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135" windowWidth="18930" windowHeight="7290"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K65" i="45" l="1"/>
  <c r="J65" i="45"/>
  <c r="I65" i="45"/>
  <c r="H65" i="45"/>
  <c r="G65" i="45"/>
  <c r="F65" i="45"/>
  <c r="E65" i="45"/>
  <c r="K58" i="45"/>
  <c r="J58" i="45"/>
  <c r="I58" i="45"/>
  <c r="H58" i="45"/>
  <c r="G58" i="45"/>
  <c r="F58" i="45"/>
  <c r="E58" i="45"/>
  <c r="K51" i="45"/>
  <c r="J51" i="45"/>
  <c r="I51" i="45"/>
  <c r="H51" i="45"/>
  <c r="G51" i="45"/>
  <c r="F51" i="45"/>
  <c r="E51" i="45"/>
  <c r="K44" i="45"/>
  <c r="J44" i="45"/>
  <c r="I44" i="45"/>
  <c r="H44" i="45"/>
  <c r="G44" i="45"/>
  <c r="F44" i="45"/>
  <c r="E44" i="45"/>
  <c r="K37" i="45"/>
  <c r="J37" i="45"/>
  <c r="I37" i="45"/>
  <c r="H37" i="45"/>
  <c r="G37" i="45"/>
  <c r="F37" i="45"/>
  <c r="E37" i="45"/>
  <c r="K30" i="45"/>
  <c r="J30" i="45"/>
  <c r="I30" i="45"/>
  <c r="H30" i="45"/>
  <c r="G30" i="45"/>
  <c r="F30" i="45"/>
  <c r="E30" i="45"/>
  <c r="K23" i="45"/>
  <c r="J23" i="45"/>
  <c r="I23" i="45"/>
  <c r="H23" i="45"/>
  <c r="G23" i="45"/>
  <c r="F23" i="45"/>
  <c r="E23" i="45"/>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L503" i="79"/>
  <c r="AK503" i="79"/>
  <c r="AJ503" i="79"/>
  <c r="AI503" i="79"/>
  <c r="AH503" i="79"/>
  <c r="AG503" i="79"/>
  <c r="AF503" i="79"/>
  <c r="AE503" i="79"/>
  <c r="AD503" i="79"/>
  <c r="AC503" i="79"/>
  <c r="AB503" i="79"/>
  <c r="AA503" i="79"/>
  <c r="Z503" i="79"/>
  <c r="Y503" i="79"/>
  <c r="AL500" i="79"/>
  <c r="AK500" i="79"/>
  <c r="AJ500" i="79"/>
  <c r="AI500" i="79"/>
  <c r="AH500" i="79"/>
  <c r="AG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L488" i="79"/>
  <c r="AK488" i="79"/>
  <c r="AJ488" i="79"/>
  <c r="AI488" i="79"/>
  <c r="AH488" i="79"/>
  <c r="AG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N60" i="46"/>
  <c r="N57" i="46"/>
  <c r="L65" i="45" l="1"/>
  <c r="L44" i="45"/>
  <c r="L30" i="45"/>
  <c r="L58" i="45"/>
  <c r="L51" i="45"/>
  <c r="L37" i="45"/>
  <c r="L23"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C127" i="45" s="1"/>
  <c r="G17" i="45"/>
  <c r="F17" i="45"/>
  <c r="E17" i="45"/>
  <c r="C130" i="45" l="1"/>
  <c r="D124" i="45"/>
  <c r="C124" i="45"/>
  <c r="I128" i="45"/>
  <c r="E86" i="45"/>
  <c r="E100" i="45"/>
  <c r="N124" i="45" s="1"/>
  <c r="E72" i="45"/>
  <c r="E107" i="45"/>
  <c r="O124" i="45" s="1"/>
  <c r="E114" i="45"/>
  <c r="P124" i="45" s="1"/>
  <c r="E79" i="45"/>
  <c r="E93" i="45"/>
  <c r="M124" i="45" s="1"/>
  <c r="I124" i="45"/>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H124" i="45"/>
  <c r="I125" i="45"/>
  <c r="C125" i="45"/>
  <c r="E127" i="45"/>
  <c r="I127" i="45"/>
  <c r="D127" i="45"/>
  <c r="C128" i="45"/>
  <c r="H126" i="45"/>
  <c r="G126" i="45"/>
  <c r="F126" i="45"/>
  <c r="E126"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F516" i="46" s="1"/>
  <c r="H130" i="45"/>
  <c r="C133" i="45"/>
  <c r="Y1113" i="79" s="1"/>
  <c r="N130" i="45"/>
  <c r="K125" i="45"/>
  <c r="AG258" i="46" s="1"/>
  <c r="AG259" i="46" s="1"/>
  <c r="K128" i="45"/>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I130" i="46"/>
  <c r="AI131" i="46" s="1"/>
  <c r="N54" i="43" s="1"/>
  <c r="AJ387" i="46"/>
  <c r="AJ389" i="46" s="1"/>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130" i="46" l="1"/>
  <c r="AK131" i="46" s="1"/>
  <c r="P54" i="43" s="1"/>
  <c r="AL387" i="46"/>
  <c r="AL389" i="46" s="1"/>
  <c r="AL258" i="46"/>
  <c r="AI258" i="46"/>
  <c r="AI260" i="46" s="1"/>
  <c r="AH130" i="46"/>
  <c r="AH131" i="46" s="1"/>
  <c r="M54" i="43" s="1"/>
  <c r="AL516" i="46"/>
  <c r="AL520" i="46" s="1"/>
  <c r="AH258" i="46"/>
  <c r="AH260" i="46" s="1"/>
  <c r="AH516" i="46"/>
  <c r="AH518" i="46" s="1"/>
  <c r="AK516" i="46"/>
  <c r="AK520" i="46" s="1"/>
  <c r="AK258" i="46"/>
  <c r="AK260" i="46" s="1"/>
  <c r="AJ258" i="46"/>
  <c r="AJ260" i="46" s="1"/>
  <c r="AI516" i="46"/>
  <c r="AI520" i="46" s="1"/>
  <c r="AL130" i="46"/>
  <c r="AL131" i="46" s="1"/>
  <c r="Q54" i="43" s="1"/>
  <c r="AJ130" i="46"/>
  <c r="AJ131" i="46" s="1"/>
  <c r="O54" i="43" s="1"/>
  <c r="AI387" i="46"/>
  <c r="AI389" i="46" s="1"/>
  <c r="AK564" i="79"/>
  <c r="AK573" i="79" s="1"/>
  <c r="P73" i="43" s="1"/>
  <c r="AJ516" i="46"/>
  <c r="AJ520" i="46" s="1"/>
  <c r="Y522" i="46"/>
  <c r="D64" i="43" s="1"/>
  <c r="AD522" i="46"/>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1"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Y381" i="79"/>
  <c r="Y389" i="79" s="1"/>
  <c r="AF198" i="79"/>
  <c r="AF201" i="79" s="1"/>
  <c r="AH381" i="79"/>
  <c r="AH389" i="79" s="1"/>
  <c r="M70" i="43" s="1"/>
  <c r="AG262" i="46"/>
  <c r="L58" i="43" s="1"/>
  <c r="AH517" i="46"/>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F260" i="46"/>
  <c r="AF259" i="46"/>
  <c r="AJ519" i="46"/>
  <c r="Y1121" i="79"/>
  <c r="Y1119" i="79"/>
  <c r="Y1114" i="79"/>
  <c r="Y1116" i="79"/>
  <c r="Y1122" i="79"/>
  <c r="AF389" i="46"/>
  <c r="AF390" i="46"/>
  <c r="AF388"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Y202" i="79"/>
  <c r="Y200" i="79"/>
  <c r="Y201" i="79"/>
  <c r="AJ388" i="46"/>
  <c r="Y205" i="79"/>
  <c r="AI132" i="46"/>
  <c r="N55" i="43" s="1"/>
  <c r="S23" i="47" s="1"/>
  <c r="AI388" i="46"/>
  <c r="AA388" i="46"/>
  <c r="AA389" i="46"/>
  <c r="AC519" i="46"/>
  <c r="AC518" i="46"/>
  <c r="AK518" i="46"/>
  <c r="AE519" i="46"/>
  <c r="AE518" i="46"/>
  <c r="Z518" i="46"/>
  <c r="Z519" i="46"/>
  <c r="AB518" i="46"/>
  <c r="AB519" i="46"/>
  <c r="AA518" i="46"/>
  <c r="AA519" i="46"/>
  <c r="Y388" i="46"/>
  <c r="Y389" i="46"/>
  <c r="AD388" i="46"/>
  <c r="AD389" i="46"/>
  <c r="AD519" i="46"/>
  <c r="AD518" i="46"/>
  <c r="AL132" i="46"/>
  <c r="Q55" i="43" s="1"/>
  <c r="AK132" i="46"/>
  <c r="P55" i="43" s="1"/>
  <c r="U17" i="47" s="1"/>
  <c r="AL262" i="46"/>
  <c r="Q58" i="43" s="1"/>
  <c r="AL390" i="46"/>
  <c r="AL388" i="46"/>
  <c r="AK522" i="46"/>
  <c r="P64" i="43" s="1"/>
  <c r="AL260" i="46"/>
  <c r="AL259" i="46"/>
  <c r="Y260" i="46"/>
  <c r="AC262" i="46"/>
  <c r="H58" i="43" s="1"/>
  <c r="AC390" i="46"/>
  <c r="AD390" i="46"/>
  <c r="Z517" i="46"/>
  <c r="Z522" i="46"/>
  <c r="E64" i="43" s="1"/>
  <c r="I64" i="43"/>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I392" i="46" l="1"/>
  <c r="N61" i="43" s="1"/>
  <c r="AJ259" i="46"/>
  <c r="AJ261" i="46" s="1"/>
  <c r="O57" i="43" s="1"/>
  <c r="AI262" i="46"/>
  <c r="N58" i="43" s="1"/>
  <c r="S40" i="47" s="1"/>
  <c r="AI390" i="46"/>
  <c r="AH522" i="46"/>
  <c r="M64" i="43" s="1"/>
  <c r="AI519" i="46"/>
  <c r="AK570" i="79"/>
  <c r="AK571" i="79"/>
  <c r="AI259" i="46"/>
  <c r="AI261" i="46" s="1"/>
  <c r="N57" i="43" s="1"/>
  <c r="AH519" i="46"/>
  <c r="AK566" i="79"/>
  <c r="AI522" i="46"/>
  <c r="N64" i="43" s="1"/>
  <c r="AI518" i="46"/>
  <c r="AH520" i="46"/>
  <c r="AM520" i="46" s="1"/>
  <c r="AI517" i="46"/>
  <c r="AK262" i="46"/>
  <c r="P58" i="43" s="1"/>
  <c r="AL517" i="46"/>
  <c r="AK259" i="46"/>
  <c r="AK261" i="46" s="1"/>
  <c r="P57" i="43" s="1"/>
  <c r="AL518" i="46"/>
  <c r="AJ132" i="46"/>
  <c r="O55" i="43" s="1"/>
  <c r="T18" i="47" s="1"/>
  <c r="AL522" i="46"/>
  <c r="Q64" i="43" s="1"/>
  <c r="AL519" i="46"/>
  <c r="AJ262" i="46"/>
  <c r="O58" i="43" s="1"/>
  <c r="AK517" i="46"/>
  <c r="AJ518" i="46"/>
  <c r="AJ522" i="46"/>
  <c r="O64" i="43" s="1"/>
  <c r="AK519" i="46"/>
  <c r="AJ517" i="46"/>
  <c r="AK565" i="79"/>
  <c r="AK567" i="79"/>
  <c r="AK569" i="79"/>
  <c r="AK568" i="79"/>
  <c r="AB201" i="79"/>
  <c r="AB202" i="79"/>
  <c r="AA199" i="79"/>
  <c r="AA202" i="79"/>
  <c r="AA203" i="79"/>
  <c r="AD573" i="79"/>
  <c r="I73" i="43" s="1"/>
  <c r="Z202" i="79"/>
  <c r="Z203" i="79"/>
  <c r="AJ570" i="79"/>
  <c r="AJ573" i="79"/>
  <c r="O73" i="43" s="1"/>
  <c r="Y521" i="46"/>
  <c r="V21" i="47"/>
  <c r="Z1125" i="79"/>
  <c r="E82" i="43" s="1"/>
  <c r="D70" i="43"/>
  <c r="AM131" i="46"/>
  <c r="C93" i="43" s="1"/>
  <c r="D76" i="43"/>
  <c r="AM260" i="46"/>
  <c r="D67" i="43"/>
  <c r="AH569" i="79"/>
  <c r="AL569" i="79"/>
  <c r="AI569" i="79"/>
  <c r="R18" i="47"/>
  <c r="R17" i="47"/>
  <c r="R20" i="47"/>
  <c r="R21" i="47"/>
  <c r="R16" i="47"/>
  <c r="AE389" i="79"/>
  <c r="J70" i="43" s="1"/>
  <c r="R22" i="47"/>
  <c r="AB200" i="79"/>
  <c r="AD383" i="79"/>
  <c r="AC202" i="79"/>
  <c r="AG570" i="79"/>
  <c r="AG569" i="79"/>
  <c r="AH565"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G571" i="79"/>
  <c r="AA201" i="79"/>
  <c r="AI565" i="79"/>
  <c r="AH566" i="79"/>
  <c r="AB382" i="79"/>
  <c r="AG566" i="79"/>
  <c r="AH573" i="79"/>
  <c r="M73" i="43" s="1"/>
  <c r="AA573" i="79"/>
  <c r="F73" i="43" s="1"/>
  <c r="AG565" i="79"/>
  <c r="AG568" i="79"/>
  <c r="AD386" i="79"/>
  <c r="AG200" i="79"/>
  <c r="AK390" i="46"/>
  <c r="AJ382" i="79"/>
  <c r="AL201" i="79"/>
  <c r="AK389" i="79"/>
  <c r="P70" i="43" s="1"/>
  <c r="AG383" i="79"/>
  <c r="AL202" i="79"/>
  <c r="AK383" i="79"/>
  <c r="AL386" i="79"/>
  <c r="AG384"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F386" i="79"/>
  <c r="Y941" i="79"/>
  <c r="Q19" i="47"/>
  <c r="Q24" i="47"/>
  <c r="AD205" i="79"/>
  <c r="I67" i="43" s="1"/>
  <c r="AD203" i="79"/>
  <c r="AG203" i="79"/>
  <c r="Y937" i="79"/>
  <c r="AG201" i="79"/>
  <c r="Q26" i="47"/>
  <c r="AK205" i="79"/>
  <c r="P67" i="43" s="1"/>
  <c r="AF200" i="79"/>
  <c r="Y933" i="79"/>
  <c r="AJ571" i="79"/>
  <c r="AF383" i="79"/>
  <c r="AK384" i="79"/>
  <c r="AL383" i="79"/>
  <c r="AG385" i="79"/>
  <c r="AJ566" i="79"/>
  <c r="AF387" i="79"/>
  <c r="AH385" i="79"/>
  <c r="AJ567" i="79"/>
  <c r="AJ568" i="79"/>
  <c r="AF571" i="79"/>
  <c r="AK386" i="79"/>
  <c r="AJ386" i="79"/>
  <c r="Z199" i="79"/>
  <c r="AG382" i="79"/>
  <c r="AH384" i="79"/>
  <c r="AH383" i="79"/>
  <c r="Z201" i="79"/>
  <c r="AL382" i="79"/>
  <c r="AJ389" i="79"/>
  <c r="O70" i="43" s="1"/>
  <c r="Z200" i="79"/>
  <c r="AJ565" i="79"/>
  <c r="Y931" i="79"/>
  <c r="AJ385" i="79"/>
  <c r="AJ569" i="79"/>
  <c r="Y938" i="79"/>
  <c r="AC383" i="79"/>
  <c r="AF202" i="79"/>
  <c r="Q31" i="47"/>
  <c r="AE573" i="79"/>
  <c r="J73" i="43" s="1"/>
  <c r="Q17" i="47"/>
  <c r="AK200" i="79"/>
  <c r="AL571" i="79"/>
  <c r="Z389" i="79"/>
  <c r="E70" i="43" s="1"/>
  <c r="Z385" i="79"/>
  <c r="AC199" i="79"/>
  <c r="AC387" i="79"/>
  <c r="AF382" i="79"/>
  <c r="AC389" i="79"/>
  <c r="H70" i="43" s="1"/>
  <c r="AI571" i="79"/>
  <c r="AI568" i="79"/>
  <c r="AC386" i="79"/>
  <c r="Z205" i="79"/>
  <c r="E67" i="43" s="1"/>
  <c r="Q21" i="47"/>
  <c r="AL570" i="79"/>
  <c r="AC573" i="79"/>
  <c r="H73" i="43" s="1"/>
  <c r="Z382" i="79"/>
  <c r="AC203" i="79"/>
  <c r="AC382" i="79"/>
  <c r="AF385" i="79"/>
  <c r="Y939" i="79"/>
  <c r="AK199" i="79"/>
  <c r="AF389" i="79"/>
  <c r="K70" i="43" s="1"/>
  <c r="AG521" i="46"/>
  <c r="L63" i="43" s="1"/>
  <c r="AF261" i="46"/>
  <c r="K57" i="43" s="1"/>
  <c r="P39" i="47" s="1"/>
  <c r="AE571" i="79"/>
  <c r="AD387" i="79"/>
  <c r="AC384" i="79"/>
  <c r="AC571" i="79"/>
  <c r="AD571" i="79"/>
  <c r="Y573" i="79"/>
  <c r="D73" i="43" s="1"/>
  <c r="AH571" i="79"/>
  <c r="AH570" i="79"/>
  <c r="AH567" i="79"/>
  <c r="AA1120" i="79"/>
  <c r="AA1119" i="79"/>
  <c r="AA1117" i="79"/>
  <c r="AA1115" i="79"/>
  <c r="AA1122" i="79"/>
  <c r="AA1114" i="79"/>
  <c r="AA1121" i="79"/>
  <c r="AA1123" i="79"/>
  <c r="AA1118" i="79"/>
  <c r="AA1116" i="79"/>
  <c r="AI387" i="79"/>
  <c r="Z573" i="79"/>
  <c r="E73" i="43" s="1"/>
  <c r="Z755"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55"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AB755"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55"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5"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Z937" i="79"/>
  <c r="Z931" i="79"/>
  <c r="Z938" i="79"/>
  <c r="Z933" i="79"/>
  <c r="Z939" i="79"/>
  <c r="Z936" i="79"/>
  <c r="Z934" i="79"/>
  <c r="Z935" i="79"/>
  <c r="Z932" i="79"/>
  <c r="AI389" i="79"/>
  <c r="N70" i="43" s="1"/>
  <c r="AF203"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5"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AI391" i="46"/>
  <c r="N60" i="43" s="1"/>
  <c r="S56" i="47" s="1"/>
  <c r="S20" i="47"/>
  <c r="AJ391" i="46"/>
  <c r="O60" i="43" s="1"/>
  <c r="S24" i="47"/>
  <c r="S26" i="47"/>
  <c r="S17" i="47"/>
  <c r="S19" i="47"/>
  <c r="S21" i="47"/>
  <c r="S18" i="47"/>
  <c r="S15" i="47"/>
  <c r="S25" i="47"/>
  <c r="S16" i="47"/>
  <c r="S22" i="47"/>
  <c r="V18" i="47"/>
  <c r="Y204" i="79"/>
  <c r="V16" i="47"/>
  <c r="V20" i="47"/>
  <c r="V23" i="47"/>
  <c r="V25" i="47"/>
  <c r="V15" i="47"/>
  <c r="V26" i="47"/>
  <c r="V24" i="47"/>
  <c r="V19" i="47"/>
  <c r="V17" i="47"/>
  <c r="V22" i="47"/>
  <c r="Y261" i="46"/>
  <c r="D57" i="43" s="1"/>
  <c r="D94" i="43"/>
  <c r="D58" i="43"/>
  <c r="U20" i="47"/>
  <c r="U22" i="47"/>
  <c r="U23" i="47"/>
  <c r="U16" i="47"/>
  <c r="U15" i="47"/>
  <c r="U24" i="47"/>
  <c r="U25" i="47"/>
  <c r="U18" i="47"/>
  <c r="U26" i="47"/>
  <c r="U19" i="47"/>
  <c r="U21" i="47"/>
  <c r="Q34" i="47"/>
  <c r="Q40" i="47"/>
  <c r="Q41" i="47"/>
  <c r="Q36" i="47"/>
  <c r="Q30" i="47"/>
  <c r="Q35" i="47"/>
  <c r="Q37" i="47"/>
  <c r="Q38" i="47"/>
  <c r="Q39" i="47"/>
  <c r="Q33" i="47"/>
  <c r="Q32" i="47"/>
  <c r="S41" i="47"/>
  <c r="S39" i="47"/>
  <c r="S31" i="47"/>
  <c r="S36" i="47"/>
  <c r="S37" i="47"/>
  <c r="S38" i="47"/>
  <c r="AL261" i="46"/>
  <c r="Q57" i="43" s="1"/>
  <c r="V39" i="47" s="1"/>
  <c r="AL391" i="46"/>
  <c r="Q60"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8" i="43" l="1"/>
  <c r="S33" i="47"/>
  <c r="S30" i="47"/>
  <c r="S35" i="47"/>
  <c r="S34" i="47"/>
  <c r="T16" i="47"/>
  <c r="S32" i="47"/>
  <c r="D93" i="43"/>
  <c r="D103" i="43" s="1"/>
  <c r="AM259" i="46"/>
  <c r="AH521" i="46"/>
  <c r="M63" i="43" s="1"/>
  <c r="T40" i="47"/>
  <c r="T25" i="47"/>
  <c r="T15" i="47"/>
  <c r="T39" i="47"/>
  <c r="T20" i="47"/>
  <c r="T36" i="47"/>
  <c r="AI521" i="46"/>
  <c r="N63" i="43" s="1"/>
  <c r="S71" i="47" s="1"/>
  <c r="AM518" i="46"/>
  <c r="AM522" i="46"/>
  <c r="F104" i="43" s="1"/>
  <c r="AK521" i="46"/>
  <c r="P63" i="43" s="1"/>
  <c r="T35" i="47"/>
  <c r="F94" i="43"/>
  <c r="R64" i="43"/>
  <c r="AM517" i="46"/>
  <c r="AL521" i="46"/>
  <c r="Q63" i="43" s="1"/>
  <c r="V65" i="47" s="1"/>
  <c r="T30" i="47"/>
  <c r="AM262" i="46"/>
  <c r="D104" i="43" s="1"/>
  <c r="T34" i="47"/>
  <c r="T41" i="47"/>
  <c r="T32" i="47"/>
  <c r="T37" i="47"/>
  <c r="T26" i="47"/>
  <c r="T21" i="47"/>
  <c r="T19" i="47"/>
  <c r="T17" i="47"/>
  <c r="T38" i="47"/>
  <c r="T31" i="47"/>
  <c r="T33" i="47"/>
  <c r="T23" i="47"/>
  <c r="T22" i="47"/>
  <c r="T24" i="47"/>
  <c r="AM132" i="46"/>
  <c r="C104" i="43" s="1"/>
  <c r="AM519" i="46"/>
  <c r="F93" i="43"/>
  <c r="AJ521" i="46"/>
  <c r="O63" i="43" s="1"/>
  <c r="T60" i="47" s="1"/>
  <c r="AK572" i="79"/>
  <c r="P72" i="43" s="1"/>
  <c r="AM205" i="79"/>
  <c r="G104" i="43" s="1"/>
  <c r="AD572" i="79"/>
  <c r="I72" i="43" s="1"/>
  <c r="AJ572" i="79"/>
  <c r="O72" i="43" s="1"/>
  <c r="U31" i="47"/>
  <c r="R55" i="43"/>
  <c r="AM383" i="79"/>
  <c r="AM261" i="46"/>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63" i="47"/>
  <c r="S46" i="47"/>
  <c r="S66" i="47"/>
  <c r="S45" i="47"/>
  <c r="S64" i="47"/>
  <c r="S52" i="47"/>
  <c r="S61" i="47"/>
  <c r="S51" i="47"/>
  <c r="S54" i="47"/>
  <c r="S47" i="47"/>
  <c r="S53" i="47"/>
  <c r="T54" i="47"/>
  <c r="T52" i="47"/>
  <c r="T56" i="47"/>
  <c r="T48" i="47"/>
  <c r="T53" i="47"/>
  <c r="T45" i="47"/>
  <c r="T55" i="47"/>
  <c r="S27" i="47"/>
  <c r="S29" i="47" s="1"/>
  <c r="T46" i="47"/>
  <c r="T51" i="47"/>
  <c r="T49" i="47"/>
  <c r="T50" i="47"/>
  <c r="V27" i="47"/>
  <c r="V29" i="47" s="1"/>
  <c r="F96" i="43"/>
  <c r="F95" i="43"/>
  <c r="D63" i="43"/>
  <c r="U27" i="47"/>
  <c r="U29" i="47" s="1"/>
  <c r="V30" i="47"/>
  <c r="V31" i="47"/>
  <c r="V33" i="47"/>
  <c r="V37" i="47"/>
  <c r="V34" i="47"/>
  <c r="V46" i="47"/>
  <c r="V38" i="47"/>
  <c r="V50"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7" i="47"/>
  <c r="M54" i="47"/>
  <c r="M55" i="47"/>
  <c r="M51"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T62" i="47" l="1"/>
  <c r="S70" i="47"/>
  <c r="S67" i="47"/>
  <c r="T68" i="47"/>
  <c r="S65" i="47"/>
  <c r="S62" i="47"/>
  <c r="S60" i="47"/>
  <c r="S42" i="47"/>
  <c r="S44" i="47" s="1"/>
  <c r="S57" i="47" s="1"/>
  <c r="S59" i="47" s="1"/>
  <c r="S72" i="47" s="1"/>
  <c r="S74" i="47" s="1"/>
  <c r="S69" i="47"/>
  <c r="S68" i="47"/>
  <c r="V71" i="47"/>
  <c r="T67" i="47"/>
  <c r="T75" i="47"/>
  <c r="V64" i="47"/>
  <c r="V69" i="47"/>
  <c r="V70" i="47"/>
  <c r="V66" i="47"/>
  <c r="T70" i="47"/>
  <c r="T66" i="47"/>
  <c r="V62" i="47"/>
  <c r="V63" i="47"/>
  <c r="V60" i="47"/>
  <c r="T64" i="47"/>
  <c r="T61" i="47"/>
  <c r="T63" i="47"/>
  <c r="T71" i="47"/>
  <c r="V68" i="47"/>
  <c r="T65" i="47"/>
  <c r="T69" i="47"/>
  <c r="AM521" i="46"/>
  <c r="AM523" i="46" s="1"/>
  <c r="AM263" i="46"/>
  <c r="T27" i="47"/>
  <c r="T29" i="47" s="1"/>
  <c r="T42" i="47" s="1"/>
  <c r="T44" i="47" s="1"/>
  <c r="T57" i="47" s="1"/>
  <c r="T59" i="47" s="1"/>
  <c r="U83" i="47"/>
  <c r="AM133" i="46"/>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L130" i="47"/>
  <c r="P100" i="47"/>
  <c r="P80" i="47"/>
  <c r="O94" i="47"/>
  <c r="U78" i="47"/>
  <c r="N78" i="47"/>
  <c r="N85" i="47"/>
  <c r="N86" i="47"/>
  <c r="P101" i="47"/>
  <c r="P84" i="47"/>
  <c r="N77" i="47"/>
  <c r="O101" i="47"/>
  <c r="N80" i="47"/>
  <c r="N82" i="47"/>
  <c r="N101" i="47"/>
  <c r="P75" i="47"/>
  <c r="N95" i="47"/>
  <c r="N75" i="47"/>
  <c r="N81" i="47"/>
  <c r="N93" i="47"/>
  <c r="N97" i="47"/>
  <c r="N76" i="47"/>
  <c r="N79" i="47"/>
  <c r="N83" i="47"/>
  <c r="R49" i="47"/>
  <c r="N90" i="47"/>
  <c r="Q99" i="47"/>
  <c r="Q83" i="47"/>
  <c r="P95" i="47"/>
  <c r="Q85" i="47"/>
  <c r="Q92" i="47"/>
  <c r="L126" i="47"/>
  <c r="R55" i="47"/>
  <c r="Q109" i="47"/>
  <c r="Q112" i="47"/>
  <c r="Q127" i="47"/>
  <c r="U75" i="47"/>
  <c r="Q79" i="47"/>
  <c r="Q105" i="47"/>
  <c r="Q114" i="47"/>
  <c r="Q131" i="47"/>
  <c r="Q113" i="47"/>
  <c r="Q93" i="47"/>
  <c r="N152" i="47"/>
  <c r="M92" i="47"/>
  <c r="U94" i="47"/>
  <c r="U82" i="47"/>
  <c r="Q98" i="47"/>
  <c r="Q90" i="47"/>
  <c r="Q75" i="47"/>
  <c r="Q78" i="47"/>
  <c r="Q91" i="47"/>
  <c r="Q120" i="47"/>
  <c r="Q115" i="47"/>
  <c r="U108" i="47"/>
  <c r="P76" i="47"/>
  <c r="N153" i="47"/>
  <c r="N92" i="47"/>
  <c r="U112" i="47"/>
  <c r="P90" i="47"/>
  <c r="P92" i="47"/>
  <c r="P77" i="47"/>
  <c r="U101" i="47"/>
  <c r="U115" i="47"/>
  <c r="M98" i="47"/>
  <c r="U100" i="47"/>
  <c r="L156" i="47"/>
  <c r="L129" i="47"/>
  <c r="L124" i="47"/>
  <c r="U99" i="47"/>
  <c r="U111" i="47"/>
  <c r="P97" i="47"/>
  <c r="P93" i="47"/>
  <c r="P85" i="47"/>
  <c r="P91" i="47"/>
  <c r="P79" i="47"/>
  <c r="L131" i="47"/>
  <c r="U109" i="47"/>
  <c r="P96" i="47"/>
  <c r="P86" i="47"/>
  <c r="R72" i="43"/>
  <c r="S95" i="47"/>
  <c r="U95" i="47"/>
  <c r="N155" i="47"/>
  <c r="U97" i="47"/>
  <c r="P94" i="47"/>
  <c r="P99" i="47"/>
  <c r="U90" i="47"/>
  <c r="U105" i="47"/>
  <c r="U106" i="47"/>
  <c r="U91" i="47"/>
  <c r="P130" i="47"/>
  <c r="P98" i="47"/>
  <c r="P81" i="47"/>
  <c r="P78" i="47"/>
  <c r="P82" i="47"/>
  <c r="U161" i="47"/>
  <c r="S77" i="47"/>
  <c r="O97" i="47"/>
  <c r="S98" i="47"/>
  <c r="S84" i="47"/>
  <c r="S92" i="47"/>
  <c r="Q130" i="47"/>
  <c r="Q157" i="47"/>
  <c r="O141" i="47"/>
  <c r="O91" i="47"/>
  <c r="O128" i="47"/>
  <c r="O93" i="47"/>
  <c r="U114" i="47"/>
  <c r="U85" i="47"/>
  <c r="U80" i="47"/>
  <c r="U93" i="47"/>
  <c r="U86" i="47"/>
  <c r="U92" i="47"/>
  <c r="S76" i="47"/>
  <c r="S152" i="47"/>
  <c r="S107" i="47"/>
  <c r="S93" i="47"/>
  <c r="S75" i="47"/>
  <c r="R70" i="47"/>
  <c r="P140" i="47"/>
  <c r="Q124" i="47"/>
  <c r="Q123" i="47"/>
  <c r="Q135" i="47"/>
  <c r="Q121" i="47"/>
  <c r="S82" i="47"/>
  <c r="S160" i="47"/>
  <c r="S131" i="47"/>
  <c r="S83" i="47"/>
  <c r="S114" i="47"/>
  <c r="Q136" i="47"/>
  <c r="U96" i="47"/>
  <c r="U110" i="47"/>
  <c r="U113" i="47"/>
  <c r="U107" i="47"/>
  <c r="U98" i="47"/>
  <c r="S100" i="47"/>
  <c r="S78" i="47"/>
  <c r="S101" i="47"/>
  <c r="S153" i="47"/>
  <c r="Q129" i="47"/>
  <c r="Q122" i="47"/>
  <c r="O100" i="47"/>
  <c r="O137" i="47"/>
  <c r="S122" i="47"/>
  <c r="S125" i="47"/>
  <c r="O135" i="47"/>
  <c r="O96" i="47"/>
  <c r="O124" i="47"/>
  <c r="O126" i="47"/>
  <c r="U77" i="47"/>
  <c r="U81" i="47"/>
  <c r="U79" i="47"/>
  <c r="S109" i="47"/>
  <c r="S108" i="47"/>
  <c r="S116" i="47"/>
  <c r="S161" i="47"/>
  <c r="E35" i="43"/>
  <c r="R69" i="43"/>
  <c r="P160" i="47"/>
  <c r="U125" i="47"/>
  <c r="N141" i="47"/>
  <c r="S79" i="47"/>
  <c r="S85" i="47"/>
  <c r="S86" i="47"/>
  <c r="Q126" i="47"/>
  <c r="O95" i="47"/>
  <c r="O90" i="47"/>
  <c r="O127" i="47"/>
  <c r="U76" i="47"/>
  <c r="U116" i="47"/>
  <c r="S113" i="47"/>
  <c r="S80" i="47"/>
  <c r="S81" i="47"/>
  <c r="Q128" i="47"/>
  <c r="M86" i="47"/>
  <c r="M93" i="47"/>
  <c r="M78" i="47"/>
  <c r="U146" i="47"/>
  <c r="Q152" i="47"/>
  <c r="M75" i="47"/>
  <c r="M80" i="47"/>
  <c r="M100" i="47"/>
  <c r="P42" i="47"/>
  <c r="P44" i="47" s="1"/>
  <c r="P57" i="47" s="1"/>
  <c r="P59" i="47" s="1"/>
  <c r="P72" i="47" s="1"/>
  <c r="P74" i="47" s="1"/>
  <c r="Q141" i="47"/>
  <c r="Q145" i="47"/>
  <c r="Q139" i="47"/>
  <c r="Q142" i="47"/>
  <c r="Q143" i="47"/>
  <c r="M95" i="47"/>
  <c r="M96" i="47"/>
  <c r="M76" i="47"/>
  <c r="M97" i="47"/>
  <c r="M85" i="47"/>
  <c r="Q144" i="47"/>
  <c r="M79" i="47"/>
  <c r="M84" i="47"/>
  <c r="M94" i="47"/>
  <c r="M90" i="47"/>
  <c r="U158" i="47"/>
  <c r="U122" i="47"/>
  <c r="Q161" i="47"/>
  <c r="S126" i="47"/>
  <c r="M91" i="47"/>
  <c r="M99" i="47"/>
  <c r="M81" i="47"/>
  <c r="Q150" i="47"/>
  <c r="M154" i="47"/>
  <c r="L136" i="47"/>
  <c r="M83" i="47"/>
  <c r="M101" i="47"/>
  <c r="M77" i="47"/>
  <c r="U156" i="47"/>
  <c r="Q151" i="47"/>
  <c r="M150" i="47"/>
  <c r="U121" i="47"/>
  <c r="U151" i="47"/>
  <c r="L127" i="47"/>
  <c r="N91" i="47"/>
  <c r="N99" i="47"/>
  <c r="U142" i="47"/>
  <c r="U144" i="47"/>
  <c r="U153" i="47"/>
  <c r="S111" i="47"/>
  <c r="S94" i="47"/>
  <c r="S135" i="47"/>
  <c r="S97" i="47"/>
  <c r="Q138" i="47"/>
  <c r="P125" i="47"/>
  <c r="Q146" i="47"/>
  <c r="U123" i="47"/>
  <c r="U150" i="47"/>
  <c r="U140" i="47"/>
  <c r="N98" i="47"/>
  <c r="N100" i="47"/>
  <c r="M124" i="47"/>
  <c r="E41" i="43"/>
  <c r="U124" i="47"/>
  <c r="S91" i="47"/>
  <c r="S156" i="47"/>
  <c r="S120" i="47"/>
  <c r="S96" i="47"/>
  <c r="E39" i="43"/>
  <c r="V155" i="47"/>
  <c r="O160" i="47"/>
  <c r="U120" i="47"/>
  <c r="U131" i="47"/>
  <c r="N135" i="47"/>
  <c r="O150" i="47"/>
  <c r="L128"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5" i="47"/>
  <c r="L151" i="47"/>
  <c r="N144" i="47"/>
  <c r="U128" i="47"/>
  <c r="U127" i="47"/>
  <c r="U129" i="47"/>
  <c r="U159" i="47"/>
  <c r="S115" i="47"/>
  <c r="S90" i="47"/>
  <c r="S105" i="47"/>
  <c r="E36" i="43"/>
  <c r="P150" i="47"/>
  <c r="S155" i="47"/>
  <c r="S151" i="47"/>
  <c r="L161" i="47"/>
  <c r="R64" i="47"/>
  <c r="P144" i="47"/>
  <c r="P153" i="47"/>
  <c r="R53" i="47"/>
  <c r="L140" i="47"/>
  <c r="N157" i="47"/>
  <c r="M136" i="47"/>
  <c r="N156" i="47"/>
  <c r="S142" i="47"/>
  <c r="R52" i="47"/>
  <c r="R51" i="47"/>
  <c r="P146" i="47"/>
  <c r="P129" i="47"/>
  <c r="P161" i="47"/>
  <c r="R62" i="47"/>
  <c r="O145" i="47"/>
  <c r="O131" i="47"/>
  <c r="O161" i="47"/>
  <c r="O151" i="47"/>
  <c r="O139" i="47"/>
  <c r="L155" i="47"/>
  <c r="L160" i="47"/>
  <c r="L158" i="47"/>
  <c r="L135" i="47"/>
  <c r="N151" i="47"/>
  <c r="N140"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M142" i="47"/>
  <c r="M137" i="47"/>
  <c r="M158"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O158" i="47"/>
  <c r="O156" i="47"/>
  <c r="L152" i="47"/>
  <c r="N126" i="47"/>
  <c r="N161" i="47"/>
  <c r="N154" i="47"/>
  <c r="N146" i="47"/>
  <c r="M153" i="47"/>
  <c r="M140" i="47"/>
  <c r="S159" i="47"/>
  <c r="S158" i="47"/>
  <c r="S137" i="47"/>
  <c r="R69" i="47"/>
  <c r="Q160"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V42" i="47"/>
  <c r="V44" i="47" s="1"/>
  <c r="V57" i="47" s="1"/>
  <c r="V59" i="47" s="1"/>
  <c r="U42" i="47"/>
  <c r="U44" i="47" s="1"/>
  <c r="W20" i="47"/>
  <c r="W22" i="47"/>
  <c r="W24" i="47"/>
  <c r="R57" i="43"/>
  <c r="W19" i="47"/>
  <c r="W21" i="47"/>
  <c r="W16" i="47"/>
  <c r="W23" i="47"/>
  <c r="I137" i="47"/>
  <c r="K92" i="47"/>
  <c r="K158" i="47"/>
  <c r="K153" i="47"/>
  <c r="K154" i="47"/>
  <c r="K63" i="47"/>
  <c r="K128" i="47"/>
  <c r="K130" i="47"/>
  <c r="K151" i="47"/>
  <c r="K95" i="47"/>
  <c r="K131" i="47"/>
  <c r="K101" i="47"/>
  <c r="K96" i="47"/>
  <c r="K155" i="47"/>
  <c r="K143" i="47"/>
  <c r="K142" i="47"/>
  <c r="K94" i="47"/>
  <c r="K65" i="47"/>
  <c r="K81" i="47"/>
  <c r="K76" i="47"/>
  <c r="K85" i="47"/>
  <c r="E31" i="43"/>
  <c r="K77" i="47"/>
  <c r="K64" i="47"/>
  <c r="K100" i="47"/>
  <c r="K129" i="47"/>
  <c r="K84" i="47"/>
  <c r="K137" i="47"/>
  <c r="K156" i="47"/>
  <c r="K124" i="47"/>
  <c r="K69" i="47"/>
  <c r="K78" i="47"/>
  <c r="K86" i="47"/>
  <c r="K83" i="47"/>
  <c r="K68" i="47"/>
  <c r="K79" i="47"/>
  <c r="K93" i="47"/>
  <c r="K99" i="47"/>
  <c r="K90" i="47"/>
  <c r="K136" i="47"/>
  <c r="K139" i="47"/>
  <c r="K97" i="47"/>
  <c r="K159" i="47"/>
  <c r="K125" i="47"/>
  <c r="K140" i="47"/>
  <c r="K62" i="47"/>
  <c r="K98" i="47"/>
  <c r="K91" i="47"/>
  <c r="K145" i="47"/>
  <c r="K60" i="47"/>
  <c r="K141" i="47"/>
  <c r="K126" i="47"/>
  <c r="K80" i="47"/>
  <c r="K71" i="47"/>
  <c r="K138" i="47"/>
  <c r="K157" i="47"/>
  <c r="K160" i="47"/>
  <c r="K135" i="47"/>
  <c r="K146" i="47"/>
  <c r="K75" i="47"/>
  <c r="K70" i="47"/>
  <c r="K67" i="47"/>
  <c r="K61" i="47"/>
  <c r="K82" i="47"/>
  <c r="K161" i="47"/>
  <c r="K152" i="47"/>
  <c r="K150" i="47"/>
  <c r="K127" i="47"/>
  <c r="K144" i="47"/>
  <c r="K66" i="47"/>
  <c r="I154" i="47"/>
  <c r="I71" i="47"/>
  <c r="I125" i="47"/>
  <c r="I126" i="47"/>
  <c r="I155" i="47"/>
  <c r="I68" i="47"/>
  <c r="I60" i="47"/>
  <c r="I70" i="47"/>
  <c r="I131" i="47"/>
  <c r="I75" i="47"/>
  <c r="I83" i="47"/>
  <c r="I66" i="47"/>
  <c r="I54" i="47"/>
  <c r="I63" i="47"/>
  <c r="I95" i="47"/>
  <c r="I158" i="47"/>
  <c r="I157" i="47"/>
  <c r="I141" i="47"/>
  <c r="I61" i="47"/>
  <c r="I47" i="47"/>
  <c r="I135" i="47"/>
  <c r="I152" i="47"/>
  <c r="I85" i="47"/>
  <c r="I82" i="47"/>
  <c r="I77" i="47"/>
  <c r="I65" i="47"/>
  <c r="I80" i="47"/>
  <c r="I48" i="47"/>
  <c r="I79" i="47"/>
  <c r="I62" i="47"/>
  <c r="I94" i="47"/>
  <c r="I146" i="47"/>
  <c r="I99" i="47"/>
  <c r="I97" i="47"/>
  <c r="I138" i="47"/>
  <c r="I129" i="47"/>
  <c r="I160" i="47"/>
  <c r="I76" i="47"/>
  <c r="I56" i="47"/>
  <c r="I69" i="47"/>
  <c r="I53" i="47"/>
  <c r="I55" i="47"/>
  <c r="I46" i="47"/>
  <c r="I51" i="47"/>
  <c r="I90" i="47"/>
  <c r="I151" i="47"/>
  <c r="I128" i="47"/>
  <c r="I96" i="47"/>
  <c r="I136" i="47"/>
  <c r="I86" i="47"/>
  <c r="I91" i="47"/>
  <c r="I98" i="47"/>
  <c r="I144" i="47"/>
  <c r="I159" i="47"/>
  <c r="I140" i="47"/>
  <c r="I93" i="47"/>
  <c r="I130" i="47"/>
  <c r="I150" i="47"/>
  <c r="I92" i="47"/>
  <c r="I124" i="47"/>
  <c r="I161" i="47"/>
  <c r="I145" i="47"/>
  <c r="I156" i="47"/>
  <c r="I84" i="47"/>
  <c r="I49" i="47"/>
  <c r="I67" i="47"/>
  <c r="I50" i="47"/>
  <c r="I81" i="47"/>
  <c r="I64" i="47"/>
  <c r="I52" i="47"/>
  <c r="I45" i="47"/>
  <c r="I78" i="47"/>
  <c r="I139" i="47"/>
  <c r="I153" i="47"/>
  <c r="I101" i="47"/>
  <c r="I143" i="47"/>
  <c r="I100" i="47"/>
  <c r="I142" i="47"/>
  <c r="I127" i="47"/>
  <c r="E30" i="43"/>
  <c r="J145" i="47"/>
  <c r="J143" i="47"/>
  <c r="J144" i="47"/>
  <c r="J93" i="47"/>
  <c r="J97" i="47"/>
  <c r="J92" i="47"/>
  <c r="J140" i="47"/>
  <c r="J95" i="47"/>
  <c r="J99" i="47"/>
  <c r="J142" i="47"/>
  <c r="J96" i="47"/>
  <c r="J124" i="47"/>
  <c r="J154" i="47"/>
  <c r="J158" i="47"/>
  <c r="J136" i="47"/>
  <c r="J156" i="47"/>
  <c r="J126" i="47"/>
  <c r="J76" i="47"/>
  <c r="J125" i="47"/>
  <c r="J131" i="47"/>
  <c r="J157" i="47"/>
  <c r="J94" i="47"/>
  <c r="J137" i="47"/>
  <c r="J146" i="47"/>
  <c r="J129" i="47"/>
  <c r="J130" i="47"/>
  <c r="J150" i="47"/>
  <c r="J91" i="47"/>
  <c r="J90" i="47"/>
  <c r="J100" i="47"/>
  <c r="J151" i="47"/>
  <c r="J138" i="47"/>
  <c r="J159" i="47"/>
  <c r="J141" i="47"/>
  <c r="J135" i="47"/>
  <c r="J160" i="47"/>
  <c r="J101" i="47"/>
  <c r="J153" i="47"/>
  <c r="J161" i="47"/>
  <c r="J155" i="47"/>
  <c r="J139" i="47"/>
  <c r="J98"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V72" i="47" l="1"/>
  <c r="V74" i="47" s="1"/>
  <c r="V87" i="47" s="1"/>
  <c r="V89" i="47" s="1"/>
  <c r="V102" i="47" s="1"/>
  <c r="T72" i="47"/>
  <c r="T74" i="47" s="1"/>
  <c r="T87" i="47" s="1"/>
  <c r="T89" i="47" s="1"/>
  <c r="T102" i="47" s="1"/>
  <c r="H19" i="43"/>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<sst xmlns="http://schemas.openxmlformats.org/spreadsheetml/2006/main" count="3038" uniqueCount="801">
  <si>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</si>
  <si>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</si>
  <si>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</si>
  <si>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</si>
  <si>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</si>
  <si>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</si>
  <si>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</si>
  <si>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</si>
  <si>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</si>
  <si>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</si>
  <si>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</si>
  <si>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</si>
  <si>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</si>
  <si>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</si>
  <si>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</si>
  <si>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</si>
  <si>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</si>
  <si>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</si>
  <si>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</si>
  <si>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</si>
  <si>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</si>
  <si>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</si>
  <si>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</si>
  <si>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</si>
  <si>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</si>
  <si>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</si>
  <si>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</si>
  <si>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</si>
  <si>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</si>
  <si>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</si>
  <si>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</si>
  <si>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</si>
  <si>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</si>
  <si>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</si>
  <si>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</si>
  <si>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</si>
  <si>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</si>
  <si>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</si>
  <si>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</si>
  <si>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</si>
  <si>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</si>
  <si>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</si>
  <si>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</si>
  <si>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</si>
  <si>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</si>
  <si>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</si>
  <si>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</si>
  <si>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</si>
  <si>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</si>
  <si>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</si>
  <si>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</si>
  <si>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</si>
  <si>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</si>
  <si>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</si>
  <si>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</si>
  <si>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</si>
  <si>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</si>
  <si>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</si>
  <si>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</si>
  <si>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</si>
  <si>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</si>
  <si>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</si>
  <si>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</si>
  <si>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</si>
  <si>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</si>
  <si>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</si>
  <si>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</si>
  <si>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</si>
  <si>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</si>
  <si>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</si>
  <si>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</si>
  <si>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</si>
  <si>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</si>
  <si>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</si>
  <si>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</si>
  <si>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</si>
  <si>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</si>
  <si>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</si>
  <si>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</si>
  <si>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</si>
  <si>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</si>
  <si>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</si>
  <si>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</si>
  <si>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</si>
  <si>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</si>
  <si>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</si>
  <si>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</si>
  <si>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</si>
  <si>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</si>
  <si>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</si>
  <si>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</si>
  <si>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</si>
  <si>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</si>
  <si>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</si>
  <si>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</si>
  <si>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</si>
  <si>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</si>
  <si>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</si>
  <si>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</si>
  <si>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</si>
  <si>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</si>
  <si>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</si>
  <si>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</si>
  <si>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</si>
  <si>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</si>
  <si>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</si>
  <si>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</si>
  <si>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</si>
  <si>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</si>
  <si>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</si>
  <si>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</si>
  <si>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</si>
  <si>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</si>
  <si>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</si>
  <si>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</si>
  <si>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</si>
  <si>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</si>
  <si>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</si>
  <si>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</si>
  <si>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</si>
  <si>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</si>
  <si>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</si>
  <si>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</si>
  <si>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</si>
  <si>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</si>
  <si>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</si>
  <si>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</si>
  <si>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</si>
  <si>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</si>
  <si>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</si>
  <si>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</si>
  <si>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</si>
  <si>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</si>
  <si>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</si>
  <si>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</si>
  <si>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</si>
  <si>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</si>
  <si>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</si>
  <si>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</si>
  <si>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</si>
  <si>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</si>
  <si>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</si>
  <si>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</si>
  <si>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</si>
  <si>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</si>
  <si>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</si>
  <si>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</si>
  <si>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</si>
  <si>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</si>
  <si>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</si>
  <si>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</si>
  <si>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</si>
  <si>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</si>
  <si>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</si>
  <si>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</si>
  <si>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</si>
  <si>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</si>
  <si>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</si>
  <si>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</si>
  <si>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</si>
  <si>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</si>
  <si>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</si>
  <si>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</si>
  <si>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</si>
  <si>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</si>
  <si>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</si>
  <si>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</si>
  <si>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</si>
  <si>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</si>
  <si>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</si>
  <si>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</si>
  <si>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</si>
  <si>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</si>
  <si>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</si>
  <si>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</si>
  <si>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</si>
  <si>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</si>
  <si>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</si>
  <si>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</si>
  <si>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</si>
  <si>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</si>
  <si>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</si>
  <si>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</si>
  <si>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</si>
  <si>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</si>
  <si>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</si>
  <si>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</si>
  <si>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</si>
  <si>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</si>
  <si>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</si>
  <si>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</si>
  <si>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</si>
  <si>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</si>
  <si>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</si>
  <si>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</si>
  <si>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</si>
  <si>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</si>
  <si>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</si>
  <si>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</si>
  <si>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</si>
  <si>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</si>
  <si>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</si>
  <si>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</si>
  <si>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</si>
  <si>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</si>
  <si>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</si>
  <si>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</si>
  <si>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</si>
  <si>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</si>
  <si>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</si>
  <si>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</si>
  <si>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</si>
  <si>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</si>
  <si>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</si>
  <si>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</si>
  <si>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</si>
  <si>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</si>
  <si>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</si>
  <si>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</si>
  <si>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</si>
  <si>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</si>
  <si>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</si>
  <si>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</si>
  <si>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</si>
  <si>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</si>
  <si>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</si>
  <si>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</si>
  <si>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</si>
  <si>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</si>
  <si>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</si>
  <si>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</si>
  <si>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</si>
  <si>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</si>
  <si>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</si>
  <si>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</si>
  <si>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</si>
  <si>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</si>
  <si>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</si>
  <si>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</si>
  <si>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</si>
  <si>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</si>
  <si>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</si>
  <si>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</si>
  <si>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</si>
  <si>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</si>
  <si>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</si>
  <si>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</si>
  <si>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</si>
  <si>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</si>
  <si>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</si>
  <si>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</si>
  <si>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</si>
  <si>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</si>
  <si>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</si>
  <si>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</si>
  <si>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</si>
  <si>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</si>
  <si>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</si>
  <si>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</si>
  <si>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</si>
  <si>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</si>
  <si>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</si>
  <si>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</si>
  <si>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</si>
  <si>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</si>
  <si>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</si>
  <si>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</si>
  <si>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</si>
  <si>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</si>
  <si>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</si>
  <si>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</si>
  <si>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</si>
  <si>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</si>
  <si>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</si>
  <si>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</si>
  <si>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</si>
  <si>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</si>
  <si>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</si>
  <si>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</si>
  <si>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</si>
  <si>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</si>
  <si>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</si>
  <si>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</si>
  <si>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</si>
  <si>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</si>
  <si>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</si>
  <si>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</si>
  <si>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</si>
  <si>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</si>
  <si>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</si>
  <si>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</si>
  <si>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</si>
  <si>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</si>
  <si>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</si>
  <si>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</si>
  <si>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</si>
  <si>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</si>
  <si>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</si>
  <si>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</si>
  <si>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</si>
  <si>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</si>
  <si>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</si>
  <si>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</si>
  <si>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</si>
  <si>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</si>
  <si>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</si>
  <si>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</si>
  <si>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</si>
  <si>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</si>
  <si>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</si>
  <si>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</si>
  <si>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</si>
  <si>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</si>
  <si>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</si>
  <si>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</si>
  <si>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</si>
  <si>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</si>
  <si>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</si>
  <si>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</si>
  <si>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</si>
  <si>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</si>
  <si>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</si>
  <si>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</si>
  <si>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</si>
  <si>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</si>
  <si>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</si>
  <si>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</si>
  <si>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</si>
  <si>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</si>
  <si>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</si>
  <si>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</si>
  <si>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</si>
  <si>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</si>
  <si>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</si>
  <si>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</si>
  <si>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</si>
  <si>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</si>
  <si>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</si>
  <si>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</si>
  <si>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</si>
  <si>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</si>
  <si>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</si>
  <si>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</si>
  <si>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</si>
  <si>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</si>
  <si>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</si>
  <si>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</si>
  <si>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</si>
  <si>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</si>
  <si>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</si>
  <si>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</si>
  <si>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</si>
  <si>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</si>
  <si>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</si>
  <si>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</si>
  <si>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</si>
  <si>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</si>
  <si>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</si>
  <si>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</si>
  <si>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</si>
  <si>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</si>
  <si>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</si>
  <si>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</si>
  <si>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</si>
  <si>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</si>
  <si>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</si>
  <si>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</si>
  <si>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</si>
  <si>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</si>
  <si>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</si>
  <si>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</si>
  <si>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</si>
  <si>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</si>
  <si>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</si>
  <si>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</si>
  <si>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</si>
  <si>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</si>
  <si>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</si>
  <si>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</si>
  <si>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</si>
  <si>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</si>
  <si>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</si>
  <si>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</si>
  <si>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</si>
  <si>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</si>
  <si>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</si>
  <si>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</si>
  <si>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</si>
  <si>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</si>
  <si>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</si>
  <si>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</si>
  <si>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</si>
  <si>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</si>
  <si>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</si>
  <si>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</si>
  <si>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</si>
  <si>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</si>
  <si>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</si>
  <si>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</si>
  <si>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</si>
  <si>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</si>
  <si>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</si>
  <si>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</si>
  <si>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</si>
  <si>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</si>
  <si>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</si>
  <si>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</si>
  <si>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</si>
  <si>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</si>
  <si>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</si>
  <si>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</si>
  <si>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</si>
  <si>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</si>
  <si>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</si>
  <si>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</si>
  <si>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</si>
  <si>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</si>
  <si>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</si>
  <si>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</si>
  <si>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</si>
  <si>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</si>
  <si>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</si>
  <si>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</si>
  <si>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</si>
  <si>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</si>
  <si>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</si>
  <si>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</si>
  <si>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</si>
  <si>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</si>
  <si>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</si>
  <si>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</si>
  <si>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</si>
  <si>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</si>
  <si>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</si>
  <si>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</si>
  <si>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</si>
  <si>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</si>
  <si>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</si>
  <si>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</si>
  <si>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</si>
  <si>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</si>
  <si>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</si>
  <si>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</si>
  <si>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</si>
  <si>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</si>
  <si>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</si>
  <si>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</si>
  <si>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</si>
  <si>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</si>
  <si>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</si>
  <si>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</si>
  <si>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</si>
  <si>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</si>
  <si>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</si>
  <si>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</si>
  <si>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</si>
  <si>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</si>
  <si>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</si>
  <si>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</si>
  <si>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</si>
  <si>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</si>
  <si>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</si>
  <si>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</si>
  <si>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</si>
  <si>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</si>
  <si>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</si>
  <si>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</si>
  <si>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</si>
  <si>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</si>
  <si>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</si>
  <si>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</si>
  <si>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</si>
  <si>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</si>
  <si>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</si>
  <si>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</si>
  <si>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</si>
  <si>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</si>
  <si>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</si>
  <si>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</si>
  <si>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</si>
  <si>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</si>
  <si>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</si>
  <si>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</si>
  <si>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</si>
  <si>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</si>
  <si>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</si>
  <si>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</si>
  <si>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</si>
  <si>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</si>
  <si>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</si>
  <si>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</si>
  <si>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</si>
  <si>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</si>
  <si>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</si>
  <si>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</si>
  <si>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</si>
  <si>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</si>
  <si>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</si>
  <si>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</si>
  <si>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</si>
  <si>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</si>
  <si>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</si>
  <si>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</si>
  <si>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</si>
  <si>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</si>
  <si>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</si>
  <si>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</si>
  <si>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</si>
  <si>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</si>
  <si>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</si>
  <si>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</si>
  <si>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</si>
  <si>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</si>
  <si>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</si>
  <si>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</si>
  <si>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</si>
  <si>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</si>
  <si>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</si>
  <si>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</si>
  <si>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</si>
  <si>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</si>
  <si>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</si>
  <si>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</si>
  <si>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</si>
  <si>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</si>
  <si>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</si>
  <si>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</si>
  <si>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</si>
  <si>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</si>
  <si>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</si>
  <si>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</si>
  <si>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</si>
  <si>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</si>
  <si>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</si>
  <si>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</si>
  <si>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</si>
  <si>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</si>
  <si>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</si>
  <si>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</si>
  <si>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</si>
  <si>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</si>
  <si>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</si>
  <si>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</si>
  <si>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</si>
  <si>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</si>
  <si>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</si>
  <si>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</si>
  <si>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</si>
  <si>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</si>
  <si>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</si>
  <si>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</si>
  <si>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</si>
  <si>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</si>
  <si>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</si>
  <si>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</si>
  <si>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</si>
  <si>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</si>
  <si>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</si>
  <si>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</si>
  <si>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</si>
  <si>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</si>
  <si>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</si>
  <si>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</si>
  <si>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</si>
  <si>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</si>
  <si>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</si>
  <si>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</si>
  <si>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</si>
  <si>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</si>
  <si>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</si>
  <si>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</si>
  <si>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</si>
  <si>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</si>
  <si>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</si>
  <si>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</si>
  <si>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</si>
  <si>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</si>
  <si>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</si>
  <si>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</si>
  <si>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</si>
  <si>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</si>
  <si>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</si>
  <si>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</si>
  <si>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</si>
  <si>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</si>
  <si>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</si>
  <si>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</si>
  <si>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</si>
  <si>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</si>
  <si>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</si>
  <si>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</si>
  <si>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</si>
  <si>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</si>
  <si>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</si>
  <si>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</si>
  <si>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</si>
  <si>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</si>
  <si>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</si>
  <si>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</si>
  <si>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</si>
  <si>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</si>
  <si>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</si>
  <si>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</si>
  <si>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</si>
  <si>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</si>
  <si>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</si>
  <si>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</si>
  <si>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</si>
  <si>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</si>
  <si>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</si>
  <si>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</si>
  <si>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</si>
  <si>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</si>
  <si>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</si>
  <si>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</si>
  <si>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</si>
  <si>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</si>
  <si>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</si>
  <si>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</si>
  <si>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</si>
  <si>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</si>
  <si>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</si>
  <si>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</si>
  <si>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</si>
  <si>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</si>
  <si>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</si>
  <si>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</si>
  <si>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</si>
  <si>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</si>
  <si>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</si>
  <si>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</si>
  <si>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</si>
  <si>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</si>
  <si>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</si>
  <si>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</si>
  <si>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</si>
  <si>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</si>
  <si>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</si>
  <si>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</si>
  <si>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</si>
  <si>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</si>
  <si>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</si>
  <si>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</si>
  <si>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</si>
  <si>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</si>
  <si>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</si>
  <si>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</si>
  <si>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</si>
  <si>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</si>
  <si>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</si>
  <si>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</si>
  <si>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</si>
  <si>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</si>
  <si>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</si>
  <si>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</si>
  <si>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</si>
  <si>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</si>
  <si>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</si>
  <si>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</si>
  <si>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</si>
  <si>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</si>
  <si>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</si>
  <si>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</si>
  <si>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</si>
  <si>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</si>
  <si>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</si>
  <si>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</si>
  <si>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</si>
  <si>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</si>
  <si>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</si>
  <si>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</si>
  <si>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</si>
  <si>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</si>
  <si>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</si>
  <si>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</si>
  <si>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</si>
  <si>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</si>
  <si>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</si>
  <si>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</si>
  <si>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</si>
  <si>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</si>
  <si>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</si>
  <si>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</si>
  <si>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</si>
  <si>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General Service &lt; 50 kW</t>
  </si>
  <si>
    <t>General Service 50 - 4,999 kW</t>
  </si>
  <si>
    <t>General Service 3,000 - 4,999 kW</t>
  </si>
  <si>
    <t>Large Use - Regular</t>
  </si>
  <si>
    <t>Large Use - 3TS</t>
  </si>
  <si>
    <t>Large Use - Ford Annex</t>
  </si>
  <si>
    <t>EB-2017-0037</t>
  </si>
  <si>
    <t>2018 IRM Application</t>
  </si>
  <si>
    <t>2020 COS Application</t>
  </si>
  <si>
    <t>EB-2009-0221</t>
  </si>
  <si>
    <t>EB-2010-0079</t>
  </si>
  <si>
    <t>EB-2011-0165</t>
  </si>
  <si>
    <t>EB-2012-0120</t>
  </si>
  <si>
    <t>EB-2014-0069</t>
  </si>
  <si>
    <t>EB-2015-0066</t>
  </si>
  <si>
    <t>EB-2016-0067</t>
  </si>
  <si>
    <t>EB-2014-0156</t>
  </si>
  <si>
    <t>Rationale:</t>
  </si>
  <si>
    <r>
      <t xml:space="preserve">1) Where CDM programs are only available to customers which reside in one particular rate class, all savings resulting from said programs are allocated to these individual rate classes.  These programs would include:
</t>
    </r>
    <r>
      <rPr>
        <b/>
        <u/>
        <sz val="11"/>
        <color theme="1"/>
        <rFont val="Calibri"/>
        <family val="2"/>
        <scheme val="minor"/>
      </rPr>
      <t xml:space="preserve">
2015-2020 Conservation First Framework:
</t>
    </r>
    <r>
      <rPr>
        <sz val="11"/>
        <color theme="1"/>
        <rFont val="Calibri"/>
        <family val="2"/>
        <scheme val="minor"/>
      </rPr>
      <t xml:space="preserve"> - Coupon Program (Residential)
 - Heating &amp; Cooling Program (Residential)
 - New Consturction Program (Residential)
 - Home Assistance Program (Residential)</t>
    </r>
  </si>
  <si>
    <t xml:space="preserve">2) Where CDM programs are available to customers which reside in multiple rate classes, ENWIN reviews the project lists provided by the IESO (accompanies the final verified results report) to determine which rate class the individual projects belong to.  ENWIN verifies both the facility address and the account number provided in the project list against it's CIS system.  Once the data verification process is complete, a pivot table is created from the data in the project list which can be filtered by program and rate class.  The savings (kW or kWh, based on rate class) are then allocated to each rate class based on the percentage of the total savings for the program.  
Example:
</t>
  </si>
  <si>
    <t>Supporting Documents:</t>
  </si>
  <si>
    <t>21_2017</t>
  </si>
  <si>
    <t>22_2017</t>
  </si>
  <si>
    <t>23_2017</t>
  </si>
  <si>
    <t>24_2017</t>
  </si>
  <si>
    <t>25_2017</t>
  </si>
  <si>
    <t>26_2017</t>
  </si>
  <si>
    <t>27_2017</t>
  </si>
  <si>
    <t>28_2017</t>
  </si>
  <si>
    <t>29_2017</t>
  </si>
  <si>
    <t>30_2017</t>
  </si>
  <si>
    <t>31_2017</t>
  </si>
  <si>
    <t>32_2017</t>
  </si>
  <si>
    <t>33_2017</t>
  </si>
  <si>
    <t>34_2017</t>
  </si>
  <si>
    <t>35_2017</t>
  </si>
  <si>
    <t>36_2017</t>
  </si>
  <si>
    <t>37_2017</t>
  </si>
  <si>
    <t>38_2017</t>
  </si>
  <si>
    <t>39_2017</t>
  </si>
  <si>
    <t>40_2017</t>
  </si>
  <si>
    <t>41_2017</t>
  </si>
  <si>
    <t>42_2017</t>
  </si>
  <si>
    <t>43_2017</t>
  </si>
  <si>
    <t>44_2017</t>
  </si>
  <si>
    <t>45_2017</t>
  </si>
  <si>
    <t>46_2017</t>
  </si>
  <si>
    <t>47_2017</t>
  </si>
  <si>
    <t>48_2017</t>
  </si>
  <si>
    <t>49_2017</t>
  </si>
  <si>
    <t>B477</t>
  </si>
  <si>
    <t>Removed 'Save on Energy New Construction Program' and replaced with 'Save on Energy Instant Discount Program'</t>
  </si>
  <si>
    <t>Save on Energy Instant Discount Program</t>
  </si>
  <si>
    <t>A spot did not exist for the 'Save on Energy Instant Discount Program' under the Conservation First Framework, Residential Province-Wide Programs heading.  Additionally, ENWIN did not offer the 'Save on Energy New Construction Program' in 2017.</t>
  </si>
  <si>
    <t>B519</t>
  </si>
  <si>
    <t>Removed 'Enersource Hydro Mississauga Inc. - Performance-Based Conservation Pilot Program - Conservation Fund' and replaced with 'Whole Home Pilot Program'</t>
  </si>
  <si>
    <t>A spot did not exist for the 'Whole Home Pilot Program' under the Conservation First Framework, Residential Province-Wide Programs heading.  Additionally, ENWIN did not offer the 'Enersource Hydro Mississauga Inc. - Performance-Based Conservation Pilot Program - Conservation Fund' in 2017.</t>
  </si>
  <si>
    <t>Whole Home Pilot Program</t>
  </si>
  <si>
    <t>B528</t>
  </si>
  <si>
    <t>Save on Energy Energy Performance Program for Multi-Site Customers</t>
  </si>
  <si>
    <t>Removed 'Horizon Utilities Corporation - ECM Furnace Motor Pilot' and replaced with 'Save on Energy Energy Performance Program for Multi-Site Customers'</t>
  </si>
  <si>
    <t>A spot did not exist for the 'Save on Energy Energy Performance Program for Multi-Site Customers' under the Conservation First Framework, Residential Province-Wide Programs heading.  Additionally, ENWIN did not offer the 'Horizon Utilities Corporation - ECM Furnace Motor Pilot' in 2017.</t>
  </si>
  <si>
    <t>Column A</t>
  </si>
  <si>
    <t>Unique identifiers added to each program</t>
  </si>
  <si>
    <t>Allowed ENWIN to tie work form back to supporting document to pull program level savings (both incremental and persistent) and allocation splits to ensure conistency between work form and calculations used in annual LRAMVA filings to the OEB.</t>
  </si>
  <si>
    <t>Overrode formulas in cells Y565 - AF571 to reflect persistent savings in supporting document</t>
  </si>
  <si>
    <t>Y565 - AF570</t>
  </si>
  <si>
    <t>E30:L30, E37:L37, E44:L44, E51:L51, E58:L58, E65:L65</t>
  </si>
  <si>
    <t>Overrode formula in cells to remove rounding to 4 decimal place</t>
  </si>
  <si>
    <t>Allowed ENWIN to tie work form back to supporting document to pull the distributions rates to the same decimal point to ensure consistency between work form and calculations used in annual LRAMVA filings to the OEB.</t>
  </si>
  <si>
    <t>a_2017</t>
  </si>
  <si>
    <t>b_2017</t>
  </si>
  <si>
    <t>c_2017</t>
  </si>
  <si>
    <t>d_2017</t>
  </si>
  <si>
    <t>e_2017</t>
  </si>
  <si>
    <t>21_2018</t>
  </si>
  <si>
    <t>22_2018</t>
  </si>
  <si>
    <t>23_2018</t>
  </si>
  <si>
    <t>24_2018</t>
  </si>
  <si>
    <t>25_2018</t>
  </si>
  <si>
    <t>26_2018</t>
  </si>
  <si>
    <t>27_2018</t>
  </si>
  <si>
    <t>28_2018</t>
  </si>
  <si>
    <t>29_2018</t>
  </si>
  <si>
    <t>30_2018</t>
  </si>
  <si>
    <t>31_2018</t>
  </si>
  <si>
    <t>32_2018</t>
  </si>
  <si>
    <t>33_2018</t>
  </si>
  <si>
    <t>34_2018</t>
  </si>
  <si>
    <t>35_2018</t>
  </si>
  <si>
    <t>36_2018</t>
  </si>
  <si>
    <t>37_2018</t>
  </si>
  <si>
    <t>38_2018</t>
  </si>
  <si>
    <t>39_2018</t>
  </si>
  <si>
    <t>40_2018</t>
  </si>
  <si>
    <t>41_2018</t>
  </si>
  <si>
    <t>42_2018</t>
  </si>
  <si>
    <t>43_2018</t>
  </si>
  <si>
    <t>44_2018</t>
  </si>
  <si>
    <t>45_2018</t>
  </si>
  <si>
    <t>46_2018</t>
  </si>
  <si>
    <t>47_2018</t>
  </si>
  <si>
    <t>48_2018</t>
  </si>
  <si>
    <t>49_2018</t>
  </si>
  <si>
    <t>Unverified</t>
  </si>
  <si>
    <t>C654:C741</t>
  </si>
  <si>
    <t>Changed reference from 'Verified' to 'Unverified'</t>
  </si>
  <si>
    <t>Used unverified savings for 2018 as IESO announced on March 21, 2019 that they would not be providing LDCs with Final Verified Results Reporting for 2018-2020</t>
  </si>
  <si>
    <t>True-up (Unverified)</t>
  </si>
  <si>
    <t>C472:C506</t>
  </si>
  <si>
    <t>Added description of 'True-up (Unverified)'</t>
  </si>
  <si>
    <t>Used unverified adjustments to 2017 savings, received in 2018 as IESO announced on March 21, 2019 that they would not be providing LDCs with Final Verified Results Reporting for 2018-2020</t>
  </si>
  <si>
    <t>I105:P116, I120:P123</t>
  </si>
  <si>
    <t>Overrode formulas in to reflect carrying charges in supporting document</t>
  </si>
  <si>
    <t>Allowed ENWIN to tie work form back to supporting document to pull LRAMVA amounts previously claimed to calculate carrying charges prior to disposition (May 1, 2018 - EB-2017-0037).</t>
  </si>
  <si>
    <t>EB-2019-0032</t>
  </si>
  <si>
    <t>2017-2018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</si>
</sst>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u/>
      <sz val="11"/>
      <color theme="1"/>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4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right/>
      <top/>
      <bottom style="thin">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11186">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283" fontId="79" fillId="0" borderId="347">
      <alignment horizontal="right"/>
    </xf>
    <xf numFmtId="283" fontId="79" fillId="0" borderId="385">
      <alignment horizontal="right"/>
    </xf>
    <xf numFmtId="283" fontId="79" fillId="0" borderId="224">
      <alignment horizontal="right"/>
    </xf>
    <xf numFmtId="278" fontId="173" fillId="70" borderId="204" applyBorder="0">
      <alignment horizontal="right" vertical="center"/>
      <protection locked="0"/>
    </xf>
    <xf numFmtId="171" fontId="85" fillId="0" borderId="162"/>
    <xf numFmtId="165" fontId="193" fillId="0" borderId="156" applyFill="0" applyAlignment="0" applyProtection="0"/>
    <xf numFmtId="39" fontId="12" fillId="0" borderId="156">
      <protection locked="0"/>
    </xf>
    <xf numFmtId="171" fontId="85" fillId="0" borderId="209"/>
    <xf numFmtId="165" fontId="193" fillId="0" borderId="184" applyFill="0" applyAlignment="0" applyProtection="0"/>
    <xf numFmtId="39" fontId="12" fillId="0" borderId="184">
      <protection locked="0"/>
    </xf>
    <xf numFmtId="171" fontId="85" fillId="0" borderId="240"/>
    <xf numFmtId="165" fontId="193" fillId="0" borderId="235" applyFill="0" applyAlignment="0" applyProtection="0"/>
    <xf numFmtId="39" fontId="12" fillId="0" borderId="235">
      <protection locked="0"/>
    </xf>
    <xf numFmtId="171" fontId="85" fillId="0" borderId="254"/>
    <xf numFmtId="171" fontId="85" fillId="0" borderId="280"/>
    <xf numFmtId="283" fontId="79" fillId="0" borderId="291">
      <alignment horizontal="right"/>
    </xf>
    <xf numFmtId="165" fontId="193" fillId="0" borderId="271" applyFill="0" applyAlignment="0" applyProtection="0"/>
    <xf numFmtId="39" fontId="12" fillId="0" borderId="271">
      <protection locked="0"/>
    </xf>
    <xf numFmtId="171" fontId="85" fillId="0" borderId="328"/>
    <xf numFmtId="165" fontId="193" fillId="0" borderId="312"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39" fontId="12" fillId="0" borderId="312">
      <protection locked="0"/>
    </xf>
    <xf numFmtId="165" fontId="193" fillId="0" borderId="321" applyFill="0" applyAlignment="0" applyProtection="0"/>
    <xf numFmtId="39" fontId="12" fillId="0" borderId="321">
      <protection locked="0"/>
    </xf>
    <xf numFmtId="171" fontId="85" fillId="0" borderId="393"/>
    <xf numFmtId="165" fontId="193" fillId="0" borderId="387" applyFill="0" applyAlignment="0" applyProtection="0"/>
    <xf numFmtId="39" fontId="12" fillId="0" borderId="387">
      <protection locked="0"/>
    </xf>
    <xf numFmtId="171" fontId="85" fillId="0" borderId="417"/>
    <xf numFmtId="165" fontId="193" fillId="0" borderId="412" applyFill="0" applyAlignment="0" applyProtection="0"/>
    <xf numFmtId="39" fontId="12" fillId="0" borderId="412">
      <protection locked="0"/>
    </xf>
    <xf numFmtId="241" fontId="194" fillId="86" borderId="161" applyNumberFormat="0" applyBorder="0" applyAlignment="0" applyProtection="0">
      <alignment vertical="center"/>
    </xf>
    <xf numFmtId="241" fontId="194" fillId="86" borderId="208" applyNumberFormat="0" applyBorder="0" applyAlignment="0" applyProtection="0">
      <alignment vertical="center"/>
    </xf>
    <xf numFmtId="241" fontId="12" fillId="25" borderId="222" applyNumberFormat="0" applyProtection="0">
      <alignment horizontal="centerContinuous" vertical="center"/>
    </xf>
    <xf numFmtId="241" fontId="12" fillId="25" borderId="222" applyNumberFormat="0" applyAlignment="0">
      <alignment vertical="center"/>
    </xf>
    <xf numFmtId="241" fontId="194" fillId="86" borderId="239" applyNumberFormat="0" applyBorder="0" applyAlignment="0" applyProtection="0">
      <alignment vertical="center"/>
    </xf>
    <xf numFmtId="241" fontId="194" fillId="86" borderId="253" applyNumberFormat="0" applyBorder="0" applyAlignment="0" applyProtection="0">
      <alignment vertical="center"/>
    </xf>
    <xf numFmtId="241" fontId="12" fillId="25" borderId="278" applyNumberFormat="0" applyProtection="0">
      <alignment horizontal="centerContinuous" vertical="center"/>
    </xf>
    <xf numFmtId="241" fontId="194" fillId="86" borderId="279" applyNumberFormat="0" applyBorder="0" applyAlignment="0" applyProtection="0">
      <alignment vertical="center"/>
    </xf>
    <xf numFmtId="241" fontId="12" fillId="25" borderId="278" applyNumberFormat="0" applyAlignment="0">
      <alignment vertical="center"/>
    </xf>
    <xf numFmtId="283" fontId="79" fillId="0" borderId="372">
      <alignment horizontal="right"/>
    </xf>
    <xf numFmtId="165" fontId="193" fillId="0" borderId="218" applyFill="0" applyAlignment="0" applyProtection="0"/>
    <xf numFmtId="39" fontId="12" fillId="0" borderId="218">
      <protection locked="0"/>
    </xf>
    <xf numFmtId="171" fontId="85" fillId="0" borderId="263"/>
    <xf numFmtId="171" fontId="85" fillId="0" borderId="175"/>
    <xf numFmtId="165" fontId="193" fillId="0" borderId="171" applyFill="0" applyAlignment="0" applyProtection="0"/>
    <xf numFmtId="39" fontId="12" fillId="0" borderId="171">
      <protection locked="0"/>
    </xf>
    <xf numFmtId="171" fontId="85" fillId="0" borderId="189"/>
    <xf numFmtId="165" fontId="193" fillId="0" borderId="249" applyFill="0" applyAlignment="0" applyProtection="0"/>
    <xf numFmtId="39" fontId="12" fillId="0" borderId="249">
      <protection locked="0"/>
    </xf>
    <xf numFmtId="165" fontId="193" fillId="0" borderId="258" applyFill="0" applyAlignment="0" applyProtection="0"/>
    <xf numFmtId="39" fontId="12" fillId="0" borderId="258">
      <protection locked="0"/>
    </xf>
    <xf numFmtId="171" fontId="85" fillId="0" borderId="303"/>
    <xf numFmtId="171" fontId="85" fillId="0" borderId="358"/>
    <xf numFmtId="165" fontId="193" fillId="0" borderId="341" applyFill="0" applyAlignment="0" applyProtection="0"/>
    <xf numFmtId="39" fontId="12" fillId="0" borderId="341">
      <protection locked="0"/>
    </xf>
    <xf numFmtId="171" fontId="85" fillId="0" borderId="376"/>
    <xf numFmtId="171" fontId="85" fillId="0" borderId="427"/>
    <xf numFmtId="171" fontId="85" fillId="0" borderId="404"/>
    <xf numFmtId="49" fontId="79" fillId="0" borderId="224">
      <alignment vertical="center"/>
    </xf>
    <xf numFmtId="241" fontId="194" fillId="86" borderId="188" applyNumberFormat="0" applyBorder="0" applyAlignment="0" applyProtection="0">
      <alignment vertical="center"/>
    </xf>
    <xf numFmtId="49" fontId="79" fillId="0" borderId="291">
      <alignment vertical="center"/>
    </xf>
    <xf numFmtId="241" fontId="194" fillId="86" borderId="262" applyNumberFormat="0" applyBorder="0" applyAlignment="0" applyProtection="0">
      <alignment vertical="center"/>
    </xf>
    <xf numFmtId="0" fontId="189" fillId="83" borderId="224" applyBorder="0" applyProtection="0">
      <alignment horizontal="centerContinuous" vertical="center"/>
    </xf>
    <xf numFmtId="241" fontId="194" fillId="86" borderId="302" applyNumberFormat="0" applyBorder="0" applyAlignment="0" applyProtection="0">
      <alignment vertical="center"/>
    </xf>
    <xf numFmtId="171" fontId="12" fillId="0" borderId="224" applyBorder="0" applyProtection="0">
      <alignment horizontal="right" vertical="center"/>
    </xf>
    <xf numFmtId="241" fontId="12" fillId="25" borderId="345" applyNumberFormat="0" applyProtection="0">
      <alignment horizontal="centerContinuous" vertical="center"/>
    </xf>
    <xf numFmtId="49" fontId="79" fillId="0" borderId="372">
      <alignment vertical="center"/>
    </xf>
    <xf numFmtId="241" fontId="12" fillId="25" borderId="345" applyNumberFormat="0" applyAlignment="0">
      <alignment vertical="center"/>
    </xf>
    <xf numFmtId="241" fontId="12" fillId="25" borderId="356" applyNumberFormat="0" applyProtection="0">
      <alignment horizontal="centerContinuous" vertical="center"/>
    </xf>
    <xf numFmtId="0" fontId="189" fillId="83" borderId="291" applyBorder="0" applyProtection="0">
      <alignment horizontal="centerContinuous" vertical="center"/>
    </xf>
    <xf numFmtId="241" fontId="194" fillId="86" borderId="357" applyNumberFormat="0" applyBorder="0" applyAlignment="0" applyProtection="0">
      <alignment vertical="center"/>
    </xf>
    <xf numFmtId="171" fontId="12" fillId="0" borderId="291" applyBorder="0" applyProtection="0">
      <alignment horizontal="right" vertical="center"/>
    </xf>
    <xf numFmtId="241" fontId="12" fillId="25" borderId="356" applyNumberFormat="0" applyAlignment="0">
      <alignment vertical="center"/>
    </xf>
    <xf numFmtId="241" fontId="194" fillId="86" borderId="403" applyNumberFormat="0" applyBorder="0" applyAlignment="0" applyProtection="0">
      <alignment vertical="center"/>
    </xf>
    <xf numFmtId="241" fontId="194" fillId="86" borderId="426" applyNumberFormat="0" applyBorder="0" applyAlignment="0" applyProtection="0">
      <alignment vertical="center"/>
    </xf>
    <xf numFmtId="0" fontId="189" fillId="83" borderId="372" applyBorder="0" applyProtection="0">
      <alignment horizontal="centerContinuous" vertical="center"/>
    </xf>
    <xf numFmtId="171" fontId="12" fillId="0" borderId="372" applyBorder="0" applyProtection="0">
      <alignment horizontal="right" vertical="center"/>
    </xf>
    <xf numFmtId="0" fontId="11" fillId="60" borderId="163" applyNumberFormat="0" applyProtection="0">
      <alignment horizontal="left" vertical="center" wrapText="1"/>
    </xf>
    <xf numFmtId="0" fontId="12" fillId="25" borderId="163" applyNumberFormat="0" applyProtection="0">
      <alignment horizontal="left" vertical="center" wrapText="1"/>
    </xf>
    <xf numFmtId="257" fontId="11" fillId="82" borderId="163" applyNumberFormat="0" applyProtection="0">
      <alignment horizontal="center" vertical="center" wrapText="1"/>
    </xf>
    <xf numFmtId="0" fontId="11" fillId="60" borderId="212" applyNumberFormat="0" applyProtection="0">
      <alignment horizontal="left" vertical="center" wrapText="1"/>
    </xf>
    <xf numFmtId="0" fontId="11" fillId="60" borderId="163" applyNumberFormat="0" applyProtection="0">
      <alignment horizontal="left" vertical="center" wrapText="1"/>
    </xf>
    <xf numFmtId="0" fontId="12" fillId="25" borderId="212" applyNumberFormat="0" applyProtection="0">
      <alignment horizontal="left" vertical="center" wrapText="1"/>
    </xf>
    <xf numFmtId="0" fontId="11" fillId="81" borderId="163" applyNumberFormat="0" applyProtection="0">
      <alignment horizontal="center" vertical="center" wrapText="1"/>
    </xf>
    <xf numFmtId="0" fontId="11" fillId="81" borderId="163" applyNumberFormat="0" applyProtection="0">
      <alignment horizontal="center" vertical="center"/>
    </xf>
    <xf numFmtId="0" fontId="11" fillId="81" borderId="163" applyNumberFormat="0" applyProtection="0">
      <alignment horizontal="center" vertical="center" wrapText="1"/>
    </xf>
    <xf numFmtId="257" fontId="11" fillId="82" borderId="212" applyNumberFormat="0" applyProtection="0">
      <alignment horizontal="center" vertical="center" wrapText="1"/>
    </xf>
    <xf numFmtId="0" fontId="183" fillId="81" borderId="163" applyNumberFormat="0" applyProtection="0">
      <alignment horizontal="center" vertical="center"/>
    </xf>
    <xf numFmtId="0" fontId="11" fillId="60" borderId="212" applyNumberFormat="0" applyProtection="0">
      <alignment horizontal="left" vertical="center" wrapText="1"/>
    </xf>
    <xf numFmtId="0" fontId="11" fillId="81" borderId="212" applyNumberFormat="0" applyProtection="0">
      <alignment horizontal="center" vertical="center" wrapText="1"/>
    </xf>
    <xf numFmtId="0" fontId="11" fillId="81" borderId="212" applyNumberFormat="0" applyProtection="0">
      <alignment horizontal="center" vertical="center"/>
    </xf>
    <xf numFmtId="0" fontId="11" fillId="81" borderId="212" applyNumberFormat="0" applyProtection="0">
      <alignment horizontal="center" vertical="center" wrapText="1"/>
    </xf>
    <xf numFmtId="0" fontId="183" fillId="81" borderId="212" applyNumberFormat="0" applyProtection="0">
      <alignment horizontal="center" vertical="center"/>
    </xf>
    <xf numFmtId="0" fontId="11" fillId="60" borderId="241" applyNumberFormat="0" applyProtection="0">
      <alignment horizontal="left" vertical="center" wrapText="1"/>
    </xf>
    <xf numFmtId="0" fontId="12" fillId="25" borderId="241" applyNumberFormat="0" applyProtection="0">
      <alignment horizontal="left" vertical="center" wrapText="1"/>
    </xf>
    <xf numFmtId="257" fontId="11" fillId="82" borderId="241" applyNumberFormat="0" applyProtection="0">
      <alignment horizontal="center" vertical="center" wrapText="1"/>
    </xf>
    <xf numFmtId="0" fontId="11" fillId="60" borderId="255" applyNumberFormat="0" applyProtection="0">
      <alignment horizontal="left" vertical="center" wrapText="1"/>
    </xf>
    <xf numFmtId="0" fontId="11" fillId="60" borderId="241" applyNumberFormat="0" applyProtection="0">
      <alignment horizontal="left" vertical="center" wrapText="1"/>
    </xf>
    <xf numFmtId="0" fontId="11" fillId="81" borderId="241" applyNumberFormat="0" applyProtection="0">
      <alignment horizontal="center" vertical="center" wrapText="1"/>
    </xf>
    <xf numFmtId="0" fontId="11" fillId="81" borderId="241" applyNumberFormat="0" applyProtection="0">
      <alignment horizontal="center" vertical="center"/>
    </xf>
    <xf numFmtId="0" fontId="11" fillId="81" borderId="241" applyNumberFormat="0" applyProtection="0">
      <alignment horizontal="center" vertical="center" wrapText="1"/>
    </xf>
    <xf numFmtId="0" fontId="12" fillId="25" borderId="255" applyNumberFormat="0" applyProtection="0">
      <alignment horizontal="left" vertical="center" wrapText="1"/>
    </xf>
    <xf numFmtId="0" fontId="183" fillId="81" borderId="241" applyNumberFormat="0" applyProtection="0">
      <alignment horizontal="center" vertical="center"/>
    </xf>
    <xf numFmtId="257"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1" fillId="60" borderId="286" applyNumberFormat="0" applyProtection="0">
      <alignment horizontal="left" vertical="center" wrapText="1"/>
    </xf>
    <xf numFmtId="0" fontId="183" fillId="81" borderId="255" applyNumberFormat="0" applyProtection="0">
      <alignment horizontal="center" vertical="center"/>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0" fontId="11" fillId="60" borderId="329" applyNumberFormat="0" applyProtection="0">
      <alignment horizontal="left" vertical="center" wrapText="1"/>
    </xf>
    <xf numFmtId="0" fontId="12" fillId="25" borderId="329" applyNumberFormat="0" applyProtection="0">
      <alignment horizontal="left" vertical="center" wrapText="1"/>
    </xf>
    <xf numFmtId="257" fontId="11" fillId="82" borderId="329" applyNumberFormat="0" applyProtection="0">
      <alignment horizontal="center" vertical="center" wrapText="1"/>
    </xf>
    <xf numFmtId="0" fontId="11" fillId="60" borderId="329" applyNumberFormat="0" applyProtection="0">
      <alignment horizontal="left" vertical="center" wrapText="1"/>
    </xf>
    <xf numFmtId="0" fontId="11" fillId="81" borderId="329" applyNumberFormat="0" applyProtection="0">
      <alignment horizontal="center" vertical="center" wrapText="1"/>
    </xf>
    <xf numFmtId="0" fontId="11" fillId="81" borderId="329" applyNumberFormat="0" applyProtection="0">
      <alignment horizontal="center" vertical="center"/>
    </xf>
    <xf numFmtId="0" fontId="11" fillId="81" borderId="329" applyNumberFormat="0" applyProtection="0">
      <alignment horizontal="center" vertical="center" wrapText="1"/>
    </xf>
    <xf numFmtId="0" fontId="183" fillId="81" borderId="329" applyNumberFormat="0" applyProtection="0">
      <alignment horizontal="center" vertical="center"/>
    </xf>
    <xf numFmtId="0" fontId="177" fillId="67" borderId="163">
      <alignment horizontal="center" vertical="center" wrapText="1"/>
      <protection hidden="1"/>
    </xf>
    <xf numFmtId="0" fontId="177" fillId="67" borderId="212">
      <alignment horizontal="center" vertical="center" wrapText="1"/>
      <protection hidden="1"/>
    </xf>
    <xf numFmtId="0" fontId="177" fillId="67" borderId="241">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7" fontId="181" fillId="0" borderId="344"/>
    <xf numFmtId="0" fontId="177" fillId="67" borderId="329">
      <alignment horizontal="center" vertical="center" wrapText="1"/>
      <protection hidden="1"/>
    </xf>
    <xf numFmtId="237" fontId="181" fillId="0" borderId="353"/>
    <xf numFmtId="264" fontId="172" fillId="65" borderId="163" applyFill="0" applyBorder="0" applyAlignment="0" applyProtection="0">
      <alignment horizontal="right"/>
      <protection locked="0"/>
    </xf>
    <xf numFmtId="49" fontId="79" fillId="0" borderId="347">
      <alignment vertical="center"/>
    </xf>
    <xf numFmtId="241" fontId="194" fillId="86" borderId="327" applyNumberFormat="0" applyBorder="0" applyAlignment="0" applyProtection="0">
      <alignment vertical="center"/>
    </xf>
    <xf numFmtId="49" fontId="79" fillId="0" borderId="385">
      <alignment vertical="center"/>
    </xf>
    <xf numFmtId="241" fontId="12" fillId="25" borderId="370" applyNumberFormat="0" applyProtection="0">
      <alignment horizontal="centerContinuous" vertical="center"/>
    </xf>
    <xf numFmtId="241" fontId="12" fillId="25" borderId="370" applyNumberFormat="0" applyAlignment="0">
      <alignment vertical="center"/>
    </xf>
    <xf numFmtId="241" fontId="194" fillId="86" borderId="392" applyNumberFormat="0" applyBorder="0" applyAlignment="0" applyProtection="0">
      <alignment vertical="center"/>
    </xf>
    <xf numFmtId="0" fontId="189" fillId="83" borderId="347" applyBorder="0" applyProtection="0">
      <alignment horizontal="centerContinuous" vertical="center"/>
    </xf>
    <xf numFmtId="171" fontId="12" fillId="0" borderId="347" applyBorder="0" applyProtection="0">
      <alignment horizontal="right" vertical="center"/>
    </xf>
    <xf numFmtId="241" fontId="194" fillId="86" borderId="416" applyNumberFormat="0" applyBorder="0" applyAlignment="0" applyProtection="0">
      <alignment vertical="center"/>
    </xf>
    <xf numFmtId="0" fontId="189" fillId="83" borderId="385" applyBorder="0" applyProtection="0">
      <alignment horizontal="centerContinuous" vertical="center"/>
    </xf>
    <xf numFmtId="171" fontId="12" fillId="0" borderId="385" applyBorder="0" applyProtection="0">
      <alignment horizontal="right" vertical="center"/>
    </xf>
    <xf numFmtId="0" fontId="12" fillId="60" borderId="125" applyNumberFormat="0">
      <alignment horizontal="centerContinuous" vertical="center" wrapText="1"/>
    </xf>
    <xf numFmtId="0" fontId="12" fillId="61" borderId="125" applyNumberFormat="0">
      <alignment horizontal="left" vertical="center"/>
    </xf>
    <xf numFmtId="0" fontId="11" fillId="60" borderId="176" applyNumberFormat="0" applyProtection="0">
      <alignment horizontal="left" vertical="center" wrapText="1"/>
    </xf>
    <xf numFmtId="0" fontId="12" fillId="25" borderId="176" applyNumberFormat="0" applyProtection="0">
      <alignment horizontal="left" vertical="center" wrapText="1"/>
    </xf>
    <xf numFmtId="257" fontId="11" fillId="82" borderId="176" applyNumberFormat="0" applyProtection="0">
      <alignment horizontal="center" vertical="center" wrapText="1"/>
    </xf>
    <xf numFmtId="0" fontId="11" fillId="60" borderId="197" applyNumberFormat="0" applyProtection="0">
      <alignment horizontal="left" vertical="center" wrapText="1"/>
    </xf>
    <xf numFmtId="0" fontId="11" fillId="60" borderId="176" applyNumberFormat="0" applyProtection="0">
      <alignment horizontal="left" vertical="center" wrapText="1"/>
    </xf>
    <xf numFmtId="0" fontId="11" fillId="81" borderId="176" applyNumberFormat="0" applyProtection="0">
      <alignment horizontal="center" vertical="center" wrapText="1"/>
    </xf>
    <xf numFmtId="0" fontId="11" fillId="60" borderId="148" applyNumberFormat="0" applyProtection="0">
      <alignment horizontal="left" vertical="center" wrapText="1"/>
    </xf>
    <xf numFmtId="0" fontId="11" fillId="81" borderId="176" applyNumberFormat="0" applyProtection="0">
      <alignment horizontal="center" vertical="center"/>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1" fillId="81" borderId="176" applyNumberFormat="0" applyProtection="0">
      <alignment horizontal="center" vertical="center" wrapText="1"/>
    </xf>
    <xf numFmtId="0" fontId="12" fillId="25" borderId="197" applyNumberFormat="0" applyProtection="0">
      <alignment horizontal="left" vertical="center" wrapText="1"/>
    </xf>
    <xf numFmtId="0" fontId="183" fillId="81" borderId="176" applyNumberFormat="0" applyProtection="0">
      <alignment horizontal="center" vertical="center"/>
    </xf>
    <xf numFmtId="0" fontId="11" fillId="60" borderId="148" applyNumberFormat="0" applyProtection="0">
      <alignment horizontal="left" vertical="center" wrapText="1"/>
    </xf>
    <xf numFmtId="257" fontId="11" fillId="82" borderId="197" applyNumberFormat="0" applyProtection="0">
      <alignment horizontal="center"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1" fillId="60" borderId="197" applyNumberFormat="0" applyProtection="0">
      <alignment horizontal="left" vertical="center" wrapText="1"/>
    </xf>
    <xf numFmtId="0" fontId="11" fillId="81" borderId="197" applyNumberFormat="0" applyProtection="0">
      <alignment horizontal="center" vertical="center" wrapText="1"/>
    </xf>
    <xf numFmtId="0" fontId="11" fillId="81" borderId="197" applyNumberFormat="0" applyProtection="0">
      <alignment horizontal="center" vertical="center"/>
    </xf>
    <xf numFmtId="0" fontId="11" fillId="81" borderId="197" applyNumberFormat="0" applyProtection="0">
      <alignment horizontal="center" vertical="center" wrapText="1"/>
    </xf>
    <xf numFmtId="0" fontId="183" fillId="81" borderId="197" applyNumberFormat="0" applyProtection="0">
      <alignment horizontal="center" vertical="center"/>
    </xf>
    <xf numFmtId="0" fontId="11" fillId="60" borderId="232" applyNumberFormat="0" applyProtection="0">
      <alignment horizontal="left" vertical="center" wrapText="1"/>
    </xf>
    <xf numFmtId="0" fontId="12" fillId="25" borderId="232" applyNumberFormat="0" applyProtection="0">
      <alignment horizontal="left" vertical="center" wrapText="1"/>
    </xf>
    <xf numFmtId="257" fontId="11" fillId="82" borderId="232" applyNumberFormat="0" applyProtection="0">
      <alignment horizontal="center" vertical="center" wrapText="1"/>
    </xf>
    <xf numFmtId="0" fontId="11" fillId="60" borderId="232" applyNumberFormat="0" applyProtection="0">
      <alignment horizontal="left" vertical="center" wrapText="1"/>
    </xf>
    <xf numFmtId="0" fontId="11" fillId="81" borderId="232" applyNumberFormat="0" applyProtection="0">
      <alignment horizontal="center" vertical="center" wrapText="1"/>
    </xf>
    <xf numFmtId="0" fontId="11" fillId="81" borderId="232" applyNumberFormat="0" applyProtection="0">
      <alignment horizontal="center" vertical="center"/>
    </xf>
    <xf numFmtId="0" fontId="11" fillId="81" borderId="232" applyNumberFormat="0" applyProtection="0">
      <alignment horizontal="center" vertical="center" wrapText="1"/>
    </xf>
    <xf numFmtId="0" fontId="183" fillId="81" borderId="232" applyNumberFormat="0" applyProtection="0">
      <alignment horizontal="center" vertical="center"/>
    </xf>
    <xf numFmtId="0" fontId="11" fillId="60" borderId="265" applyNumberFormat="0" applyProtection="0">
      <alignment horizontal="left" vertical="center" wrapText="1"/>
    </xf>
    <xf numFmtId="0" fontId="12" fillId="25" borderId="265" applyNumberFormat="0" applyProtection="0">
      <alignment horizontal="left" vertical="center" wrapText="1"/>
    </xf>
    <xf numFmtId="257" fontId="11" fillId="82" borderId="265" applyNumberFormat="0" applyProtection="0">
      <alignment horizontal="center" vertical="center" wrapText="1"/>
    </xf>
    <xf numFmtId="0" fontId="11" fillId="60" borderId="265" applyNumberFormat="0" applyProtection="0">
      <alignment horizontal="left" vertical="center" wrapText="1"/>
    </xf>
    <xf numFmtId="0" fontId="11" fillId="81" borderId="265" applyNumberFormat="0" applyProtection="0">
      <alignment horizontal="center" vertical="center" wrapText="1"/>
    </xf>
    <xf numFmtId="0" fontId="11" fillId="81" borderId="265" applyNumberFormat="0" applyProtection="0">
      <alignment horizontal="center" vertical="center"/>
    </xf>
    <xf numFmtId="0" fontId="11" fillId="81" borderId="265" applyNumberFormat="0" applyProtection="0">
      <alignment horizontal="center" vertical="center" wrapText="1"/>
    </xf>
    <xf numFmtId="0" fontId="183" fillId="81" borderId="265" applyNumberFormat="0" applyProtection="0">
      <alignment horizontal="center" vertical="center"/>
    </xf>
    <xf numFmtId="0" fontId="11" fillId="60" borderId="304" applyNumberFormat="0" applyProtection="0">
      <alignment horizontal="left" vertical="center" wrapText="1"/>
    </xf>
    <xf numFmtId="0" fontId="12" fillId="25" borderId="304" applyNumberFormat="0" applyProtection="0">
      <alignment horizontal="left" vertical="center" wrapText="1"/>
    </xf>
    <xf numFmtId="257" fontId="11" fillId="82" borderId="304" applyNumberFormat="0" applyProtection="0">
      <alignment horizontal="center" vertical="center" wrapText="1"/>
    </xf>
    <xf numFmtId="0" fontId="11" fillId="60" borderId="313" applyNumberFormat="0" applyProtection="0">
      <alignment horizontal="left" vertical="center" wrapText="1"/>
    </xf>
    <xf numFmtId="0" fontId="11" fillId="60" borderId="304" applyNumberFormat="0" applyProtection="0">
      <alignment horizontal="left" vertical="center" wrapText="1"/>
    </xf>
    <xf numFmtId="0" fontId="11" fillId="81" borderId="304" applyNumberFormat="0" applyProtection="0">
      <alignment horizontal="center" vertical="center" wrapText="1"/>
    </xf>
    <xf numFmtId="0" fontId="11" fillId="81" borderId="304" applyNumberFormat="0" applyProtection="0">
      <alignment horizontal="center" vertical="center"/>
    </xf>
    <xf numFmtId="0" fontId="11" fillId="81" borderId="304" applyNumberFormat="0" applyProtection="0">
      <alignment horizontal="center" vertical="center" wrapText="1"/>
    </xf>
    <xf numFmtId="0" fontId="12" fillId="25" borderId="313" applyNumberFormat="0" applyProtection="0">
      <alignment horizontal="left" vertical="center" wrapText="1"/>
    </xf>
    <xf numFmtId="0" fontId="183" fillId="81" borderId="304" applyNumberFormat="0" applyProtection="0">
      <alignment horizontal="center" vertical="center"/>
    </xf>
    <xf numFmtId="257" fontId="11" fillId="82" borderId="313" applyNumberFormat="0" applyProtection="0">
      <alignment horizontal="center" vertical="center" wrapText="1"/>
    </xf>
    <xf numFmtId="0" fontId="11" fillId="60" borderId="313" applyNumberFormat="0" applyProtection="0">
      <alignment horizontal="left" vertical="center" wrapText="1"/>
    </xf>
    <xf numFmtId="0" fontId="11" fillId="81" borderId="313" applyNumberFormat="0" applyProtection="0">
      <alignment horizontal="center" vertical="center" wrapText="1"/>
    </xf>
    <xf numFmtId="0" fontId="11" fillId="81" borderId="313" applyNumberFormat="0" applyProtection="0">
      <alignment horizontal="center" vertical="center"/>
    </xf>
    <xf numFmtId="0" fontId="11" fillId="81" borderId="313" applyNumberFormat="0" applyProtection="0">
      <alignment horizontal="center" vertical="center" wrapText="1"/>
    </xf>
    <xf numFmtId="0" fontId="183" fillId="81" borderId="313" applyNumberFormat="0" applyProtection="0">
      <alignment horizontal="center" vertical="center"/>
    </xf>
    <xf numFmtId="0" fontId="11" fillId="60" borderId="378" applyNumberFormat="0" applyProtection="0">
      <alignment horizontal="left" vertical="center" wrapText="1"/>
    </xf>
    <xf numFmtId="0" fontId="12" fillId="25" borderId="378" applyNumberFormat="0" applyProtection="0">
      <alignment horizontal="left" vertical="center" wrapText="1"/>
    </xf>
    <xf numFmtId="257" fontId="11" fillId="82" borderId="378" applyNumberFormat="0" applyProtection="0">
      <alignment horizontal="center" vertical="center" wrapText="1"/>
    </xf>
    <xf numFmtId="0" fontId="11" fillId="60" borderId="378" applyNumberFormat="0" applyProtection="0">
      <alignment horizontal="left" vertical="center" wrapText="1"/>
    </xf>
    <xf numFmtId="0" fontId="11" fillId="81" borderId="378" applyNumberFormat="0" applyProtection="0">
      <alignment horizontal="center" vertical="center" wrapText="1"/>
    </xf>
    <xf numFmtId="0" fontId="11" fillId="81" borderId="378" applyNumberFormat="0" applyProtection="0">
      <alignment horizontal="center" vertical="center"/>
    </xf>
    <xf numFmtId="0" fontId="11" fillId="81" borderId="378" applyNumberFormat="0" applyProtection="0">
      <alignment horizontal="center" vertical="center" wrapText="1"/>
    </xf>
    <xf numFmtId="0" fontId="183" fillId="81" borderId="378" applyNumberFormat="0" applyProtection="0">
      <alignment horizontal="center" vertical="center"/>
    </xf>
    <xf numFmtId="0" fontId="11" fillId="60" borderId="405" applyNumberFormat="0" applyProtection="0">
      <alignment horizontal="left" vertical="center" wrapText="1"/>
    </xf>
    <xf numFmtId="0" fontId="12" fillId="25" borderId="405" applyNumberFormat="0" applyProtection="0">
      <alignment horizontal="left" vertical="center" wrapText="1"/>
    </xf>
    <xf numFmtId="257" fontId="11" fillId="82" borderId="405" applyNumberFormat="0" applyProtection="0">
      <alignment horizontal="center" vertical="center" wrapText="1"/>
    </xf>
    <xf numFmtId="0" fontId="11" fillId="60" borderId="405" applyNumberFormat="0" applyProtection="0">
      <alignment horizontal="left" vertical="center" wrapText="1"/>
    </xf>
    <xf numFmtId="0" fontId="11" fillId="81" borderId="405" applyNumberFormat="0" applyProtection="0">
      <alignment horizontal="center" vertical="center" wrapText="1"/>
    </xf>
    <xf numFmtId="0" fontId="11" fillId="81" borderId="405" applyNumberFormat="0" applyProtection="0">
      <alignment horizontal="center" vertical="center"/>
    </xf>
    <xf numFmtId="0" fontId="11" fillId="81" borderId="405" applyNumberFormat="0" applyProtection="0">
      <alignment horizontal="center" vertical="center" wrapText="1"/>
    </xf>
    <xf numFmtId="0" fontId="183" fillId="81" borderId="405" applyNumberFormat="0" applyProtection="0">
      <alignment horizontal="center" vertical="center"/>
    </xf>
    <xf numFmtId="0" fontId="177" fillId="67" borderId="176">
      <alignment horizontal="center" vertical="center" wrapText="1"/>
      <protection hidden="1"/>
    </xf>
    <xf numFmtId="0" fontId="177" fillId="67" borderId="148">
      <alignment horizontal="center" vertical="center" wrapText="1"/>
      <protection hidden="1"/>
    </xf>
    <xf numFmtId="0" fontId="177" fillId="67" borderId="197">
      <alignment horizontal="center" vertical="center" wrapText="1"/>
      <protection hidden="1"/>
    </xf>
    <xf numFmtId="237" fontId="181" fillId="0" borderId="221"/>
    <xf numFmtId="0" fontId="177" fillId="67" borderId="232">
      <alignment horizontal="center" vertical="center" wrapText="1"/>
      <protection hidden="1"/>
    </xf>
    <xf numFmtId="237" fontId="181" fillId="0" borderId="276"/>
    <xf numFmtId="0" fontId="177" fillId="67" borderId="265">
      <alignment horizontal="center" vertical="center" wrapText="1"/>
      <protection hidden="1"/>
    </xf>
    <xf numFmtId="0" fontId="177" fillId="67" borderId="304">
      <alignment horizontal="center" vertical="center" wrapText="1"/>
      <protection hidden="1"/>
    </xf>
    <xf numFmtId="0" fontId="177" fillId="67" borderId="313">
      <alignment horizontal="center" vertical="center" wrapText="1"/>
      <protection hidden="1"/>
    </xf>
    <xf numFmtId="237" fontId="181" fillId="0" borderId="369"/>
    <xf numFmtId="0" fontId="177" fillId="67" borderId="378">
      <alignment horizontal="center" vertical="center" wrapText="1"/>
      <protection hidden="1"/>
    </xf>
    <xf numFmtId="0" fontId="177" fillId="67" borderId="405">
      <alignment horizontal="center" vertical="center" wrapText="1"/>
      <protection hidden="1"/>
    </xf>
    <xf numFmtId="264" fontId="172" fillId="65" borderId="176" applyFill="0" applyBorder="0" applyAlignment="0" applyProtection="0">
      <alignment horizontal="right"/>
      <protection locked="0"/>
    </xf>
    <xf numFmtId="264" fontId="172" fillId="65" borderId="148" applyFill="0" applyBorder="0" applyAlignment="0" applyProtection="0">
      <alignment horizontal="right"/>
      <protection locked="0"/>
    </xf>
    <xf numFmtId="264" fontId="172" fillId="65" borderId="212" applyFill="0" applyBorder="0" applyAlignment="0" applyProtection="0">
      <alignment horizontal="right"/>
      <protection locked="0"/>
    </xf>
    <xf numFmtId="264" fontId="172" fillId="65" borderId="197" applyFill="0" applyBorder="0" applyAlignment="0" applyProtection="0">
      <alignment horizontal="right"/>
      <protection locked="0"/>
    </xf>
    <xf numFmtId="260" fontId="164" fillId="0" borderId="153" applyBorder="0"/>
    <xf numFmtId="260" fontId="164" fillId="0" borderId="181" applyBorder="0"/>
    <xf numFmtId="264" fontId="172" fillId="65" borderId="232" applyFill="0" applyBorder="0" applyAlignment="0" applyProtection="0">
      <alignment horizontal="right"/>
      <protection locked="0"/>
    </xf>
    <xf numFmtId="264" fontId="172" fillId="65" borderId="241" applyFill="0" applyBorder="0" applyAlignment="0" applyProtection="0">
      <alignment horizontal="right"/>
      <protection locked="0"/>
    </xf>
    <xf numFmtId="260" fontId="164" fillId="0" borderId="202" applyBorder="0"/>
    <xf numFmtId="264" fontId="172" fillId="65" borderId="255" applyFill="0" applyBorder="0" applyAlignment="0" applyProtection="0">
      <alignment horizontal="right"/>
      <protection locked="0"/>
    </xf>
    <xf numFmtId="264" fontId="172" fillId="65" borderId="265" applyFill="0" applyBorder="0" applyAlignment="0" applyProtection="0">
      <alignment horizontal="right"/>
      <protection locked="0"/>
    </xf>
    <xf numFmtId="260" fontId="164" fillId="0" borderId="234" applyBorder="0"/>
    <xf numFmtId="264" fontId="172" fillId="65" borderId="286" applyFill="0" applyBorder="0" applyAlignment="0" applyProtection="0">
      <alignment horizontal="right"/>
      <protection locked="0"/>
    </xf>
    <xf numFmtId="264" fontId="172" fillId="65" borderId="304" applyFill="0" applyBorder="0" applyAlignment="0" applyProtection="0">
      <alignment horizontal="right"/>
      <protection locked="0"/>
    </xf>
    <xf numFmtId="260" fontId="164" fillId="0" borderId="270" applyBorder="0"/>
    <xf numFmtId="264" fontId="172" fillId="65" borderId="329" applyFill="0" applyBorder="0" applyAlignment="0" applyProtection="0">
      <alignment horizontal="right"/>
      <protection locked="0"/>
    </xf>
    <xf numFmtId="264" fontId="172" fillId="65" borderId="313" applyFill="0" applyBorder="0" applyAlignment="0" applyProtection="0">
      <alignment horizontal="right"/>
      <protection locked="0"/>
    </xf>
    <xf numFmtId="260" fontId="164" fillId="0" borderId="309" applyBorder="0"/>
    <xf numFmtId="229" fontId="81" fillId="65" borderId="359" applyFont="0" applyFill="0" applyBorder="0" applyAlignment="0" applyProtection="0"/>
    <xf numFmtId="260" fontId="164" fillId="0" borderId="318" applyBorder="0"/>
    <xf numFmtId="229" fontId="81" fillId="65" borderId="346" applyFont="0" applyFill="0" applyBorder="0" applyAlignment="0" applyProtection="0"/>
    <xf numFmtId="264" fontId="172" fillId="65" borderId="378" applyFill="0" applyBorder="0" applyAlignment="0" applyProtection="0">
      <alignment horizontal="right"/>
      <protection locked="0"/>
    </xf>
    <xf numFmtId="264" fontId="172" fillId="65" borderId="405" applyFill="0" applyBorder="0" applyAlignment="0" applyProtection="0">
      <alignment horizontal="right"/>
      <protection locked="0"/>
    </xf>
    <xf numFmtId="260" fontId="164" fillId="0" borderId="384" applyBorder="0"/>
    <xf numFmtId="260" fontId="164" fillId="0" borderId="410" applyBorder="0"/>
    <xf numFmtId="208" fontId="90" fillId="63" borderId="143"/>
    <xf numFmtId="0" fontId="83" fillId="0" borderId="103" applyNumberFormat="0" applyFont="0" applyFill="0" applyAlignment="0" applyProtection="0"/>
    <xf numFmtId="0" fontId="17" fillId="21" borderId="125" applyNumberFormat="0" applyAlignment="0" applyProtection="0"/>
    <xf numFmtId="260" fontId="164" fillId="0" borderId="246" applyBorder="0"/>
    <xf numFmtId="0" fontId="12" fillId="24" borderId="127" applyNumberFormat="0" applyFont="0" applyAlignment="0" applyProtection="0"/>
    <xf numFmtId="166" fontId="113" fillId="0" borderId="144">
      <protection locked="0"/>
    </xf>
    <xf numFmtId="260" fontId="164" fillId="0" borderId="229" applyBorder="0"/>
    <xf numFmtId="260" fontId="164" fillId="0" borderId="217" applyBorder="0"/>
    <xf numFmtId="260" fontId="164" fillId="0" borderId="257" applyBorder="0"/>
    <xf numFmtId="229" fontId="81" fillId="65" borderId="281" applyFont="0" applyFill="0" applyBorder="0" applyAlignment="0" applyProtection="0"/>
    <xf numFmtId="229" fontId="81" fillId="65" borderId="371" applyFont="0" applyFill="0" applyBorder="0" applyAlignment="0" applyProtection="0"/>
    <xf numFmtId="260" fontId="164" fillId="0" borderId="338" applyBorder="0"/>
    <xf numFmtId="260" fontId="164" fillId="0" borderId="296" applyBorder="0"/>
    <xf numFmtId="231" fontId="85" fillId="0" borderId="385" applyFont="0" applyFill="0" applyBorder="0" applyAlignment="0" applyProtection="0"/>
    <xf numFmtId="2" fontId="149" fillId="0" borderId="385"/>
    <xf numFmtId="14" fontId="85" fillId="0" borderId="385" applyFont="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0" fontId="147" fillId="73" borderId="192">
      <alignment horizontal="left" vertical="center" wrapText="1"/>
    </xf>
    <xf numFmtId="166" fontId="113" fillId="0" borderId="191">
      <protection locked="0"/>
    </xf>
    <xf numFmtId="208" fontId="90" fillId="63" borderId="190"/>
    <xf numFmtId="0" fontId="147" fillId="73" borderId="174">
      <alignment horizontal="left" vertical="center" wrapText="1"/>
    </xf>
    <xf numFmtId="166" fontId="113" fillId="0" borderId="173">
      <protection locked="0"/>
    </xf>
    <xf numFmtId="208" fontId="90" fillId="63" borderId="172"/>
    <xf numFmtId="10" fontId="108" fillId="65" borderId="110" applyNumberFormat="0" applyBorder="0" applyAlignment="0" applyProtection="0"/>
    <xf numFmtId="0" fontId="147" fillId="73" borderId="187">
      <alignment horizontal="left" vertical="center" wrapText="1"/>
    </xf>
    <xf numFmtId="166" fontId="113" fillId="0" borderId="186">
      <protection locked="0"/>
    </xf>
    <xf numFmtId="208" fontId="90" fillId="63" borderId="185"/>
    <xf numFmtId="0" fontId="147" fillId="73" borderId="145">
      <alignment horizontal="left" vertical="center" wrapText="1"/>
    </xf>
    <xf numFmtId="0" fontId="147" fillId="73" borderId="261">
      <alignment horizontal="left" vertical="center" wrapText="1"/>
    </xf>
    <xf numFmtId="166" fontId="113" fillId="0" borderId="260">
      <protection locked="0"/>
    </xf>
    <xf numFmtId="208" fontId="90" fillId="63" borderId="259"/>
    <xf numFmtId="0" fontId="12" fillId="0" borderId="110"/>
    <xf numFmtId="0" fontId="147" fillId="73" borderId="301">
      <alignment horizontal="left" vertical="center" wrapText="1"/>
    </xf>
    <xf numFmtId="166" fontId="113" fillId="0" borderId="300">
      <protection locked="0"/>
    </xf>
    <xf numFmtId="208" fontId="90" fillId="63" borderId="299"/>
    <xf numFmtId="0" fontId="147" fillId="73" borderId="277">
      <alignment horizontal="left" vertical="center" wrapText="1"/>
    </xf>
    <xf numFmtId="166" fontId="113" fillId="0" borderId="274">
      <protection locked="0"/>
    </xf>
    <xf numFmtId="208" fontId="90" fillId="63" borderId="272"/>
    <xf numFmtId="0" fontId="147" fillId="73" borderId="362">
      <alignment horizontal="left" vertical="center" wrapText="1"/>
    </xf>
    <xf numFmtId="166" fontId="113" fillId="0" borderId="361">
      <protection locked="0"/>
    </xf>
    <xf numFmtId="208" fontId="90" fillId="63" borderId="360"/>
    <xf numFmtId="0" fontId="147" fillId="73" borderId="375">
      <alignment horizontal="left" vertical="center" wrapText="1"/>
    </xf>
    <xf numFmtId="166" fontId="113" fillId="0" borderId="374">
      <protection locked="0"/>
    </xf>
    <xf numFmtId="208" fontId="90" fillId="63" borderId="373"/>
    <xf numFmtId="0" fontId="147" fillId="73" borderId="402">
      <alignment horizontal="left" vertical="center" wrapText="1"/>
    </xf>
    <xf numFmtId="166" fontId="113" fillId="0" borderId="400">
      <protection locked="0"/>
    </xf>
    <xf numFmtId="208" fontId="90" fillId="63" borderId="399"/>
    <xf numFmtId="0" fontId="147" fillId="73" borderId="425">
      <alignment horizontal="left" vertical="center" wrapText="1"/>
    </xf>
    <xf numFmtId="166" fontId="113" fillId="0" borderId="424">
      <protection locked="0"/>
    </xf>
    <xf numFmtId="208" fontId="90" fillId="63" borderId="423"/>
    <xf numFmtId="0" fontId="12" fillId="0" borderId="148"/>
    <xf numFmtId="0" fontId="12" fillId="0" borderId="176"/>
    <xf numFmtId="0" fontId="12" fillId="0" borderId="197"/>
    <xf numFmtId="0" fontId="147" fillId="73" borderId="160">
      <alignment horizontal="left" vertical="center" wrapText="1"/>
    </xf>
    <xf numFmtId="241" fontId="12" fillId="65" borderId="159" applyNumberFormat="0" applyFont="0" applyBorder="0" applyAlignment="0">
      <alignment horizontal="right" vertical="center"/>
      <protection locked="0"/>
    </xf>
    <xf numFmtId="10" fontId="108" fillId="65" borderId="148" applyNumberFormat="0" applyBorder="0" applyAlignment="0" applyProtection="0"/>
    <xf numFmtId="0" fontId="12" fillId="0" borderId="232"/>
    <xf numFmtId="10" fontId="108" fillId="65" borderId="176" applyNumberFormat="0" applyBorder="0" applyAlignment="0" applyProtection="0"/>
    <xf numFmtId="0" fontId="147" fillId="73" borderId="207">
      <alignment horizontal="left" vertical="center" wrapText="1"/>
    </xf>
    <xf numFmtId="0" fontId="47" fillId="0" borderId="153">
      <alignment horizontal="left" vertical="center"/>
    </xf>
    <xf numFmtId="237" fontId="12" fillId="71" borderId="148" applyNumberFormat="0" applyFont="0" applyBorder="0" applyAlignment="0" applyProtection="0"/>
    <xf numFmtId="10" fontId="108" fillId="65" borderId="197" applyNumberFormat="0" applyBorder="0" applyAlignment="0" applyProtection="0"/>
    <xf numFmtId="0" fontId="12" fillId="0" borderId="265"/>
    <xf numFmtId="1" fontId="121" fillId="69" borderId="154" applyNumberFormat="0" applyBorder="0" applyAlignment="0">
      <alignment horizontal="centerContinuous" vertical="center"/>
      <protection locked="0"/>
    </xf>
    <xf numFmtId="0" fontId="47" fillId="0" borderId="181">
      <alignment horizontal="left" vertical="center"/>
    </xf>
    <xf numFmtId="0" fontId="25" fillId="8" borderId="149" applyNumberFormat="0" applyAlignment="0" applyProtection="0"/>
    <xf numFmtId="237" fontId="12" fillId="71" borderId="176" applyNumberFormat="0" applyFont="0" applyBorder="0" applyAlignment="0" applyProtection="0"/>
    <xf numFmtId="0" fontId="12" fillId="0" borderId="304"/>
    <xf numFmtId="0" fontId="147" fillId="73" borderId="238">
      <alignment horizontal="left" vertical="center" wrapText="1"/>
    </xf>
    <xf numFmtId="1" fontId="121" fillId="69" borderId="182" applyNumberFormat="0" applyBorder="0" applyAlignment="0">
      <alignment horizontal="centerContinuous" vertical="center"/>
      <protection locked="0"/>
    </xf>
    <xf numFmtId="224" fontId="108" fillId="0" borderId="147" applyFont="0" applyFill="0" applyBorder="0" applyAlignment="0" applyProtection="0"/>
    <xf numFmtId="10" fontId="108" fillId="65" borderId="232" applyNumberFormat="0" applyBorder="0" applyAlignment="0" applyProtection="0"/>
    <xf numFmtId="0" fontId="25" fillId="8" borderId="177" applyNumberFormat="0" applyAlignment="0" applyProtection="0"/>
    <xf numFmtId="0" fontId="47" fillId="0" borderId="202">
      <alignment horizontal="left" vertical="center"/>
    </xf>
    <xf numFmtId="0" fontId="12" fillId="0" borderId="313"/>
    <xf numFmtId="237" fontId="12" fillId="71" borderId="197" applyNumberFormat="0" applyFont="0" applyBorder="0" applyAlignment="0" applyProtection="0"/>
    <xf numFmtId="238" fontId="87" fillId="0" borderId="221">
      <alignment horizontal="center"/>
    </xf>
    <xf numFmtId="0" fontId="147" fillId="73" borderId="252">
      <alignment horizontal="left" vertical="center" wrapText="1"/>
    </xf>
    <xf numFmtId="1" fontId="121" fillId="69" borderId="195" applyNumberFormat="0" applyBorder="0" applyAlignment="0">
      <alignment horizontal="centerContinuous" vertical="center"/>
      <protection locked="0"/>
    </xf>
    <xf numFmtId="235" fontId="101" fillId="68" borderId="204">
      <alignment horizontal="left"/>
    </xf>
    <xf numFmtId="224" fontId="108" fillId="0" borderId="147" applyFont="0" applyFill="0" applyBorder="0" applyAlignment="0" applyProtection="0"/>
    <xf numFmtId="0" fontId="147" fillId="73" borderId="277">
      <alignment horizontal="left" vertical="center" wrapText="1"/>
    </xf>
    <xf numFmtId="0" fontId="25" fillId="8" borderId="198" applyNumberFormat="0" applyAlignment="0" applyProtection="0"/>
    <xf numFmtId="10" fontId="108" fillId="65" borderId="265" applyNumberFormat="0" applyBorder="0" applyAlignment="0" applyProtection="0"/>
    <xf numFmtId="0" fontId="47" fillId="0" borderId="234">
      <alignment horizontal="left" vertical="center"/>
    </xf>
    <xf numFmtId="237" fontId="12" fillId="71" borderId="232" applyNumberFormat="0" applyFont="0" applyBorder="0" applyAlignment="0" applyProtection="0"/>
    <xf numFmtId="224" fontId="108" fillId="0" borderId="147" applyFont="0" applyFill="0" applyBorder="0" applyAlignment="0" applyProtection="0"/>
    <xf numFmtId="0" fontId="12" fillId="0" borderId="378"/>
    <xf numFmtId="1" fontId="121" fillId="69" borderId="233" applyNumberFormat="0" applyBorder="0" applyAlignment="0">
      <alignment horizontal="centerContinuous" vertical="center"/>
      <protection locked="0"/>
    </xf>
    <xf numFmtId="10" fontId="108" fillId="65" borderId="304" applyNumberFormat="0" applyBorder="0" applyAlignment="0" applyProtection="0"/>
    <xf numFmtId="238" fontId="87" fillId="0" borderId="276">
      <alignment horizontal="center"/>
    </xf>
    <xf numFmtId="0" fontId="147" fillId="73" borderId="326">
      <alignment horizontal="left" vertical="center" wrapText="1"/>
    </xf>
    <xf numFmtId="227" fontId="78" fillId="0" borderId="220" applyNumberFormat="0" applyFill="0">
      <alignment horizontal="right"/>
    </xf>
    <xf numFmtId="227" fontId="78" fillId="0" borderId="220" applyNumberFormat="0" applyFill="0">
      <alignment horizontal="right"/>
    </xf>
    <xf numFmtId="241" fontId="12" fillId="65" borderId="325" applyNumberFormat="0" applyFont="0" applyBorder="0" applyAlignment="0">
      <alignment horizontal="right" vertical="center"/>
      <protection locked="0"/>
    </xf>
    <xf numFmtId="224" fontId="108" fillId="0" borderId="147" applyFont="0" applyFill="0" applyBorder="0" applyAlignment="0" applyProtection="0"/>
    <xf numFmtId="14" fontId="85" fillId="0" borderId="347" applyFont="0" applyFill="0" applyBorder="0" applyAlignment="0" applyProtection="0"/>
    <xf numFmtId="0" fontId="47" fillId="0" borderId="270">
      <alignment horizontal="left" vertical="center"/>
    </xf>
    <xf numFmtId="10" fontId="108" fillId="65" borderId="313" applyNumberFormat="0" applyBorder="0" applyAlignment="0" applyProtection="0"/>
    <xf numFmtId="237" fontId="12" fillId="71" borderId="265" applyNumberFormat="0" applyFont="0" applyBorder="0" applyAlignment="0" applyProtection="0"/>
    <xf numFmtId="0" fontId="12" fillId="0" borderId="405"/>
    <xf numFmtId="2" fontId="149" fillId="0" borderId="347"/>
    <xf numFmtId="224" fontId="108" fillId="0" borderId="147" applyFont="0" applyFill="0" applyBorder="0" applyAlignment="0" applyProtection="0"/>
    <xf numFmtId="1" fontId="121" fillId="69" borderId="266" applyNumberFormat="0" applyBorder="0" applyAlignment="0">
      <alignment horizontal="centerContinuous" vertical="center"/>
      <protection locked="0"/>
    </xf>
    <xf numFmtId="0" fontId="25" fillId="8" borderId="267" applyNumberFormat="0" applyAlignment="0" applyProtection="0"/>
    <xf numFmtId="14" fontId="85" fillId="0" borderId="385" applyFont="0" applyFill="0" applyBorder="0" applyAlignment="0" applyProtection="0"/>
    <xf numFmtId="0" fontId="47" fillId="0" borderId="309">
      <alignment horizontal="left" vertical="center"/>
    </xf>
    <xf numFmtId="237" fontId="12" fillId="71" borderId="304" applyNumberFormat="0" applyFont="0" applyBorder="0" applyAlignment="0" applyProtection="0"/>
    <xf numFmtId="224" fontId="108" fillId="0" borderId="147" applyFont="0" applyFill="0" applyBorder="0" applyAlignment="0" applyProtection="0"/>
    <xf numFmtId="2" fontId="149" fillId="0" borderId="385"/>
    <xf numFmtId="0" fontId="147" fillId="73" borderId="391">
      <alignment horizontal="left" vertical="center" wrapText="1"/>
    </xf>
    <xf numFmtId="1" fontId="121" fillId="69" borderId="310" applyNumberFormat="0" applyBorder="0" applyAlignment="0">
      <alignment horizontal="centerContinuous" vertical="center"/>
      <protection locked="0"/>
    </xf>
    <xf numFmtId="227" fontId="78" fillId="0" borderId="275" applyNumberFormat="0" applyFill="0">
      <alignment horizontal="right"/>
    </xf>
    <xf numFmtId="227" fontId="78" fillId="0" borderId="275" applyNumberFormat="0" applyFill="0">
      <alignment horizontal="right"/>
    </xf>
    <xf numFmtId="0" fontId="47" fillId="0" borderId="318">
      <alignment horizontal="left" vertical="center"/>
    </xf>
    <xf numFmtId="224" fontId="108" fillId="0" borderId="147" applyFont="0" applyFill="0" applyBorder="0" applyAlignment="0" applyProtection="0"/>
    <xf numFmtId="237" fontId="12" fillId="71" borderId="313" applyNumberFormat="0" applyFont="0" applyBorder="0" applyAlignment="0" applyProtection="0"/>
    <xf numFmtId="0" fontId="25" fillId="8" borderId="305" applyNumberFormat="0" applyAlignment="0" applyProtection="0"/>
    <xf numFmtId="10" fontId="108" fillId="65" borderId="378" applyNumberFormat="0" applyBorder="0" applyAlignment="0" applyProtection="0"/>
    <xf numFmtId="1" fontId="121" fillId="69" borderId="319" applyNumberFormat="0" applyBorder="0" applyAlignment="0">
      <alignment horizontal="centerContinuous" vertical="center"/>
      <protection locked="0"/>
    </xf>
    <xf numFmtId="238" fontId="87" fillId="0" borderId="369">
      <alignment horizontal="center"/>
    </xf>
    <xf numFmtId="0" fontId="25" fillId="8" borderId="314" applyNumberFormat="0" applyAlignment="0" applyProtection="0"/>
    <xf numFmtId="0" fontId="147" fillId="73" borderId="415">
      <alignment horizontal="left" vertical="center" wrapText="1"/>
    </xf>
    <xf numFmtId="224" fontId="108" fillId="0" borderId="147" applyFont="0" applyFill="0" applyBorder="0" applyAlignment="0" applyProtection="0"/>
    <xf numFmtId="10" fontId="108" fillId="65" borderId="405" applyNumberFormat="0" applyBorder="0" applyAlignment="0" applyProtection="0"/>
    <xf numFmtId="224" fontId="108" fillId="0" borderId="324" applyFont="0" applyFill="0" applyBorder="0" applyAlignment="0" applyProtection="0"/>
    <xf numFmtId="0" fontId="47" fillId="0" borderId="384">
      <alignment horizontal="left" vertical="center"/>
    </xf>
    <xf numFmtId="237" fontId="12" fillId="71" borderId="378" applyNumberFormat="0" applyFont="0" applyBorder="0" applyAlignment="0" applyProtection="0"/>
    <xf numFmtId="1" fontId="121" fillId="69" borderId="365" applyNumberFormat="0" applyBorder="0" applyAlignment="0">
      <alignment horizontal="centerContinuous" vertical="center"/>
      <protection locked="0"/>
    </xf>
    <xf numFmtId="0" fontId="25" fillId="8" borderId="330" applyNumberFormat="0" applyAlignment="0" applyProtection="0"/>
    <xf numFmtId="231" fontId="85" fillId="0" borderId="347" applyFont="0" applyFill="0" applyBorder="0" applyAlignment="0" applyProtection="0"/>
    <xf numFmtId="1" fontId="121" fillId="69" borderId="379" applyNumberFormat="0" applyBorder="0" applyAlignment="0">
      <alignment horizontal="centerContinuous" vertical="center"/>
      <protection locked="0"/>
    </xf>
    <xf numFmtId="224" fontId="108" fillId="0" borderId="324" applyFont="0" applyFill="0" applyBorder="0" applyAlignment="0" applyProtection="0"/>
    <xf numFmtId="0" fontId="25" fillId="8" borderId="386" applyNumberFormat="0" applyAlignment="0" applyProtection="0"/>
    <xf numFmtId="227" fontId="78" fillId="0" borderId="368" applyNumberFormat="0" applyFill="0">
      <alignment horizontal="right"/>
    </xf>
    <xf numFmtId="227" fontId="78" fillId="0" borderId="368" applyNumberFormat="0" applyFill="0">
      <alignment horizontal="right"/>
    </xf>
    <xf numFmtId="0" fontId="47" fillId="0" borderId="410">
      <alignment horizontal="left" vertical="center"/>
    </xf>
    <xf numFmtId="224" fontId="108" fillId="0" borderId="351" applyFont="0" applyFill="0" applyBorder="0" applyAlignment="0" applyProtection="0"/>
    <xf numFmtId="237" fontId="12" fillId="71" borderId="405" applyNumberFormat="0" applyFont="0" applyBorder="0" applyAlignment="0" applyProtection="0"/>
    <xf numFmtId="231" fontId="85" fillId="0" borderId="385" applyFont="0" applyFill="0" applyBorder="0" applyAlignment="0" applyProtection="0"/>
    <xf numFmtId="224" fontId="108" fillId="0" borderId="390" applyFont="0" applyFill="0" applyBorder="0" applyAlignment="0" applyProtection="0"/>
    <xf numFmtId="1" fontId="121" fillId="69" borderId="406" applyNumberFormat="0" applyBorder="0" applyAlignment="0">
      <alignment horizontal="centerContinuous" vertical="center"/>
      <protection locked="0"/>
    </xf>
    <xf numFmtId="0" fontId="25" fillId="8" borderId="407" applyNumberFormat="0" applyAlignment="0" applyProtection="0"/>
    <xf numFmtId="224" fontId="108" fillId="0" borderId="390" applyFont="0" applyFill="0" applyBorder="0" applyAlignment="0" applyProtection="0"/>
    <xf numFmtId="241" fontId="194" fillId="86" borderId="193" applyNumberFormat="0" applyBorder="0" applyAlignment="0" applyProtection="0">
      <alignment vertical="center"/>
    </xf>
    <xf numFmtId="171" fontId="85" fillId="0" borderId="194"/>
    <xf numFmtId="171" fontId="85" fillId="0" borderId="175"/>
    <xf numFmtId="241" fontId="194" fillId="86" borderId="188" applyNumberFormat="0" applyBorder="0" applyAlignment="0" applyProtection="0">
      <alignment vertical="center"/>
    </xf>
    <xf numFmtId="166" fontId="113" fillId="0" borderId="158">
      <protection locked="0"/>
    </xf>
    <xf numFmtId="0" fontId="12" fillId="24" borderId="150" applyNumberFormat="0" applyFont="0" applyAlignment="0" applyProtection="0"/>
    <xf numFmtId="241" fontId="194" fillId="86" borderId="262" applyNumberFormat="0" applyBorder="0" applyAlignment="0" applyProtection="0">
      <alignment vertical="center"/>
    </xf>
    <xf numFmtId="0" fontId="12" fillId="24" borderId="178" applyNumberFormat="0" applyFont="0" applyAlignment="0" applyProtection="0"/>
    <xf numFmtId="171" fontId="85" fillId="0" borderId="263"/>
    <xf numFmtId="166" fontId="113" fillId="0" borderId="206">
      <protection locked="0"/>
    </xf>
    <xf numFmtId="0" fontId="12" fillId="24" borderId="199" applyNumberFormat="0" applyFont="0" applyAlignment="0" applyProtection="0"/>
    <xf numFmtId="241" fontId="194" fillId="86" borderId="302" applyNumberFormat="0" applyBorder="0" applyAlignment="0" applyProtection="0">
      <alignment vertical="center"/>
    </xf>
    <xf numFmtId="171" fontId="85" fillId="0" borderId="303"/>
    <xf numFmtId="241" fontId="194" fillId="86" borderId="279" applyNumberFormat="0" applyBorder="0" applyAlignment="0" applyProtection="0">
      <alignment vertical="center"/>
    </xf>
    <xf numFmtId="166" fontId="113" fillId="0" borderId="237">
      <protection locked="0"/>
    </xf>
    <xf numFmtId="241" fontId="194" fillId="86" borderId="363" applyNumberFormat="0" applyBorder="0" applyAlignment="0" applyProtection="0">
      <alignment vertical="center"/>
    </xf>
    <xf numFmtId="171" fontId="85" fillId="0" borderId="364"/>
    <xf numFmtId="166" fontId="113" fillId="0" borderId="251">
      <protection locked="0"/>
    </xf>
    <xf numFmtId="171" fontId="85" fillId="0" borderId="376"/>
    <xf numFmtId="166" fontId="113" fillId="0" borderId="274">
      <protection locked="0"/>
    </xf>
    <xf numFmtId="0" fontId="17" fillId="21" borderId="149" applyNumberFormat="0" applyAlignment="0" applyProtection="0"/>
    <xf numFmtId="0" fontId="83" fillId="0" borderId="155" applyNumberFormat="0" applyFont="0" applyFill="0" applyAlignment="0" applyProtection="0"/>
    <xf numFmtId="0" fontId="12" fillId="24" borderId="306" applyNumberFormat="0" applyFont="0" applyAlignment="0" applyProtection="0"/>
    <xf numFmtId="208" fontId="90" fillId="63" borderId="157"/>
    <xf numFmtId="241" fontId="194" fillId="86" borderId="403" applyNumberFormat="0" applyBorder="0" applyAlignment="0" applyProtection="0">
      <alignment vertical="center"/>
    </xf>
    <xf numFmtId="166" fontId="113" fillId="0" borderId="323">
      <protection locked="0"/>
    </xf>
    <xf numFmtId="171" fontId="85" fillId="0" borderId="404"/>
    <xf numFmtId="0" fontId="17" fillId="21" borderId="177" applyNumberFormat="0" applyAlignment="0" applyProtection="0"/>
    <xf numFmtId="167" fontId="87" fillId="0" borderId="156" applyFont="0"/>
    <xf numFmtId="0" fontId="12" fillId="24" borderId="315" applyNumberFormat="0" applyFont="0" applyAlignment="0" applyProtection="0"/>
    <xf numFmtId="0" fontId="83" fillId="0" borderId="183" applyNumberFormat="0" applyFont="0" applyFill="0" applyAlignment="0" applyProtection="0"/>
    <xf numFmtId="241" fontId="194" fillId="86" borderId="426" applyNumberFormat="0" applyBorder="0" applyAlignment="0" applyProtection="0">
      <alignment vertical="center"/>
    </xf>
    <xf numFmtId="171" fontId="85" fillId="0" borderId="427"/>
    <xf numFmtId="0" fontId="17" fillId="21" borderId="198" applyNumberFormat="0" applyAlignment="0" applyProtection="0"/>
    <xf numFmtId="167" fontId="87" fillId="0" borderId="184" applyFont="0"/>
    <xf numFmtId="0" fontId="83" fillId="0" borderId="196" applyNumberFormat="0" applyFont="0" applyFill="0" applyAlignment="0" applyProtection="0"/>
    <xf numFmtId="0" fontId="83" fillId="0" borderId="204" applyNumberFormat="0" applyFont="0" applyFill="0" applyAlignment="0" applyProtection="0"/>
    <xf numFmtId="1" fontId="94" fillId="64" borderId="204" applyNumberFormat="0" applyBorder="0" applyAlignment="0">
      <alignment horizontal="center" vertical="top" wrapText="1"/>
      <protection hidden="1"/>
    </xf>
    <xf numFmtId="0" fontId="12" fillId="24" borderId="331" applyNumberFormat="0" applyFont="0" applyAlignment="0" applyProtection="0"/>
    <xf numFmtId="208" fontId="90" fillId="63" borderId="205"/>
    <xf numFmtId="165" fontId="88" fillId="0" borderId="203" applyNumberFormat="0" applyFont="0" applyBorder="0" applyProtection="0">
      <alignment horizontal="right"/>
    </xf>
    <xf numFmtId="207" fontId="12" fillId="0" borderId="203">
      <alignment horizontal="right"/>
      <protection locked="0"/>
    </xf>
    <xf numFmtId="205" fontId="88" fillId="0" borderId="203" applyFill="0">
      <alignment horizontal="right"/>
    </xf>
    <xf numFmtId="3" fontId="12" fillId="0" borderId="203" applyFill="0">
      <alignment horizontal="right"/>
    </xf>
    <xf numFmtId="204" fontId="88" fillId="0" borderId="203" applyFill="0">
      <alignment horizontal="right"/>
    </xf>
    <xf numFmtId="204" fontId="88" fillId="0" borderId="203">
      <alignment horizontal="right"/>
    </xf>
    <xf numFmtId="166" fontId="113" fillId="0" borderId="389">
      <protection locked="0"/>
    </xf>
    <xf numFmtId="0" fontId="12" fillId="24" borderId="381" applyNumberFormat="0" applyFont="0" applyAlignment="0" applyProtection="0"/>
    <xf numFmtId="0" fontId="99" fillId="0" borderId="219" applyNumberFormat="0" applyFont="0" applyFill="0" applyAlignment="0" applyProtection="0">
      <alignment horizontal="centerContinuous"/>
    </xf>
    <xf numFmtId="203" fontId="12" fillId="0" borderId="203">
      <alignment horizontal="right"/>
    </xf>
    <xf numFmtId="166" fontId="113" fillId="0" borderId="414">
      <protection locked="0"/>
    </xf>
    <xf numFmtId="208" fontId="90" fillId="63" borderId="236"/>
    <xf numFmtId="167" fontId="87" fillId="0" borderId="235" applyFont="0"/>
    <xf numFmtId="0" fontId="17" fillId="21" borderId="267" applyNumberFormat="0" applyAlignment="0" applyProtection="0"/>
    <xf numFmtId="208" fontId="90" fillId="63" borderId="250"/>
    <xf numFmtId="0" fontId="83" fillId="0" borderId="264" applyNumberFormat="0" applyFont="0" applyFill="0" applyAlignment="0" applyProtection="0"/>
    <xf numFmtId="0" fontId="99" fillId="0" borderId="273" applyNumberFormat="0" applyFont="0" applyFill="0" applyAlignment="0" applyProtection="0">
      <alignment horizontal="centerContinuous"/>
    </xf>
    <xf numFmtId="208" fontId="90" fillId="63" borderId="272"/>
    <xf numFmtId="260" fontId="164" fillId="0" borderId="138" applyBorder="0"/>
    <xf numFmtId="167" fontId="87" fillId="0" borderId="271" applyFont="0"/>
    <xf numFmtId="260" fontId="164" fillId="0" borderId="168" applyBorder="0"/>
    <xf numFmtId="0" fontId="17" fillId="21" borderId="305" applyNumberFormat="0" applyAlignment="0" applyProtection="0"/>
    <xf numFmtId="0" fontId="83" fillId="0" borderId="311" applyNumberFormat="0" applyFont="0" applyFill="0" applyAlignment="0" applyProtection="0"/>
    <xf numFmtId="264" fontId="172" fillId="65" borderId="110" applyFill="0" applyBorder="0" applyAlignment="0" applyProtection="0">
      <alignment horizontal="right"/>
      <protection locked="0"/>
    </xf>
    <xf numFmtId="0" fontId="17" fillId="21" borderId="314" applyNumberFormat="0" applyAlignment="0" applyProtection="0"/>
    <xf numFmtId="0" fontId="83" fillId="0" borderId="320" applyNumberFormat="0" applyFont="0" applyFill="0" applyAlignment="0" applyProtection="0"/>
    <xf numFmtId="167" fontId="87" fillId="0" borderId="312" applyFont="0"/>
    <xf numFmtId="208" fontId="90" fillId="63" borderId="322"/>
    <xf numFmtId="167" fontId="87" fillId="0" borderId="321" applyFont="0"/>
    <xf numFmtId="0" fontId="83" fillId="0" borderId="347" applyNumberFormat="0" applyFont="0" applyFill="0" applyAlignment="0" applyProtection="0"/>
    <xf numFmtId="0" fontId="97" fillId="0" borderId="347" applyNumberFormat="0" applyFill="0" applyAlignment="0" applyProtection="0"/>
    <xf numFmtId="0" fontId="17" fillId="21" borderId="330" applyNumberFormat="0" applyAlignment="0" applyProtection="0"/>
    <xf numFmtId="0" fontId="83" fillId="0" borderId="366" applyNumberFormat="0" applyFont="0" applyFill="0" applyAlignment="0" applyProtection="0"/>
    <xf numFmtId="0" fontId="99" fillId="0" borderId="367" applyNumberFormat="0" applyFont="0" applyFill="0" applyAlignment="0" applyProtection="0">
      <alignment horizontal="centerContinuous"/>
    </xf>
    <xf numFmtId="0" fontId="17" fillId="21" borderId="386" applyNumberFormat="0" applyAlignment="0" applyProtection="0"/>
    <xf numFmtId="0" fontId="83" fillId="0" borderId="377" applyNumberFormat="0" applyFont="0" applyFill="0" applyAlignment="0" applyProtection="0"/>
    <xf numFmtId="0" fontId="83" fillId="0" borderId="385" applyNumberFormat="0" applyFont="0" applyFill="0" applyAlignment="0" applyProtection="0"/>
    <xf numFmtId="0" fontId="97" fillId="0" borderId="385" applyNumberFormat="0" applyFill="0" applyAlignment="0" applyProtection="0"/>
    <xf numFmtId="208" fontId="90" fillId="63" borderId="388"/>
    <xf numFmtId="167" fontId="87" fillId="0" borderId="387" applyFont="0"/>
    <xf numFmtId="0" fontId="177" fillId="67" borderId="110">
      <alignment horizontal="center" vertical="center" wrapText="1"/>
      <protection hidden="1"/>
    </xf>
    <xf numFmtId="0" fontId="17" fillId="21" borderId="407" applyNumberFormat="0" applyAlignment="0" applyProtection="0"/>
    <xf numFmtId="0" fontId="83" fillId="0" borderId="411" applyNumberFormat="0" applyFont="0" applyFill="0" applyAlignment="0" applyProtection="0"/>
    <xf numFmtId="208" fontId="90" fillId="63" borderId="413"/>
    <xf numFmtId="167" fontId="87" fillId="0" borderId="412" applyFont="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0" fontId="12" fillId="61" borderId="149" applyNumberFormat="0">
      <alignment horizontal="left" vertical="center"/>
    </xf>
    <xf numFmtId="0" fontId="12" fillId="60" borderId="149" applyNumberFormat="0">
      <alignment horizontal="centerContinuous" vertical="center" wrapText="1"/>
    </xf>
    <xf numFmtId="241" fontId="194" fillId="86" borderId="146" applyNumberFormat="0" applyBorder="0" applyAlignment="0" applyProtection="0">
      <alignment vertical="center"/>
    </xf>
    <xf numFmtId="171" fontId="12" fillId="0" borderId="385" applyBorder="0" applyProtection="0">
      <alignment horizontal="right" vertical="center"/>
    </xf>
    <xf numFmtId="0" fontId="189" fillId="83" borderId="385" applyBorder="0" applyProtection="0">
      <alignment horizontal="centerContinuous" vertical="center"/>
    </xf>
    <xf numFmtId="49" fontId="79" fillId="0" borderId="385">
      <alignment vertical="center"/>
    </xf>
    <xf numFmtId="283" fontId="79" fillId="0" borderId="385">
      <alignment horizontal="right"/>
    </xf>
    <xf numFmtId="0" fontId="12" fillId="61" borderId="177" applyNumberFormat="0">
      <alignment horizontal="left" vertical="center"/>
    </xf>
    <xf numFmtId="0" fontId="12" fillId="60" borderId="177" applyNumberFormat="0">
      <alignment horizontal="centerContinuous" vertical="center" wrapText="1"/>
    </xf>
    <xf numFmtId="0" fontId="147" fillId="73" borderId="207">
      <alignment horizontal="left" vertical="center" wrapText="1"/>
    </xf>
    <xf numFmtId="166" fontId="113" fillId="0" borderId="206">
      <protection locked="0"/>
    </xf>
    <xf numFmtId="208" fontId="90" fillId="63" borderId="205"/>
    <xf numFmtId="0" fontId="147" fillId="73" borderId="252">
      <alignment horizontal="left" vertical="center" wrapText="1"/>
    </xf>
    <xf numFmtId="166" fontId="113" fillId="0" borderId="251">
      <protection locked="0"/>
    </xf>
    <xf numFmtId="208" fontId="90" fillId="63" borderId="250"/>
    <xf numFmtId="0" fontId="147" fillId="73" borderId="284">
      <alignment horizontal="left" vertical="center" wrapText="1"/>
    </xf>
    <xf numFmtId="0" fontId="147" fillId="73" borderId="160">
      <alignment horizontal="left" vertical="center" wrapText="1"/>
    </xf>
    <xf numFmtId="166" fontId="113" fillId="0" borderId="158">
      <protection locked="0"/>
    </xf>
    <xf numFmtId="0" fontId="147" fillId="73" borderId="238">
      <alignment horizontal="left" vertical="center" wrapText="1"/>
    </xf>
    <xf numFmtId="166" fontId="113" fillId="0" borderId="237">
      <protection locked="0"/>
    </xf>
    <xf numFmtId="208" fontId="90" fillId="63" borderId="236"/>
    <xf numFmtId="208" fontId="90" fillId="63" borderId="157"/>
    <xf numFmtId="166" fontId="113" fillId="0" borderId="283">
      <protection locked="0"/>
    </xf>
    <xf numFmtId="208" fontId="90" fillId="63" borderId="282"/>
    <xf numFmtId="0" fontId="147" fillId="73" borderId="326">
      <alignment horizontal="left" vertical="center" wrapText="1"/>
    </xf>
    <xf numFmtId="166" fontId="113" fillId="0" borderId="323">
      <protection locked="0"/>
    </xf>
    <xf numFmtId="208" fontId="90" fillId="63" borderId="322"/>
    <xf numFmtId="0" fontId="147" fillId="73" borderId="355">
      <alignment horizontal="left" vertical="center" wrapText="1"/>
    </xf>
    <xf numFmtId="166" fontId="113" fillId="0" borderId="350">
      <protection locked="0"/>
    </xf>
    <xf numFmtId="208" fontId="90" fillId="63" borderId="348"/>
    <xf numFmtId="0" fontId="147" fillId="73" borderId="415">
      <alignment horizontal="left" vertical="center" wrapText="1"/>
    </xf>
    <xf numFmtId="166" fontId="113" fillId="0" borderId="414">
      <protection locked="0"/>
    </xf>
    <xf numFmtId="208" fontId="90" fillId="63" borderId="413"/>
    <xf numFmtId="0" fontId="147" fillId="73" borderId="391">
      <alignment horizontal="left" vertical="center" wrapText="1"/>
    </xf>
    <xf numFmtId="166" fontId="113" fillId="0" borderId="389">
      <protection locked="0"/>
    </xf>
    <xf numFmtId="208" fontId="90" fillId="63" borderId="388"/>
    <xf numFmtId="0" fontId="147" fillId="73" borderId="145">
      <alignment horizontal="left" vertical="center" wrapText="1"/>
    </xf>
    <xf numFmtId="166" fontId="113" fillId="0" borderId="144">
      <protection locked="0"/>
    </xf>
    <xf numFmtId="208" fontId="90" fillId="63" borderId="143"/>
    <xf numFmtId="0" fontId="12" fillId="0" borderId="163"/>
    <xf numFmtId="0" fontId="12" fillId="0" borderId="212"/>
    <xf numFmtId="0" fontId="12" fillId="0" borderId="241"/>
    <xf numFmtId="0" fontId="12" fillId="0" borderId="255"/>
    <xf numFmtId="0" fontId="12" fillId="0" borderId="286"/>
    <xf numFmtId="0" fontId="147" fillId="73" borderId="174">
      <alignment horizontal="left" vertical="center" wrapText="1"/>
    </xf>
    <xf numFmtId="0" fontId="12" fillId="0" borderId="329"/>
    <xf numFmtId="14" fontId="85" fillId="0" borderId="224" applyFont="0" applyFill="0" applyBorder="0" applyAlignment="0" applyProtection="0"/>
    <xf numFmtId="10" fontId="108" fillId="65" borderId="163" applyNumberFormat="0" applyBorder="0" applyAlignment="0" applyProtection="0"/>
    <xf numFmtId="0" fontId="147" fillId="73" borderId="187">
      <alignment horizontal="left" vertical="center" wrapText="1"/>
    </xf>
    <xf numFmtId="2" fontId="149" fillId="0" borderId="224"/>
    <xf numFmtId="10" fontId="108" fillId="65" borderId="212" applyNumberFormat="0" applyBorder="0" applyAlignment="0" applyProtection="0"/>
    <xf numFmtId="0" fontId="147" fillId="73" borderId="261">
      <alignment horizontal="left" vertical="center" wrapText="1"/>
    </xf>
    <xf numFmtId="14" fontId="85" fillId="0" borderId="291" applyFont="0" applyFill="0" applyBorder="0" applyAlignment="0" applyProtection="0"/>
    <xf numFmtId="10" fontId="108" fillId="65" borderId="241" applyNumberFormat="0" applyBorder="0" applyAlignment="0" applyProtection="0"/>
    <xf numFmtId="10" fontId="108" fillId="65" borderId="255" applyNumberFormat="0" applyBorder="0" applyAlignment="0" applyProtection="0"/>
    <xf numFmtId="2" fontId="149" fillId="0" borderId="291"/>
    <xf numFmtId="0" fontId="147" fillId="73" borderId="301">
      <alignment horizontal="left" vertical="center" wrapText="1"/>
    </xf>
    <xf numFmtId="0" fontId="47" fillId="0" borderId="168">
      <alignment horizontal="left" vertical="center"/>
    </xf>
    <xf numFmtId="237" fontId="12" fillId="71" borderId="163" applyNumberFormat="0" applyFont="0" applyBorder="0" applyAlignment="0" applyProtection="0"/>
    <xf numFmtId="10" fontId="108" fillId="65" borderId="286" applyNumberFormat="0" applyBorder="0" applyAlignment="0" applyProtection="0"/>
    <xf numFmtId="1" fontId="121" fillId="69" borderId="169" applyNumberFormat="0" applyBorder="0" applyAlignment="0">
      <alignment horizontal="centerContinuous" vertical="center"/>
      <protection locked="0"/>
    </xf>
    <xf numFmtId="0" fontId="47" fillId="0" borderId="217">
      <alignment horizontal="left" vertical="center"/>
    </xf>
    <xf numFmtId="237" fontId="12" fillId="71" borderId="212" applyNumberFormat="0" applyFont="0" applyBorder="0" applyAlignment="0" applyProtection="0"/>
    <xf numFmtId="0" fontId="47" fillId="0" borderId="229">
      <alignment horizontal="left" vertical="center"/>
    </xf>
    <xf numFmtId="0" fontId="25" fillId="8" borderId="164" applyNumberFormat="0" applyAlignment="0" applyProtection="0"/>
    <xf numFmtId="14" fontId="85" fillId="0" borderId="372" applyFont="0" applyFill="0" applyBorder="0" applyAlignment="0" applyProtection="0"/>
    <xf numFmtId="0" fontId="47" fillId="0" borderId="246">
      <alignment horizontal="left" vertical="center"/>
    </xf>
    <xf numFmtId="10" fontId="108" fillId="65" borderId="329" applyNumberFormat="0" applyBorder="0" applyAlignment="0" applyProtection="0"/>
    <xf numFmtId="1" fontId="121" fillId="69" borderId="210" applyNumberFormat="0" applyBorder="0" applyAlignment="0">
      <alignment horizontal="centerContinuous" vertical="center"/>
      <protection locked="0"/>
    </xf>
    <xf numFmtId="237" fontId="12" fillId="71" borderId="241" applyNumberFormat="0" applyFont="0" applyBorder="0" applyAlignment="0" applyProtection="0"/>
    <xf numFmtId="0" fontId="147" fillId="73" borderId="355">
      <alignment horizontal="left" vertical="center" wrapText="1"/>
    </xf>
    <xf numFmtId="0" fontId="47" fillId="0" borderId="257">
      <alignment horizontal="left" vertical="center"/>
    </xf>
    <xf numFmtId="2" fontId="149" fillId="0" borderId="372"/>
    <xf numFmtId="1" fontId="121" fillId="69" borderId="230" applyNumberFormat="0" applyBorder="0" applyAlignment="0">
      <alignment horizontal="centerContinuous" vertical="center"/>
      <protection locked="0"/>
    </xf>
    <xf numFmtId="237" fontId="12" fillId="71" borderId="255" applyNumberFormat="0" applyFont="0" applyBorder="0" applyAlignment="0" applyProtection="0"/>
    <xf numFmtId="241" fontId="12" fillId="65" borderId="354" applyNumberFormat="0" applyFont="0" applyBorder="0" applyAlignment="0">
      <alignment horizontal="right" vertical="center"/>
      <protection locked="0"/>
    </xf>
    <xf numFmtId="0" fontId="25" fillId="8" borderId="213" applyNumberFormat="0" applyAlignment="0" applyProtection="0"/>
    <xf numFmtId="0" fontId="147" fillId="73" borderId="375">
      <alignment horizontal="left" vertical="center" wrapText="1"/>
    </xf>
    <xf numFmtId="224" fontId="108" fillId="0" borderId="147" applyFont="0" applyFill="0" applyBorder="0" applyAlignment="0" applyProtection="0"/>
    <xf numFmtId="0" fontId="25" fillId="8" borderId="225" applyNumberFormat="0" applyAlignment="0" applyProtection="0"/>
    <xf numFmtId="0" fontId="147" fillId="73" borderId="402">
      <alignment horizontal="left" vertical="center" wrapText="1"/>
    </xf>
    <xf numFmtId="1" fontId="121" fillId="69" borderId="247" applyNumberFormat="0" applyBorder="0" applyAlignment="0">
      <alignment horizontal="centerContinuous" vertical="center"/>
      <protection locked="0"/>
    </xf>
    <xf numFmtId="0" fontId="147" fillId="73" borderId="425">
      <alignment horizontal="left" vertical="center" wrapText="1"/>
    </xf>
    <xf numFmtId="241" fontId="12" fillId="65" borderId="401"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47" fillId="0" borderId="296">
      <alignment horizontal="left" vertical="center"/>
    </xf>
    <xf numFmtId="0" fontId="25" fillId="8" borderId="242" applyNumberFormat="0" applyAlignment="0" applyProtection="0"/>
    <xf numFmtId="237" fontId="12" fillId="71" borderId="286" applyNumberFormat="0" applyFont="0" applyBorder="0" applyAlignment="0" applyProtection="0"/>
    <xf numFmtId="224" fontId="108" fillId="0" borderId="147" applyFont="0" applyFill="0" applyBorder="0" applyAlignment="0" applyProtection="0"/>
    <xf numFmtId="231" fontId="85" fillId="0" borderId="224" applyFont="0" applyFill="0" applyBorder="0" applyAlignment="0" applyProtection="0"/>
    <xf numFmtId="224" fontId="108" fillId="0" borderId="147" applyFont="0" applyFill="0" applyBorder="0" applyAlignment="0" applyProtection="0"/>
    <xf numFmtId="238" fontId="87" fillId="0" borderId="344">
      <alignment horizontal="center"/>
    </xf>
    <xf numFmtId="224" fontId="108" fillId="0" borderId="147" applyFont="0" applyFill="0" applyBorder="0" applyAlignment="0" applyProtection="0"/>
    <xf numFmtId="1" fontId="121" fillId="69" borderId="297" applyNumberFormat="0" applyBorder="0" applyAlignment="0">
      <alignment horizontal="centerContinuous" vertical="center"/>
      <protection locked="0"/>
    </xf>
    <xf numFmtId="238" fontId="87" fillId="0" borderId="353">
      <alignment horizontal="center"/>
    </xf>
    <xf numFmtId="224" fontId="108" fillId="0" borderId="147" applyFont="0" applyFill="0" applyBorder="0" applyAlignment="0" applyProtection="0"/>
    <xf numFmtId="0" fontId="25" fillId="8" borderId="292" applyNumberFormat="0" applyAlignment="0" applyProtection="0"/>
    <xf numFmtId="0" fontId="47" fillId="0" borderId="338">
      <alignment horizontal="left" vertical="center"/>
    </xf>
    <xf numFmtId="224" fontId="108" fillId="0" borderId="147" applyFont="0" applyFill="0" applyBorder="0" applyAlignment="0" applyProtection="0"/>
    <xf numFmtId="237" fontId="12" fillId="71" borderId="329" applyNumberFormat="0" applyFont="0" applyBorder="0" applyAlignment="0" applyProtection="0"/>
    <xf numFmtId="224" fontId="108" fillId="0" borderId="147" applyFont="0" applyFill="0" applyBorder="0" applyAlignment="0" applyProtection="0"/>
    <xf numFmtId="231" fontId="85" fillId="0" borderId="291" applyFont="0" applyFill="0" applyBorder="0" applyAlignment="0" applyProtection="0"/>
    <xf numFmtId="1" fontId="121" fillId="69" borderId="339" applyNumberFormat="0" applyBorder="0" applyAlignment="0">
      <alignment horizontal="centerContinuous" vertical="center"/>
      <protection locked="0"/>
    </xf>
    <xf numFmtId="224" fontId="108" fillId="0" borderId="147" applyFont="0" applyFill="0" applyBorder="0" applyAlignment="0" applyProtection="0"/>
    <xf numFmtId="0" fontId="25" fillId="8" borderId="334" applyNumberFormat="0" applyAlignment="0" applyProtection="0"/>
    <xf numFmtId="224" fontId="108" fillId="0" borderId="147" applyFont="0" applyFill="0" applyBorder="0" applyAlignment="0" applyProtection="0"/>
    <xf numFmtId="227" fontId="78" fillId="0" borderId="343" applyNumberFormat="0" applyFill="0">
      <alignment horizontal="right"/>
    </xf>
    <xf numFmtId="227" fontId="78" fillId="0" borderId="343" applyNumberFormat="0" applyFill="0">
      <alignment horizontal="right"/>
    </xf>
    <xf numFmtId="224" fontId="108" fillId="0" borderId="324" applyFont="0" applyFill="0" applyBorder="0" applyAlignment="0" applyProtection="0"/>
    <xf numFmtId="0" fontId="25" fillId="8" borderId="395" applyNumberFormat="0" applyAlignment="0" applyProtection="0"/>
    <xf numFmtId="0" fontId="25" fillId="8" borderId="419" applyNumberFormat="0" applyAlignment="0" applyProtection="0"/>
    <xf numFmtId="227" fontId="78" fillId="0" borderId="352" applyNumberFormat="0" applyFill="0">
      <alignment horizontal="right"/>
    </xf>
    <xf numFmtId="227" fontId="78" fillId="0" borderId="352" applyNumberFormat="0" applyFill="0">
      <alignment horizontal="right"/>
    </xf>
    <xf numFmtId="224" fontId="108" fillId="0" borderId="351" applyFont="0" applyFill="0" applyBorder="0" applyAlignment="0" applyProtection="0"/>
    <xf numFmtId="231" fontId="85" fillId="0" borderId="372" applyFont="0" applyFill="0" applyBorder="0" applyAlignment="0" applyProtection="0"/>
    <xf numFmtId="224" fontId="108" fillId="0" borderId="351" applyFont="0" applyFill="0" applyBorder="0" applyAlignment="0" applyProtection="0"/>
    <xf numFmtId="224" fontId="108" fillId="0" borderId="390" applyFont="0" applyFill="0" applyBorder="0" applyAlignment="0" applyProtection="0"/>
    <xf numFmtId="224" fontId="108" fillId="0" borderId="390" applyFont="0" applyFill="0" applyBorder="0" applyAlignment="0" applyProtection="0"/>
    <xf numFmtId="241" fontId="194" fillId="86" borderId="208" applyNumberFormat="0" applyBorder="0" applyAlignment="0" applyProtection="0">
      <alignment vertical="center"/>
    </xf>
    <xf numFmtId="171" fontId="85" fillId="0" borderId="209"/>
    <xf numFmtId="241" fontId="194" fillId="86" borderId="161" applyNumberFormat="0" applyBorder="0" applyAlignment="0" applyProtection="0">
      <alignment vertical="center"/>
    </xf>
    <xf numFmtId="171" fontId="85" fillId="0" borderId="162"/>
    <xf numFmtId="241" fontId="194" fillId="86" borderId="253" applyNumberFormat="0" applyBorder="0" applyAlignment="0" applyProtection="0">
      <alignment vertical="center"/>
    </xf>
    <xf numFmtId="171" fontId="85" fillId="0" borderId="254"/>
    <xf numFmtId="241" fontId="194" fillId="86" borderId="239" applyNumberFormat="0" applyBorder="0" applyAlignment="0" applyProtection="0">
      <alignment vertical="center"/>
    </xf>
    <xf numFmtId="171" fontId="85" fillId="0" borderId="240"/>
    <xf numFmtId="171" fontId="85" fillId="0" borderId="285"/>
    <xf numFmtId="241" fontId="194" fillId="86" borderId="327" applyNumberFormat="0" applyBorder="0" applyAlignment="0" applyProtection="0">
      <alignment vertical="center"/>
    </xf>
    <xf numFmtId="171" fontId="85" fillId="0" borderId="328"/>
    <xf numFmtId="166" fontId="113" fillId="0" borderId="173">
      <protection locked="0"/>
    </xf>
    <xf numFmtId="0" fontId="12" fillId="24" borderId="165" applyNumberFormat="0" applyFont="0" applyAlignment="0" applyProtection="0"/>
    <xf numFmtId="166" fontId="113" fillId="0" borderId="186">
      <protection locked="0"/>
    </xf>
    <xf numFmtId="0" fontId="12" fillId="24" borderId="214" applyNumberFormat="0" applyFont="0" applyAlignment="0" applyProtection="0"/>
    <xf numFmtId="241" fontId="194" fillId="86" borderId="357" applyNumberFormat="0" applyBorder="0" applyAlignment="0" applyProtection="0">
      <alignment vertical="center"/>
    </xf>
    <xf numFmtId="171" fontId="85" fillId="0" borderId="358"/>
    <xf numFmtId="0" fontId="12" fillId="24" borderId="226" applyNumberFormat="0" applyFont="0" applyAlignment="0" applyProtection="0"/>
    <xf numFmtId="0" fontId="12" fillId="24" borderId="243" applyNumberFormat="0" applyFont="0" applyAlignment="0" applyProtection="0"/>
    <xf numFmtId="241" fontId="194" fillId="86" borderId="416" applyNumberFormat="0" applyBorder="0" applyAlignment="0" applyProtection="0">
      <alignment vertical="center"/>
    </xf>
    <xf numFmtId="171" fontId="85" fillId="0" borderId="417"/>
    <xf numFmtId="241" fontId="194" fillId="86" borderId="392" applyNumberFormat="0" applyBorder="0" applyAlignment="0" applyProtection="0">
      <alignment vertical="center"/>
    </xf>
    <xf numFmtId="171" fontId="85" fillId="0" borderId="393"/>
    <xf numFmtId="166" fontId="113" fillId="0" borderId="260">
      <protection locked="0"/>
    </xf>
    <xf numFmtId="166" fontId="113" fillId="0" borderId="300">
      <protection locked="0"/>
    </xf>
    <xf numFmtId="0" fontId="12" fillId="24" borderId="293" applyNumberFormat="0" applyFont="0" applyAlignment="0" applyProtection="0"/>
    <xf numFmtId="0" fontId="12" fillId="24" borderId="335" applyNumberFormat="0" applyFont="0" applyAlignment="0" applyProtection="0"/>
    <xf numFmtId="166" fontId="113" fillId="0" borderId="350">
      <protection locked="0"/>
    </xf>
    <xf numFmtId="166" fontId="113" fillId="0" borderId="374">
      <protection locked="0"/>
    </xf>
    <xf numFmtId="166" fontId="113" fillId="0" borderId="400">
      <protection locked="0"/>
    </xf>
    <xf numFmtId="0" fontId="12" fillId="24" borderId="396" applyNumberFormat="0" applyFont="0" applyAlignment="0" applyProtection="0"/>
    <xf numFmtId="166" fontId="113" fillId="0" borderId="424">
      <protection locked="0"/>
    </xf>
    <xf numFmtId="0" fontId="12" fillId="24" borderId="420" applyNumberFormat="0" applyFont="0" applyAlignment="0" applyProtection="0"/>
    <xf numFmtId="0" fontId="17" fillId="21" borderId="164" applyNumberFormat="0" applyAlignment="0" applyProtection="0"/>
    <xf numFmtId="0" fontId="83" fillId="0" borderId="170" applyNumberFormat="0" applyFont="0" applyFill="0" applyAlignment="0" applyProtection="0"/>
    <xf numFmtId="208" fontId="90" fillId="63" borderId="172"/>
    <xf numFmtId="0" fontId="17" fillId="21" borderId="213" applyNumberFormat="0" applyAlignment="0" applyProtection="0"/>
    <xf numFmtId="167" fontId="87" fillId="0" borderId="171" applyFont="0"/>
    <xf numFmtId="0" fontId="83" fillId="0" borderId="211" applyNumberFormat="0" applyFont="0" applyFill="0" applyAlignment="0" applyProtection="0"/>
    <xf numFmtId="0" fontId="17" fillId="21" borderId="225" applyNumberFormat="0" applyAlignment="0" applyProtection="0"/>
    <xf numFmtId="208" fontId="90" fillId="63" borderId="185"/>
    <xf numFmtId="0" fontId="83" fillId="0" borderId="231" applyNumberFormat="0" applyFont="0" applyFill="0" applyAlignment="0" applyProtection="0"/>
    <xf numFmtId="0" fontId="83" fillId="0" borderId="224" applyNumberFormat="0" applyFont="0" applyFill="0" applyAlignment="0" applyProtection="0"/>
    <xf numFmtId="0" fontId="97" fillId="0" borderId="224" applyNumberFormat="0" applyFill="0" applyAlignment="0" applyProtection="0"/>
    <xf numFmtId="0" fontId="17" fillId="21" borderId="242" applyNumberFormat="0" applyAlignment="0" applyProtection="0"/>
    <xf numFmtId="167" fontId="87" fillId="0" borderId="218" applyFont="0"/>
    <xf numFmtId="0" fontId="83" fillId="0" borderId="248" applyNumberFormat="0" applyFont="0" applyFill="0" applyAlignment="0" applyProtection="0"/>
    <xf numFmtId="167" fontId="87" fillId="0" borderId="249" applyFont="0"/>
    <xf numFmtId="0" fontId="17" fillId="21" borderId="292" applyNumberFormat="0" applyAlignment="0" applyProtection="0"/>
    <xf numFmtId="208" fontId="90" fillId="63" borderId="259"/>
    <xf numFmtId="0" fontId="83" fillId="0" borderId="298" applyNumberFormat="0" applyFont="0" applyFill="0" applyAlignment="0" applyProtection="0"/>
    <xf numFmtId="167" fontId="87" fillId="0" borderId="258" applyFont="0"/>
    <xf numFmtId="0" fontId="83" fillId="0" borderId="291" applyNumberFormat="0" applyFont="0" applyFill="0" applyAlignment="0" applyProtection="0"/>
    <xf numFmtId="0" fontId="97" fillId="0" borderId="291" applyNumberFormat="0" applyFill="0" applyAlignment="0" applyProtection="0"/>
    <xf numFmtId="208" fontId="90" fillId="63" borderId="299"/>
    <xf numFmtId="0" fontId="17" fillId="21" borderId="334" applyNumberFormat="0" applyAlignment="0" applyProtection="0"/>
    <xf numFmtId="0" fontId="83" fillId="0" borderId="340" applyNumberFormat="0" applyFont="0" applyFill="0" applyAlignment="0" applyProtection="0"/>
    <xf numFmtId="0" fontId="99" fillId="0" borderId="342" applyNumberFormat="0" applyFont="0" applyFill="0" applyAlignment="0" applyProtection="0">
      <alignment horizontal="centerContinuous"/>
    </xf>
    <xf numFmtId="167" fontId="87" fillId="0" borderId="341" applyFont="0"/>
    <xf numFmtId="0" fontId="99" fillId="0" borderId="349" applyNumberFormat="0" applyFont="0" applyFill="0" applyAlignment="0" applyProtection="0">
      <alignment horizontal="centerContinuous"/>
    </xf>
    <xf numFmtId="0" fontId="17" fillId="21" borderId="395" applyNumberFormat="0" applyAlignment="0" applyProtection="0"/>
    <xf numFmtId="0" fontId="83" fillId="0" borderId="372" applyNumberFormat="0" applyFont="0" applyFill="0" applyAlignment="0" applyProtection="0"/>
    <xf numFmtId="208" fontId="90" fillId="63" borderId="348"/>
    <xf numFmtId="0" fontId="97" fillId="0" borderId="372" applyNumberFormat="0" applyFill="0" applyAlignment="0" applyProtection="0"/>
    <xf numFmtId="0" fontId="17" fillId="21" borderId="419" applyNumberFormat="0" applyAlignment="0" applyProtection="0"/>
    <xf numFmtId="0" fontId="83" fillId="0" borderId="394" applyNumberFormat="0" applyFont="0" applyFill="0" applyAlignment="0" applyProtection="0"/>
    <xf numFmtId="208" fontId="90" fillId="63" borderId="373"/>
    <xf numFmtId="0" fontId="83" fillId="0" borderId="418" applyNumberFormat="0" applyFont="0" applyFill="0" applyAlignment="0" applyProtection="0"/>
    <xf numFmtId="241" fontId="194" fillId="86" borderId="146" applyNumberFormat="0" applyBorder="0" applyAlignment="0" applyProtection="0">
      <alignment vertical="center"/>
    </xf>
    <xf numFmtId="208" fontId="90" fillId="63" borderId="399"/>
    <xf numFmtId="208" fontId="90" fillId="63" borderId="423"/>
    <xf numFmtId="0" fontId="12" fillId="61" borderId="164" applyNumberFormat="0">
      <alignment horizontal="left" vertical="center"/>
    </xf>
    <xf numFmtId="0" fontId="12" fillId="60" borderId="164" applyNumberFormat="0">
      <alignment horizontal="centerContinuous" vertical="center" wrapText="1"/>
    </xf>
    <xf numFmtId="0" fontId="30" fillId="0" borderId="167" applyNumberFormat="0" applyFill="0" applyAlignment="0" applyProtection="0"/>
    <xf numFmtId="0" fontId="17" fillId="21" borderId="164" applyNumberFormat="0" applyAlignment="0" applyProtection="0"/>
    <xf numFmtId="0" fontId="12" fillId="24" borderId="165" applyNumberFormat="0" applyFont="0" applyAlignment="0" applyProtection="0"/>
    <xf numFmtId="0" fontId="28" fillId="21" borderId="166" applyNumberFormat="0" applyAlignment="0" applyProtection="0"/>
    <xf numFmtId="0" fontId="12" fillId="25" borderId="163"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25" fillId="8" borderId="164" applyNumberFormat="0" applyAlignment="0" applyProtection="0"/>
    <xf numFmtId="0" fontId="12" fillId="24" borderId="165" applyNumberFormat="0" applyFont="0" applyAlignment="0" applyProtection="0"/>
    <xf numFmtId="0" fontId="12" fillId="61" borderId="198" applyNumberFormat="0">
      <alignment horizontal="left" vertical="center"/>
    </xf>
    <xf numFmtId="0" fontId="12" fillId="60" borderId="198" applyNumberFormat="0">
      <alignment horizontal="centerContinuous" vertical="center" wrapText="1"/>
    </xf>
    <xf numFmtId="0" fontId="17" fillId="21"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3" applyNumberFormat="0" applyProtection="0">
      <alignment horizontal="left" vertical="center"/>
    </xf>
    <xf numFmtId="0" fontId="25" fillId="8" borderId="164" applyNumberFormat="0" applyAlignment="0" applyProtection="0"/>
    <xf numFmtId="0" fontId="12" fillId="61" borderId="213" applyNumberFormat="0">
      <alignment horizontal="left" vertical="center"/>
    </xf>
    <xf numFmtId="0" fontId="12" fillId="60" borderId="213" applyNumberFormat="0">
      <alignment horizontal="centerContinuous" vertical="center" wrapText="1"/>
    </xf>
    <xf numFmtId="0" fontId="12" fillId="61" borderId="225" applyNumberFormat="0">
      <alignment horizontal="left" vertical="center"/>
    </xf>
    <xf numFmtId="0" fontId="12" fillId="60" borderId="225" applyNumberFormat="0">
      <alignment horizontal="centerContinuous" vertical="center" wrapText="1"/>
    </xf>
    <xf numFmtId="0" fontId="12" fillId="25" borderId="232" applyNumberFormat="0" applyProtection="0">
      <alignment horizontal="left" vertical="center"/>
    </xf>
    <xf numFmtId="0" fontId="17" fillId="21" borderId="225" applyNumberFormat="0" applyAlignment="0" applyProtection="0"/>
    <xf numFmtId="0" fontId="30" fillId="0" borderId="228" applyNumberFormat="0" applyFill="0" applyAlignment="0" applyProtection="0"/>
    <xf numFmtId="0" fontId="12" fillId="25" borderId="232" applyNumberFormat="0" applyProtection="0">
      <alignment horizontal="left" vertical="center"/>
    </xf>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12" fillId="24" borderId="226" applyNumberFormat="0" applyFont="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61" borderId="242" applyNumberFormat="0">
      <alignment horizontal="left" vertical="center"/>
    </xf>
    <xf numFmtId="0" fontId="12" fillId="60" borderId="242" applyNumberFormat="0">
      <alignment horizontal="centerContinuous" vertical="center" wrapText="1"/>
    </xf>
    <xf numFmtId="0" fontId="28" fillId="21" borderId="268"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12" fillId="25" borderId="265" applyNumberFormat="0" applyProtection="0">
      <alignment horizontal="left" vertical="center"/>
    </xf>
    <xf numFmtId="0" fontId="12" fillId="61" borderId="267" applyNumberFormat="0">
      <alignment horizontal="left" vertical="center"/>
    </xf>
    <xf numFmtId="0" fontId="12" fillId="60" borderId="267" applyNumberFormat="0">
      <alignment horizontal="centerContinuous" vertical="center" wrapText="1"/>
    </xf>
    <xf numFmtId="0" fontId="17" fillId="21" borderId="267" applyNumberFormat="0" applyAlignment="0" applyProtection="0"/>
    <xf numFmtId="0" fontId="25" fillId="8" borderId="267" applyNumberFormat="0" applyAlignment="0" applyProtection="0"/>
    <xf numFmtId="0" fontId="30" fillId="0" borderId="269" applyNumberFormat="0" applyFill="0" applyAlignment="0" applyProtection="0"/>
    <xf numFmtId="0" fontId="12" fillId="61" borderId="292" applyNumberFormat="0">
      <alignment horizontal="left" vertical="center"/>
    </xf>
    <xf numFmtId="0" fontId="12" fillId="60" borderId="292" applyNumberFormat="0">
      <alignment horizontal="centerContinuous" vertical="center" wrapText="1"/>
    </xf>
    <xf numFmtId="0" fontId="25" fillId="8" borderId="330" applyNumberFormat="0" applyAlignment="0" applyProtection="0"/>
    <xf numFmtId="0" fontId="12" fillId="61" borderId="305" applyNumberFormat="0">
      <alignment horizontal="left" vertical="center"/>
    </xf>
    <xf numFmtId="0" fontId="12" fillId="60" borderId="305" applyNumberFormat="0">
      <alignment horizontal="centerContinuous" vertical="center" wrapText="1"/>
    </xf>
    <xf numFmtId="0" fontId="12" fillId="61" borderId="314" applyNumberFormat="0">
      <alignment horizontal="left" vertical="center"/>
    </xf>
    <xf numFmtId="0" fontId="12" fillId="60" borderId="314" applyNumberFormat="0">
      <alignment horizontal="centerContinuous" vertical="center" wrapText="1"/>
    </xf>
    <xf numFmtId="0" fontId="12" fillId="24" borderId="331" applyNumberFormat="0" applyFont="0" applyAlignment="0" applyProtection="0"/>
    <xf numFmtId="0" fontId="12" fillId="25" borderId="329" applyNumberFormat="0" applyProtection="0">
      <alignment horizontal="left" vertical="center"/>
    </xf>
    <xf numFmtId="0" fontId="17" fillId="21" borderId="330" applyNumberForma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2" fillId="25" borderId="329" applyNumberFormat="0" applyProtection="0">
      <alignment horizontal="left" vertical="center"/>
    </xf>
    <xf numFmtId="0" fontId="28" fillId="21" borderId="332" applyNumberFormat="0" applyAlignment="0" applyProtection="0"/>
    <xf numFmtId="0" fontId="12" fillId="61" borderId="334" applyNumberFormat="0">
      <alignment horizontal="left" vertical="center"/>
    </xf>
    <xf numFmtId="0" fontId="12" fillId="60" borderId="334" applyNumberFormat="0">
      <alignment horizontal="centerContinuous" vertical="center" wrapText="1"/>
    </xf>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5" fillId="8" borderId="380" applyNumberFormat="0" applyAlignment="0" applyProtection="0"/>
    <xf numFmtId="0" fontId="12" fillId="24" borderId="381" applyNumberFormat="0" applyFont="0" applyAlignment="0" applyProtection="0"/>
    <xf numFmtId="0" fontId="17" fillId="21" borderId="380" applyNumberFormat="0" applyAlignment="0" applyProtection="0"/>
    <xf numFmtId="0" fontId="12" fillId="61" borderId="330" applyNumberFormat="0">
      <alignment horizontal="left" vertical="center"/>
    </xf>
    <xf numFmtId="0" fontId="12" fillId="60" borderId="330" applyNumberFormat="0">
      <alignment horizontal="centerContinuous" vertical="center" wrapText="1"/>
    </xf>
    <xf numFmtId="0" fontId="28" fillId="21" borderId="382" applyNumberFormat="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2" fillId="61" borderId="395" applyNumberFormat="0">
      <alignment horizontal="left" vertical="center"/>
    </xf>
    <xf numFmtId="0" fontId="12" fillId="60" borderId="395" applyNumberFormat="0">
      <alignment horizontal="centerContinuous" vertical="center" wrapText="1"/>
    </xf>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5" borderId="163" applyNumberFormat="0" applyProtection="0">
      <alignment horizontal="left" vertical="center"/>
    </xf>
    <xf numFmtId="0" fontId="12" fillId="25" borderId="163" applyNumberFormat="0" applyProtection="0">
      <alignment horizontal="left" vertical="center"/>
    </xf>
    <xf numFmtId="0" fontId="12" fillId="24" borderId="150" applyNumberFormat="0" applyFont="0" applyAlignment="0" applyProtection="0"/>
    <xf numFmtId="0" fontId="12" fillId="24" borderId="150" applyNumberFormat="0" applyFont="0" applyAlignment="0" applyProtection="0"/>
    <xf numFmtId="0" fontId="12" fillId="61" borderId="386" applyNumberFormat="0">
      <alignment horizontal="left" vertical="center"/>
    </xf>
    <xf numFmtId="0" fontId="12" fillId="60" borderId="386" applyNumberFormat="0">
      <alignment horizontal="centerContinuous" vertical="center" wrapText="1"/>
    </xf>
    <xf numFmtId="0" fontId="25" fillId="8" borderId="149" applyNumberFormat="0" applyAlignment="0" applyProtection="0"/>
    <xf numFmtId="0" fontId="12" fillId="24" borderId="381" applyNumberFormat="0" applyFont="0" applyAlignment="0" applyProtection="0"/>
    <xf numFmtId="0" fontId="17" fillId="21" borderId="149" applyNumberFormat="0" applyAlignment="0" applyProtection="0"/>
    <xf numFmtId="0" fontId="12" fillId="61" borderId="419" applyNumberFormat="0">
      <alignment horizontal="left" vertical="center"/>
    </xf>
    <xf numFmtId="0" fontId="12" fillId="60" borderId="419" applyNumberFormat="0">
      <alignment horizontal="centerContinuous" vertical="center" wrapText="1"/>
    </xf>
    <xf numFmtId="0" fontId="12" fillId="25" borderId="176" applyNumberFormat="0" applyProtection="0">
      <alignment horizontal="left" vertical="center"/>
    </xf>
    <xf numFmtId="0" fontId="12" fillId="25" borderId="176" applyNumberFormat="0" applyProtection="0">
      <alignment horizontal="left" vertical="center"/>
    </xf>
    <xf numFmtId="0" fontId="12" fillId="25" borderId="197" applyNumberFormat="0" applyProtection="0">
      <alignment horizontal="left" vertical="center"/>
    </xf>
    <xf numFmtId="0" fontId="12" fillId="25" borderId="197" applyNumberFormat="0" applyProtection="0">
      <alignment horizontal="left" vertical="center"/>
    </xf>
    <xf numFmtId="0" fontId="12" fillId="61" borderId="407" applyNumberFormat="0">
      <alignment horizontal="left" vertical="center"/>
    </xf>
    <xf numFmtId="0" fontId="12" fillId="60" borderId="407" applyNumberFormat="0">
      <alignment horizontal="centerContinuous" vertical="center" wrapText="1"/>
    </xf>
    <xf numFmtId="0" fontId="12" fillId="25" borderId="212" applyNumberFormat="0" applyProtection="0">
      <alignment horizontal="left" vertical="center"/>
    </xf>
    <xf numFmtId="0" fontId="12" fillId="25" borderId="212" applyNumberFormat="0" applyProtection="0">
      <alignment horizontal="left" vertical="center"/>
    </xf>
    <xf numFmtId="229" fontId="81" fillId="65" borderId="223" applyFont="0" applyFill="0" applyBorder="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232" applyNumberFormat="0" applyProtection="0">
      <alignment horizontal="left" vertical="center"/>
    </xf>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2" fillId="25" borderId="232"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2" fillId="25" borderId="176" applyNumberFormat="0" applyProtection="0">
      <alignment horizontal="left" vertical="center"/>
    </xf>
    <xf numFmtId="0" fontId="12" fillId="25" borderId="176"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30" fillId="0" borderId="228" applyNumberFormat="0" applyFill="0" applyAlignment="0" applyProtection="0"/>
    <xf numFmtId="0" fontId="12" fillId="25" borderId="241" applyNumberFormat="0" applyProtection="0">
      <alignment horizontal="left" vertical="center"/>
    </xf>
    <xf numFmtId="0" fontId="12" fillId="25" borderId="241" applyNumberFormat="0" applyProtection="0">
      <alignment horizontal="left" vertical="center"/>
    </xf>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197" applyNumberFormat="0" applyProtection="0">
      <alignment horizontal="left" vertical="center"/>
    </xf>
    <xf numFmtId="0" fontId="12" fillId="25" borderId="197" applyNumberFormat="0" applyProtection="0">
      <alignment horizontal="left" vertical="center"/>
    </xf>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12" applyNumberFormat="0" applyProtection="0">
      <alignment horizontal="left" vertical="center"/>
    </xf>
    <xf numFmtId="0" fontId="12" fillId="25" borderId="212"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65" applyNumberFormat="0" applyProtection="0">
      <alignment horizontal="left" vertical="center"/>
    </xf>
    <xf numFmtId="0" fontId="12" fillId="25" borderId="265" applyNumberFormat="0" applyProtection="0">
      <alignment horizontal="left" vertical="center"/>
    </xf>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304" applyNumberFormat="0" applyProtection="0">
      <alignment horizontal="left" vertical="center"/>
    </xf>
    <xf numFmtId="0" fontId="12" fillId="25" borderId="304" applyNumberFormat="0" applyProtection="0">
      <alignment horizontal="left" vertical="center"/>
    </xf>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241" applyNumberFormat="0" applyProtection="0">
      <alignment horizontal="left" vertical="center"/>
    </xf>
    <xf numFmtId="0" fontId="12" fillId="25" borderId="241" applyNumberFormat="0" applyProtection="0">
      <alignment horizontal="left" vertical="center"/>
    </xf>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25" fillId="8" borderId="292" applyNumberFormat="0" applyAlignment="0" applyProtection="0"/>
    <xf numFmtId="0" fontId="17" fillId="21" borderId="292" applyNumberFormat="0" applyAlignment="0" applyProtection="0"/>
    <xf numFmtId="0" fontId="12" fillId="25" borderId="329" applyNumberFormat="0" applyProtection="0">
      <alignment horizontal="left" vertical="center"/>
    </xf>
    <xf numFmtId="0" fontId="12" fillId="25" borderId="329" applyNumberFormat="0" applyProtection="0">
      <alignment horizontal="left" vertical="center"/>
    </xf>
    <xf numFmtId="0" fontId="12" fillId="25" borderId="255" applyNumberFormat="0" applyProtection="0">
      <alignment horizontal="left" vertical="center"/>
    </xf>
    <xf numFmtId="0" fontId="12" fillId="25" borderId="255" applyNumberFormat="0" applyProtection="0">
      <alignment horizontal="left" vertical="center"/>
    </xf>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2" fillId="25" borderId="265" applyNumberFormat="0" applyProtection="0">
      <alignment horizontal="left" vertical="center"/>
    </xf>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87" applyNumberFormat="0" applyAlignment="0" applyProtection="0"/>
    <xf numFmtId="0" fontId="30" fillId="0" borderId="317" applyNumberFormat="0" applyFill="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2" fillId="25" borderId="304" applyNumberFormat="0" applyProtection="0">
      <alignment horizontal="left" vertical="center"/>
    </xf>
    <xf numFmtId="0" fontId="12" fillId="25" borderId="304" applyNumberFormat="0" applyProtection="0">
      <alignment horizontal="left" vertical="center"/>
    </xf>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83" fillId="0" borderId="385" applyNumberFormat="0" applyFon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97" fillId="0" borderId="385" applyNumberFormat="0" applyFill="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25" fillId="8" borderId="386" applyNumberFormat="0" applyAlignment="0" applyProtection="0"/>
    <xf numFmtId="0" fontId="17" fillId="21" borderId="386"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407" applyNumberFormat="0" applyAlignment="0" applyProtection="0"/>
    <xf numFmtId="0" fontId="25" fillId="8" borderId="407"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28" fillId="21" borderId="408" applyNumberFormat="0" applyAlignment="0" applyProtection="0"/>
    <xf numFmtId="0" fontId="30" fillId="0" borderId="409" applyNumberFormat="0" applyFill="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407" applyNumberFormat="0" applyAlignment="0" applyProtection="0"/>
    <xf numFmtId="0" fontId="25" fillId="8" borderId="407"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29" applyNumberFormat="0" applyAlignment="0" applyProtection="0"/>
    <xf numFmtId="0" fontId="25" fillId="8" borderId="429" applyNumberFormat="0" applyAlignment="0" applyProtection="0"/>
    <xf numFmtId="0" fontId="12" fillId="24" borderId="430" applyNumberFormat="0" applyFont="0" applyAlignment="0" applyProtection="0"/>
    <xf numFmtId="0" fontId="12" fillId="24" borderId="430" applyNumberFormat="0" applyFont="0" applyAlignment="0" applyProtection="0"/>
    <xf numFmtId="0" fontId="28" fillId="21" borderId="431" applyNumberFormat="0" applyAlignment="0" applyProtection="0"/>
    <xf numFmtId="0" fontId="12" fillId="25" borderId="428" applyNumberFormat="0" applyProtection="0">
      <alignment horizontal="left" vertical="center"/>
    </xf>
    <xf numFmtId="0" fontId="12" fillId="25" borderId="428" applyNumberFormat="0" applyProtection="0">
      <alignment horizontal="left" vertical="center"/>
    </xf>
    <xf numFmtId="0" fontId="30" fillId="0" borderId="432" applyNumberFormat="0" applyFill="0" applyAlignment="0" applyProtection="0"/>
    <xf numFmtId="0" fontId="17" fillId="21" borderId="429" applyNumberFormat="0" applyAlignment="0" applyProtection="0"/>
    <xf numFmtId="0" fontId="25" fillId="8" borderId="429" applyNumberFormat="0" applyAlignment="0" applyProtection="0"/>
    <xf numFmtId="0" fontId="12" fillId="24" borderId="430" applyNumberFormat="0" applyFont="0" applyAlignment="0" applyProtection="0"/>
    <xf numFmtId="0" fontId="12" fillId="24" borderId="430" applyNumberFormat="0" applyFont="0" applyAlignment="0" applyProtection="0"/>
    <xf numFmtId="0" fontId="28" fillId="21" borderId="431" applyNumberFormat="0" applyAlignment="0" applyProtection="0"/>
    <xf numFmtId="0" fontId="30" fillId="0" borderId="432" applyNumberFormat="0" applyFill="0" applyAlignment="0" applyProtection="0"/>
    <xf numFmtId="0" fontId="12" fillId="25" borderId="428" applyNumberFormat="0" applyProtection="0">
      <alignment horizontal="left" vertical="center"/>
    </xf>
    <xf numFmtId="0" fontId="12" fillId="25" borderId="428" applyNumberFormat="0" applyProtection="0">
      <alignment horizontal="left" vertical="center"/>
    </xf>
    <xf numFmtId="0" fontId="17" fillId="21" borderId="429" applyNumberFormat="0" applyAlignment="0" applyProtection="0"/>
    <xf numFmtId="0" fontId="25" fillId="8" borderId="429" applyNumberFormat="0" applyAlignment="0" applyProtection="0"/>
    <xf numFmtId="0" fontId="12" fillId="24" borderId="430" applyNumberFormat="0" applyFont="0" applyAlignment="0" applyProtection="0"/>
    <xf numFmtId="0" fontId="12" fillId="24" borderId="430" applyNumberFormat="0" applyFont="0" applyAlignment="0" applyProtection="0"/>
    <xf numFmtId="0" fontId="28" fillId="21" borderId="431" applyNumberFormat="0" applyAlignment="0" applyProtection="0"/>
    <xf numFmtId="0" fontId="30" fillId="0" borderId="432" applyNumberFormat="0" applyFill="0" applyAlignment="0" applyProtection="0"/>
    <xf numFmtId="0" fontId="17" fillId="21" borderId="429" applyNumberFormat="0" applyAlignment="0" applyProtection="0"/>
    <xf numFmtId="0" fontId="25" fillId="8" borderId="429" applyNumberFormat="0" applyAlignment="0" applyProtection="0"/>
    <xf numFmtId="0" fontId="12" fillId="24" borderId="430" applyNumberFormat="0" applyFont="0" applyAlignment="0" applyProtection="0"/>
    <xf numFmtId="0" fontId="12" fillId="24" borderId="430" applyNumberFormat="0" applyFont="0" applyAlignment="0" applyProtection="0"/>
    <xf numFmtId="0" fontId="28" fillId="21" borderId="431" applyNumberFormat="0" applyAlignment="0" applyProtection="0"/>
    <xf numFmtId="0" fontId="30" fillId="0" borderId="432" applyNumberFormat="0" applyFill="0" applyAlignment="0" applyProtection="0"/>
    <xf numFmtId="0" fontId="12" fillId="25" borderId="428" applyNumberFormat="0" applyProtection="0">
      <alignment horizontal="left" vertical="center"/>
    </xf>
    <xf numFmtId="0" fontId="12" fillId="25" borderId="428" applyNumberFormat="0" applyProtection="0">
      <alignment horizontal="left" vertical="center"/>
    </xf>
    <xf numFmtId="171" fontId="85" fillId="0" borderId="461"/>
    <xf numFmtId="165" fontId="193" fillId="0" borderId="456" applyFill="0" applyAlignment="0" applyProtection="0"/>
    <xf numFmtId="39" fontId="12" fillId="0" borderId="456">
      <protection locked="0"/>
    </xf>
    <xf numFmtId="241" fontId="194" fillId="86" borderId="460" applyNumberFormat="0" applyBorder="0" applyAlignment="0" applyProtection="0">
      <alignment vertical="center"/>
    </xf>
    <xf numFmtId="241" fontId="194" fillId="86" borderId="446" applyNumberFormat="0" applyBorder="0" applyAlignment="0" applyProtection="0">
      <alignment vertical="center"/>
    </xf>
    <xf numFmtId="0" fontId="12" fillId="60" borderId="429" applyNumberFormat="0">
      <alignment horizontal="centerContinuous" vertical="center" wrapText="1"/>
    </xf>
    <xf numFmtId="0" fontId="12" fillId="61" borderId="429" applyNumberFormat="0">
      <alignment horizontal="left" vertical="center"/>
    </xf>
    <xf numFmtId="0" fontId="11" fillId="60" borderId="448" applyNumberFormat="0" applyProtection="0">
      <alignment horizontal="left" vertical="center" wrapText="1"/>
    </xf>
    <xf numFmtId="0" fontId="12" fillId="25" borderId="448" applyNumberFormat="0" applyProtection="0">
      <alignment horizontal="left" vertical="center" wrapText="1"/>
    </xf>
    <xf numFmtId="257" fontId="11" fillId="82" borderId="448" applyNumberFormat="0" applyProtection="0">
      <alignment horizontal="center" vertical="center" wrapText="1"/>
    </xf>
    <xf numFmtId="0" fontId="11" fillId="60" borderId="448" applyNumberFormat="0" applyProtection="0">
      <alignment horizontal="left" vertical="center" wrapText="1"/>
    </xf>
    <xf numFmtId="0" fontId="11" fillId="81" borderId="448" applyNumberFormat="0" applyProtection="0">
      <alignment horizontal="center" vertical="center" wrapText="1"/>
    </xf>
    <xf numFmtId="0" fontId="11" fillId="81" borderId="448" applyNumberFormat="0" applyProtection="0">
      <alignment horizontal="center" vertical="center"/>
    </xf>
    <xf numFmtId="0" fontId="11" fillId="81" borderId="448" applyNumberFormat="0" applyProtection="0">
      <alignment horizontal="center" vertical="center" wrapText="1"/>
    </xf>
    <xf numFmtId="0" fontId="183" fillId="81" borderId="448" applyNumberFormat="0" applyProtection="0">
      <alignment horizontal="center" vertical="center"/>
    </xf>
    <xf numFmtId="0" fontId="177" fillId="67" borderId="448">
      <alignment horizontal="center" vertical="center" wrapText="1"/>
      <protection hidden="1"/>
    </xf>
    <xf numFmtId="264" fontId="172" fillId="65" borderId="448" applyFill="0" applyBorder="0" applyAlignment="0" applyProtection="0">
      <alignment horizontal="right"/>
      <protection locked="0"/>
    </xf>
    <xf numFmtId="260" fontId="164" fillId="0" borderId="455" applyBorder="0"/>
    <xf numFmtId="167" fontId="87" fillId="0" borderId="436" applyFont="0"/>
    <xf numFmtId="0" fontId="99" fillId="0" borderId="437" applyNumberFormat="0" applyFont="0" applyFill="0" applyAlignment="0" applyProtection="0">
      <alignment horizontal="centerContinuous"/>
    </xf>
    <xf numFmtId="0" fontId="83" fillId="0" borderId="435" applyNumberFormat="0" applyFont="0" applyFill="0" applyAlignment="0" applyProtection="0"/>
    <xf numFmtId="0" fontId="17" fillId="21" borderId="429" applyNumberFormat="0" applyAlignment="0" applyProtection="0"/>
    <xf numFmtId="0" fontId="12" fillId="24" borderId="430" applyNumberFormat="0" applyFont="0" applyAlignment="0" applyProtection="0"/>
    <xf numFmtId="241" fontId="194" fillId="86" borderId="446" applyNumberFormat="0" applyBorder="0" applyAlignment="0" applyProtection="0">
      <alignment vertical="center"/>
    </xf>
    <xf numFmtId="224" fontId="108" fillId="0" borderId="390" applyFont="0" applyFill="0" applyBorder="0" applyAlignment="0" applyProtection="0"/>
    <xf numFmtId="227" fontId="78" fillId="0" borderId="438" applyNumberFormat="0" applyFill="0">
      <alignment horizontal="right"/>
    </xf>
    <xf numFmtId="227" fontId="78" fillId="0" borderId="438" applyNumberFormat="0" applyFill="0">
      <alignment horizontal="right"/>
    </xf>
    <xf numFmtId="0" fontId="25" fillId="8" borderId="429" applyNumberFormat="0" applyAlignment="0" applyProtection="0"/>
    <xf numFmtId="1" fontId="121" fillId="69" borderId="434" applyNumberFormat="0" applyBorder="0" applyAlignment="0">
      <alignment horizontal="centerContinuous" vertical="center"/>
      <protection locked="0"/>
    </xf>
    <xf numFmtId="237" fontId="12" fillId="71" borderId="428" applyNumberFormat="0" applyFont="0" applyBorder="0" applyAlignment="0" applyProtection="0"/>
    <xf numFmtId="0" fontId="47" fillId="0" borderId="433">
      <alignment horizontal="left" vertical="center"/>
    </xf>
    <xf numFmtId="238" fontId="87" fillId="0" borderId="439">
      <alignment horizontal="center"/>
    </xf>
    <xf numFmtId="10" fontId="108" fillId="65" borderId="428" applyNumberFormat="0" applyBorder="0" applyAlignment="0" applyProtection="0"/>
    <xf numFmtId="0" fontId="12" fillId="0" borderId="428"/>
    <xf numFmtId="0" fontId="12" fillId="0" borderId="448"/>
    <xf numFmtId="0" fontId="147" fillId="73" borderId="459">
      <alignment horizontal="left" vertical="center" wrapText="1"/>
    </xf>
    <xf numFmtId="10" fontId="108" fillId="65" borderId="448" applyNumberFormat="0" applyBorder="0" applyAlignment="0" applyProtection="0"/>
    <xf numFmtId="208" fontId="90" fillId="63" borderId="443"/>
    <xf numFmtId="166" fontId="113" fillId="0" borderId="444">
      <protection locked="0"/>
    </xf>
    <xf numFmtId="0" fontId="147" fillId="73" borderId="445">
      <alignment horizontal="left" vertical="center" wrapText="1"/>
    </xf>
    <xf numFmtId="0" fontId="47" fillId="0" borderId="455">
      <alignment horizontal="left" vertical="center"/>
    </xf>
    <xf numFmtId="237" fontId="12" fillId="71" borderId="448" applyNumberFormat="0" applyFont="0" applyBorder="0" applyAlignment="0" applyProtection="0"/>
    <xf numFmtId="1" fontId="121" fillId="69" borderId="449" applyNumberFormat="0" applyBorder="0" applyAlignment="0">
      <alignment horizontal="centerContinuous" vertical="center"/>
      <protection locked="0"/>
    </xf>
    <xf numFmtId="0" fontId="25" fillId="8" borderId="451" applyNumberFormat="0" applyAlignment="0" applyProtection="0"/>
    <xf numFmtId="224" fontId="108" fillId="0" borderId="390" applyFont="0" applyFill="0" applyBorder="0" applyAlignment="0" applyProtection="0"/>
    <xf numFmtId="166" fontId="113" fillId="0" borderId="458">
      <protection locked="0"/>
    </xf>
    <xf numFmtId="0" fontId="17" fillId="21" borderId="451" applyNumberFormat="0" applyAlignment="0" applyProtection="0"/>
    <xf numFmtId="0" fontId="83" fillId="0" borderId="447" applyNumberFormat="0" applyFont="0" applyFill="0" applyAlignment="0" applyProtection="0"/>
    <xf numFmtId="208" fontId="90" fillId="63" borderId="457"/>
    <xf numFmtId="167" fontId="87" fillId="0" borderId="456" applyFont="0"/>
    <xf numFmtId="260" fontId="164" fillId="0" borderId="433" applyBorder="0"/>
    <xf numFmtId="264" fontId="172" fillId="65" borderId="428" applyFill="0" applyBorder="0" applyAlignment="0" applyProtection="0">
      <alignment horizontal="right"/>
      <protection locked="0"/>
    </xf>
    <xf numFmtId="0" fontId="177" fillId="67" borderId="428">
      <alignment horizontal="center" vertical="center" wrapText="1"/>
      <protection hidden="1"/>
    </xf>
    <xf numFmtId="237" fontId="181" fillId="0" borderId="439"/>
    <xf numFmtId="0" fontId="183" fillId="81" borderId="428" applyNumberFormat="0" applyProtection="0">
      <alignment horizontal="center" vertical="center"/>
    </xf>
    <xf numFmtId="0" fontId="11" fillId="81" borderId="428" applyNumberFormat="0" applyProtection="0">
      <alignment horizontal="center" vertical="center" wrapText="1"/>
    </xf>
    <xf numFmtId="0" fontId="11" fillId="81" borderId="428" applyNumberFormat="0" applyProtection="0">
      <alignment horizontal="center" vertical="center"/>
    </xf>
    <xf numFmtId="0" fontId="11" fillId="81" borderId="428" applyNumberFormat="0" applyProtection="0">
      <alignment horizontal="center" vertical="center" wrapText="1"/>
    </xf>
    <xf numFmtId="0" fontId="11" fillId="60" borderId="428" applyNumberFormat="0" applyProtection="0">
      <alignment horizontal="left" vertical="center" wrapText="1"/>
    </xf>
    <xf numFmtId="257" fontId="11" fillId="82" borderId="428" applyNumberFormat="0" applyProtection="0">
      <alignment horizontal="center" vertical="center" wrapText="1"/>
    </xf>
    <xf numFmtId="0" fontId="12" fillId="25" borderId="428" applyNumberFormat="0" applyProtection="0">
      <alignment horizontal="left" vertical="center" wrapText="1"/>
    </xf>
    <xf numFmtId="0" fontId="11" fillId="60" borderId="428" applyNumberFormat="0" applyProtection="0">
      <alignment horizontal="left" vertical="center" wrapText="1"/>
    </xf>
    <xf numFmtId="241" fontId="12" fillId="25" borderId="440" applyNumberFormat="0" applyAlignment="0">
      <alignment vertical="center"/>
    </xf>
    <xf numFmtId="241" fontId="12" fillId="25" borderId="440" applyNumberFormat="0" applyProtection="0">
      <alignment horizontal="centerContinuous" vertical="center"/>
    </xf>
    <xf numFmtId="0" fontId="12" fillId="61" borderId="451" applyNumberFormat="0">
      <alignment horizontal="left" vertical="center"/>
    </xf>
    <xf numFmtId="0" fontId="12" fillId="60" borderId="451" applyNumberFormat="0">
      <alignment horizontal="centerContinuous" vertical="center" wrapText="1"/>
    </xf>
    <xf numFmtId="39" fontId="12" fillId="0" borderId="436">
      <protection locked="0"/>
    </xf>
    <xf numFmtId="165" fontId="193" fillId="0" borderId="436" applyFill="0" applyAlignment="0" applyProtection="0"/>
    <xf numFmtId="0" fontId="97" fillId="0" borderId="441" applyNumberFormat="0" applyFill="0" applyAlignment="0" applyProtection="0"/>
    <xf numFmtId="0" fontId="83" fillId="0" borderId="441" applyNumberFormat="0" applyFont="0" applyFill="0" applyAlignment="0" applyProtection="0"/>
    <xf numFmtId="229" fontId="81" fillId="65" borderId="442" applyFont="0" applyFill="0" applyBorder="0" applyAlignment="0" applyProtection="0"/>
    <xf numFmtId="231" fontId="85" fillId="0" borderId="441" applyFont="0" applyFill="0" applyBorder="0" applyAlignment="0" applyProtection="0"/>
    <xf numFmtId="2" fontId="149" fillId="0" borderId="441"/>
    <xf numFmtId="14" fontId="85" fillId="0" borderId="441" applyFont="0" applyFill="0" applyBorder="0" applyAlignment="0" applyProtection="0"/>
    <xf numFmtId="171" fontId="12" fillId="0" borderId="441" applyBorder="0" applyProtection="0">
      <alignment horizontal="right" vertical="center"/>
    </xf>
    <xf numFmtId="0" fontId="189" fillId="83" borderId="441" applyBorder="0" applyProtection="0">
      <alignment horizontal="centerContinuous" vertical="center"/>
    </xf>
    <xf numFmtId="49" fontId="79" fillId="0" borderId="441">
      <alignment vertical="center"/>
    </xf>
    <xf numFmtId="283" fontId="79" fillId="0" borderId="441">
      <alignment horizontal="right"/>
    </xf>
    <xf numFmtId="0" fontId="147" fillId="73" borderId="459">
      <alignment horizontal="left" vertical="center" wrapText="1"/>
    </xf>
    <xf numFmtId="166" fontId="113" fillId="0" borderId="458">
      <protection locked="0"/>
    </xf>
    <xf numFmtId="208" fontId="90" fillId="63" borderId="457"/>
    <xf numFmtId="0" fontId="147" fillId="73" borderId="445">
      <alignment horizontal="left" vertical="center" wrapText="1"/>
    </xf>
    <xf numFmtId="224" fontId="108" fillId="0" borderId="390" applyFont="0" applyFill="0" applyBorder="0" applyAlignment="0" applyProtection="0"/>
    <xf numFmtId="241" fontId="194" fillId="86" borderId="460" applyNumberFormat="0" applyBorder="0" applyAlignment="0" applyProtection="0">
      <alignment vertical="center"/>
    </xf>
    <xf numFmtId="171" fontId="85" fillId="0" borderId="461"/>
    <xf numFmtId="166" fontId="113" fillId="0" borderId="444">
      <protection locked="0"/>
    </xf>
    <xf numFmtId="208" fontId="90" fillId="63" borderId="443"/>
    <xf numFmtId="0" fontId="12" fillId="25" borderId="448" applyNumberFormat="0" applyProtection="0">
      <alignment horizontal="left" vertical="center"/>
    </xf>
    <xf numFmtId="0" fontId="12" fillId="25" borderId="448" applyNumberFormat="0" applyProtection="0">
      <alignment horizontal="left" vertical="center"/>
    </xf>
    <xf numFmtId="0" fontId="17" fillId="21" borderId="451" applyNumberFormat="0" applyAlignment="0" applyProtection="0"/>
    <xf numFmtId="0" fontId="25" fillId="8" borderId="451" applyNumberFormat="0" applyAlignment="0" applyProtection="0"/>
    <xf numFmtId="0" fontId="28" fillId="21" borderId="452" applyNumberFormat="0" applyAlignment="0" applyProtection="0"/>
    <xf numFmtId="0" fontId="30" fillId="0" borderId="453" applyNumberFormat="0" applyFill="0" applyAlignment="0" applyProtection="0"/>
    <xf numFmtId="0" fontId="17" fillId="21" borderId="451" applyNumberFormat="0" applyAlignment="0" applyProtection="0"/>
    <xf numFmtId="0" fontId="25" fillId="8" borderId="451" applyNumberFormat="0" applyAlignment="0" applyProtection="0"/>
    <xf numFmtId="0" fontId="28" fillId="21" borderId="452" applyNumberFormat="0" applyAlignment="0" applyProtection="0"/>
    <xf numFmtId="0" fontId="30" fillId="0" borderId="453" applyNumberFormat="0" applyFill="0" applyAlignment="0" applyProtection="0"/>
    <xf numFmtId="0" fontId="12" fillId="25" borderId="448" applyNumberFormat="0" applyProtection="0">
      <alignment horizontal="left" vertical="center"/>
    </xf>
    <xf numFmtId="0" fontId="12" fillId="25" borderId="448" applyNumberFormat="0" applyProtection="0">
      <alignment horizontal="left" vertical="center"/>
    </xf>
    <xf numFmtId="0" fontId="17" fillId="21" borderId="451" applyNumberFormat="0" applyAlignment="0" applyProtection="0"/>
    <xf numFmtId="0" fontId="25" fillId="8" borderId="451" applyNumberFormat="0" applyAlignment="0" applyProtection="0"/>
    <xf numFmtId="0" fontId="28" fillId="21" borderId="452" applyNumberFormat="0" applyAlignment="0" applyProtection="0"/>
    <xf numFmtId="0" fontId="30" fillId="0" borderId="453" applyNumberFormat="0" applyFill="0" applyAlignment="0" applyProtection="0"/>
    <xf numFmtId="0" fontId="17" fillId="21" borderId="451" applyNumberFormat="0" applyAlignment="0" applyProtection="0"/>
    <xf numFmtId="0" fontId="25" fillId="8" borderId="451" applyNumberFormat="0" applyAlignment="0" applyProtection="0"/>
    <xf numFmtId="0" fontId="28" fillId="21" borderId="452" applyNumberFormat="0" applyAlignment="0" applyProtection="0"/>
    <xf numFmtId="0" fontId="30" fillId="0" borderId="453" applyNumberFormat="0" applyFill="0" applyAlignment="0" applyProtection="0"/>
    <xf numFmtId="0" fontId="17" fillId="21" borderId="464" applyNumberFormat="0" applyAlignment="0" applyProtection="0"/>
    <xf numFmtId="0" fontId="25" fillId="8" borderId="464" applyNumberFormat="0" applyAlignment="0" applyProtection="0"/>
    <xf numFmtId="0" fontId="12" fillId="24" borderId="465" applyNumberFormat="0" applyFont="0" applyAlignment="0" applyProtection="0"/>
    <xf numFmtId="0" fontId="12" fillId="24" borderId="465" applyNumberFormat="0" applyFont="0" applyAlignment="0" applyProtection="0"/>
    <xf numFmtId="0" fontId="28" fillId="21" borderId="466" applyNumberFormat="0" applyAlignment="0" applyProtection="0"/>
    <xf numFmtId="0" fontId="30" fillId="0" borderId="467" applyNumberFormat="0" applyFill="0" applyAlignment="0" applyProtection="0"/>
    <xf numFmtId="0" fontId="17" fillId="21" borderId="464" applyNumberFormat="0" applyAlignment="0" applyProtection="0"/>
    <xf numFmtId="0" fontId="25" fillId="8" borderId="464" applyNumberFormat="0" applyAlignment="0" applyProtection="0"/>
    <xf numFmtId="0" fontId="12" fillId="24" borderId="465" applyNumberFormat="0" applyFont="0" applyAlignment="0" applyProtection="0"/>
    <xf numFmtId="0" fontId="12" fillId="24" borderId="465" applyNumberFormat="0" applyFont="0" applyAlignment="0" applyProtection="0"/>
    <xf numFmtId="0" fontId="28" fillId="21" borderId="466" applyNumberFormat="0" applyAlignment="0" applyProtection="0"/>
    <xf numFmtId="0" fontId="30" fillId="0" borderId="467" applyNumberFormat="0" applyFill="0" applyAlignment="0" applyProtection="0"/>
    <xf numFmtId="0" fontId="12" fillId="25" borderId="462" applyNumberFormat="0" applyProtection="0">
      <alignment horizontal="left" vertical="center"/>
    </xf>
    <xf numFmtId="0" fontId="12" fillId="25" borderId="462" applyNumberFormat="0" applyProtection="0">
      <alignment horizontal="left" vertical="center"/>
    </xf>
    <xf numFmtId="0" fontId="17" fillId="21" borderId="464" applyNumberFormat="0" applyAlignment="0" applyProtection="0"/>
    <xf numFmtId="0" fontId="25" fillId="8" borderId="464" applyNumberFormat="0" applyAlignment="0" applyProtection="0"/>
    <xf numFmtId="0" fontId="12" fillId="24" borderId="465" applyNumberFormat="0" applyFont="0" applyAlignment="0" applyProtection="0"/>
    <xf numFmtId="0" fontId="12" fillId="24" borderId="465" applyNumberFormat="0" applyFont="0" applyAlignment="0" applyProtection="0"/>
    <xf numFmtId="0" fontId="28" fillId="21" borderId="466" applyNumberFormat="0" applyAlignment="0" applyProtection="0"/>
    <xf numFmtId="0" fontId="30" fillId="0" borderId="467" applyNumberFormat="0" applyFill="0" applyAlignment="0" applyProtection="0"/>
    <xf numFmtId="0" fontId="17" fillId="21" borderId="464" applyNumberFormat="0" applyAlignment="0" applyProtection="0"/>
    <xf numFmtId="0" fontId="25" fillId="8" borderId="464" applyNumberFormat="0" applyAlignment="0" applyProtection="0"/>
    <xf numFmtId="0" fontId="12" fillId="24" borderId="465" applyNumberFormat="0" applyFont="0" applyAlignment="0" applyProtection="0"/>
    <xf numFmtId="0" fontId="12" fillId="24" borderId="465" applyNumberFormat="0" applyFont="0" applyAlignment="0" applyProtection="0"/>
    <xf numFmtId="0" fontId="28" fillId="21" borderId="466" applyNumberFormat="0" applyAlignment="0" applyProtection="0"/>
    <xf numFmtId="0" fontId="30" fillId="0" borderId="467" applyNumberFormat="0" applyFill="0" applyAlignment="0" applyProtection="0"/>
  </cellStyleXfs>
  <cellXfs count="84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8" fillId="28" borderId="110" xfId="0" applyFont="1" applyFill="1" applyBorder="1" applyAlignment="1" applyProtection="1">
      <alignment horizontal="center" vertical="center" wrapText="1"/>
      <protection locked="0"/>
    </xf>
    <xf numFmtId="173" fontId="91" fillId="28" borderId="13" xfId="0" applyNumberFormat="1" applyFont="1" applyFill="1" applyBorder="1" applyAlignment="1">
      <alignment horizontal="center"/>
    </xf>
    <xf numFmtId="0" fontId="91" fillId="28" borderId="139" xfId="0" applyFont="1" applyFill="1" applyBorder="1" applyAlignment="1">
      <alignment horizontal="left" vertical="center"/>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8" fillId="28" borderId="212" xfId="0" applyFont="1" applyFill="1" applyBorder="1" applyAlignment="1" applyProtection="1">
      <alignment horizontal="center" vertical="center" wrapText="1"/>
      <protection locked="0"/>
    </xf>
    <xf numFmtId="0" fontId="8" fillId="28" borderId="197" xfId="0" applyFont="1" applyFill="1" applyBorder="1" applyAlignment="1" applyProtection="1">
      <alignment horizontal="center" vertical="center" wrapText="1"/>
      <protection locked="0"/>
    </xf>
    <xf numFmtId="0" fontId="8" fillId="28" borderId="232" xfId="0" applyFont="1" applyFill="1" applyBorder="1" applyAlignment="1" applyProtection="1">
      <alignment horizontal="center" vertical="center" wrapText="1"/>
      <protection locked="0"/>
    </xf>
    <xf numFmtId="0" fontId="8" fillId="28" borderId="241" xfId="0" applyFont="1" applyFill="1" applyBorder="1" applyAlignment="1" applyProtection="1">
      <alignment horizontal="center" vertical="center" wrapText="1"/>
      <protection locked="0"/>
    </xf>
    <xf numFmtId="0" fontId="8" fillId="28" borderId="232" xfId="0" applyFont="1" applyFill="1" applyBorder="1" applyAlignment="1" applyProtection="1">
      <alignment horizontal="center" vertical="center" wrapText="1"/>
      <protection locked="0"/>
    </xf>
    <xf numFmtId="0" fontId="8" fillId="28" borderId="255" xfId="0" applyFont="1" applyFill="1" applyBorder="1" applyAlignment="1" applyProtection="1">
      <alignment horizontal="center" vertical="center" wrapText="1"/>
      <protection locked="0"/>
    </xf>
    <xf numFmtId="0" fontId="8" fillId="28" borderId="286" xfId="0" applyFont="1" applyFill="1" applyBorder="1" applyAlignment="1" applyProtection="1">
      <alignment horizontal="center" vertical="center" wrapText="1"/>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0" fontId="241" fillId="2" borderId="0" xfId="0" applyFont="1" applyFill="1" applyAlignment="1">
      <alignment horizontal="left" vertical="center" wrapText="1"/>
    </xf>
    <xf numFmtId="0" fontId="241" fillId="2" borderId="0" xfId="0" applyFont="1" applyFill="1"/>
    <xf numFmtId="0" fontId="91" fillId="94" borderId="0" xfId="0" applyFont="1" applyFill="1" applyBorder="1" applyAlignment="1" applyProtection="1">
      <alignment vertical="top" wrapText="1"/>
      <protection locked="0"/>
    </xf>
    <xf numFmtId="173" fontId="45" fillId="94" borderId="0" xfId="71" applyNumberFormat="1" applyFont="1" applyFill="1" applyBorder="1" applyAlignment="1" applyProtection="1">
      <alignment horizontal="center" vertical="center"/>
      <protection locked="0"/>
    </xf>
    <xf numFmtId="0" fontId="232" fillId="94" borderId="12" xfId="0" applyFont="1" applyFill="1" applyBorder="1" applyAlignment="1" applyProtection="1">
      <alignment horizontal="center" vertical="center"/>
      <protection locked="0"/>
    </xf>
    <xf numFmtId="0" fontId="232" fillId="0" borderId="12" xfId="0" applyFont="1" applyFill="1" applyBorder="1" applyAlignment="1" applyProtection="1">
      <alignment horizontal="center" vertical="center"/>
      <protection locked="0"/>
    </xf>
    <xf numFmtId="180" fontId="8" fillId="94" borderId="0" xfId="70" applyNumberFormat="1" applyFont="1" applyFill="1" applyBorder="1" applyAlignment="1" applyProtection="1">
      <alignment horizontal="center"/>
      <protection locked="0"/>
    </xf>
    <xf numFmtId="3" fontId="45" fillId="94" borderId="0" xfId="0" applyNumberFormat="1" applyFont="1" applyFill="1" applyBorder="1" applyAlignment="1" applyProtection="1">
      <alignment horizontal="center" vertical="center"/>
      <protection locked="0"/>
    </xf>
    <xf numFmtId="173" fontId="45" fillId="94" borderId="7" xfId="70" applyNumberFormat="1"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450" xfId="0" applyFill="1" applyBorder="1" applyAlignment="1">
      <alignment horizontal="left"/>
    </xf>
    <xf numFmtId="0" fontId="0" fillId="28" borderId="454" xfId="0" applyFill="1" applyBorder="1" applyAlignment="1">
      <alignment horizontal="left"/>
    </xf>
    <xf numFmtId="0" fontId="0" fillId="28" borderId="463" xfId="0" applyFill="1" applyBorder="1" applyAlignment="1">
      <alignment horizontal="left" wrapText="1"/>
    </xf>
    <xf numFmtId="0" fontId="0" fillId="28" borderId="468"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28" borderId="463" xfId="0" applyFill="1" applyBorder="1" applyAlignment="1">
      <alignment horizontal="left"/>
    </xf>
    <xf numFmtId="0" fontId="0" fillId="28" borderId="468"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0" fillId="2" borderId="0" xfId="0" applyFill="1" applyAlignment="1">
      <alignment horizontal="left" vertical="top"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11186">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10" xfId="10515"/>
    <cellStyle name="(Heading) 11" xfId="10520"/>
    <cellStyle name="(Heading) 12" xfId="10523"/>
    <cellStyle name="(Heading) 13" xfId="10525"/>
    <cellStyle name="(Heading) 14" xfId="10535"/>
    <cellStyle name="(Heading) 15" xfId="10550"/>
    <cellStyle name="(Heading) 16" xfId="10581"/>
    <cellStyle name="(Heading) 17" xfId="10555"/>
    <cellStyle name="(Heading) 18" xfId="10592"/>
    <cellStyle name="(Heading) 19" xfId="10586"/>
    <cellStyle name="(Heading) 2" xfId="9918"/>
    <cellStyle name="(Heading) 20" xfId="11058"/>
    <cellStyle name="(Heading) 21" xfId="11118"/>
    <cellStyle name="(Heading) 3" xfId="10270"/>
    <cellStyle name="(Heading) 4" xfId="10459"/>
    <cellStyle name="(Heading) 5" xfId="10277"/>
    <cellStyle name="(Heading) 6" xfId="10471"/>
    <cellStyle name="(Heading) 7" xfId="10486"/>
    <cellStyle name="(Heading) 8" xfId="10488"/>
    <cellStyle name="(Heading) 9" xfId="10507"/>
    <cellStyle name="(Lefting)" xfId="705"/>
    <cellStyle name="(Lefting) 10" xfId="10514"/>
    <cellStyle name="(Lefting) 11" xfId="10519"/>
    <cellStyle name="(Lefting) 12" xfId="10522"/>
    <cellStyle name="(Lefting) 13" xfId="10524"/>
    <cellStyle name="(Lefting) 14" xfId="10534"/>
    <cellStyle name="(Lefting) 15" xfId="10549"/>
    <cellStyle name="(Lefting) 16" xfId="10580"/>
    <cellStyle name="(Lefting) 17" xfId="10554"/>
    <cellStyle name="(Lefting) 18" xfId="10591"/>
    <cellStyle name="(Lefting) 19" xfId="10585"/>
    <cellStyle name="(Lefting) 2" xfId="9919"/>
    <cellStyle name="(Lefting) 20" xfId="11059"/>
    <cellStyle name="(Lefting) 21" xfId="11117"/>
    <cellStyle name="(Lefting) 3" xfId="10269"/>
    <cellStyle name="(Lefting) 4" xfId="10458"/>
    <cellStyle name="(Lefting) 5" xfId="10276"/>
    <cellStyle name="(Lefting) 6" xfId="10470"/>
    <cellStyle name="(Lefting) 7" xfId="10485"/>
    <cellStyle name="(Lefting) 8" xfId="10487"/>
    <cellStyle name="(Lefting) 9" xfId="10506"/>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 3" xfId="1022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10" xfId="10242"/>
    <cellStyle name="Accounting w/$ Total 11" xfId="10244"/>
    <cellStyle name="Accounting w/$ Total 12" xfId="10445"/>
    <cellStyle name="Accounting w/$ Total 13" xfId="10255"/>
    <cellStyle name="Accounting w/$ Total 14" xfId="10260"/>
    <cellStyle name="Accounting w/$ Total 15" xfId="11071"/>
    <cellStyle name="Accounting w/$ Total 16" xfId="11102"/>
    <cellStyle name="Accounting w/$ Total 2" xfId="10204"/>
    <cellStyle name="Accounting w/$ Total 3" xfId="10424"/>
    <cellStyle name="Accounting w/$ Total 4" xfId="10210"/>
    <cellStyle name="Accounting w/$ Total 5" xfId="10432"/>
    <cellStyle name="Accounting w/$ Total 6" xfId="10228"/>
    <cellStyle name="Accounting w/$ Total 7" xfId="10434"/>
    <cellStyle name="Accounting w/$ Total 8" xfId="10438"/>
    <cellStyle name="Accounting w/$ Total 9" xfId="10235"/>
    <cellStyle name="Accounting w/o $" xfId="1353"/>
    <cellStyle name="Acinput" xfId="1354"/>
    <cellStyle name="Acinput 2" xfId="5686"/>
    <cellStyle name="Acinput 3" xfId="10221"/>
    <cellStyle name="Acinput,," xfId="1355"/>
    <cellStyle name="Acinput,, 2" xfId="5687"/>
    <cellStyle name="Acinput,, 3" xfId="10220"/>
    <cellStyle name="Acoutput" xfId="1356"/>
    <cellStyle name="Acoutput 2" xfId="5688"/>
    <cellStyle name="Acoutput 3" xfId="10219"/>
    <cellStyle name="Acoutput,," xfId="1357"/>
    <cellStyle name="Acoutput,, 2" xfId="5689"/>
    <cellStyle name="Acoutput,, 3" xfId="10218"/>
    <cellStyle name="Actual Date" xfId="1358"/>
    <cellStyle name="AFE" xfId="1359"/>
    <cellStyle name="al" xfId="1360"/>
    <cellStyle name="Amount_EQU_RIGH.XLS_Equity market_Preferred Securities " xfId="1361"/>
    <cellStyle name="Apershare" xfId="1362"/>
    <cellStyle name="Apershare 2" xfId="5690"/>
    <cellStyle name="Apershare 3" xfId="10217"/>
    <cellStyle name="Aprice" xfId="1363"/>
    <cellStyle name="Aprice 2" xfId="5691"/>
    <cellStyle name="Aprice 3" xfId="10216"/>
    <cellStyle name="ar" xfId="1364"/>
    <cellStyle name="ar 10" xfId="10436"/>
    <cellStyle name="ar 11" xfId="10233"/>
    <cellStyle name="ar 12" xfId="10441"/>
    <cellStyle name="ar 13" xfId="10243"/>
    <cellStyle name="ar 14" xfId="10449"/>
    <cellStyle name="ar 15" xfId="10453"/>
    <cellStyle name="ar 16" xfId="10254"/>
    <cellStyle name="ar 17" xfId="10456"/>
    <cellStyle name="ar 18" xfId="10259"/>
    <cellStyle name="ar 19" xfId="10457"/>
    <cellStyle name="ar 2" xfId="6863"/>
    <cellStyle name="ar 2 10" xfId="10062"/>
    <cellStyle name="ar 2 11" xfId="10292"/>
    <cellStyle name="ar 2 12" xfId="10066"/>
    <cellStyle name="ar 2 13" xfId="10069"/>
    <cellStyle name="ar 2 14" xfId="10295"/>
    <cellStyle name="ar 2 15" xfId="10072"/>
    <cellStyle name="ar 2 16" xfId="10298"/>
    <cellStyle name="ar 2 17" xfId="10075"/>
    <cellStyle name="ar 2 18" xfId="10304"/>
    <cellStyle name="ar 2 19" xfId="10078"/>
    <cellStyle name="ar 2 2" xfId="10307"/>
    <cellStyle name="ar 2 20" xfId="10301"/>
    <cellStyle name="ar 2 21" xfId="10081"/>
    <cellStyle name="ar 2 22" xfId="11090"/>
    <cellStyle name="ar 2 23" xfId="11133"/>
    <cellStyle name="ar 2 3" xfId="10290"/>
    <cellStyle name="ar 2 4" xfId="10054"/>
    <cellStyle name="ar 2 5" xfId="10051"/>
    <cellStyle name="ar 2 6" xfId="10280"/>
    <cellStyle name="ar 2 7" xfId="10058"/>
    <cellStyle name="ar 2 8" xfId="10289"/>
    <cellStyle name="ar 2 9" xfId="10283"/>
    <cellStyle name="ar 20" xfId="11139"/>
    <cellStyle name="ar 21" xfId="11101"/>
    <cellStyle name="ar 3" xfId="10029"/>
    <cellStyle name="ar 4" xfId="10199"/>
    <cellStyle name="ar 5" xfId="10422"/>
    <cellStyle name="ar 6" xfId="10427"/>
    <cellStyle name="ar 7" xfId="10215"/>
    <cellStyle name="ar 8" xfId="10227"/>
    <cellStyle name="ar 9" xfId="10230"/>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and 2 3" xfId="10213"/>
    <cellStyle name="Blank" xfId="1379"/>
    <cellStyle name="Blue" xfId="1380"/>
    <cellStyle name="Bold/Border" xfId="1381"/>
    <cellStyle name="Bold/Border 2" xfId="5693"/>
    <cellStyle name="Bold/Border 2 2" xfId="10894"/>
    <cellStyle name="Bold/Border 2 3" xfId="11121"/>
    <cellStyle name="Bold/Border 3" xfId="10430"/>
    <cellStyle name="Bold/Border 4" xfId="10440"/>
    <cellStyle name="Bold/Border 5" xfId="10246"/>
    <cellStyle name="Bold/Border 6" xfId="10450"/>
    <cellStyle name="Bold/Border 7" xfId="10253"/>
    <cellStyle name="Border Heavy" xfId="1382"/>
    <cellStyle name="Border Thin" xfId="1383"/>
    <cellStyle name="Border Thin 2" xfId="10224"/>
    <cellStyle name="Border Thin 3" xfId="10232"/>
    <cellStyle name="Border Thin 4" xfId="10444"/>
    <cellStyle name="Border Thin 5" xfId="10446"/>
    <cellStyle name="Border Thin 6" xfId="10249"/>
    <cellStyle name="Border Thin 7" xfId="11072"/>
    <cellStyle name="Border, Bottom" xfId="1384"/>
    <cellStyle name="Border, Bottom 2" xfId="5694"/>
    <cellStyle name="Border, Bottom 2 2" xfId="10891"/>
    <cellStyle name="Border, Bottom 2 3" xfId="11122"/>
    <cellStyle name="Border, Bottom 3" xfId="10429"/>
    <cellStyle name="Border, Bottom 4" xfId="10439"/>
    <cellStyle name="Border, Bottom 5" xfId="10245"/>
    <cellStyle name="Border, Bottom 6" xfId="10448"/>
    <cellStyle name="Border, Bottom 7" xfId="10252"/>
    <cellStyle name="Border, Left" xfId="1385"/>
    <cellStyle name="Border, Left 2" xfId="5695"/>
    <cellStyle name="Border, Left 3" xfId="10212"/>
    <cellStyle name="Border, Right" xfId="1386"/>
    <cellStyle name="Border, Top" xfId="1387"/>
    <cellStyle name="Border, Top 10" xfId="10231"/>
    <cellStyle name="Border, Top 11" xfId="10437"/>
    <cellStyle name="Border, Top 12" xfId="10238"/>
    <cellStyle name="Border, Top 13" xfId="10241"/>
    <cellStyle name="Border, Top 14" xfId="10443"/>
    <cellStyle name="Border, Top 15" xfId="10248"/>
    <cellStyle name="Border, Top 16" xfId="10251"/>
    <cellStyle name="Border, Top 17" xfId="10452"/>
    <cellStyle name="Border, Top 18" xfId="10258"/>
    <cellStyle name="Border, Top 19" xfId="10454"/>
    <cellStyle name="Border, Top 2" xfId="10030"/>
    <cellStyle name="Border, Top 20" xfId="11073"/>
    <cellStyle name="Border, Top 21" xfId="11100"/>
    <cellStyle name="Border, Top 3" xfId="10197"/>
    <cellStyle name="Border, Top 4" xfId="10421"/>
    <cellStyle name="Border, Top 5" xfId="10206"/>
    <cellStyle name="Border, Top 6" xfId="10211"/>
    <cellStyle name="Border, Top 7" xfId="10425"/>
    <cellStyle name="Border, Top 8" xfId="10428"/>
    <cellStyle name="Border, Top 9" xfId="10433"/>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10" xfId="10229"/>
    <cellStyle name="Calcul 11" xfId="10435"/>
    <cellStyle name="Calcul 12" xfId="10237"/>
    <cellStyle name="Calcul 13" xfId="10240"/>
    <cellStyle name="Calcul 14" xfId="10442"/>
    <cellStyle name="Calcul 15" xfId="10247"/>
    <cellStyle name="Calcul 16" xfId="10250"/>
    <cellStyle name="Calcul 17" xfId="10447"/>
    <cellStyle name="Calcul 18" xfId="10257"/>
    <cellStyle name="Calcul 19" xfId="10451"/>
    <cellStyle name="Calcul 2" xfId="10031"/>
    <cellStyle name="Calcul 20" xfId="11074"/>
    <cellStyle name="Calcul 21" xfId="11099"/>
    <cellStyle name="Calcul 3" xfId="10196"/>
    <cellStyle name="Calcul 4" xfId="10420"/>
    <cellStyle name="Calcul 5" xfId="10203"/>
    <cellStyle name="Calcul 6" xfId="10209"/>
    <cellStyle name="Calcul 7" xfId="10423"/>
    <cellStyle name="Calcul 8" xfId="10426"/>
    <cellStyle name="Calcul 9" xfId="10431"/>
    <cellStyle name="Calculation 2" xfId="36"/>
    <cellStyle name="Calculation 2 10" xfId="9745"/>
    <cellStyle name="Calculation 2 10 10" xfId="10839"/>
    <cellStyle name="Calculation 2 10 11" xfId="10536"/>
    <cellStyle name="Calculation 2 10 12" xfId="10910"/>
    <cellStyle name="Calculation 2 10 13" xfId="10548"/>
    <cellStyle name="Calculation 2 10 14" xfId="10957"/>
    <cellStyle name="Calculation 2 10 15" xfId="10981"/>
    <cellStyle name="Calculation 2 10 16" xfId="10999"/>
    <cellStyle name="Calculation 2 10 17" xfId="11142"/>
    <cellStyle name="Calculation 2 10 18" xfId="11160"/>
    <cellStyle name="Calculation 2 10 2" xfId="10472"/>
    <cellStyle name="Calculation 2 10 3" xfId="10615"/>
    <cellStyle name="Calculation 2 10 4" xfId="10655"/>
    <cellStyle name="Calculation 2 10 5" xfId="10683"/>
    <cellStyle name="Calculation 2 10 6" xfId="10498"/>
    <cellStyle name="Calculation 2 10 7" xfId="10746"/>
    <cellStyle name="Calculation 2 10 8" xfId="10516"/>
    <cellStyle name="Calculation 2 10 9" xfId="10801"/>
    <cellStyle name="Calculation 2 11" xfId="10584"/>
    <cellStyle name="Calculation 2 12" xfId="10654"/>
    <cellStyle name="Calculation 2 13" xfId="10775"/>
    <cellStyle name="Calculation 2 14" xfId="10838"/>
    <cellStyle name="Calculation 2 15" xfId="10888"/>
    <cellStyle name="Calculation 2 16" xfId="10935"/>
    <cellStyle name="Calculation 2 17" xfId="11023"/>
    <cellStyle name="Calculation 2 2" xfId="64"/>
    <cellStyle name="Calculation 2 2 10" xfId="11031"/>
    <cellStyle name="Calculation 2 2 2" xfId="84"/>
    <cellStyle name="Calculation 2 2 2 2" xfId="9766"/>
    <cellStyle name="Calculation 2 2 2 2 10" xfId="10859"/>
    <cellStyle name="Calculation 2 2 2 2 11" xfId="10896"/>
    <cellStyle name="Calculation 2 2 2 2 12" xfId="10928"/>
    <cellStyle name="Calculation 2 2 2 2 13" xfId="10951"/>
    <cellStyle name="Calculation 2 2 2 2 14" xfId="10975"/>
    <cellStyle name="Calculation 2 2 2 2 15" xfId="10995"/>
    <cellStyle name="Calculation 2 2 2 2 16" xfId="11017"/>
    <cellStyle name="Calculation 2 2 2 2 17" xfId="11156"/>
    <cellStyle name="Calculation 2 2 2 2 18" xfId="11180"/>
    <cellStyle name="Calculation 2 2 2 2 2" xfId="10461"/>
    <cellStyle name="Calculation 2 2 2 2 3" xfId="10635"/>
    <cellStyle name="Calculation 2 2 2 2 4" xfId="10675"/>
    <cellStyle name="Calculation 2 2 2 2 5" xfId="10703"/>
    <cellStyle name="Calculation 2 2 2 2 6" xfId="10718"/>
    <cellStyle name="Calculation 2 2 2 2 7" xfId="10766"/>
    <cellStyle name="Calculation 2 2 2 2 8" xfId="10797"/>
    <cellStyle name="Calculation 2 2 2 2 9" xfId="10822"/>
    <cellStyle name="Calculation 2 2 2 3" xfId="10561"/>
    <cellStyle name="Calculation 2 2 2 4" xfId="10607"/>
    <cellStyle name="Calculation 2 2 2 5" xfId="10729"/>
    <cellStyle name="Calculation 2 2 2 6" xfId="10785"/>
    <cellStyle name="Calculation 2 2 2 7" xfId="10870"/>
    <cellStyle name="Calculation 2 2 2 8" xfId="10903"/>
    <cellStyle name="Calculation 2 2 2 9" xfId="11045"/>
    <cellStyle name="Calculation 2 2 3" xfId="9752"/>
    <cellStyle name="Calculation 2 2 3 10" xfId="10845"/>
    <cellStyle name="Calculation 2 2 3 11" xfId="10542"/>
    <cellStyle name="Calculation 2 2 3 12" xfId="10916"/>
    <cellStyle name="Calculation 2 2 3 13" xfId="10937"/>
    <cellStyle name="Calculation 2 2 3 14" xfId="10963"/>
    <cellStyle name="Calculation 2 2 3 15" xfId="10985"/>
    <cellStyle name="Calculation 2 2 3 16" xfId="11005"/>
    <cellStyle name="Calculation 2 2 3 17" xfId="11146"/>
    <cellStyle name="Calculation 2 2 3 18" xfId="11166"/>
    <cellStyle name="Calculation 2 2 3 2" xfId="10477"/>
    <cellStyle name="Calculation 2 2 3 3" xfId="10621"/>
    <cellStyle name="Calculation 2 2 3 4" xfId="10661"/>
    <cellStyle name="Calculation 2 2 3 5" xfId="10689"/>
    <cellStyle name="Calculation 2 2 3 6" xfId="10504"/>
    <cellStyle name="Calculation 2 2 3 7" xfId="10752"/>
    <cellStyle name="Calculation 2 2 3 8" xfId="10512"/>
    <cellStyle name="Calculation 2 2 3 9" xfId="10808"/>
    <cellStyle name="Calculation 2 2 4" xfId="10573"/>
    <cellStyle name="Calculation 2 2 5" xfId="10646"/>
    <cellStyle name="Calculation 2 2 6" xfId="10741"/>
    <cellStyle name="Calculation 2 2 7" xfId="10832"/>
    <cellStyle name="Calculation 2 2 8" xfId="10882"/>
    <cellStyle name="Calculation 2 2 9" xfId="10907"/>
    <cellStyle name="Calculation 2 3" xfId="78"/>
    <cellStyle name="Calculation 2 3 2" xfId="9760"/>
    <cellStyle name="Calculation 2 3 2 10" xfId="10853"/>
    <cellStyle name="Calculation 2 3 2 11" xfId="10528"/>
    <cellStyle name="Calculation 2 3 2 12" xfId="10922"/>
    <cellStyle name="Calculation 2 3 2 13" xfId="10945"/>
    <cellStyle name="Calculation 2 3 2 14" xfId="10969"/>
    <cellStyle name="Calculation 2 3 2 15" xfId="10991"/>
    <cellStyle name="Calculation 2 3 2 16" xfId="11011"/>
    <cellStyle name="Calculation 2 3 2 17" xfId="11152"/>
    <cellStyle name="Calculation 2 3 2 18" xfId="11174"/>
    <cellStyle name="Calculation 2 3 2 2" xfId="10465"/>
    <cellStyle name="Calculation 2 3 2 3" xfId="10629"/>
    <cellStyle name="Calculation 2 3 2 4" xfId="10669"/>
    <cellStyle name="Calculation 2 3 2 5" xfId="10697"/>
    <cellStyle name="Calculation 2 3 2 6" xfId="10490"/>
    <cellStyle name="Calculation 2 3 2 7" xfId="10760"/>
    <cellStyle name="Calculation 2 3 2 8" xfId="10793"/>
    <cellStyle name="Calculation 2 3 2 9" xfId="10816"/>
    <cellStyle name="Calculation 2 3 3" xfId="10567"/>
    <cellStyle name="Calculation 2 3 4" xfId="10613"/>
    <cellStyle name="Calculation 2 3 5" xfId="10735"/>
    <cellStyle name="Calculation 2 3 6" xfId="10791"/>
    <cellStyle name="Calculation 2 3 7" xfId="10876"/>
    <cellStyle name="Calculation 2 3 8" xfId="10905"/>
    <cellStyle name="Calculation 2 3 9" xfId="11039"/>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10" xfId="10412"/>
    <cellStyle name="Commentaire 11" xfId="10198"/>
    <cellStyle name="Commentaire 12" xfId="10205"/>
    <cellStyle name="Commentaire 13" xfId="10413"/>
    <cellStyle name="Commentaire 14" xfId="10214"/>
    <cellStyle name="Commentaire 15" xfId="10223"/>
    <cellStyle name="Commentaire 16" xfId="10417"/>
    <cellStyle name="Commentaire 17" xfId="10419"/>
    <cellStyle name="Commentaire 18" xfId="11075"/>
    <cellStyle name="Commentaire 2" xfId="10033"/>
    <cellStyle name="Commentaire 3" xfId="10181"/>
    <cellStyle name="Commentaire 4" xfId="10399"/>
    <cellStyle name="Commentaire 5" xfId="10183"/>
    <cellStyle name="Commentaire 6" xfId="10186"/>
    <cellStyle name="Commentaire 7" xfId="10401"/>
    <cellStyle name="Commentaire 8" xfId="10404"/>
    <cellStyle name="Commentaire 9" xfId="10405"/>
    <cellStyle name="Company" xfId="1650"/>
    <cellStyle name="CurRatio" xfId="1651"/>
    <cellStyle name="Currency" xfId="70" builtinId="4"/>
    <cellStyle name="Currency--" xfId="2173"/>
    <cellStyle name="Currency [00]" xfId="1652"/>
    <cellStyle name="Currency [1]" xfId="1653"/>
    <cellStyle name="Currency [2]" xfId="1654"/>
    <cellStyle name="Currency [2] 10" xfId="10410"/>
    <cellStyle name="Currency [2] 11" xfId="10195"/>
    <cellStyle name="Currency [2] 12" xfId="10411"/>
    <cellStyle name="Currency [2] 13" xfId="10201"/>
    <cellStyle name="Currency [2] 14" xfId="10414"/>
    <cellStyle name="Currency [2] 15" xfId="10415"/>
    <cellStyle name="Currency [2] 16" xfId="10222"/>
    <cellStyle name="Currency [2] 17" xfId="10416"/>
    <cellStyle name="Currency [2] 18" xfId="10226"/>
    <cellStyle name="Currency [2] 19" xfId="10418"/>
    <cellStyle name="Currency [2] 2" xfId="6862"/>
    <cellStyle name="Currency [2] 2 10" xfId="10061"/>
    <cellStyle name="Currency [2] 2 11" xfId="10291"/>
    <cellStyle name="Currency [2] 2 12" xfId="10065"/>
    <cellStyle name="Currency [2] 2 13" xfId="10068"/>
    <cellStyle name="Currency [2] 2 14" xfId="10294"/>
    <cellStyle name="Currency [2] 2 15" xfId="10071"/>
    <cellStyle name="Currency [2] 2 16" xfId="10297"/>
    <cellStyle name="Currency [2] 2 17" xfId="10074"/>
    <cellStyle name="Currency [2] 2 18" xfId="10303"/>
    <cellStyle name="Currency [2] 2 19" xfId="10077"/>
    <cellStyle name="Currency [2] 2 2" xfId="10306"/>
    <cellStyle name="Currency [2] 2 20" xfId="10300"/>
    <cellStyle name="Currency [2] 2 21" xfId="10080"/>
    <cellStyle name="Currency [2] 2 22" xfId="11091"/>
    <cellStyle name="Currency [2] 2 23" xfId="11132"/>
    <cellStyle name="Currency [2] 2 3" xfId="10286"/>
    <cellStyle name="Currency [2] 2 4" xfId="10053"/>
    <cellStyle name="Currency [2] 2 5" xfId="10050"/>
    <cellStyle name="Currency [2] 2 6" xfId="10279"/>
    <cellStyle name="Currency [2] 2 7" xfId="10057"/>
    <cellStyle name="Currency [2] 2 8" xfId="10288"/>
    <cellStyle name="Currency [2] 2 9" xfId="10282"/>
    <cellStyle name="Currency [2] 20" xfId="11138"/>
    <cellStyle name="Currency [2] 21" xfId="11098"/>
    <cellStyle name="Currency [2] 3" xfId="10034"/>
    <cellStyle name="Currency [2] 4" xfId="10180"/>
    <cellStyle name="Currency [2] 5" xfId="10398"/>
    <cellStyle name="Currency [2] 6" xfId="10400"/>
    <cellStyle name="Currency [2] 7" xfId="10185"/>
    <cellStyle name="Currency [2] 8" xfId="10190"/>
    <cellStyle name="Currency [2] 9" xfId="10193"/>
    <cellStyle name="Currency [3]" xfId="1655"/>
    <cellStyle name="Currency 0" xfId="1656"/>
    <cellStyle name="Currency 10" xfId="1657"/>
    <cellStyle name="Currency-- 10" xfId="10361"/>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xfId="10134"/>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2" xfId="10364"/>
    <cellStyle name="Currency 13" xfId="1706"/>
    <cellStyle name="Currency-- 13" xfId="10140"/>
    <cellStyle name="Currency 14" xfId="1707"/>
    <cellStyle name="Currency-- 14" xfId="10369"/>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xfId="10147"/>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xfId="10372"/>
    <cellStyle name="Currency 16 2" xfId="1748"/>
    <cellStyle name="Currency 17" xfId="1749"/>
    <cellStyle name="Currency-- 17" xfId="10155"/>
    <cellStyle name="Currency 18" xfId="1750"/>
    <cellStyle name="Currency-- 18" xfId="10374"/>
    <cellStyle name="Currency 19" xfId="1751"/>
    <cellStyle name="Currency-- 19" xfId="10157"/>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10367"/>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xfId="10377"/>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xfId="10164"/>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xfId="10382"/>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xfId="10169"/>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xfId="10384"/>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5" xfId="10172"/>
    <cellStyle name="Currency 26" xfId="1932"/>
    <cellStyle name="Currency-- 26" xfId="10385"/>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xfId="10175"/>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xfId="10386"/>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xfId="11077"/>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xfId="10102"/>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30" xfId="11135"/>
    <cellStyle name="Currency-- 31" xfId="11097"/>
    <cellStyle name="Currency 4" xfId="2039"/>
    <cellStyle name="Currency-- 4" xfId="10347"/>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xfId="10112"/>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xfId="1035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xfId="10118"/>
    <cellStyle name="Currency 7 2" xfId="2122"/>
    <cellStyle name="Currency 8" xfId="2123"/>
    <cellStyle name="Currency-- 8" xfId="10359"/>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xfId="10127"/>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2 2" xfId="10124"/>
    <cellStyle name="Data 2 3" xfId="10144"/>
    <cellStyle name="Data 2 4" xfId="10375"/>
    <cellStyle name="Data 2 5" xfId="10380"/>
    <cellStyle name="Data 2 6" xfId="10166"/>
    <cellStyle name="Data 2 7" xfId="11079"/>
    <cellStyle name="Data 3" xfId="2180"/>
    <cellStyle name="Data 4" xfId="10125"/>
    <cellStyle name="Data 5" xfId="10145"/>
    <cellStyle name="Data 6" xfId="10376"/>
    <cellStyle name="Data 7" xfId="10381"/>
    <cellStyle name="Data 8" xfId="10167"/>
    <cellStyle name="Data 9" xfId="11078"/>
    <cellStyle name="Date" xfId="2181"/>
    <cellStyle name="Date [mm-dd-yyyy]" xfId="2183"/>
    <cellStyle name="Date [mm-dd-yyyy] 2" xfId="2184"/>
    <cellStyle name="Date [mm-d-yyyy]" xfId="2182"/>
    <cellStyle name="Date [mm-d-yyyy] 2" xfId="5696"/>
    <cellStyle name="Date [mm-d-yyyy] 2 2" xfId="10595"/>
    <cellStyle name="Date [mm-d-yyyy] 2 3" xfId="10038"/>
    <cellStyle name="Date [mm-d-yyyy] 2 4" xfId="10024"/>
    <cellStyle name="Date [mm-d-yyyy] 2 5" xfId="10022"/>
    <cellStyle name="Date [mm-d-yyyy] 2 6" xfId="10039"/>
    <cellStyle name="Date [mm-d-yyyy] 2 7" xfId="11123"/>
    <cellStyle name="Date [mmm-yyyy]" xfId="2185"/>
    <cellStyle name="Date [mmm-yyyy] 2" xfId="5697"/>
    <cellStyle name="Date [mmm-yyyy] 2 2" xfId="10042"/>
    <cellStyle name="Date [mmm-yyyy] 2 3" xfId="11124"/>
    <cellStyle name="Date [mmm-yyyy] 3" xfId="10358"/>
    <cellStyle name="Date [mmm-yyyy] 4" xfId="10370"/>
    <cellStyle name="Date [mmm-yyyy] 5" xfId="10162"/>
    <cellStyle name="Date [mmm-yyyy] 6" xfId="10383"/>
    <cellStyle name="Date [mmm-yyyy] 7" xfId="10171"/>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10" xfId="10136"/>
    <cellStyle name="Entrée 11" xfId="10365"/>
    <cellStyle name="Entrée 12" xfId="10149"/>
    <cellStyle name="Entrée 13" xfId="10153"/>
    <cellStyle name="Entrée 14" xfId="10373"/>
    <cellStyle name="Entrée 15" xfId="10161"/>
    <cellStyle name="Entrée 16" xfId="10165"/>
    <cellStyle name="Entrée 17" xfId="10378"/>
    <cellStyle name="Entrée 18" xfId="10174"/>
    <cellStyle name="Entrée 19" xfId="10379"/>
    <cellStyle name="Entrée 2" xfId="10045"/>
    <cellStyle name="Entrée 20" xfId="11080"/>
    <cellStyle name="Entrée 21" xfId="11096"/>
    <cellStyle name="Entrée 3" xfId="10097"/>
    <cellStyle name="Entrée 4" xfId="10333"/>
    <cellStyle name="Entrée 5" xfId="10104"/>
    <cellStyle name="Entrée 6" xfId="10114"/>
    <cellStyle name="Entrée 7" xfId="10345"/>
    <cellStyle name="Entrée 8" xfId="10348"/>
    <cellStyle name="Entrée 9" xfId="10355"/>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act 3" xfId="10111"/>
    <cellStyle name="FieldName" xfId="2221"/>
    <cellStyle name="FieldName 10" xfId="10350"/>
    <cellStyle name="FieldName 11" xfId="10353"/>
    <cellStyle name="FieldName 12" xfId="10135"/>
    <cellStyle name="FieldName 13" xfId="10362"/>
    <cellStyle name="FieldName 14" xfId="10143"/>
    <cellStyle name="FieldName 15" xfId="10151"/>
    <cellStyle name="FieldName 16" xfId="10371"/>
    <cellStyle name="FieldName 17" xfId="10160"/>
    <cellStyle name="FieldName 18" xfId="10163"/>
    <cellStyle name="FieldName 19" xfId="10173"/>
    <cellStyle name="FieldName 2" xfId="10046"/>
    <cellStyle name="FieldName 20" xfId="11081"/>
    <cellStyle name="FieldName 21" xfId="11095"/>
    <cellStyle name="FieldName 3" xfId="10095"/>
    <cellStyle name="FieldName 4" xfId="10329"/>
    <cellStyle name="FieldName 5" xfId="10101"/>
    <cellStyle name="FieldName 6" xfId="10110"/>
    <cellStyle name="FieldName 7" xfId="10337"/>
    <cellStyle name="FieldName 8" xfId="10342"/>
    <cellStyle name="FieldName 9" xfId="10120"/>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10" xfId="10343"/>
    <cellStyle name="hard no 11" xfId="10131"/>
    <cellStyle name="hard no 12" xfId="10356"/>
    <cellStyle name="hard no 13" xfId="10139"/>
    <cellStyle name="hard no 14" xfId="10148"/>
    <cellStyle name="hard no 15" xfId="10368"/>
    <cellStyle name="hard no 16" xfId="10159"/>
    <cellStyle name="hard no 17" xfId="10170"/>
    <cellStyle name="hard no 18" xfId="11082"/>
    <cellStyle name="hard no 19" xfId="11094"/>
    <cellStyle name="hard no 2" xfId="10047"/>
    <cellStyle name="hard no 3" xfId="10092"/>
    <cellStyle name="hard no 4" xfId="10327"/>
    <cellStyle name="hard no 5" xfId="10098"/>
    <cellStyle name="hard no 6" xfId="10107"/>
    <cellStyle name="hard no 7" xfId="10331"/>
    <cellStyle name="hard no 8" xfId="10117"/>
    <cellStyle name="hard no 9" xfId="10338"/>
    <cellStyle name="Hard Percent" xfId="2243"/>
    <cellStyle name="hardno" xfId="2244"/>
    <cellStyle name="Header" xfId="2245"/>
    <cellStyle name="Header1" xfId="2246"/>
    <cellStyle name="Header2" xfId="2247"/>
    <cellStyle name="Header2 10" xfId="10335"/>
    <cellStyle name="Header2 11" xfId="10340"/>
    <cellStyle name="Header2 12" xfId="10129"/>
    <cellStyle name="Header2 13" xfId="10354"/>
    <cellStyle name="Header2 14" xfId="10138"/>
    <cellStyle name="Header2 15" xfId="10146"/>
    <cellStyle name="Header2 16" xfId="10366"/>
    <cellStyle name="Header2 17" xfId="10158"/>
    <cellStyle name="Header2 18" xfId="10168"/>
    <cellStyle name="Header2 19" xfId="11083"/>
    <cellStyle name="Header2 2" xfId="10048"/>
    <cellStyle name="Header2 20" xfId="11093"/>
    <cellStyle name="Header2 3" xfId="10091"/>
    <cellStyle name="Header2 4" xfId="10326"/>
    <cellStyle name="Header2 5" xfId="10096"/>
    <cellStyle name="Header2 6" xfId="10105"/>
    <cellStyle name="Header2 7" xfId="10330"/>
    <cellStyle name="Header2 8" xfId="10332"/>
    <cellStyle name="Header2 9" xfId="10116"/>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ingYear 2" xfId="10108"/>
    <cellStyle name="HeadingYear 3" xfId="10122"/>
    <cellStyle name="HeadingYear 4" xfId="10360"/>
    <cellStyle name="HeadingYear 5" xfId="10363"/>
    <cellStyle name="HeadingYear 6" xfId="10152"/>
    <cellStyle name="HeadingYear 7" xfId="1108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10" xfId="10323"/>
    <cellStyle name="Input [yellow] 11" xfId="10115"/>
    <cellStyle name="Input [yellow] 12" xfId="10328"/>
    <cellStyle name="Input [yellow] 13" xfId="10121"/>
    <cellStyle name="Input [yellow] 14" xfId="10130"/>
    <cellStyle name="Input [yellow] 15" xfId="10336"/>
    <cellStyle name="Input [yellow] 16" xfId="10150"/>
    <cellStyle name="Input [yellow] 17" xfId="10156"/>
    <cellStyle name="Input [yellow] 18" xfId="11085"/>
    <cellStyle name="Input [yellow] 19" xfId="11089"/>
    <cellStyle name="Input [yellow] 2" xfId="10055"/>
    <cellStyle name="Input [yellow] 3" xfId="10087"/>
    <cellStyle name="Input [yellow] 4" xfId="10316"/>
    <cellStyle name="Input [yellow] 5" xfId="10089"/>
    <cellStyle name="Input [yellow] 6" xfId="10093"/>
    <cellStyle name="Input [yellow] 7" xfId="10319"/>
    <cellStyle name="Input [yellow] 8" xfId="10103"/>
    <cellStyle name="Input [yellow] 9" xfId="10322"/>
    <cellStyle name="Input 2" xfId="47"/>
    <cellStyle name="Input 2 10" xfId="9747"/>
    <cellStyle name="Input 2 10 10" xfId="10840"/>
    <cellStyle name="Input 2 10 11" xfId="10537"/>
    <cellStyle name="Input 2 10 12" xfId="10911"/>
    <cellStyle name="Input 2 10 13" xfId="10546"/>
    <cellStyle name="Input 2 10 14" xfId="10958"/>
    <cellStyle name="Input 2 10 15" xfId="10982"/>
    <cellStyle name="Input 2 10 16" xfId="11000"/>
    <cellStyle name="Input 2 10 17" xfId="11143"/>
    <cellStyle name="Input 2 10 18" xfId="11161"/>
    <cellStyle name="Input 2 10 2" xfId="10468"/>
    <cellStyle name="Input 2 10 3" xfId="10616"/>
    <cellStyle name="Input 2 10 4" xfId="10656"/>
    <cellStyle name="Input 2 10 5" xfId="10684"/>
    <cellStyle name="Input 2 10 6" xfId="10499"/>
    <cellStyle name="Input 2 10 7" xfId="10747"/>
    <cellStyle name="Input 2 10 8" xfId="10517"/>
    <cellStyle name="Input 2 10 9" xfId="10803"/>
    <cellStyle name="Input 2 11" xfId="10582"/>
    <cellStyle name="Input 2 12" xfId="10653"/>
    <cellStyle name="Input 2 13" xfId="10774"/>
    <cellStyle name="Input 2 14" xfId="10837"/>
    <cellStyle name="Input 2 15" xfId="10887"/>
    <cellStyle name="Input 2 16" xfId="10934"/>
    <cellStyle name="Input 2 17" xfId="11024"/>
    <cellStyle name="Input 2 2" xfId="65"/>
    <cellStyle name="Input 2 2 10" xfId="11032"/>
    <cellStyle name="Input 2 2 2" xfId="85"/>
    <cellStyle name="Input 2 2 2 2" xfId="9767"/>
    <cellStyle name="Input 2 2 2 2 10" xfId="10860"/>
    <cellStyle name="Input 2 2 2 2 11" xfId="10897"/>
    <cellStyle name="Input 2 2 2 2 12" xfId="10929"/>
    <cellStyle name="Input 2 2 2 2 13" xfId="10952"/>
    <cellStyle name="Input 2 2 2 2 14" xfId="10976"/>
    <cellStyle name="Input 2 2 2 2 15" xfId="10996"/>
    <cellStyle name="Input 2 2 2 2 16" xfId="11018"/>
    <cellStyle name="Input 2 2 2 2 17" xfId="11157"/>
    <cellStyle name="Input 2 2 2 2 18" xfId="11181"/>
    <cellStyle name="Input 2 2 2 2 2" xfId="10484"/>
    <cellStyle name="Input 2 2 2 2 3" xfId="10636"/>
    <cellStyle name="Input 2 2 2 2 4" xfId="10676"/>
    <cellStyle name="Input 2 2 2 2 5" xfId="10704"/>
    <cellStyle name="Input 2 2 2 2 6" xfId="10719"/>
    <cellStyle name="Input 2 2 2 2 7" xfId="10767"/>
    <cellStyle name="Input 2 2 2 2 8" xfId="10798"/>
    <cellStyle name="Input 2 2 2 2 9" xfId="10823"/>
    <cellStyle name="Input 2 2 2 3" xfId="10560"/>
    <cellStyle name="Input 2 2 2 4" xfId="10606"/>
    <cellStyle name="Input 2 2 2 5" xfId="10728"/>
    <cellStyle name="Input 2 2 2 6" xfId="10784"/>
    <cellStyle name="Input 2 2 2 7" xfId="10869"/>
    <cellStyle name="Input 2 2 2 8" xfId="10902"/>
    <cellStyle name="Input 2 2 2 9" xfId="11046"/>
    <cellStyle name="Input 2 2 3" xfId="9753"/>
    <cellStyle name="Input 2 2 3 10" xfId="10846"/>
    <cellStyle name="Input 2 2 3 11" xfId="10543"/>
    <cellStyle name="Input 2 2 3 12" xfId="10917"/>
    <cellStyle name="Input 2 2 3 13" xfId="10938"/>
    <cellStyle name="Input 2 2 3 14" xfId="10964"/>
    <cellStyle name="Input 2 2 3 15" xfId="10986"/>
    <cellStyle name="Input 2 2 3 16" xfId="11006"/>
    <cellStyle name="Input 2 2 3 17" xfId="11147"/>
    <cellStyle name="Input 2 2 3 18" xfId="11167"/>
    <cellStyle name="Input 2 2 3 2" xfId="10478"/>
    <cellStyle name="Input 2 2 3 3" xfId="10622"/>
    <cellStyle name="Input 2 2 3 4" xfId="10662"/>
    <cellStyle name="Input 2 2 3 5" xfId="10690"/>
    <cellStyle name="Input 2 2 3 6" xfId="10493"/>
    <cellStyle name="Input 2 2 3 7" xfId="10753"/>
    <cellStyle name="Input 2 2 3 8" xfId="10509"/>
    <cellStyle name="Input 2 2 3 9" xfId="10809"/>
    <cellStyle name="Input 2 2 4" xfId="10572"/>
    <cellStyle name="Input 2 2 5" xfId="10645"/>
    <cellStyle name="Input 2 2 6" xfId="10740"/>
    <cellStyle name="Input 2 2 7" xfId="10831"/>
    <cellStyle name="Input 2 2 8" xfId="10881"/>
    <cellStyle name="Input 2 2 9" xfId="10906"/>
    <cellStyle name="Input 2 3" xfId="79"/>
    <cellStyle name="Input 2 3 2" xfId="9761"/>
    <cellStyle name="Input 2 3 2 10" xfId="10854"/>
    <cellStyle name="Input 2 3 2 11" xfId="10521"/>
    <cellStyle name="Input 2 3 2 12" xfId="10923"/>
    <cellStyle name="Input 2 3 2 13" xfId="10946"/>
    <cellStyle name="Input 2 3 2 14" xfId="10970"/>
    <cellStyle name="Input 2 3 2 15" xfId="10992"/>
    <cellStyle name="Input 2 3 2 16" xfId="11012"/>
    <cellStyle name="Input 2 3 2 17" xfId="11153"/>
    <cellStyle name="Input 2 3 2 18" xfId="11175"/>
    <cellStyle name="Input 2 3 2 2" xfId="10466"/>
    <cellStyle name="Input 2 3 2 3" xfId="10630"/>
    <cellStyle name="Input 2 3 2 4" xfId="10670"/>
    <cellStyle name="Input 2 3 2 5" xfId="10698"/>
    <cellStyle name="Input 2 3 2 6" xfId="10505"/>
    <cellStyle name="Input 2 3 2 7" xfId="10761"/>
    <cellStyle name="Input 2 3 2 8" xfId="10794"/>
    <cellStyle name="Input 2 3 2 9" xfId="10817"/>
    <cellStyle name="Input 2 3 3" xfId="10566"/>
    <cellStyle name="Input 2 3 4" xfId="10612"/>
    <cellStyle name="Input 2 3 5" xfId="10734"/>
    <cellStyle name="Input 2 3 6" xfId="10790"/>
    <cellStyle name="Input 2 3 7" xfId="10875"/>
    <cellStyle name="Input 2 3 8" xfId="10904"/>
    <cellStyle name="Input 2 3 9" xfId="11040"/>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10086"/>
    <cellStyle name="InputKeepPale 3" xfId="10126"/>
    <cellStyle name="InputKeepPale 4" xfId="10344"/>
    <cellStyle name="InputKeepPale 5" xfId="10352"/>
    <cellStyle name="InputVariColour" xfId="2322"/>
    <cellStyle name="Integer" xfId="2323"/>
    <cellStyle name="Invisible" xfId="2324"/>
    <cellStyle name="Item" xfId="2325"/>
    <cellStyle name="Items_Obligatory" xfId="2326"/>
    <cellStyle name="ItemTypeClass" xfId="2327"/>
    <cellStyle name="ItemTypeClass 10" xfId="10320"/>
    <cellStyle name="ItemTypeClass 11" xfId="10113"/>
    <cellStyle name="ItemTypeClass 12" xfId="10325"/>
    <cellStyle name="ItemTypeClass 13" xfId="10123"/>
    <cellStyle name="ItemTypeClass 14" xfId="10339"/>
    <cellStyle name="ItemTypeClass 15" xfId="10346"/>
    <cellStyle name="ItemTypeClass 16" xfId="10142"/>
    <cellStyle name="ItemTypeClass 17" xfId="10349"/>
    <cellStyle name="ItemTypeClass 18" xfId="10154"/>
    <cellStyle name="ItemTypeClass 19" xfId="10351"/>
    <cellStyle name="ItemTypeClass 2" xfId="6861"/>
    <cellStyle name="ItemTypeClass 2 10" xfId="10060"/>
    <cellStyle name="ItemTypeClass 2 11" xfId="10284"/>
    <cellStyle name="ItemTypeClass 2 12" xfId="10064"/>
    <cellStyle name="ItemTypeClass 2 13" xfId="10067"/>
    <cellStyle name="ItemTypeClass 2 14" xfId="10293"/>
    <cellStyle name="ItemTypeClass 2 15" xfId="10070"/>
    <cellStyle name="ItemTypeClass 2 16" xfId="10296"/>
    <cellStyle name="ItemTypeClass 2 17" xfId="10073"/>
    <cellStyle name="ItemTypeClass 2 18" xfId="10302"/>
    <cellStyle name="ItemTypeClass 2 19" xfId="10076"/>
    <cellStyle name="ItemTypeClass 2 2" xfId="10305"/>
    <cellStyle name="ItemTypeClass 2 20" xfId="10299"/>
    <cellStyle name="ItemTypeClass 2 21" xfId="10079"/>
    <cellStyle name="ItemTypeClass 2 22" xfId="11092"/>
    <cellStyle name="ItemTypeClass 2 23" xfId="11131"/>
    <cellStyle name="ItemTypeClass 2 3" xfId="10285"/>
    <cellStyle name="ItemTypeClass 2 4" xfId="10052"/>
    <cellStyle name="ItemTypeClass 2 5" xfId="10049"/>
    <cellStyle name="ItemTypeClass 2 6" xfId="10278"/>
    <cellStyle name="ItemTypeClass 2 7" xfId="10056"/>
    <cellStyle name="ItemTypeClass 2 8" xfId="10287"/>
    <cellStyle name="ItemTypeClass 2 9" xfId="10281"/>
    <cellStyle name="ItemTypeClass 20" xfId="11134"/>
    <cellStyle name="ItemTypeClass 21" xfId="11088"/>
    <cellStyle name="ItemTypeClass 3" xfId="10059"/>
    <cellStyle name="ItemTypeClass 4" xfId="10085"/>
    <cellStyle name="ItemTypeClass 5" xfId="10313"/>
    <cellStyle name="ItemTypeClass 6" xfId="10317"/>
    <cellStyle name="ItemTypeClass 7" xfId="10090"/>
    <cellStyle name="ItemTypeClass 8" xfId="10100"/>
    <cellStyle name="ItemTypeClass 9" xfId="10109"/>
    <cellStyle name="KP_Normal" xfId="2328"/>
    <cellStyle name="Lien hypertexte visité_index" xfId="2329"/>
    <cellStyle name="Lien hypertexte_index" xfId="2330"/>
    <cellStyle name="ligne_detail" xfId="2331"/>
    <cellStyle name="Line" xfId="2332"/>
    <cellStyle name="Line 2" xfId="5699"/>
    <cellStyle name="Line 2 2" xfId="10043"/>
    <cellStyle name="Line 2 3" xfId="11125"/>
    <cellStyle name="Line 3" xfId="10318"/>
    <cellStyle name="Line 4" xfId="10324"/>
    <cellStyle name="Line 5" xfId="10133"/>
    <cellStyle name="Line 6" xfId="10341"/>
    <cellStyle name="Line 7" xfId="10141"/>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d/yy 2 2" xfId="10044"/>
    <cellStyle name="m/d/yy 2 3" xfId="11126"/>
    <cellStyle name="m/d/yy 3" xfId="10315"/>
    <cellStyle name="m/d/yy 4" xfId="10321"/>
    <cellStyle name="m/d/yy 5" xfId="10128"/>
    <cellStyle name="m/d/yy 6" xfId="10334"/>
    <cellStyle name="m/d/yy 7" xfId="10137"/>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10" xfId="10088"/>
    <cellStyle name="Normal 13 11" xfId="10310"/>
    <cellStyle name="Normal 13 12" xfId="10311"/>
    <cellStyle name="Normal 13 13" xfId="10094"/>
    <cellStyle name="Normal 13 14" xfId="10312"/>
    <cellStyle name="Normal 13 15" xfId="10099"/>
    <cellStyle name="Normal 13 16" xfId="10106"/>
    <cellStyle name="Normal 13 17" xfId="10314"/>
    <cellStyle name="Normal 13 18" xfId="10119"/>
    <cellStyle name="Normal 13 19" xfId="10132"/>
    <cellStyle name="Normal 13 2" xfId="2419"/>
    <cellStyle name="Normal 13 20" xfId="11086"/>
    <cellStyle name="Normal 13 21" xfId="11087"/>
    <cellStyle name="Normal 13 3" xfId="2420"/>
    <cellStyle name="Normal 13 4" xfId="10063"/>
    <cellStyle name="Normal 13 5" xfId="10082"/>
    <cellStyle name="Normal 13 6" xfId="10308"/>
    <cellStyle name="Normal 13 7" xfId="10083"/>
    <cellStyle name="Normal 13 8" xfId="10084"/>
    <cellStyle name="Normal 13 9" xfId="10309"/>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10" xfId="10539"/>
    <cellStyle name="Note 2 12 11" xfId="10913"/>
    <cellStyle name="Note 2 12 12" xfId="10583"/>
    <cellStyle name="Note 2 12 13" xfId="10960"/>
    <cellStyle name="Note 2 12 14" xfId="11002"/>
    <cellStyle name="Note 2 12 15" xfId="11163"/>
    <cellStyle name="Note 2 12 2" xfId="10474"/>
    <cellStyle name="Note 2 12 3" xfId="10618"/>
    <cellStyle name="Note 2 12 4" xfId="10658"/>
    <cellStyle name="Note 2 12 5" xfId="10686"/>
    <cellStyle name="Note 2 12 6" xfId="10501"/>
    <cellStyle name="Note 2 12 7" xfId="10749"/>
    <cellStyle name="Note 2 12 8" xfId="10805"/>
    <cellStyle name="Note 2 12 9" xfId="10842"/>
    <cellStyle name="Note 2 13" xfId="10578"/>
    <cellStyle name="Note 2 14" xfId="10651"/>
    <cellStyle name="Note 2 15" xfId="10744"/>
    <cellStyle name="Note 2 16" xfId="10835"/>
    <cellStyle name="Note 2 17" xfId="10885"/>
    <cellStyle name="Note 2 18" xfId="11026"/>
    <cellStyle name="Note 2 2" xfId="67"/>
    <cellStyle name="Note 2 2 10" xfId="10879"/>
    <cellStyle name="Note 2 2 11" xfId="11034"/>
    <cellStyle name="Note 2 2 2" xfId="87"/>
    <cellStyle name="Note 2 2 2 10" xfId="11048"/>
    <cellStyle name="Note 2 2 2 2" xfId="4555"/>
    <cellStyle name="Note 2 2 2 3" xfId="4556"/>
    <cellStyle name="Note 2 2 2 4" xfId="9769"/>
    <cellStyle name="Note 2 2 2 4 10" xfId="10899"/>
    <cellStyle name="Note 2 2 2 4 11" xfId="10931"/>
    <cellStyle name="Note 2 2 2 4 12" xfId="10954"/>
    <cellStyle name="Note 2 2 2 4 13" xfId="10978"/>
    <cellStyle name="Note 2 2 2 4 14" xfId="11020"/>
    <cellStyle name="Note 2 2 2 4 15" xfId="11183"/>
    <cellStyle name="Note 2 2 2 4 2" xfId="10598"/>
    <cellStyle name="Note 2 2 2 4 3" xfId="10638"/>
    <cellStyle name="Note 2 2 2 4 4" xfId="10678"/>
    <cellStyle name="Note 2 2 2 4 5" xfId="10706"/>
    <cellStyle name="Note 2 2 2 4 6" xfId="10721"/>
    <cellStyle name="Note 2 2 2 4 7" xfId="10769"/>
    <cellStyle name="Note 2 2 2 4 8" xfId="10825"/>
    <cellStyle name="Note 2 2 2 4 9" xfId="10862"/>
    <cellStyle name="Note 2 2 2 5" xfId="10558"/>
    <cellStyle name="Note 2 2 2 6" xfId="10604"/>
    <cellStyle name="Note 2 2 2 7" xfId="10726"/>
    <cellStyle name="Note 2 2 2 8" xfId="10782"/>
    <cellStyle name="Note 2 2 2 9" xfId="10867"/>
    <cellStyle name="Note 2 2 3" xfId="4557"/>
    <cellStyle name="Note 2 2 4" xfId="4558"/>
    <cellStyle name="Note 2 2 5" xfId="9755"/>
    <cellStyle name="Note 2 2 5 10" xfId="10529"/>
    <cellStyle name="Note 2 2 5 11" xfId="10919"/>
    <cellStyle name="Note 2 2 5 12" xfId="10940"/>
    <cellStyle name="Note 2 2 5 13" xfId="10966"/>
    <cellStyle name="Note 2 2 5 14" xfId="11008"/>
    <cellStyle name="Note 2 2 5 15" xfId="11169"/>
    <cellStyle name="Note 2 2 5 2" xfId="10480"/>
    <cellStyle name="Note 2 2 5 3" xfId="10624"/>
    <cellStyle name="Note 2 2 5 4" xfId="10664"/>
    <cellStyle name="Note 2 2 5 5" xfId="10692"/>
    <cellStyle name="Note 2 2 5 6" xfId="10495"/>
    <cellStyle name="Note 2 2 5 7" xfId="10755"/>
    <cellStyle name="Note 2 2 5 8" xfId="10811"/>
    <cellStyle name="Note 2 2 5 9" xfId="10848"/>
    <cellStyle name="Note 2 2 6" xfId="10570"/>
    <cellStyle name="Note 2 2 7" xfId="10643"/>
    <cellStyle name="Note 2 2 8" xfId="10738"/>
    <cellStyle name="Note 2 2 9" xfId="10829"/>
    <cellStyle name="Note 2 3" xfId="81"/>
    <cellStyle name="Note 2 3 2" xfId="4559"/>
    <cellStyle name="Note 2 3 3" xfId="9763"/>
    <cellStyle name="Note 2 3 3 10" xfId="10545"/>
    <cellStyle name="Note 2 3 3 11" xfId="10925"/>
    <cellStyle name="Note 2 3 3 12" xfId="10948"/>
    <cellStyle name="Note 2 3 3 13" xfId="10972"/>
    <cellStyle name="Note 2 3 3 14" xfId="11014"/>
    <cellStyle name="Note 2 3 3 15" xfId="11177"/>
    <cellStyle name="Note 2 3 3 2" xfId="10462"/>
    <cellStyle name="Note 2 3 3 3" xfId="10632"/>
    <cellStyle name="Note 2 3 3 4" xfId="10672"/>
    <cellStyle name="Note 2 3 3 5" xfId="10700"/>
    <cellStyle name="Note 2 3 3 6" xfId="10715"/>
    <cellStyle name="Note 2 3 3 7" xfId="10763"/>
    <cellStyle name="Note 2 3 3 8" xfId="10819"/>
    <cellStyle name="Note 2 3 3 9" xfId="10856"/>
    <cellStyle name="Note 2 3 4" xfId="10564"/>
    <cellStyle name="Note 2 3 5" xfId="10610"/>
    <cellStyle name="Note 2 3 6" xfId="10732"/>
    <cellStyle name="Note 2 3 7" xfId="10788"/>
    <cellStyle name="Note 2 3 8" xfId="10873"/>
    <cellStyle name="Note 2 3 9" xfId="11042"/>
    <cellStyle name="Note 2 4" xfId="4560"/>
    <cellStyle name="Note 2 5" xfId="4561"/>
    <cellStyle name="Note 2 6" xfId="4562"/>
    <cellStyle name="Note 2 7" xfId="4563"/>
    <cellStyle name="Note 2 8" xfId="4564"/>
    <cellStyle name="Note 2 9" xfId="4565"/>
    <cellStyle name="Note 3" xfId="55"/>
    <cellStyle name="Note 3 10" xfId="11025"/>
    <cellStyle name="Note 3 2" xfId="66"/>
    <cellStyle name="Note 3 2 2" xfId="86"/>
    <cellStyle name="Note 3 2 2 2" xfId="9768"/>
    <cellStyle name="Note 3 2 2 2 10" xfId="10898"/>
    <cellStyle name="Note 3 2 2 2 11" xfId="10930"/>
    <cellStyle name="Note 3 2 2 2 12" xfId="10953"/>
    <cellStyle name="Note 3 2 2 2 13" xfId="10977"/>
    <cellStyle name="Note 3 2 2 2 14" xfId="11019"/>
    <cellStyle name="Note 3 2 2 2 15" xfId="11182"/>
    <cellStyle name="Note 3 2 2 2 2" xfId="10469"/>
    <cellStyle name="Note 3 2 2 2 3" xfId="10637"/>
    <cellStyle name="Note 3 2 2 2 4" xfId="10677"/>
    <cellStyle name="Note 3 2 2 2 5" xfId="10705"/>
    <cellStyle name="Note 3 2 2 2 6" xfId="10720"/>
    <cellStyle name="Note 3 2 2 2 7" xfId="10768"/>
    <cellStyle name="Note 3 2 2 2 8" xfId="10824"/>
    <cellStyle name="Note 3 2 2 2 9" xfId="10861"/>
    <cellStyle name="Note 3 2 2 3" xfId="10559"/>
    <cellStyle name="Note 3 2 2 4" xfId="10605"/>
    <cellStyle name="Note 3 2 2 5" xfId="10727"/>
    <cellStyle name="Note 3 2 2 6" xfId="10783"/>
    <cellStyle name="Note 3 2 2 7" xfId="10868"/>
    <cellStyle name="Note 3 2 2 8" xfId="11047"/>
    <cellStyle name="Note 3 2 3" xfId="9754"/>
    <cellStyle name="Note 3 2 3 10" xfId="10544"/>
    <cellStyle name="Note 3 2 3 11" xfId="10918"/>
    <cellStyle name="Note 3 2 3 12" xfId="10939"/>
    <cellStyle name="Note 3 2 3 13" xfId="10965"/>
    <cellStyle name="Note 3 2 3 14" xfId="11007"/>
    <cellStyle name="Note 3 2 3 15" xfId="11168"/>
    <cellStyle name="Note 3 2 3 2" xfId="10479"/>
    <cellStyle name="Note 3 2 3 3" xfId="10623"/>
    <cellStyle name="Note 3 2 3 4" xfId="10663"/>
    <cellStyle name="Note 3 2 3 5" xfId="10691"/>
    <cellStyle name="Note 3 2 3 6" xfId="10494"/>
    <cellStyle name="Note 3 2 3 7" xfId="10754"/>
    <cellStyle name="Note 3 2 3 8" xfId="10810"/>
    <cellStyle name="Note 3 2 3 9" xfId="10847"/>
    <cellStyle name="Note 3 2 4" xfId="10571"/>
    <cellStyle name="Note 3 2 5" xfId="10644"/>
    <cellStyle name="Note 3 2 6" xfId="10739"/>
    <cellStyle name="Note 3 2 7" xfId="10830"/>
    <cellStyle name="Note 3 2 8" xfId="10880"/>
    <cellStyle name="Note 3 2 9" xfId="11033"/>
    <cellStyle name="Note 3 3" xfId="80"/>
    <cellStyle name="Note 3 3 2" xfId="9762"/>
    <cellStyle name="Note 3 3 2 10" xfId="10526"/>
    <cellStyle name="Note 3 3 2 11" xfId="10924"/>
    <cellStyle name="Note 3 3 2 12" xfId="10947"/>
    <cellStyle name="Note 3 3 2 13" xfId="10971"/>
    <cellStyle name="Note 3 3 2 14" xfId="11013"/>
    <cellStyle name="Note 3 3 2 15" xfId="11176"/>
    <cellStyle name="Note 3 3 2 2" xfId="10467"/>
    <cellStyle name="Note 3 3 2 3" xfId="10631"/>
    <cellStyle name="Note 3 3 2 4" xfId="10671"/>
    <cellStyle name="Note 3 3 2 5" xfId="10699"/>
    <cellStyle name="Note 3 3 2 6" xfId="10497"/>
    <cellStyle name="Note 3 3 2 7" xfId="10762"/>
    <cellStyle name="Note 3 3 2 8" xfId="10818"/>
    <cellStyle name="Note 3 3 2 9" xfId="10855"/>
    <cellStyle name="Note 3 3 3" xfId="10565"/>
    <cellStyle name="Note 3 3 4" xfId="10611"/>
    <cellStyle name="Note 3 3 5" xfId="10733"/>
    <cellStyle name="Note 3 3 6" xfId="10789"/>
    <cellStyle name="Note 3 3 7" xfId="10874"/>
    <cellStyle name="Note 3 3 8" xfId="11041"/>
    <cellStyle name="Note 3 4" xfId="9748"/>
    <cellStyle name="Note 3 4 10" xfId="10538"/>
    <cellStyle name="Note 3 4 11" xfId="10912"/>
    <cellStyle name="Note 3 4 12" xfId="10547"/>
    <cellStyle name="Note 3 4 13" xfId="10959"/>
    <cellStyle name="Note 3 4 14" xfId="11001"/>
    <cellStyle name="Note 3 4 15" xfId="11162"/>
    <cellStyle name="Note 3 4 2" xfId="10473"/>
    <cellStyle name="Note 3 4 3" xfId="10617"/>
    <cellStyle name="Note 3 4 4" xfId="10657"/>
    <cellStyle name="Note 3 4 5" xfId="10685"/>
    <cellStyle name="Note 3 4 6" xfId="10500"/>
    <cellStyle name="Note 3 4 7" xfId="10748"/>
    <cellStyle name="Note 3 4 8" xfId="10804"/>
    <cellStyle name="Note 3 4 9" xfId="10841"/>
    <cellStyle name="Note 3 5" xfId="10579"/>
    <cellStyle name="Note 3 6" xfId="10652"/>
    <cellStyle name="Note 3 7" xfId="10745"/>
    <cellStyle name="Note 3 8" xfId="10836"/>
    <cellStyle name="Note 3 9" xfId="10886"/>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10" xfId="10032"/>
    <cellStyle name="Nr 0 dec - Subtotal 11" xfId="10037"/>
    <cellStyle name="Nr 0 dec - Subtotal 12" xfId="10018"/>
    <cellStyle name="Nr 0 dec - Subtotal 13" xfId="10041"/>
    <cellStyle name="Nr 0 dec - Subtotal 14" xfId="10021"/>
    <cellStyle name="Nr 0 dec - Subtotal 15" xfId="10023"/>
    <cellStyle name="Nr 0 dec - Subtotal 16" xfId="10040"/>
    <cellStyle name="Nr 0 dec - Subtotal 17" xfId="10027"/>
    <cellStyle name="Nr 0 dec - Subtotal 18" xfId="10028"/>
    <cellStyle name="Nr 0 dec - Subtotal 19" xfId="11103"/>
    <cellStyle name="Nr 0 dec - Subtotal 2" xfId="10234"/>
    <cellStyle name="Nr 0 dec - Subtotal 20" xfId="11070"/>
    <cellStyle name="Nr 0 dec - Subtotal 3" xfId="10008"/>
    <cellStyle name="Nr 0 dec - Subtotal 4" xfId="10236"/>
    <cellStyle name="Nr 0 dec - Subtotal 5" xfId="10009"/>
    <cellStyle name="Nr 0 dec - Subtotal 6" xfId="10012"/>
    <cellStyle name="Nr 0 dec - Subtotal 7" xfId="10036"/>
    <cellStyle name="Nr 0 dec - Subtotal 8" xfId="10035"/>
    <cellStyle name="Nr 0 dec - Subtotal 9" xfId="10015"/>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10" xfId="10843"/>
    <cellStyle name="Output 2 10 11" xfId="10540"/>
    <cellStyle name="Output 2 10 12" xfId="10914"/>
    <cellStyle name="Output 2 10 13" xfId="10551"/>
    <cellStyle name="Output 2 10 14" xfId="10961"/>
    <cellStyle name="Output 2 10 15" xfId="10983"/>
    <cellStyle name="Output 2 10 16" xfId="11003"/>
    <cellStyle name="Output 2 10 17" xfId="11144"/>
    <cellStyle name="Output 2 10 18" xfId="11164"/>
    <cellStyle name="Output 2 10 2" xfId="10475"/>
    <cellStyle name="Output 2 10 3" xfId="10619"/>
    <cellStyle name="Output 2 10 4" xfId="10659"/>
    <cellStyle name="Output 2 10 5" xfId="10687"/>
    <cellStyle name="Output 2 10 6" xfId="10502"/>
    <cellStyle name="Output 2 10 7" xfId="10750"/>
    <cellStyle name="Output 2 10 8" xfId="10510"/>
    <cellStyle name="Output 2 10 9" xfId="10806"/>
    <cellStyle name="Output 2 11" xfId="10575"/>
    <cellStyle name="Output 2 12" xfId="10650"/>
    <cellStyle name="Output 2 13" xfId="10743"/>
    <cellStyle name="Output 2 14" xfId="10834"/>
    <cellStyle name="Output 2 15" xfId="10884"/>
    <cellStyle name="Output 2 16" xfId="11027"/>
    <cellStyle name="Output 2 2" xfId="68"/>
    <cellStyle name="Output 2 2 2" xfId="88"/>
    <cellStyle name="Output 2 2 2 2" xfId="9770"/>
    <cellStyle name="Output 2 2 2 2 10" xfId="10863"/>
    <cellStyle name="Output 2 2 2 2 11" xfId="10900"/>
    <cellStyle name="Output 2 2 2 2 12" xfId="10932"/>
    <cellStyle name="Output 2 2 2 2 13" xfId="10955"/>
    <cellStyle name="Output 2 2 2 2 14" xfId="10979"/>
    <cellStyle name="Output 2 2 2 2 15" xfId="10997"/>
    <cellStyle name="Output 2 2 2 2 16" xfId="11021"/>
    <cellStyle name="Output 2 2 2 2 17" xfId="11158"/>
    <cellStyle name="Output 2 2 2 2 18" xfId="11184"/>
    <cellStyle name="Output 2 2 2 2 2" xfId="10599"/>
    <cellStyle name="Output 2 2 2 2 3" xfId="10639"/>
    <cellStyle name="Output 2 2 2 2 4" xfId="10679"/>
    <cellStyle name="Output 2 2 2 2 5" xfId="10707"/>
    <cellStyle name="Output 2 2 2 2 6" xfId="10722"/>
    <cellStyle name="Output 2 2 2 2 7" xfId="10770"/>
    <cellStyle name="Output 2 2 2 2 8" xfId="10799"/>
    <cellStyle name="Output 2 2 2 2 9" xfId="10826"/>
    <cellStyle name="Output 2 2 2 3" xfId="10557"/>
    <cellStyle name="Output 2 2 2 4" xfId="10603"/>
    <cellStyle name="Output 2 2 2 5" xfId="10725"/>
    <cellStyle name="Output 2 2 2 6" xfId="10781"/>
    <cellStyle name="Output 2 2 2 7" xfId="10866"/>
    <cellStyle name="Output 2 2 2 8" xfId="11049"/>
    <cellStyle name="Output 2 2 3" xfId="9756"/>
    <cellStyle name="Output 2 2 3 10" xfId="10849"/>
    <cellStyle name="Output 2 2 3 11" xfId="10530"/>
    <cellStyle name="Output 2 2 3 12" xfId="10920"/>
    <cellStyle name="Output 2 2 3 13" xfId="10941"/>
    <cellStyle name="Output 2 2 3 14" xfId="10967"/>
    <cellStyle name="Output 2 2 3 15" xfId="10987"/>
    <cellStyle name="Output 2 2 3 16" xfId="11009"/>
    <cellStyle name="Output 2 2 3 17" xfId="11148"/>
    <cellStyle name="Output 2 2 3 18" xfId="11170"/>
    <cellStyle name="Output 2 2 3 2" xfId="10481"/>
    <cellStyle name="Output 2 2 3 3" xfId="10625"/>
    <cellStyle name="Output 2 2 3 4" xfId="10665"/>
    <cellStyle name="Output 2 2 3 5" xfId="10693"/>
    <cellStyle name="Output 2 2 3 6" xfId="10496"/>
    <cellStyle name="Output 2 2 3 7" xfId="10756"/>
    <cellStyle name="Output 2 2 3 8" xfId="10508"/>
    <cellStyle name="Output 2 2 3 9" xfId="10812"/>
    <cellStyle name="Output 2 2 4" xfId="10569"/>
    <cellStyle name="Output 2 2 5" xfId="10642"/>
    <cellStyle name="Output 2 2 6" xfId="10737"/>
    <cellStyle name="Output 2 2 7" xfId="10828"/>
    <cellStyle name="Output 2 2 8" xfId="10878"/>
    <cellStyle name="Output 2 2 9" xfId="11035"/>
    <cellStyle name="Output 2 3" xfId="82"/>
    <cellStyle name="Output 2 3 2" xfId="9764"/>
    <cellStyle name="Output 2 3 2 10" xfId="10857"/>
    <cellStyle name="Output 2 3 2 11" xfId="10533"/>
    <cellStyle name="Output 2 3 2 12" xfId="10926"/>
    <cellStyle name="Output 2 3 2 13" xfId="10949"/>
    <cellStyle name="Output 2 3 2 14" xfId="10973"/>
    <cellStyle name="Output 2 3 2 15" xfId="10993"/>
    <cellStyle name="Output 2 3 2 16" xfId="11015"/>
    <cellStyle name="Output 2 3 2 17" xfId="11154"/>
    <cellStyle name="Output 2 3 2 18" xfId="11178"/>
    <cellStyle name="Output 2 3 2 2" xfId="10463"/>
    <cellStyle name="Output 2 3 2 3" xfId="10633"/>
    <cellStyle name="Output 2 3 2 4" xfId="10673"/>
    <cellStyle name="Output 2 3 2 5" xfId="10701"/>
    <cellStyle name="Output 2 3 2 6" xfId="10716"/>
    <cellStyle name="Output 2 3 2 7" xfId="10764"/>
    <cellStyle name="Output 2 3 2 8" xfId="10795"/>
    <cellStyle name="Output 2 3 2 9" xfId="10820"/>
    <cellStyle name="Output 2 3 3" xfId="10563"/>
    <cellStyle name="Output 2 3 4" xfId="10609"/>
    <cellStyle name="Output 2 3 5" xfId="10731"/>
    <cellStyle name="Output 2 3 6" xfId="10787"/>
    <cellStyle name="Output 2 3 7" xfId="10872"/>
    <cellStyle name="Output 2 3 8" xfId="11043"/>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10" xfId="10013"/>
    <cellStyle name="Percent [1] 11" xfId="10014"/>
    <cellStyle name="Percent [1] 12" xfId="10016"/>
    <cellStyle name="Percent [1] 13" xfId="10017"/>
    <cellStyle name="Percent [1] 14" xfId="10020"/>
    <cellStyle name="Percent [1] 15" xfId="10019"/>
    <cellStyle name="Percent [1] 16" xfId="10025"/>
    <cellStyle name="Percent [1] 17" xfId="10026"/>
    <cellStyle name="Percent [1] 18" xfId="11104"/>
    <cellStyle name="Percent [1] 19" xfId="11069"/>
    <cellStyle name="Percent [1] 2" xfId="10239"/>
    <cellStyle name="Percent [1] 3" xfId="10005"/>
    <cellStyle name="Percent [1] 4" xfId="9906"/>
    <cellStyle name="Percent [1] 5" xfId="10004"/>
    <cellStyle name="Percent [1] 6" xfId="10007"/>
    <cellStyle name="Percent [1] 7" xfId="10006"/>
    <cellStyle name="Percent [1] 8" xfId="10010"/>
    <cellStyle name="Percent [1] 9" xfId="10011"/>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10" xfId="9901"/>
    <cellStyle name="SectionHeading 11" xfId="9998"/>
    <cellStyle name="SectionHeading 12" xfId="9902"/>
    <cellStyle name="SectionHeading 13" xfId="9999"/>
    <cellStyle name="SectionHeading 14" xfId="10000"/>
    <cellStyle name="SectionHeading 15" xfId="9904"/>
    <cellStyle name="SectionHeading 16" xfId="10002"/>
    <cellStyle name="SectionHeading 17" xfId="10003"/>
    <cellStyle name="SectionHeading 18" xfId="11105"/>
    <cellStyle name="SectionHeading 19" xfId="11068"/>
    <cellStyle name="SectionHeading 2" xfId="10256"/>
    <cellStyle name="SectionHeading 3" xfId="9993"/>
    <cellStyle name="SectionHeading 4" xfId="9898"/>
    <cellStyle name="SectionHeading 5" xfId="9992"/>
    <cellStyle name="SectionHeading 6" xfId="9994"/>
    <cellStyle name="SectionHeading 7" xfId="9899"/>
    <cellStyle name="SectionHeading 8" xfId="9996"/>
    <cellStyle name="SectionHeading 9" xfId="9900"/>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sp  2" xfId="9995"/>
    <cellStyle name="ssp  3" xfId="9997"/>
    <cellStyle name="ssp  4" xfId="9903"/>
    <cellStyle name="ssp  5" xfId="9905"/>
    <cellStyle name="ssp  6" xfId="10001"/>
    <cellStyle name="ssp  7" xfId="111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10" xfId="9875"/>
    <cellStyle name="Style 21 11" xfId="9882"/>
    <cellStyle name="Style 21 12" xfId="9959"/>
    <cellStyle name="Style 21 13" xfId="9889"/>
    <cellStyle name="Style 21 14" xfId="9969"/>
    <cellStyle name="Style 21 15" xfId="9975"/>
    <cellStyle name="Style 21 16" xfId="9897"/>
    <cellStyle name="Style 21 17" xfId="9983"/>
    <cellStyle name="Style 21 18" xfId="9991"/>
    <cellStyle name="Style 21 19" xfId="11107"/>
    <cellStyle name="Style 21 2" xfId="4932"/>
    <cellStyle name="Style 21 20" xfId="11067"/>
    <cellStyle name="Style 21 3" xfId="10261"/>
    <cellStyle name="Style 21 4" xfId="9938"/>
    <cellStyle name="Style 21 5" xfId="9860"/>
    <cellStyle name="Style 21 6" xfId="9932"/>
    <cellStyle name="Style 21 7" xfId="9943"/>
    <cellStyle name="Style 21 8" xfId="9865"/>
    <cellStyle name="Style 21 9" xfId="9951"/>
    <cellStyle name="Style 22" xfId="4933"/>
    <cellStyle name="Style 22 10" xfId="9864"/>
    <cellStyle name="Style 22 11" xfId="9950"/>
    <cellStyle name="Style 22 12" xfId="9873"/>
    <cellStyle name="Style 22 13" xfId="9880"/>
    <cellStyle name="Style 22 14" xfId="9958"/>
    <cellStyle name="Style 22 15" xfId="9888"/>
    <cellStyle name="Style 22 16" xfId="9967"/>
    <cellStyle name="Style 22 17" xfId="9974"/>
    <cellStyle name="Style 22 18" xfId="9896"/>
    <cellStyle name="Style 22 19" xfId="9982"/>
    <cellStyle name="Style 22 2" xfId="4934"/>
    <cellStyle name="Style 22 2 10" xfId="9879"/>
    <cellStyle name="Style 22 2 11" xfId="9957"/>
    <cellStyle name="Style 22 2 12" xfId="9887"/>
    <cellStyle name="Style 22 2 13" xfId="9966"/>
    <cellStyle name="Style 22 2 14" xfId="9973"/>
    <cellStyle name="Style 22 2 15" xfId="9895"/>
    <cellStyle name="Style 22 2 16" xfId="9981"/>
    <cellStyle name="Style 22 2 17" xfId="9989"/>
    <cellStyle name="Style 22 2 18" xfId="11109"/>
    <cellStyle name="Style 22 2 19" xfId="11065"/>
    <cellStyle name="Style 22 2 2" xfId="10263"/>
    <cellStyle name="Style 22 2 3" xfId="9936"/>
    <cellStyle name="Style 22 2 4" xfId="9857"/>
    <cellStyle name="Style 22 2 5" xfId="9927"/>
    <cellStyle name="Style 22 2 6" xfId="9941"/>
    <cellStyle name="Style 22 2 7" xfId="9863"/>
    <cellStyle name="Style 22 2 8" xfId="9949"/>
    <cellStyle name="Style 22 2 9" xfId="9872"/>
    <cellStyle name="Style 22 20" xfId="9990"/>
    <cellStyle name="Style 22 21" xfId="11108"/>
    <cellStyle name="Style 22 22" xfId="11066"/>
    <cellStyle name="Style 22 3" xfId="4935"/>
    <cellStyle name="Style 22 3 10" xfId="9878"/>
    <cellStyle name="Style 22 3 11" xfId="9956"/>
    <cellStyle name="Style 22 3 12" xfId="9886"/>
    <cellStyle name="Style 22 3 13" xfId="9965"/>
    <cellStyle name="Style 22 3 14" xfId="9972"/>
    <cellStyle name="Style 22 3 15" xfId="9894"/>
    <cellStyle name="Style 22 3 16" xfId="9980"/>
    <cellStyle name="Style 22 3 17" xfId="9988"/>
    <cellStyle name="Style 22 3 18" xfId="11110"/>
    <cellStyle name="Style 22 3 19" xfId="11064"/>
    <cellStyle name="Style 22 3 2" xfId="10264"/>
    <cellStyle name="Style 22 3 3" xfId="9935"/>
    <cellStyle name="Style 22 3 4" xfId="9856"/>
    <cellStyle name="Style 22 3 5" xfId="9925"/>
    <cellStyle name="Style 22 3 6" xfId="9940"/>
    <cellStyle name="Style 22 3 7" xfId="9862"/>
    <cellStyle name="Style 22 3 8" xfId="9948"/>
    <cellStyle name="Style 22 3 9" xfId="9871"/>
    <cellStyle name="Style 22 4" xfId="4936"/>
    <cellStyle name="Style 22 5" xfId="10262"/>
    <cellStyle name="Style 22 6" xfId="9937"/>
    <cellStyle name="Style 22 7" xfId="9858"/>
    <cellStyle name="Style 22 8" xfId="9930"/>
    <cellStyle name="Style 22 9" xfId="9942"/>
    <cellStyle name="Style 23" xfId="59"/>
    <cellStyle name="Style 23 2" xfId="60"/>
    <cellStyle name="Style 23 2 2" xfId="76"/>
    <cellStyle name="Style 23 2 2 2" xfId="121"/>
    <cellStyle name="Style 23 2 2 2 10" xfId="10681"/>
    <cellStyle name="Style 23 2 2 2 11" xfId="10709"/>
    <cellStyle name="Style 23 2 2 2 12" xfId="10711"/>
    <cellStyle name="Style 23 2 2 2 13" xfId="10713"/>
    <cellStyle name="Style 23 2 2 2 14" xfId="10772"/>
    <cellStyle name="Style 23 2 2 2 15" xfId="10776"/>
    <cellStyle name="Style 23 2 2 2 16" xfId="10889"/>
    <cellStyle name="Style 23 2 2 2 17" xfId="10908"/>
    <cellStyle name="Style 23 2 2 2 18" xfId="11052"/>
    <cellStyle name="Style 23 2 2 2 19" xfId="11140"/>
    <cellStyle name="Style 23 2 2 2 2" xfId="9793"/>
    <cellStyle name="Style 23 2 2 2 3" xfId="10552"/>
    <cellStyle name="Style 23 2 2 2 4" xfId="10576"/>
    <cellStyle name="Style 23 2 2 2 5" xfId="10587"/>
    <cellStyle name="Style 23 2 2 2 6" xfId="10589"/>
    <cellStyle name="Style 23 2 2 2 7" xfId="10593"/>
    <cellStyle name="Style 23 2 2 2 8" xfId="10601"/>
    <cellStyle name="Style 23 2 2 2 9" xfId="10648"/>
    <cellStyle name="Style 23 2 2 3" xfId="9758"/>
    <cellStyle name="Style 23 2 2 3 10" xfId="10513"/>
    <cellStyle name="Style 23 2 2 3 11" xfId="10814"/>
    <cellStyle name="Style 23 2 2 3 12" xfId="10851"/>
    <cellStyle name="Style 23 2 2 3 13" xfId="10892"/>
    <cellStyle name="Style 23 2 2 3 14" xfId="10532"/>
    <cellStyle name="Style 23 2 2 3 15" xfId="10943"/>
    <cellStyle name="Style 23 2 2 3 16" xfId="10989"/>
    <cellStyle name="Style 23 2 2 3 17" xfId="11150"/>
    <cellStyle name="Style 23 2 2 3 18" xfId="11172"/>
    <cellStyle name="Style 23 2 2 3 2" xfId="10596"/>
    <cellStyle name="Style 23 2 2 3 3" xfId="10483"/>
    <cellStyle name="Style 23 2 2 3 4" xfId="10627"/>
    <cellStyle name="Style 23 2 2 3 5" xfId="10667"/>
    <cellStyle name="Style 23 2 2 3 6" xfId="10695"/>
    <cellStyle name="Style 23 2 2 3 7" xfId="10492"/>
    <cellStyle name="Style 23 2 2 3 8" xfId="10758"/>
    <cellStyle name="Style 23 2 2 3 9" xfId="10778"/>
    <cellStyle name="Style 23 2 2 4" xfId="11037"/>
    <cellStyle name="Style 23 2 3" xfId="11029"/>
    <cellStyle name="Style 23 3" xfId="77"/>
    <cellStyle name="Style 23 3 2" xfId="120"/>
    <cellStyle name="Style 23 3 2 10" xfId="10682"/>
    <cellStyle name="Style 23 3 2 11" xfId="10710"/>
    <cellStyle name="Style 23 3 2 12" xfId="10712"/>
    <cellStyle name="Style 23 3 2 13" xfId="10714"/>
    <cellStyle name="Style 23 3 2 14" xfId="10773"/>
    <cellStyle name="Style 23 3 2 15" xfId="10777"/>
    <cellStyle name="Style 23 3 2 16" xfId="10890"/>
    <cellStyle name="Style 23 3 2 17" xfId="10909"/>
    <cellStyle name="Style 23 3 2 18" xfId="11051"/>
    <cellStyle name="Style 23 3 2 19" xfId="11141"/>
    <cellStyle name="Style 23 3 2 2" xfId="9792"/>
    <cellStyle name="Style 23 3 2 3" xfId="10553"/>
    <cellStyle name="Style 23 3 2 4" xfId="10577"/>
    <cellStyle name="Style 23 3 2 5" xfId="10588"/>
    <cellStyle name="Style 23 3 2 6" xfId="10590"/>
    <cellStyle name="Style 23 3 2 7" xfId="10594"/>
    <cellStyle name="Style 23 3 2 8" xfId="10614"/>
    <cellStyle name="Style 23 3 2 9" xfId="10649"/>
    <cellStyle name="Style 23 3 3" xfId="9759"/>
    <cellStyle name="Style 23 3 3 10" xfId="10792"/>
    <cellStyle name="Style 23 3 3 11" xfId="10815"/>
    <cellStyle name="Style 23 3 3 12" xfId="10852"/>
    <cellStyle name="Style 23 3 3 13" xfId="10893"/>
    <cellStyle name="Style 23 3 3 14" xfId="10527"/>
    <cellStyle name="Style 23 3 3 15" xfId="10944"/>
    <cellStyle name="Style 23 3 3 16" xfId="10990"/>
    <cellStyle name="Style 23 3 3 17" xfId="11151"/>
    <cellStyle name="Style 23 3 3 18" xfId="11173"/>
    <cellStyle name="Style 23 3 3 2" xfId="10597"/>
    <cellStyle name="Style 23 3 3 3" xfId="10464"/>
    <cellStyle name="Style 23 3 3 4" xfId="10628"/>
    <cellStyle name="Style 23 3 3 5" xfId="10668"/>
    <cellStyle name="Style 23 3 3 6" xfId="10696"/>
    <cellStyle name="Style 23 3 3 7" xfId="10489"/>
    <cellStyle name="Style 23 3 3 8" xfId="10759"/>
    <cellStyle name="Style 23 3 3 9" xfId="10779"/>
    <cellStyle name="Style 23 3 4" xfId="11038"/>
    <cellStyle name="Style 23 4" xfId="11028"/>
    <cellStyle name="Style 24" xfId="4937"/>
    <cellStyle name="Style 24 10" xfId="9861"/>
    <cellStyle name="Style 24 11" xfId="9947"/>
    <cellStyle name="Style 24 12" xfId="9870"/>
    <cellStyle name="Style 24 13" xfId="9877"/>
    <cellStyle name="Style 24 14" xfId="9955"/>
    <cellStyle name="Style 24 15" xfId="9885"/>
    <cellStyle name="Style 24 16" xfId="9964"/>
    <cellStyle name="Style 24 17" xfId="9971"/>
    <cellStyle name="Style 24 18" xfId="9893"/>
    <cellStyle name="Style 24 19" xfId="9979"/>
    <cellStyle name="Style 24 2" xfId="4938"/>
    <cellStyle name="Style 24 20" xfId="9987"/>
    <cellStyle name="Style 24 21" xfId="11111"/>
    <cellStyle name="Style 24 22" xfId="11063"/>
    <cellStyle name="Style 24 3" xfId="4939"/>
    <cellStyle name="Style 24 4" xfId="4940"/>
    <cellStyle name="Style 24 5" xfId="10265"/>
    <cellStyle name="Style 24 6" xfId="9933"/>
    <cellStyle name="Style 24 7" xfId="9854"/>
    <cellStyle name="Style 24 8" xfId="9924"/>
    <cellStyle name="Style 24 9" xfId="9939"/>
    <cellStyle name="Style 25" xfId="4941"/>
    <cellStyle name="Style 25 10" xfId="9946"/>
    <cellStyle name="Style 25 11" xfId="9868"/>
    <cellStyle name="Style 25 12" xfId="9876"/>
    <cellStyle name="Style 25 13" xfId="9954"/>
    <cellStyle name="Style 25 14" xfId="9884"/>
    <cellStyle name="Style 25 15" xfId="9962"/>
    <cellStyle name="Style 25 16" xfId="9970"/>
    <cellStyle name="Style 25 17" xfId="9892"/>
    <cellStyle name="Style 25 18" xfId="9978"/>
    <cellStyle name="Style 25 19" xfId="9986"/>
    <cellStyle name="Style 25 2" xfId="4942"/>
    <cellStyle name="Style 25 2 10" xfId="9874"/>
    <cellStyle name="Style 25 2 11" xfId="9953"/>
    <cellStyle name="Style 25 2 12" xfId="9883"/>
    <cellStyle name="Style 25 2 13" xfId="9961"/>
    <cellStyle name="Style 25 2 14" xfId="9968"/>
    <cellStyle name="Style 25 2 15" xfId="9891"/>
    <cellStyle name="Style 25 2 16" xfId="9977"/>
    <cellStyle name="Style 25 2 17" xfId="9985"/>
    <cellStyle name="Style 25 2 18" xfId="11113"/>
    <cellStyle name="Style 25 2 19" xfId="11061"/>
    <cellStyle name="Style 25 2 2" xfId="10267"/>
    <cellStyle name="Style 25 2 3" xfId="9928"/>
    <cellStyle name="Style 25 2 4" xfId="9851"/>
    <cellStyle name="Style 25 2 5" xfId="9921"/>
    <cellStyle name="Style 25 2 6" xfId="9931"/>
    <cellStyle name="Style 25 2 7" xfId="9855"/>
    <cellStyle name="Style 25 2 8" xfId="9945"/>
    <cellStyle name="Style 25 2 9" xfId="9867"/>
    <cellStyle name="Style 25 20" xfId="11112"/>
    <cellStyle name="Style 25 21" xfId="11062"/>
    <cellStyle name="Style 25 3" xfId="4943"/>
    <cellStyle name="Style 25 4" xfId="10266"/>
    <cellStyle name="Style 25 5" xfId="9929"/>
    <cellStyle name="Style 25 6" xfId="9852"/>
    <cellStyle name="Style 25 7" xfId="9922"/>
    <cellStyle name="Style 25 8" xfId="9934"/>
    <cellStyle name="Style 25 9" xfId="9859"/>
    <cellStyle name="Style 26" xfId="4944"/>
    <cellStyle name="Style 26 10" xfId="9853"/>
    <cellStyle name="Style 26 11" xfId="9944"/>
    <cellStyle name="Style 26 12" xfId="9866"/>
    <cellStyle name="Style 26 13" xfId="9869"/>
    <cellStyle name="Style 26 14" xfId="9952"/>
    <cellStyle name="Style 26 15" xfId="9881"/>
    <cellStyle name="Style 26 16" xfId="9960"/>
    <cellStyle name="Style 26 17" xfId="9963"/>
    <cellStyle name="Style 26 18" xfId="9890"/>
    <cellStyle name="Style 26 19" xfId="9976"/>
    <cellStyle name="Style 26 2" xfId="4945"/>
    <cellStyle name="Style 26 20" xfId="9984"/>
    <cellStyle name="Style 26 21" xfId="11114"/>
    <cellStyle name="Style 26 22" xfId="11060"/>
    <cellStyle name="Style 26 3" xfId="4946"/>
    <cellStyle name="Style 26 4" xfId="4947"/>
    <cellStyle name="Style 26 5" xfId="10268"/>
    <cellStyle name="Style 26 6" xfId="9926"/>
    <cellStyle name="Style 26 7" xfId="9850"/>
    <cellStyle name="Style 26 8" xfId="9920"/>
    <cellStyle name="Style 26 9" xfId="9923"/>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Aligned 2 2" xfId="10272"/>
    <cellStyle name="Table Head Aligned 2 3" xfId="11127"/>
    <cellStyle name="Table Head Aligned 3" xfId="9837"/>
    <cellStyle name="Table Head Aligned 4" xfId="9844"/>
    <cellStyle name="Table Head Aligned 5" xfId="9914"/>
    <cellStyle name="Table Head Aligned 6" xfId="9849"/>
    <cellStyle name="Table Head Aligned 7" xfId="9917"/>
    <cellStyle name="Table Head Blue" xfId="5038"/>
    <cellStyle name="Table Head Green" xfId="5039"/>
    <cellStyle name="Table Head Green 2" xfId="6211"/>
    <cellStyle name="Table Head Green 2 2" xfId="10273"/>
    <cellStyle name="Table Head Green 2 3" xfId="11128"/>
    <cellStyle name="Table Head Green 3" xfId="9835"/>
    <cellStyle name="Table Head Green 4" xfId="9842"/>
    <cellStyle name="Table Head Green 5" xfId="9913"/>
    <cellStyle name="Table Head Green 6" xfId="9848"/>
    <cellStyle name="Table Head Green 7" xfId="9916"/>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Border 2" xfId="9806"/>
    <cellStyle name="TableBorder 3" xfId="9811"/>
    <cellStyle name="TableBorder 4" xfId="9840"/>
    <cellStyle name="TableBorder 5" xfId="9845"/>
    <cellStyle name="TableBorder 6" xfId="9911"/>
    <cellStyle name="TableBorder 7" xfId="11115"/>
    <cellStyle name="TableColumnHeader" xfId="5047"/>
    <cellStyle name="TableColumnHeader 10" xfId="9810"/>
    <cellStyle name="TableColumnHeader 11" xfId="9836"/>
    <cellStyle name="TableColumnHeader 12" xfId="9908"/>
    <cellStyle name="TableColumnHeader 13" xfId="9843"/>
    <cellStyle name="TableColumnHeader 14" xfId="9912"/>
    <cellStyle name="TableColumnHeader 15" xfId="9846"/>
    <cellStyle name="TableColumnHeader 16" xfId="9915"/>
    <cellStyle name="TableColumnHeader 17" xfId="9847"/>
    <cellStyle name="TableColumnHeader 18" xfId="11057"/>
    <cellStyle name="TableColumnHeader 19" xfId="11056"/>
    <cellStyle name="TableColumnHeader 2" xfId="8566"/>
    <cellStyle name="TableColumnHeader 2 10" xfId="10187"/>
    <cellStyle name="TableColumnHeader 2 11" xfId="10189"/>
    <cellStyle name="TableColumnHeader 2 12" xfId="10396"/>
    <cellStyle name="TableColumnHeader 2 13" xfId="10191"/>
    <cellStyle name="TableColumnHeader 2 14" xfId="10402"/>
    <cellStyle name="TableColumnHeader 2 15" xfId="10408"/>
    <cellStyle name="TableColumnHeader 2 16" xfId="10200"/>
    <cellStyle name="TableColumnHeader 2 17" xfId="10406"/>
    <cellStyle name="TableColumnHeader 2 18" xfId="10207"/>
    <cellStyle name="TableColumnHeader 2 19" xfId="11076"/>
    <cellStyle name="TableColumnHeader 2 2" xfId="10455"/>
    <cellStyle name="TableColumnHeader 2 20" xfId="11136"/>
    <cellStyle name="TableColumnHeader 2 3" xfId="10389"/>
    <cellStyle name="TableColumnHeader 2 4" xfId="10176"/>
    <cellStyle name="TableColumnHeader 2 5" xfId="10387"/>
    <cellStyle name="TableColumnHeader 2 6" xfId="10179"/>
    <cellStyle name="TableColumnHeader 2 7" xfId="10393"/>
    <cellStyle name="TableColumnHeader 2 8" xfId="10391"/>
    <cellStyle name="TableColumnHeader 2 9" xfId="10182"/>
    <cellStyle name="TableColumnHeader 3" xfId="10271"/>
    <cellStyle name="TableColumnHeader 4" xfId="9803"/>
    <cellStyle name="TableColumnHeader 5" xfId="9832"/>
    <cellStyle name="TableColumnHeader 6" xfId="9804"/>
    <cellStyle name="TableColumnHeader 7" xfId="9807"/>
    <cellStyle name="TableColumnHeader 8" xfId="9808"/>
    <cellStyle name="TableColumnHeader 9" xfId="9834"/>
    <cellStyle name="TableHeading" xfId="5048"/>
    <cellStyle name="TableHeading 2" xfId="9805"/>
    <cellStyle name="TableHeading 3" xfId="9809"/>
    <cellStyle name="TableHeading 4" xfId="9838"/>
    <cellStyle name="TableHeading 5" xfId="9841"/>
    <cellStyle name="TableHeading 6" xfId="9910"/>
    <cellStyle name="TableHeading 7" xfId="11116"/>
    <cellStyle name="TableHighlight" xfId="5049"/>
    <cellStyle name="TableNote" xfId="5050"/>
    <cellStyle name="test a style" xfId="5051"/>
    <cellStyle name="test a style 2" xfId="6212"/>
    <cellStyle name="test a style 2 2" xfId="10274"/>
    <cellStyle name="test a style 2 3" xfId="11129"/>
    <cellStyle name="test a style 3" xfId="9831"/>
    <cellStyle name="test a style 4" xfId="9833"/>
    <cellStyle name="test a style 5" xfId="9907"/>
    <cellStyle name="test a style 6" xfId="9839"/>
    <cellStyle name="test a style 7" xfId="9909"/>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10" xfId="10844"/>
    <cellStyle name="Total 2 11 11" xfId="10541"/>
    <cellStyle name="Total 2 11 12" xfId="10915"/>
    <cellStyle name="Total 2 11 13" xfId="10936"/>
    <cellStyle name="Total 2 11 14" xfId="10962"/>
    <cellStyle name="Total 2 11 15" xfId="10984"/>
    <cellStyle name="Total 2 11 16" xfId="11004"/>
    <cellStyle name="Total 2 11 17" xfId="11145"/>
    <cellStyle name="Total 2 11 18" xfId="11165"/>
    <cellStyle name="Total 2 11 2" xfId="10476"/>
    <cellStyle name="Total 2 11 3" xfId="10620"/>
    <cellStyle name="Total 2 11 4" xfId="10660"/>
    <cellStyle name="Total 2 11 5" xfId="10688"/>
    <cellStyle name="Total 2 11 6" xfId="10503"/>
    <cellStyle name="Total 2 11 7" xfId="10751"/>
    <cellStyle name="Total 2 11 8" xfId="10511"/>
    <cellStyle name="Total 2 11 9" xfId="10807"/>
    <cellStyle name="Total 2 12" xfId="10574"/>
    <cellStyle name="Total 2 13" xfId="10647"/>
    <cellStyle name="Total 2 14" xfId="10742"/>
    <cellStyle name="Total 2 15" xfId="10833"/>
    <cellStyle name="Total 2 16" xfId="10883"/>
    <cellStyle name="Total 2 17" xfId="11030"/>
    <cellStyle name="Total 2 2" xfId="69"/>
    <cellStyle name="Total 2 2 2" xfId="89"/>
    <cellStyle name="Total 2 2 2 2" xfId="9771"/>
    <cellStyle name="Total 2 2 2 2 10" xfId="10864"/>
    <cellStyle name="Total 2 2 2 2 11" xfId="10901"/>
    <cellStyle name="Total 2 2 2 2 12" xfId="10933"/>
    <cellStyle name="Total 2 2 2 2 13" xfId="10956"/>
    <cellStyle name="Total 2 2 2 2 14" xfId="10980"/>
    <cellStyle name="Total 2 2 2 2 15" xfId="10998"/>
    <cellStyle name="Total 2 2 2 2 16" xfId="11022"/>
    <cellStyle name="Total 2 2 2 2 17" xfId="11159"/>
    <cellStyle name="Total 2 2 2 2 18" xfId="11185"/>
    <cellStyle name="Total 2 2 2 2 2" xfId="10600"/>
    <cellStyle name="Total 2 2 2 2 3" xfId="10640"/>
    <cellStyle name="Total 2 2 2 2 4" xfId="10680"/>
    <cellStyle name="Total 2 2 2 2 5" xfId="10708"/>
    <cellStyle name="Total 2 2 2 2 6" xfId="10723"/>
    <cellStyle name="Total 2 2 2 2 7" xfId="10771"/>
    <cellStyle name="Total 2 2 2 2 8" xfId="10800"/>
    <cellStyle name="Total 2 2 2 2 9" xfId="10827"/>
    <cellStyle name="Total 2 2 2 3" xfId="10556"/>
    <cellStyle name="Total 2 2 2 4" xfId="10602"/>
    <cellStyle name="Total 2 2 2 5" xfId="10724"/>
    <cellStyle name="Total 2 2 2 6" xfId="10780"/>
    <cellStyle name="Total 2 2 2 7" xfId="10865"/>
    <cellStyle name="Total 2 2 2 8" xfId="11050"/>
    <cellStyle name="Total 2 2 3" xfId="9757"/>
    <cellStyle name="Total 2 2 3 10" xfId="10850"/>
    <cellStyle name="Total 2 2 3 11" xfId="10531"/>
    <cellStyle name="Total 2 2 3 12" xfId="10921"/>
    <cellStyle name="Total 2 2 3 13" xfId="10942"/>
    <cellStyle name="Total 2 2 3 14" xfId="10968"/>
    <cellStyle name="Total 2 2 3 15" xfId="10988"/>
    <cellStyle name="Total 2 2 3 16" xfId="11010"/>
    <cellStyle name="Total 2 2 3 17" xfId="11149"/>
    <cellStyle name="Total 2 2 3 18" xfId="11171"/>
    <cellStyle name="Total 2 2 3 2" xfId="10482"/>
    <cellStyle name="Total 2 2 3 3" xfId="10626"/>
    <cellStyle name="Total 2 2 3 4" xfId="10666"/>
    <cellStyle name="Total 2 2 3 5" xfId="10694"/>
    <cellStyle name="Total 2 2 3 6" xfId="10491"/>
    <cellStyle name="Total 2 2 3 7" xfId="10757"/>
    <cellStyle name="Total 2 2 3 8" xfId="10518"/>
    <cellStyle name="Total 2 2 3 9" xfId="10813"/>
    <cellStyle name="Total 2 2 4" xfId="10568"/>
    <cellStyle name="Total 2 2 5" xfId="10641"/>
    <cellStyle name="Total 2 2 6" xfId="10736"/>
    <cellStyle name="Total 2 2 7" xfId="10802"/>
    <cellStyle name="Total 2 2 8" xfId="10877"/>
    <cellStyle name="Total 2 2 9" xfId="11036"/>
    <cellStyle name="Total 2 3" xfId="83"/>
    <cellStyle name="Total 2 3 2" xfId="9765"/>
    <cellStyle name="Total 2 3 2 10" xfId="10858"/>
    <cellStyle name="Total 2 3 2 11" xfId="10895"/>
    <cellStyle name="Total 2 3 2 12" xfId="10927"/>
    <cellStyle name="Total 2 3 2 13" xfId="10950"/>
    <cellStyle name="Total 2 3 2 14" xfId="10974"/>
    <cellStyle name="Total 2 3 2 15" xfId="10994"/>
    <cellStyle name="Total 2 3 2 16" xfId="11016"/>
    <cellStyle name="Total 2 3 2 17" xfId="11155"/>
    <cellStyle name="Total 2 3 2 18" xfId="11179"/>
    <cellStyle name="Total 2 3 2 2" xfId="10460"/>
    <cellStyle name="Total 2 3 2 3" xfId="10634"/>
    <cellStyle name="Total 2 3 2 4" xfId="10674"/>
    <cellStyle name="Total 2 3 2 5" xfId="10702"/>
    <cellStyle name="Total 2 3 2 6" xfId="10717"/>
    <cellStyle name="Total 2 3 2 7" xfId="10765"/>
    <cellStyle name="Total 2 3 2 8" xfId="10796"/>
    <cellStyle name="Total 2 3 2 9" xfId="10821"/>
    <cellStyle name="Total 2 3 3" xfId="10562"/>
    <cellStyle name="Total 2 3 4" xfId="10608"/>
    <cellStyle name="Total 2 3 5" xfId="10730"/>
    <cellStyle name="Total 2 3 6" xfId="10786"/>
    <cellStyle name="Total 2 3 7" xfId="10871"/>
    <cellStyle name="Total 2 3 8" xfId="11044"/>
    <cellStyle name="Total 2 4" xfId="5071"/>
    <cellStyle name="Total 2 5" xfId="5072"/>
    <cellStyle name="Total 2 6" xfId="5073"/>
    <cellStyle name="Total 2 7" xfId="5074"/>
    <cellStyle name="Total 2 8" xfId="5075"/>
    <cellStyle name="Total 2 9" xfId="5076"/>
    <cellStyle name="Total 3" xfId="5077"/>
    <cellStyle name="Total 3 10" xfId="9794"/>
    <cellStyle name="Total 3 11" xfId="9796"/>
    <cellStyle name="Total 3 12" xfId="9827"/>
    <cellStyle name="Total 3 13" xfId="9799"/>
    <cellStyle name="Total 3 14" xfId="9802"/>
    <cellStyle name="Total 3 15" xfId="11119"/>
    <cellStyle name="Total 3 16" xfId="11055"/>
    <cellStyle name="Total 3 2" xfId="9778"/>
    <cellStyle name="Total 3 3" xfId="9818"/>
    <cellStyle name="Total 3 4" xfId="9781"/>
    <cellStyle name="Total 3 5" xfId="9814"/>
    <cellStyle name="Total 3 6" xfId="9784"/>
    <cellStyle name="Total 3 7" xfId="9821"/>
    <cellStyle name="Total 3 8" xfId="9823"/>
    <cellStyle name="Total 3 9" xfId="9789"/>
    <cellStyle name="Total Bold" xfId="5078"/>
    <cellStyle name="Total Bold 10" xfId="9791"/>
    <cellStyle name="Total Bold 11" xfId="9795"/>
    <cellStyle name="Total Bold 12" xfId="9826"/>
    <cellStyle name="Total Bold 13" xfId="9798"/>
    <cellStyle name="Total Bold 14" xfId="9801"/>
    <cellStyle name="Total Bold 15" xfId="11120"/>
    <cellStyle name="Total Bold 16" xfId="11054"/>
    <cellStyle name="Total Bold 2" xfId="9777"/>
    <cellStyle name="Total Bold 3" xfId="9817"/>
    <cellStyle name="Total Bold 4" xfId="9780"/>
    <cellStyle name="Total Bold 5" xfId="9813"/>
    <cellStyle name="Total Bold 6" xfId="9783"/>
    <cellStyle name="Total Bold 7" xfId="9820"/>
    <cellStyle name="Total Bold 8" xfId="9822"/>
    <cellStyle name="Total Bold 9" xfId="9788"/>
    <cellStyle name="Totals" xfId="5079"/>
    <cellStyle name="Totals 10" xfId="9786"/>
    <cellStyle name="Totals 11" xfId="9824"/>
    <cellStyle name="Totals 12" xfId="9790"/>
    <cellStyle name="Totals 13" xfId="9825"/>
    <cellStyle name="Totals 14" xfId="9828"/>
    <cellStyle name="Totals 15" xfId="9797"/>
    <cellStyle name="Totals 16" xfId="9830"/>
    <cellStyle name="Totals 17" xfId="9800"/>
    <cellStyle name="Totals 18" xfId="9829"/>
    <cellStyle name="Totals 19" xfId="11053"/>
    <cellStyle name="Totals 2" xfId="8567"/>
    <cellStyle name="Totals 2 10" xfId="10188"/>
    <cellStyle name="Totals 2 11" xfId="10397"/>
    <cellStyle name="Totals 2 12" xfId="10192"/>
    <cellStyle name="Totals 2 13" xfId="10403"/>
    <cellStyle name="Totals 2 14" xfId="10194"/>
    <cellStyle name="Totals 2 15" xfId="10409"/>
    <cellStyle name="Totals 2 16" xfId="10202"/>
    <cellStyle name="Totals 2 17" xfId="10407"/>
    <cellStyle name="Totals 2 18" xfId="10208"/>
    <cellStyle name="Totals 2 19" xfId="11137"/>
    <cellStyle name="Totals 2 2" xfId="10390"/>
    <cellStyle name="Totals 2 3" xfId="10178"/>
    <cellStyle name="Totals 2 4" xfId="10177"/>
    <cellStyle name="Totals 2 5" xfId="10388"/>
    <cellStyle name="Totals 2 6" xfId="10394"/>
    <cellStyle name="Totals 2 7" xfId="10392"/>
    <cellStyle name="Totals 2 8" xfId="10184"/>
    <cellStyle name="Totals 2 9" xfId="10395"/>
    <cellStyle name="Totals 3" xfId="9776"/>
    <cellStyle name="Totals 4" xfId="9816"/>
    <cellStyle name="Totals 5" xfId="9819"/>
    <cellStyle name="Totals 6" xfId="9779"/>
    <cellStyle name="Totals 7" xfId="9782"/>
    <cellStyle name="Totals 8" xfId="9785"/>
    <cellStyle name="Totals 9" xfId="9815"/>
    <cellStyle name="Underline_Single" xfId="5080"/>
    <cellStyle name="UnProtectedCalc" xfId="5081"/>
    <cellStyle name="UnProtectedCalc 2" xfId="6213"/>
    <cellStyle name="UnProtectedCalc 3" xfId="9775"/>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arFormat 2 2" xfId="10275"/>
    <cellStyle name="YearFormat 2 3" xfId="11130"/>
    <cellStyle name="YearFormat 3" xfId="9774"/>
    <cellStyle name="YearFormat 4" xfId="9787"/>
    <cellStyle name="YearFormat 5" xfId="9772"/>
    <cellStyle name="YearFormat 6" xfId="9812"/>
    <cellStyle name="YearFormat 7" xfId="9773"/>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666751" y="134471"/>
          <a:ext cx="20308093"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215167"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98864"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20269967" cy="217941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5291" y="281441"/>
          <a:ext cx="15425998" cy="1573665"/>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editAs="oneCell">
    <xdr:from>
      <xdr:col>1</xdr:col>
      <xdr:colOff>0</xdr:colOff>
      <xdr:row>22</xdr:row>
      <xdr:rowOff>0</xdr:rowOff>
    </xdr:from>
    <xdr:to>
      <xdr:col>12</xdr:col>
      <xdr:colOff>473226</xdr:colOff>
      <xdr:row>32</xdr:row>
      <xdr:rowOff>85476</xdr:rowOff>
    </xdr:to>
    <xdr:pic>
      <xdr:nvPicPr>
        <xdr:cNvPr id="7" name="Picture 6"/>
        <xdr:cNvPicPr>
          <a:picLocks noChangeAspect="1"/>
        </xdr:cNvPicPr>
      </xdr:nvPicPr>
      <xdr:blipFill>
        <a:blip xmlns:r="http://schemas.openxmlformats.org/officeDocument/2006/relationships" r:embed="rId3"/>
        <a:stretch>
          <a:fillRect/>
        </a:stretch>
      </xdr:blipFill>
      <xdr:spPr>
        <a:xfrm>
          <a:off x="613833" y="6847417"/>
          <a:ext cx="7257143" cy="19904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266700</xdr:colOff>
          <xdr:row>39</xdr:row>
          <xdr:rowOff>114300</xdr:rowOff>
        </xdr:to>
        <xdr:sp macro="" textlink="">
          <xdr:nvSpPr>
            <xdr:cNvPr id="9219" name="Object 3" hidden="1">
              <a:extLst>
                <a:ext uri="{63B3BB69-23CF-44E3-9099-C40C66FF867C}">
                  <a14:compatExt spid="_x0000_s9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266700</xdr:colOff>
          <xdr:row>44</xdr:row>
          <xdr:rowOff>114300</xdr:rowOff>
        </xdr:to>
        <xdr:sp macro="" textlink="">
          <xdr:nvSpPr>
            <xdr:cNvPr id="9221" name="Object 5" hidden="1">
              <a:extLst>
                <a:ext uri="{63B3BB69-23CF-44E3-9099-C40C66FF867C}">
                  <a14:compatExt spid="_x0000_s9221"/>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package" Target="../embeddings/Microsoft_Excel_Worksheet2.xlsx"/><Relationship Id="rId5" Type="http://schemas.openxmlformats.org/officeDocument/2006/relationships/image" Target="../media/image3.emf"/><Relationship Id="rId4" Type="http://schemas.openxmlformats.org/officeDocument/2006/relationships/package" Target="../embeddings/Microsoft_Excel_Worksheet1.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7" t="s">
        <v>174</v>
      </c>
      <c r="C3" s="767"/>
    </row>
    <row r="4" spans="1:3" ht="11.25" customHeight="1"/>
    <row r="5" spans="1:3" s="30" customFormat="1" ht="25.5" customHeight="1">
      <c r="B5" s="60" t="s">
        <v>420</v>
      </c>
      <c r="C5" s="60" t="s">
        <v>173</v>
      </c>
    </row>
    <row r="6" spans="1:3" s="176" customFormat="1" ht="48" customHeight="1">
      <c r="A6" s="241"/>
      <c r="B6" s="617" t="s">
        <v>170</v>
      </c>
      <c r="C6" s="670" t="s">
        <v>599</v>
      </c>
    </row>
    <row r="7" spans="1:3" s="176" customFormat="1" ht="21" customHeight="1">
      <c r="A7" s="241"/>
      <c r="B7" s="611" t="s">
        <v>552</v>
      </c>
      <c r="C7" s="671" t="s">
        <v>612</v>
      </c>
    </row>
    <row r="8" spans="1:3" s="176" customFormat="1" ht="32.25" customHeight="1">
      <c r="B8" s="611" t="s">
        <v>367</v>
      </c>
      <c r="C8" s="672" t="s">
        <v>600</v>
      </c>
    </row>
    <row r="9" spans="1:3" s="176" customFormat="1" ht="27.75" customHeight="1">
      <c r="B9" s="611" t="s">
        <v>169</v>
      </c>
      <c r="C9" s="672" t="s">
        <v>601</v>
      </c>
    </row>
    <row r="10" spans="1:3" s="176" customFormat="1" ht="33" customHeight="1">
      <c r="B10" s="611" t="s">
        <v>597</v>
      </c>
      <c r="C10" s="671" t="s">
        <v>605</v>
      </c>
    </row>
    <row r="11" spans="1:3" s="176" customFormat="1" ht="26.25" customHeight="1">
      <c r="B11" s="626" t="s">
        <v>368</v>
      </c>
      <c r="C11" s="674" t="s">
        <v>602</v>
      </c>
    </row>
    <row r="12" spans="1:3" s="176" customFormat="1" ht="39.75" customHeight="1">
      <c r="B12" s="611" t="s">
        <v>369</v>
      </c>
      <c r="C12" s="672" t="s">
        <v>603</v>
      </c>
    </row>
    <row r="13" spans="1:3" s="176" customFormat="1" ht="18" customHeight="1">
      <c r="B13" s="611" t="s">
        <v>370</v>
      </c>
      <c r="C13" s="672" t="s">
        <v>604</v>
      </c>
    </row>
    <row r="14" spans="1:3" s="176" customFormat="1" ht="13.5" customHeight="1">
      <c r="B14" s="611"/>
      <c r="C14" s="673"/>
    </row>
    <row r="15" spans="1:3" s="176" customFormat="1" ht="18" customHeight="1">
      <c r="B15" s="611" t="s">
        <v>670</v>
      </c>
      <c r="C15" s="671" t="s">
        <v>668</v>
      </c>
    </row>
    <row r="16" spans="1:3" s="176" customFormat="1" ht="8.25" customHeight="1">
      <c r="B16" s="611"/>
      <c r="C16" s="673"/>
    </row>
    <row r="17" spans="2:3" s="176" customFormat="1" ht="33" customHeight="1">
      <c r="B17" s="675" t="s">
        <v>598</v>
      </c>
      <c r="C17" s="676" t="s">
        <v>669</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B1" zoomScale="90" zoomScaleNormal="90" zoomScaleSheetLayoutView="80" zoomScalePageLayoutView="85" workbookViewId="0">
      <selection activeCell="H5" sqref="H5"/>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3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18" t="s">
        <v>551</v>
      </c>
      <c r="D5" s="81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7" t="s">
        <v>505</v>
      </c>
      <c r="C7" s="836" t="s">
        <v>631</v>
      </c>
      <c r="D7" s="836"/>
      <c r="E7" s="836"/>
      <c r="F7" s="836"/>
      <c r="G7" s="836"/>
      <c r="H7" s="836"/>
      <c r="I7" s="836"/>
      <c r="J7" s="836"/>
      <c r="K7" s="836"/>
      <c r="L7" s="836"/>
      <c r="M7" s="836"/>
      <c r="N7" s="836"/>
      <c r="O7" s="836"/>
      <c r="P7" s="836"/>
      <c r="Q7" s="836"/>
      <c r="R7" s="836"/>
      <c r="S7" s="836"/>
      <c r="T7" s="836"/>
      <c r="U7" s="836"/>
      <c r="V7" s="836"/>
      <c r="W7" s="836"/>
      <c r="X7" s="836"/>
      <c r="Y7" s="605"/>
      <c r="Z7" s="605"/>
      <c r="AA7" s="605"/>
      <c r="AB7" s="605"/>
      <c r="AC7" s="605"/>
      <c r="AD7" s="605"/>
      <c r="AE7" s="270"/>
      <c r="AF7" s="270"/>
      <c r="AG7" s="270"/>
      <c r="AH7" s="270"/>
      <c r="AI7" s="270"/>
      <c r="AJ7" s="270"/>
      <c r="AK7" s="270"/>
      <c r="AL7" s="270"/>
    </row>
    <row r="8" spans="1:39" s="271" customFormat="1" ht="58.5" customHeight="1">
      <c r="A8" s="509"/>
      <c r="B8" s="837"/>
      <c r="C8" s="836" t="s">
        <v>569</v>
      </c>
      <c r="D8" s="836"/>
      <c r="E8" s="836"/>
      <c r="F8" s="836"/>
      <c r="G8" s="836"/>
      <c r="H8" s="836"/>
      <c r="I8" s="836"/>
      <c r="J8" s="836"/>
      <c r="K8" s="836"/>
      <c r="L8" s="836"/>
      <c r="M8" s="836"/>
      <c r="N8" s="836"/>
      <c r="O8" s="836"/>
      <c r="P8" s="836"/>
      <c r="Q8" s="836"/>
      <c r="R8" s="836"/>
      <c r="S8" s="836"/>
      <c r="T8" s="836"/>
      <c r="U8" s="836"/>
      <c r="V8" s="836"/>
      <c r="W8" s="836"/>
      <c r="X8" s="836"/>
      <c r="Y8" s="605"/>
      <c r="Z8" s="605"/>
      <c r="AA8" s="605"/>
      <c r="AB8" s="605"/>
      <c r="AC8" s="605"/>
      <c r="AD8" s="605"/>
      <c r="AE8" s="272"/>
      <c r="AF8" s="255"/>
      <c r="AG8" s="255"/>
      <c r="AH8" s="255"/>
      <c r="AI8" s="255"/>
      <c r="AJ8" s="255"/>
      <c r="AK8" s="255"/>
      <c r="AL8" s="255"/>
      <c r="AM8" s="256"/>
    </row>
    <row r="9" spans="1:39" s="271" customFormat="1" ht="57.75" customHeight="1">
      <c r="A9" s="509"/>
      <c r="B9" s="273"/>
      <c r="C9" s="836" t="s">
        <v>568</v>
      </c>
      <c r="D9" s="836"/>
      <c r="E9" s="836"/>
      <c r="F9" s="836"/>
      <c r="G9" s="836"/>
      <c r="H9" s="836"/>
      <c r="I9" s="836"/>
      <c r="J9" s="836"/>
      <c r="K9" s="836"/>
      <c r="L9" s="836"/>
      <c r="M9" s="836"/>
      <c r="N9" s="836"/>
      <c r="O9" s="836"/>
      <c r="P9" s="836"/>
      <c r="Q9" s="836"/>
      <c r="R9" s="836"/>
      <c r="S9" s="836"/>
      <c r="T9" s="836"/>
      <c r="U9" s="836"/>
      <c r="V9" s="836"/>
      <c r="W9" s="836"/>
      <c r="X9" s="836"/>
      <c r="Y9" s="605"/>
      <c r="Z9" s="605"/>
      <c r="AA9" s="605"/>
      <c r="AB9" s="605"/>
      <c r="AC9" s="605"/>
      <c r="AD9" s="605"/>
      <c r="AE9" s="272"/>
      <c r="AF9" s="255"/>
      <c r="AG9" s="255"/>
      <c r="AH9" s="255"/>
      <c r="AI9" s="255"/>
      <c r="AJ9" s="255"/>
      <c r="AK9" s="255"/>
      <c r="AL9" s="255"/>
      <c r="AM9" s="256"/>
    </row>
    <row r="10" spans="1:39" ht="41.25" customHeight="1">
      <c r="B10" s="275"/>
      <c r="C10" s="836" t="s">
        <v>634</v>
      </c>
      <c r="D10" s="836"/>
      <c r="E10" s="836"/>
      <c r="F10" s="836"/>
      <c r="G10" s="836"/>
      <c r="H10" s="836"/>
      <c r="I10" s="836"/>
      <c r="J10" s="836"/>
      <c r="K10" s="836"/>
      <c r="L10" s="836"/>
      <c r="M10" s="836"/>
      <c r="N10" s="836"/>
      <c r="O10" s="836"/>
      <c r="P10" s="836"/>
      <c r="Q10" s="836"/>
      <c r="R10" s="836"/>
      <c r="S10" s="836"/>
      <c r="T10" s="836"/>
      <c r="U10" s="836"/>
      <c r="V10" s="836"/>
      <c r="W10" s="836"/>
      <c r="X10" s="836"/>
      <c r="Y10" s="605"/>
      <c r="Z10" s="605"/>
      <c r="AA10" s="605"/>
      <c r="AB10" s="605"/>
      <c r="AC10" s="605"/>
      <c r="AD10" s="605"/>
      <c r="AE10" s="272"/>
      <c r="AF10" s="276"/>
      <c r="AG10" s="276"/>
      <c r="AH10" s="276"/>
      <c r="AI10" s="276"/>
      <c r="AJ10" s="276"/>
      <c r="AK10" s="276"/>
      <c r="AL10" s="276"/>
    </row>
    <row r="11" spans="1:39" ht="53.25" customHeight="1">
      <c r="C11" s="836" t="s">
        <v>619</v>
      </c>
      <c r="D11" s="836"/>
      <c r="E11" s="836"/>
      <c r="F11" s="836"/>
      <c r="G11" s="836"/>
      <c r="H11" s="836"/>
      <c r="I11" s="836"/>
      <c r="J11" s="836"/>
      <c r="K11" s="836"/>
      <c r="L11" s="836"/>
      <c r="M11" s="836"/>
      <c r="N11" s="836"/>
      <c r="O11" s="836"/>
      <c r="P11" s="836"/>
      <c r="Q11" s="836"/>
      <c r="R11" s="836"/>
      <c r="S11" s="836"/>
      <c r="T11" s="836"/>
      <c r="U11" s="836"/>
      <c r="V11" s="836"/>
      <c r="W11" s="836"/>
      <c r="X11" s="836"/>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7" t="s">
        <v>527</v>
      </c>
      <c r="C13" s="590"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37"/>
      <c r="C14" s="590"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0"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0"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27" t="s">
        <v>211</v>
      </c>
      <c r="C19" s="829" t="s">
        <v>33</v>
      </c>
      <c r="D19" s="284" t="s">
        <v>422</v>
      </c>
      <c r="E19" s="831" t="s">
        <v>209</v>
      </c>
      <c r="F19" s="832"/>
      <c r="G19" s="832"/>
      <c r="H19" s="832"/>
      <c r="I19" s="832"/>
      <c r="J19" s="832"/>
      <c r="K19" s="832"/>
      <c r="L19" s="832"/>
      <c r="M19" s="833"/>
      <c r="N19" s="834" t="s">
        <v>213</v>
      </c>
      <c r="O19" s="284" t="s">
        <v>423</v>
      </c>
      <c r="P19" s="831" t="s">
        <v>212</v>
      </c>
      <c r="Q19" s="832"/>
      <c r="R19" s="832"/>
      <c r="S19" s="832"/>
      <c r="T19" s="832"/>
      <c r="U19" s="832"/>
      <c r="V19" s="832"/>
      <c r="W19" s="832"/>
      <c r="X19" s="833"/>
      <c r="Y19" s="824" t="s">
        <v>243</v>
      </c>
      <c r="Z19" s="825"/>
      <c r="AA19" s="825"/>
      <c r="AB19" s="825"/>
      <c r="AC19" s="825"/>
      <c r="AD19" s="825"/>
      <c r="AE19" s="825"/>
      <c r="AF19" s="825"/>
      <c r="AG19" s="825"/>
      <c r="AH19" s="825"/>
      <c r="AI19" s="825"/>
      <c r="AJ19" s="825"/>
      <c r="AK19" s="825"/>
      <c r="AL19" s="825"/>
      <c r="AM19" s="826"/>
    </row>
    <row r="20" spans="1:39" s="283" customFormat="1" ht="59.25" customHeight="1">
      <c r="A20" s="509"/>
      <c r="B20" s="828"/>
      <c r="C20" s="830"/>
      <c r="D20" s="285">
        <v>2011</v>
      </c>
      <c r="E20" s="285">
        <v>2012</v>
      </c>
      <c r="F20" s="285">
        <v>2013</v>
      </c>
      <c r="G20" s="285">
        <v>2014</v>
      </c>
      <c r="H20" s="285">
        <v>2015</v>
      </c>
      <c r="I20" s="285">
        <v>2016</v>
      </c>
      <c r="J20" s="285">
        <v>2017</v>
      </c>
      <c r="K20" s="285">
        <v>2018</v>
      </c>
      <c r="L20" s="285">
        <v>2019</v>
      </c>
      <c r="M20" s="285">
        <v>2020</v>
      </c>
      <c r="N20" s="83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General Service &lt; 50 kW</v>
      </c>
      <c r="AA20" s="286" t="str">
        <f>'1.  LRAMVA Summary'!F52</f>
        <v>General Service 50 - 4,999 kW</v>
      </c>
      <c r="AB20" s="286" t="str">
        <f>'1.  LRAMVA Summary'!G52</f>
        <v>General Service 3,000 - 4,999 kW</v>
      </c>
      <c r="AC20" s="286" t="str">
        <f>'1.  LRAMVA Summary'!H52</f>
        <v>Large Use - Regular</v>
      </c>
      <c r="AD20" s="286" t="str">
        <f>'1.  LRAMVA Summary'!I52</f>
        <v>Large Use - 3TS</v>
      </c>
      <c r="AE20" s="286" t="str">
        <f>'1.  LRAMVA Summary'!J52</f>
        <v>Large Use - Ford Annex</v>
      </c>
      <c r="AF20" s="286" t="str">
        <f>'1.  LRAMVA Summary'!K52</f>
        <v>Other</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1.9766666666666665E-2</v>
      </c>
      <c r="Z130" s="341">
        <f>HLOOKUP(Z$20,'3.  Distribution Rates'!$C$122:$P$133,3,FALSE)</f>
        <v>1.6066666666666667E-2</v>
      </c>
      <c r="AA130" s="341">
        <f>HLOOKUP(AA$20,'3.  Distribution Rates'!$C$122:$P$133,3,FALSE)</f>
        <v>4.6248333333333331</v>
      </c>
      <c r="AB130" s="341">
        <f>HLOOKUP(AB$20,'3.  Distribution Rates'!$C$122:$P$133,3,FALSE)</f>
        <v>1.9204666666666668</v>
      </c>
      <c r="AC130" s="341">
        <f>HLOOKUP(AC$20,'3.  Distribution Rates'!$C$122:$P$133,3,FALSE)</f>
        <v>2.1688666666666667</v>
      </c>
      <c r="AD130" s="341">
        <f>HLOOKUP(AD$20,'3.  Distribution Rates'!$C$122:$P$133,3,FALSE)</f>
        <v>2.5127666666666664</v>
      </c>
      <c r="AE130" s="341">
        <f>HLOOKUP(AE$20,'3.  Distribution Rates'!$C$122:$P$133,3,FALSE)</f>
        <v>-4.6199999999999998E-2</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27" t="s">
        <v>211</v>
      </c>
      <c r="C147" s="829" t="s">
        <v>33</v>
      </c>
      <c r="D147" s="284" t="s">
        <v>422</v>
      </c>
      <c r="E147" s="831" t="s">
        <v>209</v>
      </c>
      <c r="F147" s="832"/>
      <c r="G147" s="832"/>
      <c r="H147" s="832"/>
      <c r="I147" s="832"/>
      <c r="J147" s="832"/>
      <c r="K147" s="832"/>
      <c r="L147" s="832"/>
      <c r="M147" s="833"/>
      <c r="N147" s="834" t="s">
        <v>213</v>
      </c>
      <c r="O147" s="284" t="s">
        <v>423</v>
      </c>
      <c r="P147" s="831" t="s">
        <v>212</v>
      </c>
      <c r="Q147" s="832"/>
      <c r="R147" s="832"/>
      <c r="S147" s="832"/>
      <c r="T147" s="832"/>
      <c r="U147" s="832"/>
      <c r="V147" s="832"/>
      <c r="W147" s="832"/>
      <c r="X147" s="833"/>
      <c r="Y147" s="824" t="s">
        <v>243</v>
      </c>
      <c r="Z147" s="825"/>
      <c r="AA147" s="825"/>
      <c r="AB147" s="825"/>
      <c r="AC147" s="825"/>
      <c r="AD147" s="825"/>
      <c r="AE147" s="825"/>
      <c r="AF147" s="825"/>
      <c r="AG147" s="825"/>
      <c r="AH147" s="825"/>
      <c r="AI147" s="825"/>
      <c r="AJ147" s="825"/>
      <c r="AK147" s="825"/>
      <c r="AL147" s="825"/>
      <c r="AM147" s="826"/>
    </row>
    <row r="148" spans="1:39" ht="60.75" customHeight="1">
      <c r="B148" s="828"/>
      <c r="C148" s="830"/>
      <c r="D148" s="285">
        <v>2012</v>
      </c>
      <c r="E148" s="285">
        <v>2013</v>
      </c>
      <c r="F148" s="285">
        <v>2014</v>
      </c>
      <c r="G148" s="285">
        <v>2015</v>
      </c>
      <c r="H148" s="285">
        <v>2016</v>
      </c>
      <c r="I148" s="285">
        <v>2017</v>
      </c>
      <c r="J148" s="285">
        <v>2018</v>
      </c>
      <c r="K148" s="285">
        <v>2019</v>
      </c>
      <c r="L148" s="285">
        <v>2020</v>
      </c>
      <c r="M148" s="285">
        <v>2021</v>
      </c>
      <c r="N148" s="83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General Service &lt; 50 kW</v>
      </c>
      <c r="AA148" s="285" t="str">
        <f>'1.  LRAMVA Summary'!F52</f>
        <v>General Service 50 - 4,999 kW</v>
      </c>
      <c r="AB148" s="285" t="str">
        <f>'1.  LRAMVA Summary'!G52</f>
        <v>General Service 3,000 - 4,999 kW</v>
      </c>
      <c r="AC148" s="285" t="str">
        <f>'1.  LRAMVA Summary'!H52</f>
        <v>Large Use - Regular</v>
      </c>
      <c r="AD148" s="285" t="str">
        <f>'1.  LRAMVA Summary'!I52</f>
        <v>Large Use - 3TS</v>
      </c>
      <c r="AE148" s="285" t="str">
        <f>'1.  LRAMVA Summary'!J52</f>
        <v>Large Use - Ford Annex</v>
      </c>
      <c r="AF148" s="285" t="str">
        <f>'1.  LRAMVA Summary'!K52</f>
        <v>Other</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1.9766666666666665E-2</v>
      </c>
      <c r="Z258" s="341">
        <f>HLOOKUP(Z$20,'3.  Distribution Rates'!$C$122:$P$133,4,FALSE)</f>
        <v>1.6066666666666667E-2</v>
      </c>
      <c r="AA258" s="341">
        <f>HLOOKUP(AA$20,'3.  Distribution Rates'!$C$122:$P$133,4,FALSE)</f>
        <v>4.5983666666666672</v>
      </c>
      <c r="AB258" s="341">
        <f>HLOOKUP(AB$20,'3.  Distribution Rates'!$C$122:$P$133,4,FALSE)</f>
        <v>1.9214000000000002</v>
      </c>
      <c r="AC258" s="341">
        <f>HLOOKUP(AC$20,'3.  Distribution Rates'!$C$122:$P$133,4,FALSE)</f>
        <v>2.1683000000000003</v>
      </c>
      <c r="AD258" s="341">
        <f>HLOOKUP(AD$20,'3.  Distribution Rates'!$C$122:$P$133,4,FALSE)</f>
        <v>2.6074666666666668</v>
      </c>
      <c r="AE258" s="341">
        <f>HLOOKUP(AE$20,'3.  Distribution Rates'!$C$122:$P$133,4,FALSE)</f>
        <v>-7.9899999999999999E-2</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27" t="s">
        <v>211</v>
      </c>
      <c r="C276" s="829" t="s">
        <v>33</v>
      </c>
      <c r="D276" s="284" t="s">
        <v>422</v>
      </c>
      <c r="E276" s="831" t="s">
        <v>209</v>
      </c>
      <c r="F276" s="832"/>
      <c r="G276" s="832"/>
      <c r="H276" s="832"/>
      <c r="I276" s="832"/>
      <c r="J276" s="832"/>
      <c r="K276" s="832"/>
      <c r="L276" s="832"/>
      <c r="M276" s="833"/>
      <c r="N276" s="834" t="s">
        <v>213</v>
      </c>
      <c r="O276" s="284" t="s">
        <v>423</v>
      </c>
      <c r="P276" s="831" t="s">
        <v>212</v>
      </c>
      <c r="Q276" s="832"/>
      <c r="R276" s="832"/>
      <c r="S276" s="832"/>
      <c r="T276" s="832"/>
      <c r="U276" s="832"/>
      <c r="V276" s="832"/>
      <c r="W276" s="832"/>
      <c r="X276" s="833"/>
      <c r="Y276" s="824" t="s">
        <v>243</v>
      </c>
      <c r="Z276" s="825"/>
      <c r="AA276" s="825"/>
      <c r="AB276" s="825"/>
      <c r="AC276" s="825"/>
      <c r="AD276" s="825"/>
      <c r="AE276" s="825"/>
      <c r="AF276" s="825"/>
      <c r="AG276" s="825"/>
      <c r="AH276" s="825"/>
      <c r="AI276" s="825"/>
      <c r="AJ276" s="825"/>
      <c r="AK276" s="825"/>
      <c r="AL276" s="825"/>
      <c r="AM276" s="826"/>
    </row>
    <row r="277" spans="1:39" ht="60.75" customHeight="1">
      <c r="B277" s="828"/>
      <c r="C277" s="830"/>
      <c r="D277" s="285">
        <v>2013</v>
      </c>
      <c r="E277" s="285">
        <v>2014</v>
      </c>
      <c r="F277" s="285">
        <v>2015</v>
      </c>
      <c r="G277" s="285">
        <v>2016</v>
      </c>
      <c r="H277" s="285">
        <v>2017</v>
      </c>
      <c r="I277" s="285">
        <v>2018</v>
      </c>
      <c r="J277" s="285">
        <v>2019</v>
      </c>
      <c r="K277" s="285">
        <v>2020</v>
      </c>
      <c r="L277" s="285">
        <v>2021</v>
      </c>
      <c r="M277" s="285">
        <v>2022</v>
      </c>
      <c r="N277" s="83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General Service &lt; 50 kW</v>
      </c>
      <c r="AA277" s="285" t="str">
        <f>'1.  LRAMVA Summary'!F52</f>
        <v>General Service 50 - 4,999 kW</v>
      </c>
      <c r="AB277" s="285" t="str">
        <f>'1.  LRAMVA Summary'!G52</f>
        <v>General Service 3,000 - 4,999 kW</v>
      </c>
      <c r="AC277" s="285" t="str">
        <f>'1.  LRAMVA Summary'!H52</f>
        <v>Large Use - Regular</v>
      </c>
      <c r="AD277" s="285" t="str">
        <f>'1.  LRAMVA Summary'!I52</f>
        <v>Large Use - 3TS</v>
      </c>
      <c r="AE277" s="285" t="str">
        <f>'1.  LRAMVA Summary'!J52</f>
        <v>Large Use - Ford Annex</v>
      </c>
      <c r="AF277" s="285" t="str">
        <f>'1.  LRAMVA Summary'!K52</f>
        <v>Other</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1.9866666666666664E-2</v>
      </c>
      <c r="Z387" s="341">
        <f>HLOOKUP(Z$20,'3.  Distribution Rates'!$C$122:$P$133,5,FALSE)</f>
        <v>1.6166666666666666E-2</v>
      </c>
      <c r="AA387" s="341">
        <f>HLOOKUP(AA$20,'3.  Distribution Rates'!$C$122:$P$133,5,FALSE)</f>
        <v>4.6227999999999998</v>
      </c>
      <c r="AB387" s="341">
        <f>HLOOKUP(AB$20,'3.  Distribution Rates'!$C$122:$P$133,5,FALSE)</f>
        <v>1.9315999999999998</v>
      </c>
      <c r="AC387" s="341">
        <f>HLOOKUP(AC$20,'3.  Distribution Rates'!$C$122:$P$133,5,FALSE)</f>
        <v>2.1798000000000002</v>
      </c>
      <c r="AD387" s="341">
        <f>HLOOKUP(AD$20,'3.  Distribution Rates'!$C$122:$P$133,5,FALSE)</f>
        <v>2.7180333333333331</v>
      </c>
      <c r="AE387" s="341">
        <f>HLOOKUP(AE$20,'3.  Distribution Rates'!$C$122:$P$133,5,FALSE)</f>
        <v>-8.1466666666666673E-2</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 t="shared" ref="Y391:AE391" si="114">SUM(Y388:Y390)</f>
        <v>0</v>
      </c>
      <c r="Z391" s="346">
        <f t="shared" si="114"/>
        <v>0</v>
      </c>
      <c r="AA391" s="346">
        <f t="shared" si="114"/>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27" t="s">
        <v>211</v>
      </c>
      <c r="C405" s="829" t="s">
        <v>33</v>
      </c>
      <c r="D405" s="284" t="s">
        <v>422</v>
      </c>
      <c r="E405" s="831" t="s">
        <v>209</v>
      </c>
      <c r="F405" s="832"/>
      <c r="G405" s="832"/>
      <c r="H405" s="832"/>
      <c r="I405" s="832"/>
      <c r="J405" s="832"/>
      <c r="K405" s="832"/>
      <c r="L405" s="832"/>
      <c r="M405" s="833"/>
      <c r="N405" s="834" t="s">
        <v>213</v>
      </c>
      <c r="O405" s="284" t="s">
        <v>423</v>
      </c>
      <c r="P405" s="831" t="s">
        <v>212</v>
      </c>
      <c r="Q405" s="832"/>
      <c r="R405" s="832"/>
      <c r="S405" s="832"/>
      <c r="T405" s="832"/>
      <c r="U405" s="832"/>
      <c r="V405" s="832"/>
      <c r="W405" s="832"/>
      <c r="X405" s="833"/>
      <c r="Y405" s="824" t="s">
        <v>243</v>
      </c>
      <c r="Z405" s="825"/>
      <c r="AA405" s="825"/>
      <c r="AB405" s="825"/>
      <c r="AC405" s="825"/>
      <c r="AD405" s="825"/>
      <c r="AE405" s="825"/>
      <c r="AF405" s="825"/>
      <c r="AG405" s="825"/>
      <c r="AH405" s="825"/>
      <c r="AI405" s="825"/>
      <c r="AJ405" s="825"/>
      <c r="AK405" s="825"/>
      <c r="AL405" s="825"/>
      <c r="AM405" s="826"/>
    </row>
    <row r="406" spans="1:40" ht="45.75" customHeight="1">
      <c r="B406" s="828"/>
      <c r="C406" s="830"/>
      <c r="D406" s="285">
        <v>2014</v>
      </c>
      <c r="E406" s="285">
        <v>2015</v>
      </c>
      <c r="F406" s="285">
        <v>2016</v>
      </c>
      <c r="G406" s="285">
        <v>2017</v>
      </c>
      <c r="H406" s="285">
        <v>2018</v>
      </c>
      <c r="I406" s="285">
        <v>2019</v>
      </c>
      <c r="J406" s="285">
        <v>2020</v>
      </c>
      <c r="K406" s="285">
        <v>2021</v>
      </c>
      <c r="L406" s="285">
        <v>2022</v>
      </c>
      <c r="M406" s="285">
        <v>2023</v>
      </c>
      <c r="N406" s="83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General Service &lt; 50 kW</v>
      </c>
      <c r="AA406" s="285" t="str">
        <f>'1.  LRAMVA Summary'!F52</f>
        <v>General Service 50 - 4,999 kW</v>
      </c>
      <c r="AB406" s="285" t="str">
        <f>'1.  LRAMVA Summary'!G52</f>
        <v>General Service 3,000 - 4,999 kW</v>
      </c>
      <c r="AC406" s="285" t="str">
        <f>'1.  LRAMVA Summary'!H52</f>
        <v>Large Use - Regular</v>
      </c>
      <c r="AD406" s="285" t="str">
        <f>'1.  LRAMVA Summary'!I52</f>
        <v>Large Use - 3TS</v>
      </c>
      <c r="AE406" s="285" t="str">
        <f>'1.  LRAMVA Summary'!J52</f>
        <v>Large Use - Ford Annex</v>
      </c>
      <c r="AF406" s="285" t="str">
        <f>'1.  LRAMVA Summary'!K52</f>
        <v>Other</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2.0033333333333334E-2</v>
      </c>
      <c r="Z516" s="341">
        <f>HLOOKUP(Z$20,'3.  Distribution Rates'!$C$122:$P$133,6,FALSE)</f>
        <v>1.6333333333333335E-2</v>
      </c>
      <c r="AA516" s="341">
        <f>HLOOKUP(AA$20,'3.  Distribution Rates'!$C$122:$P$133,6,FALSE)</f>
        <v>4.665566666666666</v>
      </c>
      <c r="AB516" s="341">
        <f>HLOOKUP(AB$20,'3.  Distribution Rates'!$C$122:$P$133,6,FALSE)</f>
        <v>1.9495333333333331</v>
      </c>
      <c r="AC516" s="341">
        <f>HLOOKUP(AC$20,'3.  Distribution Rates'!$C$122:$P$133,6,FALSE)</f>
        <v>2.2002000000000002</v>
      </c>
      <c r="AD516" s="341">
        <f>HLOOKUP(AD$20,'3.  Distribution Rates'!$C$122:$P$133,6,FALSE)</f>
        <v>2.7435666666666663</v>
      </c>
      <c r="AE516" s="341">
        <f>HLOOKUP(AE$20,'3.  Distribution Rates'!$C$122:$P$133,6,FALSE)</f>
        <v>-7.9600000000000004E-2</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587</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643" zoomScale="80" zoomScaleNormal="80" workbookViewId="0">
      <pane xSplit="2" topLeftCell="M1" activePane="topRight" state="frozen"/>
      <selection pane="topRight" activeCell="P663" sqref="P663"/>
    </sheetView>
  </sheetViews>
  <sheetFormatPr defaultColWidth="9.140625" defaultRowHeight="15" outlineLevelRow="1" outlineLevelCol="1"/>
  <cols>
    <col min="1" max="1" width="10" style="522" customWidth="1"/>
    <col min="2" max="2" width="44.140625" style="427" customWidth="1"/>
    <col min="3" max="3" width="20.5703125" style="427" customWidth="1"/>
    <col min="4" max="4" width="17" style="427" customWidth="1"/>
    <col min="5" max="5" width="12.85546875" style="427" customWidth="1" outlineLevel="1"/>
    <col min="6" max="6" width="12.5703125" style="427" customWidth="1" outlineLevel="1"/>
    <col min="7" max="13" width="11.28515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6" width="15" style="427" customWidth="1"/>
    <col min="27" max="27" width="16"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3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7"/>
      <c r="C16" s="818" t="s">
        <v>551</v>
      </c>
      <c r="D16" s="81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7" t="s">
        <v>505</v>
      </c>
      <c r="C18" s="836" t="s">
        <v>665</v>
      </c>
      <c r="D18" s="836"/>
      <c r="E18" s="836"/>
      <c r="F18" s="836"/>
      <c r="G18" s="836"/>
      <c r="H18" s="836"/>
      <c r="I18" s="836"/>
      <c r="J18" s="836"/>
      <c r="K18" s="836"/>
      <c r="L18" s="836"/>
      <c r="M18" s="836"/>
      <c r="N18" s="836"/>
      <c r="O18" s="836"/>
      <c r="P18" s="836"/>
      <c r="Q18" s="836"/>
      <c r="R18" s="836"/>
      <c r="S18" s="836"/>
      <c r="T18" s="836"/>
      <c r="U18" s="836"/>
      <c r="V18" s="836"/>
      <c r="W18" s="836"/>
      <c r="X18" s="836"/>
      <c r="Y18" s="605"/>
      <c r="Z18" s="605"/>
      <c r="AA18" s="605"/>
      <c r="AB18" s="605"/>
      <c r="AC18" s="605"/>
      <c r="AD18" s="605"/>
      <c r="AE18" s="270"/>
      <c r="AF18" s="265"/>
      <c r="AG18" s="265"/>
      <c r="AH18" s="265"/>
      <c r="AI18" s="265"/>
      <c r="AJ18" s="265"/>
      <c r="AK18" s="265"/>
      <c r="AL18" s="265"/>
      <c r="AM18" s="265"/>
    </row>
    <row r="19" spans="2:39" ht="45.75" customHeight="1">
      <c r="B19" s="837"/>
      <c r="C19" s="836" t="s">
        <v>570</v>
      </c>
      <c r="D19" s="836"/>
      <c r="E19" s="836"/>
      <c r="F19" s="836"/>
      <c r="G19" s="836"/>
      <c r="H19" s="836"/>
      <c r="I19" s="836"/>
      <c r="J19" s="836"/>
      <c r="K19" s="836"/>
      <c r="L19" s="836"/>
      <c r="M19" s="836"/>
      <c r="N19" s="836"/>
      <c r="O19" s="836"/>
      <c r="P19" s="836"/>
      <c r="Q19" s="836"/>
      <c r="R19" s="836"/>
      <c r="S19" s="836"/>
      <c r="T19" s="836"/>
      <c r="U19" s="836"/>
      <c r="V19" s="836"/>
      <c r="W19" s="836"/>
      <c r="X19" s="836"/>
      <c r="Y19" s="605"/>
      <c r="Z19" s="605"/>
      <c r="AA19" s="605"/>
      <c r="AB19" s="605"/>
      <c r="AC19" s="605"/>
      <c r="AD19" s="605"/>
      <c r="AE19" s="270"/>
      <c r="AF19" s="265"/>
      <c r="AG19" s="265"/>
      <c r="AH19" s="265"/>
      <c r="AI19" s="265"/>
      <c r="AJ19" s="265"/>
      <c r="AK19" s="265"/>
      <c r="AL19" s="265"/>
      <c r="AM19" s="265"/>
    </row>
    <row r="20" spans="2:39" ht="62.25" customHeight="1">
      <c r="B20" s="273"/>
      <c r="C20" s="836" t="s">
        <v>568</v>
      </c>
      <c r="D20" s="836"/>
      <c r="E20" s="836"/>
      <c r="F20" s="836"/>
      <c r="G20" s="836"/>
      <c r="H20" s="836"/>
      <c r="I20" s="836"/>
      <c r="J20" s="836"/>
      <c r="K20" s="836"/>
      <c r="L20" s="836"/>
      <c r="M20" s="836"/>
      <c r="N20" s="836"/>
      <c r="O20" s="836"/>
      <c r="P20" s="836"/>
      <c r="Q20" s="836"/>
      <c r="R20" s="836"/>
      <c r="S20" s="836"/>
      <c r="T20" s="836"/>
      <c r="U20" s="836"/>
      <c r="V20" s="836"/>
      <c r="W20" s="836"/>
      <c r="X20" s="836"/>
      <c r="Y20" s="605"/>
      <c r="Z20" s="605"/>
      <c r="AA20" s="605"/>
      <c r="AB20" s="605"/>
      <c r="AC20" s="605"/>
      <c r="AD20" s="605"/>
      <c r="AE20" s="428"/>
      <c r="AF20" s="265"/>
      <c r="AG20" s="265"/>
      <c r="AH20" s="265"/>
      <c r="AI20" s="265"/>
      <c r="AJ20" s="265"/>
      <c r="AK20" s="265"/>
      <c r="AL20" s="265"/>
      <c r="AM20" s="265"/>
    </row>
    <row r="21" spans="2:39" ht="37.5" customHeight="1">
      <c r="B21" s="273"/>
      <c r="C21" s="836" t="s">
        <v>634</v>
      </c>
      <c r="D21" s="836"/>
      <c r="E21" s="836"/>
      <c r="F21" s="836"/>
      <c r="G21" s="836"/>
      <c r="H21" s="836"/>
      <c r="I21" s="836"/>
      <c r="J21" s="836"/>
      <c r="K21" s="836"/>
      <c r="L21" s="836"/>
      <c r="M21" s="836"/>
      <c r="N21" s="836"/>
      <c r="O21" s="836"/>
      <c r="P21" s="836"/>
      <c r="Q21" s="836"/>
      <c r="R21" s="836"/>
      <c r="S21" s="836"/>
      <c r="T21" s="836"/>
      <c r="U21" s="836"/>
      <c r="V21" s="836"/>
      <c r="W21" s="836"/>
      <c r="X21" s="836"/>
      <c r="Y21" s="605"/>
      <c r="Z21" s="605"/>
      <c r="AA21" s="605"/>
      <c r="AB21" s="605"/>
      <c r="AC21" s="605"/>
      <c r="AD21" s="605"/>
      <c r="AE21" s="276"/>
      <c r="AF21" s="265"/>
      <c r="AG21" s="265"/>
      <c r="AH21" s="265"/>
      <c r="AI21" s="265"/>
      <c r="AJ21" s="265"/>
      <c r="AK21" s="265"/>
      <c r="AL21" s="265"/>
      <c r="AM21" s="265"/>
    </row>
    <row r="22" spans="2:39" ht="54.75" customHeight="1">
      <c r="B22" s="273"/>
      <c r="C22" s="836" t="s">
        <v>618</v>
      </c>
      <c r="D22" s="836"/>
      <c r="E22" s="836"/>
      <c r="F22" s="836"/>
      <c r="G22" s="836"/>
      <c r="H22" s="836"/>
      <c r="I22" s="836"/>
      <c r="J22" s="836"/>
      <c r="K22" s="836"/>
      <c r="L22" s="836"/>
      <c r="M22" s="836"/>
      <c r="N22" s="836"/>
      <c r="O22" s="836"/>
      <c r="P22" s="836"/>
      <c r="Q22" s="836"/>
      <c r="R22" s="836"/>
      <c r="S22" s="836"/>
      <c r="T22" s="836"/>
      <c r="U22" s="836"/>
      <c r="V22" s="836"/>
      <c r="W22" s="836"/>
      <c r="X22" s="836"/>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7"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7"/>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7" t="s">
        <v>211</v>
      </c>
      <c r="C34" s="829" t="s">
        <v>33</v>
      </c>
      <c r="D34" s="284" t="s">
        <v>422</v>
      </c>
      <c r="E34" s="831" t="s">
        <v>209</v>
      </c>
      <c r="F34" s="832"/>
      <c r="G34" s="832"/>
      <c r="H34" s="832"/>
      <c r="I34" s="832"/>
      <c r="J34" s="832"/>
      <c r="K34" s="832"/>
      <c r="L34" s="832"/>
      <c r="M34" s="833"/>
      <c r="N34" s="834" t="s">
        <v>213</v>
      </c>
      <c r="O34" s="284" t="s">
        <v>423</v>
      </c>
      <c r="P34" s="831" t="s">
        <v>212</v>
      </c>
      <c r="Q34" s="832"/>
      <c r="R34" s="832"/>
      <c r="S34" s="832"/>
      <c r="T34" s="832"/>
      <c r="U34" s="832"/>
      <c r="V34" s="832"/>
      <c r="W34" s="832"/>
      <c r="X34" s="833"/>
      <c r="Y34" s="824" t="s">
        <v>243</v>
      </c>
      <c r="Z34" s="825"/>
      <c r="AA34" s="825"/>
      <c r="AB34" s="825"/>
      <c r="AC34" s="825"/>
      <c r="AD34" s="825"/>
      <c r="AE34" s="825"/>
      <c r="AF34" s="825"/>
      <c r="AG34" s="825"/>
      <c r="AH34" s="825"/>
      <c r="AI34" s="825"/>
      <c r="AJ34" s="825"/>
      <c r="AK34" s="825"/>
      <c r="AL34" s="825"/>
      <c r="AM34" s="826"/>
    </row>
    <row r="35" spans="1:39" ht="65.25" customHeight="1">
      <c r="B35" s="828"/>
      <c r="C35" s="830"/>
      <c r="D35" s="285">
        <v>2015</v>
      </c>
      <c r="E35" s="285">
        <v>2016</v>
      </c>
      <c r="F35" s="285">
        <v>2017</v>
      </c>
      <c r="G35" s="285">
        <v>2018</v>
      </c>
      <c r="H35" s="285">
        <v>2019</v>
      </c>
      <c r="I35" s="285">
        <v>2020</v>
      </c>
      <c r="J35" s="285">
        <v>2021</v>
      </c>
      <c r="K35" s="285">
        <v>2022</v>
      </c>
      <c r="L35" s="285">
        <v>2023</v>
      </c>
      <c r="M35" s="429">
        <v>2024</v>
      </c>
      <c r="N35" s="83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General Service &lt; 50 kW</v>
      </c>
      <c r="AA35" s="285" t="str">
        <f>'1.  LRAMVA Summary'!F52</f>
        <v>General Service 50 - 4,999 kW</v>
      </c>
      <c r="AB35" s="285" t="str">
        <f>'1.  LRAMVA Summary'!G52</f>
        <v>General Service 3,000 - 4,999 kW</v>
      </c>
      <c r="AC35" s="285" t="str">
        <f>'1.  LRAMVA Summary'!H52</f>
        <v>Large Use - Regular</v>
      </c>
      <c r="AD35" s="285" t="str">
        <f>'1.  LRAMVA Summary'!I52</f>
        <v>Large Use - 3TS</v>
      </c>
      <c r="AE35" s="285" t="str">
        <f>'1.  LRAMVA Summary'!J52</f>
        <v>Large Use - Ford Annex</v>
      </c>
      <c r="AF35" s="285" t="str">
        <f>'1.  LRAMVA Summary'!K52</f>
        <v>Other</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 t="shared" ref="Y42:AL42" si="1">Y41</f>
        <v>0</v>
      </c>
      <c r="Z42" s="411">
        <f t="shared" si="1"/>
        <v>0</v>
      </c>
      <c r="AA42" s="411">
        <f t="shared" si="1"/>
        <v>0</v>
      </c>
      <c r="AB42" s="411">
        <f t="shared" si="1"/>
        <v>0</v>
      </c>
      <c r="AC42" s="411">
        <f t="shared" si="1"/>
        <v>0</v>
      </c>
      <c r="AD42" s="411">
        <f t="shared" si="1"/>
        <v>0</v>
      </c>
      <c r="AE42" s="411">
        <f t="shared" si="1"/>
        <v>0</v>
      </c>
      <c r="AF42" s="411">
        <f t="shared" si="1"/>
        <v>0</v>
      </c>
      <c r="AG42" s="411">
        <f t="shared" si="1"/>
        <v>0</v>
      </c>
      <c r="AH42" s="411">
        <f t="shared" si="1"/>
        <v>0</v>
      </c>
      <c r="AI42" s="411">
        <f t="shared" si="1"/>
        <v>0</v>
      </c>
      <c r="AJ42" s="411">
        <f t="shared" si="1"/>
        <v>0</v>
      </c>
      <c r="AK42" s="411">
        <f t="shared" si="1"/>
        <v>0</v>
      </c>
      <c r="AL42" s="411">
        <f t="shared" si="1"/>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 t="shared" ref="Y45:AL45" si="2">Y44</f>
        <v>0</v>
      </c>
      <c r="Z45" s="411">
        <f t="shared" si="2"/>
        <v>0</v>
      </c>
      <c r="AA45" s="411">
        <f t="shared" si="2"/>
        <v>0</v>
      </c>
      <c r="AB45" s="411">
        <f t="shared" si="2"/>
        <v>0</v>
      </c>
      <c r="AC45" s="411">
        <f t="shared" si="2"/>
        <v>0</v>
      </c>
      <c r="AD45" s="411">
        <f t="shared" si="2"/>
        <v>0</v>
      </c>
      <c r="AE45" s="411">
        <f t="shared" si="2"/>
        <v>0</v>
      </c>
      <c r="AF45" s="411">
        <f t="shared" si="2"/>
        <v>0</v>
      </c>
      <c r="AG45" s="411">
        <f t="shared" si="2"/>
        <v>0</v>
      </c>
      <c r="AH45" s="411">
        <f t="shared" si="2"/>
        <v>0</v>
      </c>
      <c r="AI45" s="411">
        <f t="shared" si="2"/>
        <v>0</v>
      </c>
      <c r="AJ45" s="411">
        <f t="shared" si="2"/>
        <v>0</v>
      </c>
      <c r="AK45" s="411">
        <f t="shared" si="2"/>
        <v>0</v>
      </c>
      <c r="AL45" s="411">
        <f t="shared" si="2"/>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680</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 t="shared" ref="Y48:AL48" si="3">Y47</f>
        <v>0</v>
      </c>
      <c r="Z48" s="411">
        <f t="shared" si="3"/>
        <v>0</v>
      </c>
      <c r="AA48" s="411">
        <f t="shared" si="3"/>
        <v>0</v>
      </c>
      <c r="AB48" s="411">
        <f t="shared" si="3"/>
        <v>0</v>
      </c>
      <c r="AC48" s="411">
        <f t="shared" si="3"/>
        <v>0</v>
      </c>
      <c r="AD48" s="411">
        <f t="shared" si="3"/>
        <v>0</v>
      </c>
      <c r="AE48" s="411">
        <f t="shared" si="3"/>
        <v>0</v>
      </c>
      <c r="AF48" s="411">
        <f t="shared" si="3"/>
        <v>0</v>
      </c>
      <c r="AG48" s="411">
        <f t="shared" si="3"/>
        <v>0</v>
      </c>
      <c r="AH48" s="411">
        <f t="shared" si="3"/>
        <v>0</v>
      </c>
      <c r="AI48" s="411">
        <f t="shared" si="3"/>
        <v>0</v>
      </c>
      <c r="AJ48" s="411">
        <f t="shared" si="3"/>
        <v>0</v>
      </c>
      <c r="AK48" s="411">
        <f t="shared" si="3"/>
        <v>0</v>
      </c>
      <c r="AL48" s="411">
        <f t="shared" si="3"/>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 t="shared" ref="Y51:AL51" si="4">Y50</f>
        <v>0</v>
      </c>
      <c r="Z51" s="411">
        <f t="shared" si="4"/>
        <v>0</v>
      </c>
      <c r="AA51" s="411">
        <f t="shared" si="4"/>
        <v>0</v>
      </c>
      <c r="AB51" s="411">
        <f t="shared" si="4"/>
        <v>0</v>
      </c>
      <c r="AC51" s="411">
        <f t="shared" si="4"/>
        <v>0</v>
      </c>
      <c r="AD51" s="411">
        <f t="shared" si="4"/>
        <v>0</v>
      </c>
      <c r="AE51" s="411">
        <f t="shared" si="4"/>
        <v>0</v>
      </c>
      <c r="AF51" s="411">
        <f t="shared" si="4"/>
        <v>0</v>
      </c>
      <c r="AG51" s="411">
        <f t="shared" si="4"/>
        <v>0</v>
      </c>
      <c r="AH51" s="411">
        <f t="shared" si="4"/>
        <v>0</v>
      </c>
      <c r="AI51" s="411">
        <f t="shared" si="4"/>
        <v>0</v>
      </c>
      <c r="AJ51" s="411">
        <f t="shared" si="4"/>
        <v>0</v>
      </c>
      <c r="AK51" s="411">
        <f t="shared" si="4"/>
        <v>0</v>
      </c>
      <c r="AL51" s="411">
        <f t="shared" si="4"/>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 t="shared" ref="Y55:AL55" si="5">Y54</f>
        <v>0</v>
      </c>
      <c r="Z55" s="411">
        <f t="shared" si="5"/>
        <v>0</v>
      </c>
      <c r="AA55" s="411">
        <f t="shared" si="5"/>
        <v>0</v>
      </c>
      <c r="AB55" s="411">
        <f t="shared" si="5"/>
        <v>0</v>
      </c>
      <c r="AC55" s="411">
        <f t="shared" si="5"/>
        <v>0</v>
      </c>
      <c r="AD55" s="411">
        <f t="shared" si="5"/>
        <v>0</v>
      </c>
      <c r="AE55" s="411">
        <f t="shared" si="5"/>
        <v>0</v>
      </c>
      <c r="AF55" s="411">
        <f t="shared" si="5"/>
        <v>0</v>
      </c>
      <c r="AG55" s="411">
        <f t="shared" si="5"/>
        <v>0</v>
      </c>
      <c r="AH55" s="411">
        <f t="shared" si="5"/>
        <v>0</v>
      </c>
      <c r="AI55" s="411">
        <f t="shared" si="5"/>
        <v>0</v>
      </c>
      <c r="AJ55" s="411">
        <f t="shared" si="5"/>
        <v>0</v>
      </c>
      <c r="AK55" s="411">
        <f t="shared" si="5"/>
        <v>0</v>
      </c>
      <c r="AL55" s="411">
        <f t="shared" si="5"/>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 t="shared" ref="Y58:AL58" si="6">Y57</f>
        <v>0</v>
      </c>
      <c r="Z58" s="411">
        <f t="shared" si="6"/>
        <v>0</v>
      </c>
      <c r="AA58" s="411">
        <f t="shared" si="6"/>
        <v>0</v>
      </c>
      <c r="AB58" s="411">
        <f t="shared" si="6"/>
        <v>0</v>
      </c>
      <c r="AC58" s="411">
        <f t="shared" si="6"/>
        <v>0</v>
      </c>
      <c r="AD58" s="411">
        <f t="shared" si="6"/>
        <v>0</v>
      </c>
      <c r="AE58" s="411">
        <f t="shared" si="6"/>
        <v>0</v>
      </c>
      <c r="AF58" s="411">
        <f t="shared" si="6"/>
        <v>0</v>
      </c>
      <c r="AG58" s="411">
        <f t="shared" si="6"/>
        <v>0</v>
      </c>
      <c r="AH58" s="411">
        <f t="shared" si="6"/>
        <v>0</v>
      </c>
      <c r="AI58" s="411">
        <f t="shared" si="6"/>
        <v>0</v>
      </c>
      <c r="AJ58" s="411">
        <f t="shared" si="6"/>
        <v>0</v>
      </c>
      <c r="AK58" s="411">
        <f t="shared" si="6"/>
        <v>0</v>
      </c>
      <c r="AL58" s="411">
        <f t="shared" si="6"/>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 t="shared" ref="Y61:AL61" si="7">Y60</f>
        <v>0</v>
      </c>
      <c r="Z61" s="411">
        <f t="shared" si="7"/>
        <v>0</v>
      </c>
      <c r="AA61" s="411">
        <f t="shared" si="7"/>
        <v>0</v>
      </c>
      <c r="AB61" s="411">
        <f t="shared" si="7"/>
        <v>0</v>
      </c>
      <c r="AC61" s="411">
        <f t="shared" si="7"/>
        <v>0</v>
      </c>
      <c r="AD61" s="411">
        <f t="shared" si="7"/>
        <v>0</v>
      </c>
      <c r="AE61" s="411">
        <f t="shared" si="7"/>
        <v>0</v>
      </c>
      <c r="AF61" s="411">
        <f t="shared" si="7"/>
        <v>0</v>
      </c>
      <c r="AG61" s="411">
        <f t="shared" si="7"/>
        <v>0</v>
      </c>
      <c r="AH61" s="411">
        <f t="shared" si="7"/>
        <v>0</v>
      </c>
      <c r="AI61" s="411">
        <f t="shared" si="7"/>
        <v>0</v>
      </c>
      <c r="AJ61" s="411">
        <f t="shared" si="7"/>
        <v>0</v>
      </c>
      <c r="AK61" s="411">
        <f t="shared" si="7"/>
        <v>0</v>
      </c>
      <c r="AL61" s="411">
        <f t="shared" si="7"/>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 t="shared" ref="Y64:AL64" si="8">Y63</f>
        <v>0</v>
      </c>
      <c r="Z64" s="411">
        <f t="shared" si="8"/>
        <v>0</v>
      </c>
      <c r="AA64" s="411">
        <f t="shared" si="8"/>
        <v>0</v>
      </c>
      <c r="AB64" s="411">
        <f t="shared" si="8"/>
        <v>0</v>
      </c>
      <c r="AC64" s="411">
        <f t="shared" si="8"/>
        <v>0</v>
      </c>
      <c r="AD64" s="411">
        <f t="shared" si="8"/>
        <v>0</v>
      </c>
      <c r="AE64" s="411">
        <f t="shared" si="8"/>
        <v>0</v>
      </c>
      <c r="AF64" s="411">
        <f t="shared" si="8"/>
        <v>0</v>
      </c>
      <c r="AG64" s="411">
        <f t="shared" si="8"/>
        <v>0</v>
      </c>
      <c r="AH64" s="411">
        <f t="shared" si="8"/>
        <v>0</v>
      </c>
      <c r="AI64" s="411">
        <f t="shared" si="8"/>
        <v>0</v>
      </c>
      <c r="AJ64" s="411">
        <f t="shared" si="8"/>
        <v>0</v>
      </c>
      <c r="AK64" s="411">
        <f t="shared" si="8"/>
        <v>0</v>
      </c>
      <c r="AL64" s="411">
        <f t="shared" si="8"/>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 t="shared" ref="Y67:AL67" si="9">Y66</f>
        <v>0</v>
      </c>
      <c r="Z67" s="411">
        <f t="shared" si="9"/>
        <v>0</v>
      </c>
      <c r="AA67" s="411">
        <f t="shared" si="9"/>
        <v>0</v>
      </c>
      <c r="AB67" s="411">
        <f t="shared" si="9"/>
        <v>0</v>
      </c>
      <c r="AC67" s="411">
        <f t="shared" si="9"/>
        <v>0</v>
      </c>
      <c r="AD67" s="411">
        <f t="shared" si="9"/>
        <v>0</v>
      </c>
      <c r="AE67" s="411">
        <f t="shared" si="9"/>
        <v>0</v>
      </c>
      <c r="AF67" s="411">
        <f t="shared" si="9"/>
        <v>0</v>
      </c>
      <c r="AG67" s="411">
        <f t="shared" si="9"/>
        <v>0</v>
      </c>
      <c r="AH67" s="411">
        <f t="shared" si="9"/>
        <v>0</v>
      </c>
      <c r="AI67" s="411">
        <f t="shared" si="9"/>
        <v>0</v>
      </c>
      <c r="AJ67" s="411">
        <f t="shared" si="9"/>
        <v>0</v>
      </c>
      <c r="AK67" s="411">
        <f t="shared" si="9"/>
        <v>0</v>
      </c>
      <c r="AL67" s="411">
        <f t="shared" si="9"/>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 t="shared" ref="Y71:AL71" si="10">Y70</f>
        <v>0</v>
      </c>
      <c r="Z71" s="411">
        <f t="shared" si="10"/>
        <v>0</v>
      </c>
      <c r="AA71" s="411">
        <f t="shared" si="10"/>
        <v>0</v>
      </c>
      <c r="AB71" s="411">
        <f t="shared" si="10"/>
        <v>0</v>
      </c>
      <c r="AC71" s="411">
        <f t="shared" si="10"/>
        <v>0</v>
      </c>
      <c r="AD71" s="411">
        <f t="shared" si="10"/>
        <v>0</v>
      </c>
      <c r="AE71" s="411">
        <f t="shared" si="10"/>
        <v>0</v>
      </c>
      <c r="AF71" s="411">
        <f t="shared" si="10"/>
        <v>0</v>
      </c>
      <c r="AG71" s="411">
        <f t="shared" si="10"/>
        <v>0</v>
      </c>
      <c r="AH71" s="411">
        <f t="shared" si="10"/>
        <v>0</v>
      </c>
      <c r="AI71" s="411">
        <f t="shared" si="10"/>
        <v>0</v>
      </c>
      <c r="AJ71" s="411">
        <f t="shared" si="10"/>
        <v>0</v>
      </c>
      <c r="AK71" s="411">
        <f t="shared" si="10"/>
        <v>0</v>
      </c>
      <c r="AL71" s="411">
        <f t="shared" si="10"/>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 t="shared" ref="Y74:AL74" si="11">Y73</f>
        <v>0</v>
      </c>
      <c r="Z74" s="411">
        <f t="shared" si="11"/>
        <v>0</v>
      </c>
      <c r="AA74" s="411">
        <f t="shared" si="11"/>
        <v>0</v>
      </c>
      <c r="AB74" s="411">
        <f t="shared" si="11"/>
        <v>0</v>
      </c>
      <c r="AC74" s="411">
        <f t="shared" si="11"/>
        <v>0</v>
      </c>
      <c r="AD74" s="411">
        <f t="shared" si="11"/>
        <v>0</v>
      </c>
      <c r="AE74" s="411">
        <f t="shared" si="11"/>
        <v>0</v>
      </c>
      <c r="AF74" s="411">
        <f t="shared" si="11"/>
        <v>0</v>
      </c>
      <c r="AG74" s="411">
        <f t="shared" si="11"/>
        <v>0</v>
      </c>
      <c r="AH74" s="411">
        <f t="shared" si="11"/>
        <v>0</v>
      </c>
      <c r="AI74" s="411">
        <f t="shared" si="11"/>
        <v>0</v>
      </c>
      <c r="AJ74" s="411">
        <f t="shared" si="11"/>
        <v>0</v>
      </c>
      <c r="AK74" s="411">
        <f t="shared" si="11"/>
        <v>0</v>
      </c>
      <c r="AL74" s="411">
        <f t="shared" si="11"/>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2">Z76</f>
        <v>0</v>
      </c>
      <c r="AA77" s="411">
        <f t="shared" si="12"/>
        <v>0</v>
      </c>
      <c r="AB77" s="411">
        <f t="shared" si="12"/>
        <v>0</v>
      </c>
      <c r="AC77" s="411">
        <f t="shared" si="12"/>
        <v>0</v>
      </c>
      <c r="AD77" s="411">
        <f t="shared" si="12"/>
        <v>0</v>
      </c>
      <c r="AE77" s="411">
        <f t="shared" si="12"/>
        <v>0</v>
      </c>
      <c r="AF77" s="411">
        <f t="shared" si="12"/>
        <v>0</v>
      </c>
      <c r="AG77" s="411">
        <f t="shared" si="12"/>
        <v>0</v>
      </c>
      <c r="AH77" s="411">
        <f t="shared" si="12"/>
        <v>0</v>
      </c>
      <c r="AI77" s="411">
        <f t="shared" si="12"/>
        <v>0</v>
      </c>
      <c r="AJ77" s="411">
        <f t="shared" si="12"/>
        <v>0</v>
      </c>
      <c r="AK77" s="411">
        <f t="shared" si="12"/>
        <v>0</v>
      </c>
      <c r="AL77" s="411">
        <f t="shared" si="12"/>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 t="shared" ref="Y81:AL81" si="13">Y80</f>
        <v>0</v>
      </c>
      <c r="Z81" s="411">
        <f t="shared" si="13"/>
        <v>0</v>
      </c>
      <c r="AA81" s="411">
        <f t="shared" si="13"/>
        <v>0</v>
      </c>
      <c r="AB81" s="411">
        <f t="shared" si="13"/>
        <v>0</v>
      </c>
      <c r="AC81" s="411">
        <f t="shared" si="13"/>
        <v>0</v>
      </c>
      <c r="AD81" s="411">
        <f t="shared" si="13"/>
        <v>0</v>
      </c>
      <c r="AE81" s="411">
        <f t="shared" si="13"/>
        <v>0</v>
      </c>
      <c r="AF81" s="411">
        <f t="shared" si="13"/>
        <v>0</v>
      </c>
      <c r="AG81" s="411">
        <f t="shared" si="13"/>
        <v>0</v>
      </c>
      <c r="AH81" s="411">
        <f t="shared" si="13"/>
        <v>0</v>
      </c>
      <c r="AI81" s="411">
        <f t="shared" si="13"/>
        <v>0</v>
      </c>
      <c r="AJ81" s="411">
        <f t="shared" si="13"/>
        <v>0</v>
      </c>
      <c r="AK81" s="411">
        <f t="shared" si="13"/>
        <v>0</v>
      </c>
      <c r="AL81" s="411">
        <f t="shared" si="13"/>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 t="shared" ref="Y85:AD85" si="14">Y84</f>
        <v>0</v>
      </c>
      <c r="Z85" s="411">
        <f t="shared" si="14"/>
        <v>0</v>
      </c>
      <c r="AA85" s="411">
        <f t="shared" si="14"/>
        <v>0</v>
      </c>
      <c r="AB85" s="411">
        <f t="shared" si="14"/>
        <v>0</v>
      </c>
      <c r="AC85" s="411">
        <f t="shared" si="14"/>
        <v>0</v>
      </c>
      <c r="AD85" s="411">
        <f t="shared" si="14"/>
        <v>0</v>
      </c>
      <c r="AE85" s="411">
        <f t="shared" ref="AE85:AL85" si="15">AE84</f>
        <v>0</v>
      </c>
      <c r="AF85" s="411">
        <f t="shared" si="15"/>
        <v>0</v>
      </c>
      <c r="AG85" s="411">
        <f t="shared" si="15"/>
        <v>0</v>
      </c>
      <c r="AH85" s="411">
        <f t="shared" si="15"/>
        <v>0</v>
      </c>
      <c r="AI85" s="411">
        <f t="shared" si="15"/>
        <v>0</v>
      </c>
      <c r="AJ85" s="411">
        <f t="shared" si="15"/>
        <v>0</v>
      </c>
      <c r="AK85" s="411">
        <f t="shared" si="15"/>
        <v>0</v>
      </c>
      <c r="AL85" s="411">
        <f t="shared" si="15"/>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 t="shared" ref="Y88:AD88" si="16">Y87</f>
        <v>0</v>
      </c>
      <c r="Z88" s="411">
        <f t="shared" si="16"/>
        <v>0</v>
      </c>
      <c r="AA88" s="411">
        <f t="shared" si="16"/>
        <v>0</v>
      </c>
      <c r="AB88" s="411">
        <f t="shared" si="16"/>
        <v>0</v>
      </c>
      <c r="AC88" s="411">
        <f t="shared" si="16"/>
        <v>0</v>
      </c>
      <c r="AD88" s="411">
        <f t="shared" si="16"/>
        <v>0</v>
      </c>
      <c r="AE88" s="411">
        <f t="shared" ref="AE88:AL88" si="17">AE87</f>
        <v>0</v>
      </c>
      <c r="AF88" s="411">
        <f t="shared" si="17"/>
        <v>0</v>
      </c>
      <c r="AG88" s="411">
        <f t="shared" si="17"/>
        <v>0</v>
      </c>
      <c r="AH88" s="411">
        <f t="shared" si="17"/>
        <v>0</v>
      </c>
      <c r="AI88" s="411">
        <f t="shared" si="17"/>
        <v>0</v>
      </c>
      <c r="AJ88" s="411">
        <f t="shared" si="17"/>
        <v>0</v>
      </c>
      <c r="AK88" s="411">
        <f t="shared" si="17"/>
        <v>0</v>
      </c>
      <c r="AL88" s="411">
        <f t="shared" si="17"/>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8">Z91</f>
        <v>0</v>
      </c>
      <c r="AA92" s="411">
        <f t="shared" si="18"/>
        <v>0</v>
      </c>
      <c r="AB92" s="411">
        <f t="shared" si="18"/>
        <v>0</v>
      </c>
      <c r="AC92" s="411">
        <f t="shared" si="18"/>
        <v>0</v>
      </c>
      <c r="AD92" s="411">
        <f t="shared" si="18"/>
        <v>0</v>
      </c>
      <c r="AE92" s="411">
        <f t="shared" si="18"/>
        <v>0</v>
      </c>
      <c r="AF92" s="411">
        <f t="shared" si="18"/>
        <v>0</v>
      </c>
      <c r="AG92" s="411">
        <f t="shared" si="18"/>
        <v>0</v>
      </c>
      <c r="AH92" s="411">
        <f t="shared" si="18"/>
        <v>0</v>
      </c>
      <c r="AI92" s="411">
        <f t="shared" si="18"/>
        <v>0</v>
      </c>
      <c r="AJ92" s="411">
        <f t="shared" si="18"/>
        <v>0</v>
      </c>
      <c r="AK92" s="411">
        <f t="shared" si="18"/>
        <v>0</v>
      </c>
      <c r="AL92" s="411">
        <f t="shared" si="18"/>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 t="shared" ref="Y95:AL95" si="19">Y94</f>
        <v>0</v>
      </c>
      <c r="Z95" s="411">
        <f t="shared" si="19"/>
        <v>0</v>
      </c>
      <c r="AA95" s="411">
        <f t="shared" si="19"/>
        <v>0</v>
      </c>
      <c r="AB95" s="411">
        <f t="shared" si="19"/>
        <v>0</v>
      </c>
      <c r="AC95" s="411">
        <f t="shared" si="19"/>
        <v>0</v>
      </c>
      <c r="AD95" s="411">
        <f t="shared" si="19"/>
        <v>0</v>
      </c>
      <c r="AE95" s="411">
        <f t="shared" si="19"/>
        <v>0</v>
      </c>
      <c r="AF95" s="411">
        <f t="shared" si="19"/>
        <v>0</v>
      </c>
      <c r="AG95" s="411">
        <f t="shared" si="19"/>
        <v>0</v>
      </c>
      <c r="AH95" s="411">
        <f t="shared" si="19"/>
        <v>0</v>
      </c>
      <c r="AI95" s="411">
        <f t="shared" si="19"/>
        <v>0</v>
      </c>
      <c r="AJ95" s="411">
        <f t="shared" si="19"/>
        <v>0</v>
      </c>
      <c r="AK95" s="411">
        <f t="shared" si="19"/>
        <v>0</v>
      </c>
      <c r="AL95" s="411">
        <f t="shared" si="19"/>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20">Z97</f>
        <v>0</v>
      </c>
      <c r="AA98" s="411">
        <f t="shared" si="20"/>
        <v>0</v>
      </c>
      <c r="AB98" s="411">
        <f t="shared" si="20"/>
        <v>0</v>
      </c>
      <c r="AC98" s="411">
        <f t="shared" si="20"/>
        <v>0</v>
      </c>
      <c r="AD98" s="411">
        <f t="shared" si="20"/>
        <v>0</v>
      </c>
      <c r="AE98" s="411">
        <f t="shared" si="20"/>
        <v>0</v>
      </c>
      <c r="AF98" s="411">
        <f t="shared" si="20"/>
        <v>0</v>
      </c>
      <c r="AG98" s="411">
        <f t="shared" si="20"/>
        <v>0</v>
      </c>
      <c r="AH98" s="411">
        <f t="shared" si="20"/>
        <v>0</v>
      </c>
      <c r="AI98" s="411">
        <f t="shared" si="20"/>
        <v>0</v>
      </c>
      <c r="AJ98" s="411">
        <f t="shared" si="20"/>
        <v>0</v>
      </c>
      <c r="AK98" s="411">
        <f t="shared" si="20"/>
        <v>0</v>
      </c>
      <c r="AL98" s="411">
        <f t="shared" si="20"/>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21">Y100</f>
        <v>0</v>
      </c>
      <c r="Z101" s="411">
        <f t="shared" si="21"/>
        <v>0</v>
      </c>
      <c r="AA101" s="411">
        <f t="shared" si="21"/>
        <v>0</v>
      </c>
      <c r="AB101" s="411">
        <f t="shared" si="21"/>
        <v>0</v>
      </c>
      <c r="AC101" s="411">
        <f t="shared" si="21"/>
        <v>0</v>
      </c>
      <c r="AD101" s="411">
        <f t="shared" si="21"/>
        <v>0</v>
      </c>
      <c r="AE101" s="411">
        <f t="shared" si="21"/>
        <v>0</v>
      </c>
      <c r="AF101" s="411">
        <f t="shared" si="21"/>
        <v>0</v>
      </c>
      <c r="AG101" s="411">
        <f t="shared" si="21"/>
        <v>0</v>
      </c>
      <c r="AH101" s="411">
        <f t="shared" si="21"/>
        <v>0</v>
      </c>
      <c r="AI101" s="411">
        <f t="shared" si="21"/>
        <v>0</v>
      </c>
      <c r="AJ101" s="411">
        <f t="shared" si="21"/>
        <v>0</v>
      </c>
      <c r="AK101" s="411">
        <f t="shared" si="21"/>
        <v>0</v>
      </c>
      <c r="AL101" s="411">
        <f t="shared" si="21"/>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 t="shared" ref="Y106:AL106" si="22">Y105</f>
        <v>0</v>
      </c>
      <c r="Z106" s="411">
        <f t="shared" si="22"/>
        <v>0</v>
      </c>
      <c r="AA106" s="411">
        <f t="shared" si="22"/>
        <v>0</v>
      </c>
      <c r="AB106" s="411">
        <f t="shared" si="22"/>
        <v>0</v>
      </c>
      <c r="AC106" s="411">
        <f t="shared" si="22"/>
        <v>0</v>
      </c>
      <c r="AD106" s="411">
        <f t="shared" si="22"/>
        <v>0</v>
      </c>
      <c r="AE106" s="411">
        <f t="shared" si="22"/>
        <v>0</v>
      </c>
      <c r="AF106" s="411">
        <f t="shared" si="22"/>
        <v>0</v>
      </c>
      <c r="AG106" s="411">
        <f t="shared" si="22"/>
        <v>0</v>
      </c>
      <c r="AH106" s="411">
        <f t="shared" si="22"/>
        <v>0</v>
      </c>
      <c r="AI106" s="411">
        <f t="shared" si="22"/>
        <v>0</v>
      </c>
      <c r="AJ106" s="411">
        <f t="shared" si="22"/>
        <v>0</v>
      </c>
      <c r="AK106" s="411">
        <f t="shared" si="22"/>
        <v>0</v>
      </c>
      <c r="AL106" s="411">
        <f t="shared" si="22"/>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 t="shared" ref="Y109:AL109" si="23">Y108</f>
        <v>0</v>
      </c>
      <c r="Z109" s="411">
        <f t="shared" si="23"/>
        <v>0</v>
      </c>
      <c r="AA109" s="411">
        <f t="shared" si="23"/>
        <v>0</v>
      </c>
      <c r="AB109" s="411">
        <f t="shared" si="23"/>
        <v>0</v>
      </c>
      <c r="AC109" s="411">
        <f t="shared" si="23"/>
        <v>0</v>
      </c>
      <c r="AD109" s="411">
        <f t="shared" si="23"/>
        <v>0</v>
      </c>
      <c r="AE109" s="411">
        <f t="shared" si="23"/>
        <v>0</v>
      </c>
      <c r="AF109" s="411">
        <f t="shared" si="23"/>
        <v>0</v>
      </c>
      <c r="AG109" s="411">
        <f t="shared" si="23"/>
        <v>0</v>
      </c>
      <c r="AH109" s="411">
        <f t="shared" si="23"/>
        <v>0</v>
      </c>
      <c r="AI109" s="411">
        <f t="shared" si="23"/>
        <v>0</v>
      </c>
      <c r="AJ109" s="411">
        <f t="shared" si="23"/>
        <v>0</v>
      </c>
      <c r="AK109" s="411">
        <f t="shared" si="23"/>
        <v>0</v>
      </c>
      <c r="AL109" s="411">
        <f t="shared" si="23"/>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 t="shared" ref="Y112:AL112" si="24">Y111</f>
        <v>0</v>
      </c>
      <c r="Z112" s="411">
        <f t="shared" si="24"/>
        <v>0</v>
      </c>
      <c r="AA112" s="411">
        <f t="shared" si="24"/>
        <v>0</v>
      </c>
      <c r="AB112" s="411">
        <f t="shared" si="24"/>
        <v>0</v>
      </c>
      <c r="AC112" s="411">
        <f t="shared" si="24"/>
        <v>0</v>
      </c>
      <c r="AD112" s="411">
        <f t="shared" si="24"/>
        <v>0</v>
      </c>
      <c r="AE112" s="411">
        <f t="shared" si="24"/>
        <v>0</v>
      </c>
      <c r="AF112" s="411">
        <f t="shared" si="24"/>
        <v>0</v>
      </c>
      <c r="AG112" s="411">
        <f t="shared" si="24"/>
        <v>0</v>
      </c>
      <c r="AH112" s="411">
        <f t="shared" si="24"/>
        <v>0</v>
      </c>
      <c r="AI112" s="411">
        <f t="shared" si="24"/>
        <v>0</v>
      </c>
      <c r="AJ112" s="411">
        <f t="shared" si="24"/>
        <v>0</v>
      </c>
      <c r="AK112" s="411">
        <f t="shared" si="24"/>
        <v>0</v>
      </c>
      <c r="AL112" s="411">
        <f t="shared" si="24"/>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 t="shared" ref="Y115:AL115" si="25">Y114</f>
        <v>0</v>
      </c>
      <c r="Z115" s="411">
        <f t="shared" si="25"/>
        <v>0</v>
      </c>
      <c r="AA115" s="411">
        <f t="shared" si="25"/>
        <v>0</v>
      </c>
      <c r="AB115" s="411">
        <f t="shared" si="25"/>
        <v>0</v>
      </c>
      <c r="AC115" s="411">
        <f t="shared" si="25"/>
        <v>0</v>
      </c>
      <c r="AD115" s="411">
        <f t="shared" si="25"/>
        <v>0</v>
      </c>
      <c r="AE115" s="411">
        <f t="shared" si="25"/>
        <v>0</v>
      </c>
      <c r="AF115" s="411">
        <f t="shared" si="25"/>
        <v>0</v>
      </c>
      <c r="AG115" s="411">
        <f t="shared" si="25"/>
        <v>0</v>
      </c>
      <c r="AH115" s="411">
        <f t="shared" si="25"/>
        <v>0</v>
      </c>
      <c r="AI115" s="411">
        <f t="shared" si="25"/>
        <v>0</v>
      </c>
      <c r="AJ115" s="411">
        <f t="shared" si="25"/>
        <v>0</v>
      </c>
      <c r="AK115" s="411">
        <f t="shared" si="25"/>
        <v>0</v>
      </c>
      <c r="AL115" s="411">
        <f t="shared" si="25"/>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 t="shared" ref="Y119:AL119" si="26">Y118</f>
        <v>0</v>
      </c>
      <c r="Z119" s="411">
        <f t="shared" si="26"/>
        <v>0</v>
      </c>
      <c r="AA119" s="411">
        <f t="shared" si="26"/>
        <v>0</v>
      </c>
      <c r="AB119" s="411">
        <f t="shared" si="26"/>
        <v>0</v>
      </c>
      <c r="AC119" s="411">
        <f t="shared" si="26"/>
        <v>0</v>
      </c>
      <c r="AD119" s="411">
        <f t="shared" si="26"/>
        <v>0</v>
      </c>
      <c r="AE119" s="411">
        <f t="shared" si="26"/>
        <v>0</v>
      </c>
      <c r="AF119" s="411">
        <f t="shared" si="26"/>
        <v>0</v>
      </c>
      <c r="AG119" s="411">
        <f t="shared" si="26"/>
        <v>0</v>
      </c>
      <c r="AH119" s="411">
        <f t="shared" si="26"/>
        <v>0</v>
      </c>
      <c r="AI119" s="411">
        <f t="shared" si="26"/>
        <v>0</v>
      </c>
      <c r="AJ119" s="411">
        <f t="shared" si="26"/>
        <v>0</v>
      </c>
      <c r="AK119" s="411">
        <f t="shared" si="26"/>
        <v>0</v>
      </c>
      <c r="AL119" s="411">
        <f t="shared" si="26"/>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 t="shared" ref="Y122:AL122" si="27">Y121</f>
        <v>0</v>
      </c>
      <c r="Z122" s="411">
        <f t="shared" si="27"/>
        <v>0</v>
      </c>
      <c r="AA122" s="411">
        <f t="shared" si="27"/>
        <v>0</v>
      </c>
      <c r="AB122" s="411">
        <f t="shared" si="27"/>
        <v>0</v>
      </c>
      <c r="AC122" s="411">
        <f t="shared" si="27"/>
        <v>0</v>
      </c>
      <c r="AD122" s="411">
        <f t="shared" si="27"/>
        <v>0</v>
      </c>
      <c r="AE122" s="411">
        <f t="shared" si="27"/>
        <v>0</v>
      </c>
      <c r="AF122" s="411">
        <f t="shared" si="27"/>
        <v>0</v>
      </c>
      <c r="AG122" s="411">
        <f t="shared" si="27"/>
        <v>0</v>
      </c>
      <c r="AH122" s="411">
        <f t="shared" si="27"/>
        <v>0</v>
      </c>
      <c r="AI122" s="411">
        <f t="shared" si="27"/>
        <v>0</v>
      </c>
      <c r="AJ122" s="411">
        <f t="shared" si="27"/>
        <v>0</v>
      </c>
      <c r="AK122" s="411">
        <f t="shared" si="27"/>
        <v>0</v>
      </c>
      <c r="AL122" s="411">
        <f t="shared" si="27"/>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 t="shared" ref="Y125:AL125" si="28">Y124</f>
        <v>0</v>
      </c>
      <c r="Z125" s="411">
        <f t="shared" si="28"/>
        <v>0</v>
      </c>
      <c r="AA125" s="411">
        <f t="shared" si="28"/>
        <v>0</v>
      </c>
      <c r="AB125" s="411">
        <f t="shared" si="28"/>
        <v>0</v>
      </c>
      <c r="AC125" s="411">
        <f t="shared" si="28"/>
        <v>0</v>
      </c>
      <c r="AD125" s="411">
        <f t="shared" si="28"/>
        <v>0</v>
      </c>
      <c r="AE125" s="411">
        <f t="shared" si="28"/>
        <v>0</v>
      </c>
      <c r="AF125" s="411">
        <f t="shared" si="28"/>
        <v>0</v>
      </c>
      <c r="AG125" s="411">
        <f t="shared" si="28"/>
        <v>0</v>
      </c>
      <c r="AH125" s="411">
        <f t="shared" si="28"/>
        <v>0</v>
      </c>
      <c r="AI125" s="411">
        <f t="shared" si="28"/>
        <v>0</v>
      </c>
      <c r="AJ125" s="411">
        <f t="shared" si="28"/>
        <v>0</v>
      </c>
      <c r="AK125" s="411">
        <f t="shared" si="28"/>
        <v>0</v>
      </c>
      <c r="AL125" s="411">
        <f t="shared" si="28"/>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 t="shared" ref="Y128:AL128" si="29">Y127</f>
        <v>0</v>
      </c>
      <c r="Z128" s="411">
        <f t="shared" si="29"/>
        <v>0</v>
      </c>
      <c r="AA128" s="411">
        <f t="shared" si="29"/>
        <v>0</v>
      </c>
      <c r="AB128" s="411">
        <f t="shared" si="29"/>
        <v>0</v>
      </c>
      <c r="AC128" s="411">
        <f t="shared" si="29"/>
        <v>0</v>
      </c>
      <c r="AD128" s="411">
        <f t="shared" si="29"/>
        <v>0</v>
      </c>
      <c r="AE128" s="411">
        <f t="shared" si="29"/>
        <v>0</v>
      </c>
      <c r="AF128" s="411">
        <f t="shared" si="29"/>
        <v>0</v>
      </c>
      <c r="AG128" s="411">
        <f t="shared" si="29"/>
        <v>0</v>
      </c>
      <c r="AH128" s="411">
        <f t="shared" si="29"/>
        <v>0</v>
      </c>
      <c r="AI128" s="411">
        <f t="shared" si="29"/>
        <v>0</v>
      </c>
      <c r="AJ128" s="411">
        <f t="shared" si="29"/>
        <v>0</v>
      </c>
      <c r="AK128" s="411">
        <f t="shared" si="29"/>
        <v>0</v>
      </c>
      <c r="AL128" s="411">
        <f t="shared" si="29"/>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 t="shared" ref="Y131:AL131" si="30">Y130</f>
        <v>0</v>
      </c>
      <c r="Z131" s="411">
        <f t="shared" si="30"/>
        <v>0</v>
      </c>
      <c r="AA131" s="411">
        <f t="shared" si="30"/>
        <v>0</v>
      </c>
      <c r="AB131" s="411">
        <f t="shared" si="30"/>
        <v>0</v>
      </c>
      <c r="AC131" s="411">
        <f t="shared" si="30"/>
        <v>0</v>
      </c>
      <c r="AD131" s="411">
        <f t="shared" si="30"/>
        <v>0</v>
      </c>
      <c r="AE131" s="411">
        <f t="shared" si="30"/>
        <v>0</v>
      </c>
      <c r="AF131" s="411">
        <f t="shared" si="30"/>
        <v>0</v>
      </c>
      <c r="AG131" s="411">
        <f t="shared" si="30"/>
        <v>0</v>
      </c>
      <c r="AH131" s="411">
        <f t="shared" si="30"/>
        <v>0</v>
      </c>
      <c r="AI131" s="411">
        <f t="shared" si="30"/>
        <v>0</v>
      </c>
      <c r="AJ131" s="411">
        <f t="shared" si="30"/>
        <v>0</v>
      </c>
      <c r="AK131" s="411">
        <f t="shared" si="30"/>
        <v>0</v>
      </c>
      <c r="AL131" s="411">
        <f t="shared" si="30"/>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 t="shared" ref="Y134:AL134" si="31">Y133</f>
        <v>0</v>
      </c>
      <c r="Z134" s="411">
        <f t="shared" si="31"/>
        <v>0</v>
      </c>
      <c r="AA134" s="411">
        <f t="shared" si="31"/>
        <v>0</v>
      </c>
      <c r="AB134" s="411">
        <f t="shared" si="31"/>
        <v>0</v>
      </c>
      <c r="AC134" s="411">
        <f t="shared" si="31"/>
        <v>0</v>
      </c>
      <c r="AD134" s="411">
        <f t="shared" si="31"/>
        <v>0</v>
      </c>
      <c r="AE134" s="411">
        <f t="shared" si="31"/>
        <v>0</v>
      </c>
      <c r="AF134" s="411">
        <f t="shared" si="31"/>
        <v>0</v>
      </c>
      <c r="AG134" s="411">
        <f t="shared" si="31"/>
        <v>0</v>
      </c>
      <c r="AH134" s="411">
        <f t="shared" si="31"/>
        <v>0</v>
      </c>
      <c r="AI134" s="411">
        <f t="shared" si="31"/>
        <v>0</v>
      </c>
      <c r="AJ134" s="411">
        <f t="shared" si="31"/>
        <v>0</v>
      </c>
      <c r="AK134" s="411">
        <f t="shared" si="31"/>
        <v>0</v>
      </c>
      <c r="AL134" s="411">
        <f t="shared" si="31"/>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 t="shared" ref="Y137:AL137" si="32">Y136</f>
        <v>0</v>
      </c>
      <c r="Z137" s="411">
        <f t="shared" si="32"/>
        <v>0</v>
      </c>
      <c r="AA137" s="411">
        <f t="shared" si="32"/>
        <v>0</v>
      </c>
      <c r="AB137" s="411">
        <f t="shared" si="32"/>
        <v>0</v>
      </c>
      <c r="AC137" s="411">
        <f t="shared" si="32"/>
        <v>0</v>
      </c>
      <c r="AD137" s="411">
        <f t="shared" si="32"/>
        <v>0</v>
      </c>
      <c r="AE137" s="411">
        <f t="shared" si="32"/>
        <v>0</v>
      </c>
      <c r="AF137" s="411">
        <f t="shared" si="32"/>
        <v>0</v>
      </c>
      <c r="AG137" s="411">
        <f t="shared" si="32"/>
        <v>0</v>
      </c>
      <c r="AH137" s="411">
        <f t="shared" si="32"/>
        <v>0</v>
      </c>
      <c r="AI137" s="411">
        <f t="shared" si="32"/>
        <v>0</v>
      </c>
      <c r="AJ137" s="411">
        <f t="shared" si="32"/>
        <v>0</v>
      </c>
      <c r="AK137" s="411">
        <f t="shared" si="32"/>
        <v>0</v>
      </c>
      <c r="AL137" s="411">
        <f t="shared" si="32"/>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 t="shared" ref="Y140:AL140" si="33">Y139</f>
        <v>0</v>
      </c>
      <c r="Z140" s="411">
        <f t="shared" si="33"/>
        <v>0</v>
      </c>
      <c r="AA140" s="411">
        <f t="shared" si="33"/>
        <v>0</v>
      </c>
      <c r="AB140" s="411">
        <f t="shared" si="33"/>
        <v>0</v>
      </c>
      <c r="AC140" s="411">
        <f t="shared" si="33"/>
        <v>0</v>
      </c>
      <c r="AD140" s="411">
        <f t="shared" si="33"/>
        <v>0</v>
      </c>
      <c r="AE140" s="411">
        <f t="shared" si="33"/>
        <v>0</v>
      </c>
      <c r="AF140" s="411">
        <f t="shared" si="33"/>
        <v>0</v>
      </c>
      <c r="AG140" s="411">
        <f t="shared" si="33"/>
        <v>0</v>
      </c>
      <c r="AH140" s="411">
        <f t="shared" si="33"/>
        <v>0</v>
      </c>
      <c r="AI140" s="411">
        <f t="shared" si="33"/>
        <v>0</v>
      </c>
      <c r="AJ140" s="411">
        <f t="shared" si="33"/>
        <v>0</v>
      </c>
      <c r="AK140" s="411">
        <f t="shared" si="33"/>
        <v>0</v>
      </c>
      <c r="AL140" s="411">
        <f t="shared" si="33"/>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 t="shared" ref="Y144:AL144" si="34">Y143</f>
        <v>0</v>
      </c>
      <c r="Z144" s="411">
        <f t="shared" si="34"/>
        <v>0</v>
      </c>
      <c r="AA144" s="411">
        <f t="shared" si="34"/>
        <v>0</v>
      </c>
      <c r="AB144" s="411">
        <f t="shared" si="34"/>
        <v>0</v>
      </c>
      <c r="AC144" s="411">
        <f t="shared" si="34"/>
        <v>0</v>
      </c>
      <c r="AD144" s="411">
        <f t="shared" si="34"/>
        <v>0</v>
      </c>
      <c r="AE144" s="411">
        <f t="shared" si="34"/>
        <v>0</v>
      </c>
      <c r="AF144" s="411">
        <f t="shared" si="34"/>
        <v>0</v>
      </c>
      <c r="AG144" s="411">
        <f t="shared" si="34"/>
        <v>0</v>
      </c>
      <c r="AH144" s="411">
        <f t="shared" si="34"/>
        <v>0</v>
      </c>
      <c r="AI144" s="411">
        <f t="shared" si="34"/>
        <v>0</v>
      </c>
      <c r="AJ144" s="411">
        <f t="shared" si="34"/>
        <v>0</v>
      </c>
      <c r="AK144" s="411">
        <f t="shared" si="34"/>
        <v>0</v>
      </c>
      <c r="AL144" s="411">
        <f t="shared" si="34"/>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 t="shared" ref="Y147:AL147" si="35">Y146</f>
        <v>0</v>
      </c>
      <c r="Z147" s="411">
        <f t="shared" si="35"/>
        <v>0</v>
      </c>
      <c r="AA147" s="411">
        <f t="shared" si="35"/>
        <v>0</v>
      </c>
      <c r="AB147" s="411">
        <f t="shared" si="35"/>
        <v>0</v>
      </c>
      <c r="AC147" s="411">
        <f t="shared" si="35"/>
        <v>0</v>
      </c>
      <c r="AD147" s="411">
        <f t="shared" si="35"/>
        <v>0</v>
      </c>
      <c r="AE147" s="411">
        <f t="shared" si="35"/>
        <v>0</v>
      </c>
      <c r="AF147" s="411">
        <f t="shared" si="35"/>
        <v>0</v>
      </c>
      <c r="AG147" s="411">
        <f t="shared" si="35"/>
        <v>0</v>
      </c>
      <c r="AH147" s="411">
        <f t="shared" si="35"/>
        <v>0</v>
      </c>
      <c r="AI147" s="411">
        <f t="shared" si="35"/>
        <v>0</v>
      </c>
      <c r="AJ147" s="411">
        <f t="shared" si="35"/>
        <v>0</v>
      </c>
      <c r="AK147" s="411">
        <f t="shared" si="35"/>
        <v>0</v>
      </c>
      <c r="AL147" s="411">
        <f t="shared" si="35"/>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 t="shared" ref="Y150:AL150" si="36">Y149</f>
        <v>0</v>
      </c>
      <c r="Z150" s="411">
        <f t="shared" si="36"/>
        <v>0</v>
      </c>
      <c r="AA150" s="411">
        <f t="shared" si="36"/>
        <v>0</v>
      </c>
      <c r="AB150" s="411">
        <f t="shared" si="36"/>
        <v>0</v>
      </c>
      <c r="AC150" s="411">
        <f t="shared" si="36"/>
        <v>0</v>
      </c>
      <c r="AD150" s="411">
        <f t="shared" si="36"/>
        <v>0</v>
      </c>
      <c r="AE150" s="411">
        <f t="shared" si="36"/>
        <v>0</v>
      </c>
      <c r="AF150" s="411">
        <f t="shared" si="36"/>
        <v>0</v>
      </c>
      <c r="AG150" s="411">
        <f t="shared" si="36"/>
        <v>0</v>
      </c>
      <c r="AH150" s="411">
        <f t="shared" si="36"/>
        <v>0</v>
      </c>
      <c r="AI150" s="411">
        <f t="shared" si="36"/>
        <v>0</v>
      </c>
      <c r="AJ150" s="411">
        <f t="shared" si="36"/>
        <v>0</v>
      </c>
      <c r="AK150" s="411">
        <f t="shared" si="36"/>
        <v>0</v>
      </c>
      <c r="AL150" s="411">
        <f t="shared" si="36"/>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 t="shared" ref="Y154:AL154" si="37">Y153</f>
        <v>0</v>
      </c>
      <c r="Z154" s="411">
        <f t="shared" si="37"/>
        <v>0</v>
      </c>
      <c r="AA154" s="411">
        <f t="shared" si="37"/>
        <v>0</v>
      </c>
      <c r="AB154" s="411">
        <f t="shared" si="37"/>
        <v>0</v>
      </c>
      <c r="AC154" s="411">
        <f t="shared" si="37"/>
        <v>0</v>
      </c>
      <c r="AD154" s="411">
        <f t="shared" si="37"/>
        <v>0</v>
      </c>
      <c r="AE154" s="411">
        <f t="shared" si="37"/>
        <v>0</v>
      </c>
      <c r="AF154" s="411">
        <f t="shared" si="37"/>
        <v>0</v>
      </c>
      <c r="AG154" s="411">
        <f t="shared" si="37"/>
        <v>0</v>
      </c>
      <c r="AH154" s="411">
        <f t="shared" si="37"/>
        <v>0</v>
      </c>
      <c r="AI154" s="411">
        <f t="shared" si="37"/>
        <v>0</v>
      </c>
      <c r="AJ154" s="411">
        <f t="shared" si="37"/>
        <v>0</v>
      </c>
      <c r="AK154" s="411">
        <f t="shared" si="37"/>
        <v>0</v>
      </c>
      <c r="AL154" s="411">
        <f t="shared" si="37"/>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 t="shared" ref="Y157:AL157" si="38">Y156</f>
        <v>0</v>
      </c>
      <c r="Z157" s="411">
        <f t="shared" si="38"/>
        <v>0</v>
      </c>
      <c r="AA157" s="411">
        <f t="shared" si="38"/>
        <v>0</v>
      </c>
      <c r="AB157" s="411">
        <f t="shared" si="38"/>
        <v>0</v>
      </c>
      <c r="AC157" s="411">
        <f t="shared" si="38"/>
        <v>0</v>
      </c>
      <c r="AD157" s="411">
        <f t="shared" si="38"/>
        <v>0</v>
      </c>
      <c r="AE157" s="411">
        <f t="shared" si="38"/>
        <v>0</v>
      </c>
      <c r="AF157" s="411">
        <f t="shared" si="38"/>
        <v>0</v>
      </c>
      <c r="AG157" s="411">
        <f t="shared" si="38"/>
        <v>0</v>
      </c>
      <c r="AH157" s="411">
        <f t="shared" si="38"/>
        <v>0</v>
      </c>
      <c r="AI157" s="411">
        <f t="shared" si="38"/>
        <v>0</v>
      </c>
      <c r="AJ157" s="411">
        <f t="shared" si="38"/>
        <v>0</v>
      </c>
      <c r="AK157" s="411">
        <f t="shared" si="38"/>
        <v>0</v>
      </c>
      <c r="AL157" s="411">
        <f t="shared" si="38"/>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 t="shared" ref="Y160:AL160" si="39">Y159</f>
        <v>0</v>
      </c>
      <c r="Z160" s="411">
        <f t="shared" si="39"/>
        <v>0</v>
      </c>
      <c r="AA160" s="411">
        <f t="shared" si="39"/>
        <v>0</v>
      </c>
      <c r="AB160" s="411">
        <f t="shared" si="39"/>
        <v>0</v>
      </c>
      <c r="AC160" s="411">
        <f t="shared" si="39"/>
        <v>0</v>
      </c>
      <c r="AD160" s="411">
        <f t="shared" si="39"/>
        <v>0</v>
      </c>
      <c r="AE160" s="411">
        <f t="shared" si="39"/>
        <v>0</v>
      </c>
      <c r="AF160" s="411">
        <f t="shared" si="39"/>
        <v>0</v>
      </c>
      <c r="AG160" s="411">
        <f t="shared" si="39"/>
        <v>0</v>
      </c>
      <c r="AH160" s="411">
        <f t="shared" si="39"/>
        <v>0</v>
      </c>
      <c r="AI160" s="411">
        <f t="shared" si="39"/>
        <v>0</v>
      </c>
      <c r="AJ160" s="411">
        <f t="shared" si="39"/>
        <v>0</v>
      </c>
      <c r="AK160" s="411">
        <f t="shared" si="39"/>
        <v>0</v>
      </c>
      <c r="AL160" s="411">
        <f t="shared" si="39"/>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 t="shared" ref="Y163:AL163" si="40">Y162</f>
        <v>0</v>
      </c>
      <c r="Z163" s="411">
        <f t="shared" si="40"/>
        <v>0</v>
      </c>
      <c r="AA163" s="411">
        <f t="shared" si="40"/>
        <v>0</v>
      </c>
      <c r="AB163" s="411">
        <f t="shared" si="40"/>
        <v>0</v>
      </c>
      <c r="AC163" s="411">
        <f t="shared" si="40"/>
        <v>0</v>
      </c>
      <c r="AD163" s="411">
        <f t="shared" si="40"/>
        <v>0</v>
      </c>
      <c r="AE163" s="411">
        <f t="shared" si="40"/>
        <v>0</v>
      </c>
      <c r="AF163" s="411">
        <f t="shared" si="40"/>
        <v>0</v>
      </c>
      <c r="AG163" s="411">
        <f t="shared" si="40"/>
        <v>0</v>
      </c>
      <c r="AH163" s="411">
        <f t="shared" si="40"/>
        <v>0</v>
      </c>
      <c r="AI163" s="411">
        <f t="shared" si="40"/>
        <v>0</v>
      </c>
      <c r="AJ163" s="411">
        <f t="shared" si="40"/>
        <v>0</v>
      </c>
      <c r="AK163" s="411">
        <f t="shared" si="40"/>
        <v>0</v>
      </c>
      <c r="AL163" s="411">
        <f t="shared" si="40"/>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 t="shared" ref="Y166:AL166" si="41">Y165</f>
        <v>0</v>
      </c>
      <c r="Z166" s="411">
        <f t="shared" si="41"/>
        <v>0</v>
      </c>
      <c r="AA166" s="411">
        <f t="shared" si="41"/>
        <v>0</v>
      </c>
      <c r="AB166" s="411">
        <f t="shared" si="41"/>
        <v>0</v>
      </c>
      <c r="AC166" s="411">
        <f t="shared" si="41"/>
        <v>0</v>
      </c>
      <c r="AD166" s="411">
        <f t="shared" si="41"/>
        <v>0</v>
      </c>
      <c r="AE166" s="411">
        <f t="shared" si="41"/>
        <v>0</v>
      </c>
      <c r="AF166" s="411">
        <f t="shared" si="41"/>
        <v>0</v>
      </c>
      <c r="AG166" s="411">
        <f t="shared" si="41"/>
        <v>0</v>
      </c>
      <c r="AH166" s="411">
        <f t="shared" si="41"/>
        <v>0</v>
      </c>
      <c r="AI166" s="411">
        <f t="shared" si="41"/>
        <v>0</v>
      </c>
      <c r="AJ166" s="411">
        <f t="shared" si="41"/>
        <v>0</v>
      </c>
      <c r="AK166" s="411">
        <f t="shared" si="41"/>
        <v>0</v>
      </c>
      <c r="AL166" s="411">
        <f t="shared" si="41"/>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 t="shared" ref="Y169:AL169" si="42">Y168</f>
        <v>0</v>
      </c>
      <c r="Z169" s="411">
        <f t="shared" si="42"/>
        <v>0</v>
      </c>
      <c r="AA169" s="411">
        <f t="shared" si="42"/>
        <v>0</v>
      </c>
      <c r="AB169" s="411">
        <f t="shared" si="42"/>
        <v>0</v>
      </c>
      <c r="AC169" s="411">
        <f t="shared" si="42"/>
        <v>0</v>
      </c>
      <c r="AD169" s="411">
        <f t="shared" si="42"/>
        <v>0</v>
      </c>
      <c r="AE169" s="411">
        <f t="shared" si="42"/>
        <v>0</v>
      </c>
      <c r="AF169" s="411">
        <f t="shared" si="42"/>
        <v>0</v>
      </c>
      <c r="AG169" s="411">
        <f t="shared" si="42"/>
        <v>0</v>
      </c>
      <c r="AH169" s="411">
        <f t="shared" si="42"/>
        <v>0</v>
      </c>
      <c r="AI169" s="411">
        <f t="shared" si="42"/>
        <v>0</v>
      </c>
      <c r="AJ169" s="411">
        <f t="shared" si="42"/>
        <v>0</v>
      </c>
      <c r="AK169" s="411">
        <f t="shared" si="42"/>
        <v>0</v>
      </c>
      <c r="AL169" s="411">
        <f t="shared" si="42"/>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 t="shared" ref="Y172:AL172" si="43">Y171</f>
        <v>0</v>
      </c>
      <c r="Z172" s="411">
        <f t="shared" si="43"/>
        <v>0</v>
      </c>
      <c r="AA172" s="411">
        <f t="shared" si="43"/>
        <v>0</v>
      </c>
      <c r="AB172" s="411">
        <f t="shared" si="43"/>
        <v>0</v>
      </c>
      <c r="AC172" s="411">
        <f t="shared" si="43"/>
        <v>0</v>
      </c>
      <c r="AD172" s="411">
        <f t="shared" si="43"/>
        <v>0</v>
      </c>
      <c r="AE172" s="411">
        <f t="shared" si="43"/>
        <v>0</v>
      </c>
      <c r="AF172" s="411">
        <f t="shared" si="43"/>
        <v>0</v>
      </c>
      <c r="AG172" s="411">
        <f t="shared" si="43"/>
        <v>0</v>
      </c>
      <c r="AH172" s="411">
        <f t="shared" si="43"/>
        <v>0</v>
      </c>
      <c r="AI172" s="411">
        <f t="shared" si="43"/>
        <v>0</v>
      </c>
      <c r="AJ172" s="411">
        <f t="shared" si="43"/>
        <v>0</v>
      </c>
      <c r="AK172" s="411">
        <f t="shared" si="43"/>
        <v>0</v>
      </c>
      <c r="AL172" s="411">
        <f t="shared" si="43"/>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 t="shared" ref="Y175:AL175" si="44">Y174</f>
        <v>0</v>
      </c>
      <c r="Z175" s="411">
        <f t="shared" si="44"/>
        <v>0</v>
      </c>
      <c r="AA175" s="411">
        <f t="shared" si="44"/>
        <v>0</v>
      </c>
      <c r="AB175" s="411">
        <f t="shared" si="44"/>
        <v>0</v>
      </c>
      <c r="AC175" s="411">
        <f t="shared" si="44"/>
        <v>0</v>
      </c>
      <c r="AD175" s="411">
        <f t="shared" si="44"/>
        <v>0</v>
      </c>
      <c r="AE175" s="411">
        <f t="shared" si="44"/>
        <v>0</v>
      </c>
      <c r="AF175" s="411">
        <f t="shared" si="44"/>
        <v>0</v>
      </c>
      <c r="AG175" s="411">
        <f t="shared" si="44"/>
        <v>0</v>
      </c>
      <c r="AH175" s="411">
        <f t="shared" si="44"/>
        <v>0</v>
      </c>
      <c r="AI175" s="411">
        <f t="shared" si="44"/>
        <v>0</v>
      </c>
      <c r="AJ175" s="411">
        <f t="shared" si="44"/>
        <v>0</v>
      </c>
      <c r="AK175" s="411">
        <f t="shared" si="44"/>
        <v>0</v>
      </c>
      <c r="AL175" s="411">
        <f t="shared" si="44"/>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 t="shared" ref="Y178:AL178" si="45">Y177</f>
        <v>0</v>
      </c>
      <c r="Z178" s="411">
        <f t="shared" si="45"/>
        <v>0</v>
      </c>
      <c r="AA178" s="411">
        <f t="shared" si="45"/>
        <v>0</v>
      </c>
      <c r="AB178" s="411">
        <f t="shared" si="45"/>
        <v>0</v>
      </c>
      <c r="AC178" s="411">
        <f t="shared" si="45"/>
        <v>0</v>
      </c>
      <c r="AD178" s="411">
        <f t="shared" si="45"/>
        <v>0</v>
      </c>
      <c r="AE178" s="411">
        <f t="shared" si="45"/>
        <v>0</v>
      </c>
      <c r="AF178" s="411">
        <f t="shared" si="45"/>
        <v>0</v>
      </c>
      <c r="AG178" s="411">
        <f t="shared" si="45"/>
        <v>0</v>
      </c>
      <c r="AH178" s="411">
        <f t="shared" si="45"/>
        <v>0</v>
      </c>
      <c r="AI178" s="411">
        <f t="shared" si="45"/>
        <v>0</v>
      </c>
      <c r="AJ178" s="411">
        <f t="shared" si="45"/>
        <v>0</v>
      </c>
      <c r="AK178" s="411">
        <f t="shared" si="45"/>
        <v>0</v>
      </c>
      <c r="AL178" s="411">
        <f t="shared" si="45"/>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 t="shared" ref="Y181:AL181" si="46">Y180</f>
        <v>0</v>
      </c>
      <c r="Z181" s="411">
        <f t="shared" si="46"/>
        <v>0</v>
      </c>
      <c r="AA181" s="411">
        <f t="shared" si="46"/>
        <v>0</v>
      </c>
      <c r="AB181" s="411">
        <f t="shared" si="46"/>
        <v>0</v>
      </c>
      <c r="AC181" s="411">
        <f t="shared" si="46"/>
        <v>0</v>
      </c>
      <c r="AD181" s="411">
        <f t="shared" si="46"/>
        <v>0</v>
      </c>
      <c r="AE181" s="411">
        <f t="shared" si="46"/>
        <v>0</v>
      </c>
      <c r="AF181" s="411">
        <f t="shared" si="46"/>
        <v>0</v>
      </c>
      <c r="AG181" s="411">
        <f t="shared" si="46"/>
        <v>0</v>
      </c>
      <c r="AH181" s="411">
        <f t="shared" si="46"/>
        <v>0</v>
      </c>
      <c r="AI181" s="411">
        <f t="shared" si="46"/>
        <v>0</v>
      </c>
      <c r="AJ181" s="411">
        <f t="shared" si="46"/>
        <v>0</v>
      </c>
      <c r="AK181" s="411">
        <f t="shared" si="46"/>
        <v>0</v>
      </c>
      <c r="AL181" s="411">
        <f t="shared" si="46"/>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 t="shared" ref="Y184:AL184" si="47">Y183</f>
        <v>0</v>
      </c>
      <c r="Z184" s="411">
        <f t="shared" si="47"/>
        <v>0</v>
      </c>
      <c r="AA184" s="411">
        <f t="shared" si="47"/>
        <v>0</v>
      </c>
      <c r="AB184" s="411">
        <f t="shared" si="47"/>
        <v>0</v>
      </c>
      <c r="AC184" s="411">
        <f t="shared" si="47"/>
        <v>0</v>
      </c>
      <c r="AD184" s="411">
        <f t="shared" si="47"/>
        <v>0</v>
      </c>
      <c r="AE184" s="411">
        <f t="shared" si="47"/>
        <v>0</v>
      </c>
      <c r="AF184" s="411">
        <f t="shared" si="47"/>
        <v>0</v>
      </c>
      <c r="AG184" s="411">
        <f t="shared" si="47"/>
        <v>0</v>
      </c>
      <c r="AH184" s="411">
        <f t="shared" si="47"/>
        <v>0</v>
      </c>
      <c r="AI184" s="411">
        <f t="shared" si="47"/>
        <v>0</v>
      </c>
      <c r="AJ184" s="411">
        <f t="shared" si="47"/>
        <v>0</v>
      </c>
      <c r="AK184" s="411">
        <f t="shared" si="47"/>
        <v>0</v>
      </c>
      <c r="AL184" s="411">
        <f t="shared" si="47"/>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 t="shared" ref="Y187:AL187" si="48">Y186</f>
        <v>0</v>
      </c>
      <c r="Z187" s="411">
        <f t="shared" si="48"/>
        <v>0</v>
      </c>
      <c r="AA187" s="411">
        <f t="shared" si="48"/>
        <v>0</v>
      </c>
      <c r="AB187" s="411">
        <f t="shared" si="48"/>
        <v>0</v>
      </c>
      <c r="AC187" s="411">
        <f t="shared" si="48"/>
        <v>0</v>
      </c>
      <c r="AD187" s="411">
        <f t="shared" si="48"/>
        <v>0</v>
      </c>
      <c r="AE187" s="411">
        <f t="shared" si="48"/>
        <v>0</v>
      </c>
      <c r="AF187" s="411">
        <f t="shared" si="48"/>
        <v>0</v>
      </c>
      <c r="AG187" s="411">
        <f t="shared" si="48"/>
        <v>0</v>
      </c>
      <c r="AH187" s="411">
        <f t="shared" si="48"/>
        <v>0</v>
      </c>
      <c r="AI187" s="411">
        <f t="shared" si="48"/>
        <v>0</v>
      </c>
      <c r="AJ187" s="411">
        <f t="shared" si="48"/>
        <v>0</v>
      </c>
      <c r="AK187" s="411">
        <f t="shared" si="48"/>
        <v>0</v>
      </c>
      <c r="AL187" s="411">
        <f t="shared" si="48"/>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 t="shared" ref="Y190:AL190" si="49">Y189</f>
        <v>0</v>
      </c>
      <c r="Z190" s="411">
        <f t="shared" si="49"/>
        <v>0</v>
      </c>
      <c r="AA190" s="411">
        <f t="shared" si="49"/>
        <v>0</v>
      </c>
      <c r="AB190" s="411">
        <f t="shared" si="49"/>
        <v>0</v>
      </c>
      <c r="AC190" s="411">
        <f t="shared" si="49"/>
        <v>0</v>
      </c>
      <c r="AD190" s="411">
        <f t="shared" si="49"/>
        <v>0</v>
      </c>
      <c r="AE190" s="411">
        <f t="shared" si="49"/>
        <v>0</v>
      </c>
      <c r="AF190" s="411">
        <f t="shared" si="49"/>
        <v>0</v>
      </c>
      <c r="AG190" s="411">
        <f t="shared" si="49"/>
        <v>0</v>
      </c>
      <c r="AH190" s="411">
        <f t="shared" si="49"/>
        <v>0</v>
      </c>
      <c r="AI190" s="411">
        <f t="shared" si="49"/>
        <v>0</v>
      </c>
      <c r="AJ190" s="411">
        <f t="shared" si="49"/>
        <v>0</v>
      </c>
      <c r="AK190" s="411">
        <f t="shared" si="49"/>
        <v>0</v>
      </c>
      <c r="AL190" s="411">
        <f t="shared" si="49"/>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 t="shared" ref="Y193:AL193" si="50">Y192</f>
        <v>0</v>
      </c>
      <c r="Z193" s="411">
        <f t="shared" si="50"/>
        <v>0</v>
      </c>
      <c r="AA193" s="411">
        <f t="shared" si="50"/>
        <v>0</v>
      </c>
      <c r="AB193" s="411">
        <f t="shared" si="50"/>
        <v>0</v>
      </c>
      <c r="AC193" s="411">
        <f t="shared" si="50"/>
        <v>0</v>
      </c>
      <c r="AD193" s="411">
        <f t="shared" si="50"/>
        <v>0</v>
      </c>
      <c r="AE193" s="411">
        <f t="shared" si="50"/>
        <v>0</v>
      </c>
      <c r="AF193" s="411">
        <f t="shared" si="50"/>
        <v>0</v>
      </c>
      <c r="AG193" s="411">
        <f t="shared" si="50"/>
        <v>0</v>
      </c>
      <c r="AH193" s="411">
        <f t="shared" si="50"/>
        <v>0</v>
      </c>
      <c r="AI193" s="411">
        <f t="shared" si="50"/>
        <v>0</v>
      </c>
      <c r="AJ193" s="411">
        <f t="shared" si="50"/>
        <v>0</v>
      </c>
      <c r="AK193" s="411">
        <f t="shared" si="50"/>
        <v>0</v>
      </c>
      <c r="AL193" s="411">
        <f t="shared" si="50"/>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2.0233333333333332E-2</v>
      </c>
      <c r="Z198" s="341">
        <f>HLOOKUP(Z$35,'3.  Distribution Rates'!$C$122:$P$133,7,FALSE)</f>
        <v>1.6533333333333334E-2</v>
      </c>
      <c r="AA198" s="341">
        <f>HLOOKUP(AA$35,'3.  Distribution Rates'!$C$122:$P$133,7,FALSE)</f>
        <v>4.7110999999999992</v>
      </c>
      <c r="AB198" s="341">
        <f>HLOOKUP(AB$35,'3.  Distribution Rates'!$C$122:$P$133,7,FALSE)</f>
        <v>1.9690333333333332</v>
      </c>
      <c r="AC198" s="341">
        <f>HLOOKUP(AC$35,'3.  Distribution Rates'!$C$122:$P$133,7,FALSE)</f>
        <v>2.2221666666666668</v>
      </c>
      <c r="AD198" s="341">
        <f>HLOOKUP(AD$35,'3.  Distribution Rates'!$C$122:$P$133,7,FALSE)</f>
        <v>2.7708999999999997</v>
      </c>
      <c r="AE198" s="341">
        <f>HLOOKUP(AE$35,'3.  Distribution Rates'!$C$122:$P$133,7,FALSE)</f>
        <v>-8.2666666666666666E-2</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1">AB195*AB198</f>
        <v>0</v>
      </c>
      <c r="AC203" s="378">
        <f t="shared" si="51"/>
        <v>0</v>
      </c>
      <c r="AD203" s="378">
        <f t="shared" si="51"/>
        <v>0</v>
      </c>
      <c r="AE203" s="378">
        <f t="shared" si="51"/>
        <v>0</v>
      </c>
      <c r="AF203" s="378">
        <f t="shared" si="51"/>
        <v>0</v>
      </c>
      <c r="AG203" s="378">
        <f t="shared" si="51"/>
        <v>0</v>
      </c>
      <c r="AH203" s="378">
        <f t="shared" si="51"/>
        <v>0</v>
      </c>
      <c r="AI203" s="378">
        <f t="shared" si="51"/>
        <v>0</v>
      </c>
      <c r="AJ203" s="378">
        <f t="shared" si="51"/>
        <v>0</v>
      </c>
      <c r="AK203" s="378">
        <f t="shared" si="51"/>
        <v>0</v>
      </c>
      <c r="AL203" s="378">
        <f t="shared" si="51"/>
        <v>0</v>
      </c>
      <c r="AM203" s="628">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 t="shared" ref="Y204:AM204" si="52">SUM(Y199:Y203)</f>
        <v>0</v>
      </c>
      <c r="Z204" s="346">
        <f t="shared" si="52"/>
        <v>0</v>
      </c>
      <c r="AA204" s="346">
        <f t="shared" si="52"/>
        <v>0</v>
      </c>
      <c r="AB204" s="346">
        <f t="shared" si="52"/>
        <v>0</v>
      </c>
      <c r="AC204" s="346">
        <f t="shared" si="52"/>
        <v>0</v>
      </c>
      <c r="AD204" s="346">
        <f t="shared" si="52"/>
        <v>0</v>
      </c>
      <c r="AE204" s="346">
        <f t="shared" si="52"/>
        <v>0</v>
      </c>
      <c r="AF204" s="346">
        <f t="shared" si="52"/>
        <v>0</v>
      </c>
      <c r="AG204" s="346">
        <f t="shared" si="52"/>
        <v>0</v>
      </c>
      <c r="AH204" s="346">
        <f t="shared" si="52"/>
        <v>0</v>
      </c>
      <c r="AI204" s="346">
        <f t="shared" si="52"/>
        <v>0</v>
      </c>
      <c r="AJ204" s="346">
        <f t="shared" si="52"/>
        <v>0</v>
      </c>
      <c r="AK204" s="346">
        <f t="shared" si="52"/>
        <v>0</v>
      </c>
      <c r="AL204" s="346">
        <f t="shared" si="52"/>
        <v>0</v>
      </c>
      <c r="AM204" s="407">
        <f t="shared" si="52"/>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3">Z196*Z198</f>
        <v>0</v>
      </c>
      <c r="AA205" s="347">
        <f t="shared" si="53"/>
        <v>0</v>
      </c>
      <c r="AB205" s="347">
        <f t="shared" si="53"/>
        <v>0</v>
      </c>
      <c r="AC205" s="347">
        <f t="shared" si="53"/>
        <v>0</v>
      </c>
      <c r="AD205" s="347">
        <f t="shared" si="53"/>
        <v>0</v>
      </c>
      <c r="AE205" s="347">
        <f t="shared" si="53"/>
        <v>0</v>
      </c>
      <c r="AF205" s="347">
        <f>AF196*AF198</f>
        <v>0</v>
      </c>
      <c r="AG205" s="347">
        <f t="shared" ref="AG205:AL205" si="54">AG196*AG198</f>
        <v>0</v>
      </c>
      <c r="AH205" s="347">
        <f t="shared" si="54"/>
        <v>0</v>
      </c>
      <c r="AI205" s="347">
        <f t="shared" si="54"/>
        <v>0</v>
      </c>
      <c r="AJ205" s="347">
        <f t="shared" si="54"/>
        <v>0</v>
      </c>
      <c r="AK205" s="347">
        <f t="shared" si="54"/>
        <v>0</v>
      </c>
      <c r="AL205" s="347">
        <f t="shared" si="54"/>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587</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7" t="s">
        <v>211</v>
      </c>
      <c r="C217" s="829" t="s">
        <v>33</v>
      </c>
      <c r="D217" s="284" t="s">
        <v>422</v>
      </c>
      <c r="E217" s="831" t="s">
        <v>209</v>
      </c>
      <c r="F217" s="832"/>
      <c r="G217" s="832"/>
      <c r="H217" s="832"/>
      <c r="I217" s="832"/>
      <c r="J217" s="832"/>
      <c r="K217" s="832"/>
      <c r="L217" s="832"/>
      <c r="M217" s="833"/>
      <c r="N217" s="834" t="s">
        <v>213</v>
      </c>
      <c r="O217" s="284" t="s">
        <v>423</v>
      </c>
      <c r="P217" s="831" t="s">
        <v>212</v>
      </c>
      <c r="Q217" s="832"/>
      <c r="R217" s="832"/>
      <c r="S217" s="832"/>
      <c r="T217" s="832"/>
      <c r="U217" s="832"/>
      <c r="V217" s="832"/>
      <c r="W217" s="832"/>
      <c r="X217" s="833"/>
      <c r="Y217" s="824" t="s">
        <v>243</v>
      </c>
      <c r="Z217" s="825"/>
      <c r="AA217" s="825"/>
      <c r="AB217" s="825"/>
      <c r="AC217" s="825"/>
      <c r="AD217" s="825"/>
      <c r="AE217" s="825"/>
      <c r="AF217" s="825"/>
      <c r="AG217" s="825"/>
      <c r="AH217" s="825"/>
      <c r="AI217" s="825"/>
      <c r="AJ217" s="825"/>
      <c r="AK217" s="825"/>
      <c r="AL217" s="825"/>
      <c r="AM217" s="826"/>
    </row>
    <row r="218" spans="1:39" ht="60.75" customHeight="1">
      <c r="B218" s="828"/>
      <c r="C218" s="830"/>
      <c r="D218" s="285">
        <v>2016</v>
      </c>
      <c r="E218" s="285">
        <v>2017</v>
      </c>
      <c r="F218" s="285">
        <v>2018</v>
      </c>
      <c r="G218" s="285">
        <v>2019</v>
      </c>
      <c r="H218" s="285">
        <v>2020</v>
      </c>
      <c r="I218" s="285">
        <v>2021</v>
      </c>
      <c r="J218" s="285">
        <v>2022</v>
      </c>
      <c r="K218" s="285">
        <v>2023</v>
      </c>
      <c r="L218" s="285">
        <v>2024</v>
      </c>
      <c r="M218" s="285">
        <v>2025</v>
      </c>
      <c r="N218" s="83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General Service &lt; 50 kW</v>
      </c>
      <c r="AA218" s="285" t="str">
        <f>'1.  LRAMVA Summary'!F52</f>
        <v>General Service 50 - 4,999 kW</v>
      </c>
      <c r="AB218" s="285" t="str">
        <f>'1.  LRAMVA Summary'!G52</f>
        <v>General Service 3,000 - 4,999 kW</v>
      </c>
      <c r="AC218" s="285" t="str">
        <f>'1.  LRAMVA Summary'!H52</f>
        <v>Large Use - Regular</v>
      </c>
      <c r="AD218" s="285" t="str">
        <f>'1.  LRAMVA Summary'!I52</f>
        <v>Large Use - 3TS</v>
      </c>
      <c r="AE218" s="285" t="str">
        <f>'1.  LRAMVA Summary'!J52</f>
        <v>Large Use - Ford Annex</v>
      </c>
      <c r="AF218" s="285" t="str">
        <f>'1.  LRAMVA Summary'!K52</f>
        <v>Other</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 t="shared" ref="Y222:AL222" si="55">Y221</f>
        <v>0</v>
      </c>
      <c r="Z222" s="411">
        <f t="shared" si="55"/>
        <v>0</v>
      </c>
      <c r="AA222" s="411">
        <f t="shared" si="55"/>
        <v>0</v>
      </c>
      <c r="AB222" s="411">
        <f t="shared" si="55"/>
        <v>0</v>
      </c>
      <c r="AC222" s="411">
        <f t="shared" si="55"/>
        <v>0</v>
      </c>
      <c r="AD222" s="411">
        <f t="shared" si="55"/>
        <v>0</v>
      </c>
      <c r="AE222" s="411">
        <f t="shared" si="55"/>
        <v>0</v>
      </c>
      <c r="AF222" s="411">
        <f t="shared" si="55"/>
        <v>0</v>
      </c>
      <c r="AG222" s="411">
        <f t="shared" si="55"/>
        <v>0</v>
      </c>
      <c r="AH222" s="411">
        <f t="shared" si="55"/>
        <v>0</v>
      </c>
      <c r="AI222" s="411">
        <f t="shared" si="55"/>
        <v>0</v>
      </c>
      <c r="AJ222" s="411">
        <f t="shared" si="55"/>
        <v>0</v>
      </c>
      <c r="AK222" s="411">
        <f t="shared" si="55"/>
        <v>0</v>
      </c>
      <c r="AL222" s="411">
        <f t="shared" si="55"/>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 t="shared" ref="Y225:AL225" si="56">Y224</f>
        <v>0</v>
      </c>
      <c r="Z225" s="411">
        <f t="shared" si="56"/>
        <v>0</v>
      </c>
      <c r="AA225" s="411">
        <f t="shared" si="56"/>
        <v>0</v>
      </c>
      <c r="AB225" s="411">
        <f t="shared" si="56"/>
        <v>0</v>
      </c>
      <c r="AC225" s="411">
        <f t="shared" si="56"/>
        <v>0</v>
      </c>
      <c r="AD225" s="411">
        <f t="shared" si="56"/>
        <v>0</v>
      </c>
      <c r="AE225" s="411">
        <f t="shared" si="56"/>
        <v>0</v>
      </c>
      <c r="AF225" s="411">
        <f t="shared" si="56"/>
        <v>0</v>
      </c>
      <c r="AG225" s="411">
        <f t="shared" si="56"/>
        <v>0</v>
      </c>
      <c r="AH225" s="411">
        <f t="shared" si="56"/>
        <v>0</v>
      </c>
      <c r="AI225" s="411">
        <f t="shared" si="56"/>
        <v>0</v>
      </c>
      <c r="AJ225" s="411">
        <f t="shared" si="56"/>
        <v>0</v>
      </c>
      <c r="AK225" s="411">
        <f t="shared" si="56"/>
        <v>0</v>
      </c>
      <c r="AL225" s="411">
        <f t="shared" si="56"/>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 t="shared" ref="Y228:AL228" si="57">Y227</f>
        <v>0</v>
      </c>
      <c r="Z228" s="411">
        <f t="shared" si="57"/>
        <v>0</v>
      </c>
      <c r="AA228" s="411">
        <f t="shared" si="57"/>
        <v>0</v>
      </c>
      <c r="AB228" s="411">
        <f t="shared" si="57"/>
        <v>0</v>
      </c>
      <c r="AC228" s="411">
        <f t="shared" si="57"/>
        <v>0</v>
      </c>
      <c r="AD228" s="411">
        <f t="shared" si="57"/>
        <v>0</v>
      </c>
      <c r="AE228" s="411">
        <f t="shared" si="57"/>
        <v>0</v>
      </c>
      <c r="AF228" s="411">
        <f t="shared" si="57"/>
        <v>0</v>
      </c>
      <c r="AG228" s="411">
        <f t="shared" si="57"/>
        <v>0</v>
      </c>
      <c r="AH228" s="411">
        <f t="shared" si="57"/>
        <v>0</v>
      </c>
      <c r="AI228" s="411">
        <f t="shared" si="57"/>
        <v>0</v>
      </c>
      <c r="AJ228" s="411">
        <f t="shared" si="57"/>
        <v>0</v>
      </c>
      <c r="AK228" s="411">
        <f t="shared" si="57"/>
        <v>0</v>
      </c>
      <c r="AL228" s="411">
        <f t="shared" si="57"/>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680</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 t="shared" ref="Y231:AL231" si="58">Y230</f>
        <v>0</v>
      </c>
      <c r="Z231" s="411">
        <f t="shared" si="58"/>
        <v>0</v>
      </c>
      <c r="AA231" s="411">
        <f t="shared" si="58"/>
        <v>0</v>
      </c>
      <c r="AB231" s="411">
        <f t="shared" si="58"/>
        <v>0</v>
      </c>
      <c r="AC231" s="411">
        <f t="shared" si="58"/>
        <v>0</v>
      </c>
      <c r="AD231" s="411">
        <f t="shared" si="58"/>
        <v>0</v>
      </c>
      <c r="AE231" s="411">
        <f t="shared" si="58"/>
        <v>0</v>
      </c>
      <c r="AF231" s="411">
        <f t="shared" si="58"/>
        <v>0</v>
      </c>
      <c r="AG231" s="411">
        <f t="shared" si="58"/>
        <v>0</v>
      </c>
      <c r="AH231" s="411">
        <f t="shared" si="58"/>
        <v>0</v>
      </c>
      <c r="AI231" s="411">
        <f t="shared" si="58"/>
        <v>0</v>
      </c>
      <c r="AJ231" s="411">
        <f t="shared" si="58"/>
        <v>0</v>
      </c>
      <c r="AK231" s="411">
        <f t="shared" si="58"/>
        <v>0</v>
      </c>
      <c r="AL231" s="411">
        <f t="shared" si="58"/>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 t="shared" ref="Y234:AL234" si="59">Y233</f>
        <v>0</v>
      </c>
      <c r="Z234" s="411">
        <f t="shared" si="59"/>
        <v>0</v>
      </c>
      <c r="AA234" s="411">
        <f t="shared" si="59"/>
        <v>0</v>
      </c>
      <c r="AB234" s="411">
        <f t="shared" si="59"/>
        <v>0</v>
      </c>
      <c r="AC234" s="411">
        <f t="shared" si="59"/>
        <v>0</v>
      </c>
      <c r="AD234" s="411">
        <f t="shared" si="59"/>
        <v>0</v>
      </c>
      <c r="AE234" s="411">
        <f t="shared" si="59"/>
        <v>0</v>
      </c>
      <c r="AF234" s="411">
        <f t="shared" si="59"/>
        <v>0</v>
      </c>
      <c r="AG234" s="411">
        <f t="shared" si="59"/>
        <v>0</v>
      </c>
      <c r="AH234" s="411">
        <f t="shared" si="59"/>
        <v>0</v>
      </c>
      <c r="AI234" s="411">
        <f t="shared" si="59"/>
        <v>0</v>
      </c>
      <c r="AJ234" s="411">
        <f t="shared" si="59"/>
        <v>0</v>
      </c>
      <c r="AK234" s="411">
        <f t="shared" si="59"/>
        <v>0</v>
      </c>
      <c r="AL234" s="411">
        <f t="shared" si="59"/>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 t="shared" ref="Y238:AL238" si="60">Y237</f>
        <v>0</v>
      </c>
      <c r="Z238" s="411">
        <f t="shared" si="60"/>
        <v>0</v>
      </c>
      <c r="AA238" s="411">
        <f t="shared" si="60"/>
        <v>0</v>
      </c>
      <c r="AB238" s="411">
        <f t="shared" si="60"/>
        <v>0</v>
      </c>
      <c r="AC238" s="411">
        <f t="shared" si="60"/>
        <v>0</v>
      </c>
      <c r="AD238" s="411">
        <f t="shared" si="60"/>
        <v>0</v>
      </c>
      <c r="AE238" s="411">
        <f t="shared" si="60"/>
        <v>0</v>
      </c>
      <c r="AF238" s="411">
        <f t="shared" si="60"/>
        <v>0</v>
      </c>
      <c r="AG238" s="411">
        <f t="shared" si="60"/>
        <v>0</v>
      </c>
      <c r="AH238" s="411">
        <f t="shared" si="60"/>
        <v>0</v>
      </c>
      <c r="AI238" s="411">
        <f t="shared" si="60"/>
        <v>0</v>
      </c>
      <c r="AJ238" s="411">
        <f t="shared" si="60"/>
        <v>0</v>
      </c>
      <c r="AK238" s="411">
        <f t="shared" si="60"/>
        <v>0</v>
      </c>
      <c r="AL238" s="411">
        <f t="shared" si="60"/>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 t="shared" ref="Y241:AL241" si="61">Y240</f>
        <v>0</v>
      </c>
      <c r="Z241" s="411">
        <f t="shared" si="61"/>
        <v>0</v>
      </c>
      <c r="AA241" s="411">
        <f t="shared" si="61"/>
        <v>0</v>
      </c>
      <c r="AB241" s="411">
        <f t="shared" si="61"/>
        <v>0</v>
      </c>
      <c r="AC241" s="411">
        <f t="shared" si="61"/>
        <v>0</v>
      </c>
      <c r="AD241" s="411">
        <f t="shared" si="61"/>
        <v>0</v>
      </c>
      <c r="AE241" s="411">
        <f t="shared" si="61"/>
        <v>0</v>
      </c>
      <c r="AF241" s="411">
        <f t="shared" si="61"/>
        <v>0</v>
      </c>
      <c r="AG241" s="411">
        <f t="shared" si="61"/>
        <v>0</v>
      </c>
      <c r="AH241" s="411">
        <f t="shared" si="61"/>
        <v>0</v>
      </c>
      <c r="AI241" s="411">
        <f t="shared" si="61"/>
        <v>0</v>
      </c>
      <c r="AJ241" s="411">
        <f t="shared" si="61"/>
        <v>0</v>
      </c>
      <c r="AK241" s="411">
        <f t="shared" si="61"/>
        <v>0</v>
      </c>
      <c r="AL241" s="411">
        <f t="shared" si="61"/>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 t="shared" ref="Y244:AL244" si="62">Y243</f>
        <v>0</v>
      </c>
      <c r="Z244" s="411">
        <f t="shared" si="62"/>
        <v>0</v>
      </c>
      <c r="AA244" s="411">
        <f t="shared" si="62"/>
        <v>0</v>
      </c>
      <c r="AB244" s="411">
        <f t="shared" si="62"/>
        <v>0</v>
      </c>
      <c r="AC244" s="411">
        <f t="shared" si="62"/>
        <v>0</v>
      </c>
      <c r="AD244" s="411">
        <f t="shared" si="62"/>
        <v>0</v>
      </c>
      <c r="AE244" s="411">
        <f t="shared" si="62"/>
        <v>0</v>
      </c>
      <c r="AF244" s="411">
        <f t="shared" si="62"/>
        <v>0</v>
      </c>
      <c r="AG244" s="411">
        <f t="shared" si="62"/>
        <v>0</v>
      </c>
      <c r="AH244" s="411">
        <f t="shared" si="62"/>
        <v>0</v>
      </c>
      <c r="AI244" s="411">
        <f t="shared" si="62"/>
        <v>0</v>
      </c>
      <c r="AJ244" s="411">
        <f t="shared" si="62"/>
        <v>0</v>
      </c>
      <c r="AK244" s="411">
        <f t="shared" si="62"/>
        <v>0</v>
      </c>
      <c r="AL244" s="411">
        <f t="shared" si="62"/>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 t="shared" ref="Y247:AL247" si="63">Y246</f>
        <v>0</v>
      </c>
      <c r="Z247" s="411">
        <f t="shared" si="63"/>
        <v>0</v>
      </c>
      <c r="AA247" s="411">
        <f t="shared" si="63"/>
        <v>0</v>
      </c>
      <c r="AB247" s="411">
        <f t="shared" si="63"/>
        <v>0</v>
      </c>
      <c r="AC247" s="411">
        <f t="shared" si="63"/>
        <v>0</v>
      </c>
      <c r="AD247" s="411">
        <f t="shared" si="63"/>
        <v>0</v>
      </c>
      <c r="AE247" s="411">
        <f t="shared" si="63"/>
        <v>0</v>
      </c>
      <c r="AF247" s="411">
        <f t="shared" si="63"/>
        <v>0</v>
      </c>
      <c r="AG247" s="411">
        <f t="shared" si="63"/>
        <v>0</v>
      </c>
      <c r="AH247" s="411">
        <f t="shared" si="63"/>
        <v>0</v>
      </c>
      <c r="AI247" s="411">
        <f t="shared" si="63"/>
        <v>0</v>
      </c>
      <c r="AJ247" s="411">
        <f t="shared" si="63"/>
        <v>0</v>
      </c>
      <c r="AK247" s="411">
        <f t="shared" si="63"/>
        <v>0</v>
      </c>
      <c r="AL247" s="411">
        <f t="shared" si="63"/>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 t="shared" ref="Y250:AL250" si="64">Y249</f>
        <v>0</v>
      </c>
      <c r="Z250" s="411">
        <f t="shared" si="64"/>
        <v>0</v>
      </c>
      <c r="AA250" s="411">
        <f t="shared" si="64"/>
        <v>0</v>
      </c>
      <c r="AB250" s="411">
        <f t="shared" si="64"/>
        <v>0</v>
      </c>
      <c r="AC250" s="411">
        <f t="shared" si="64"/>
        <v>0</v>
      </c>
      <c r="AD250" s="411">
        <f t="shared" si="64"/>
        <v>0</v>
      </c>
      <c r="AE250" s="411">
        <f t="shared" si="64"/>
        <v>0</v>
      </c>
      <c r="AF250" s="411">
        <f t="shared" si="64"/>
        <v>0</v>
      </c>
      <c r="AG250" s="411">
        <f t="shared" si="64"/>
        <v>0</v>
      </c>
      <c r="AH250" s="411">
        <f t="shared" si="64"/>
        <v>0</v>
      </c>
      <c r="AI250" s="411">
        <f t="shared" si="64"/>
        <v>0</v>
      </c>
      <c r="AJ250" s="411">
        <f t="shared" si="64"/>
        <v>0</v>
      </c>
      <c r="AK250" s="411">
        <f t="shared" si="64"/>
        <v>0</v>
      </c>
      <c r="AL250" s="411">
        <f t="shared" si="64"/>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 t="shared" ref="Y254:AL254" si="65">Y253</f>
        <v>0</v>
      </c>
      <c r="Z254" s="411">
        <f t="shared" si="65"/>
        <v>0</v>
      </c>
      <c r="AA254" s="411">
        <f t="shared" si="65"/>
        <v>0</v>
      </c>
      <c r="AB254" s="411">
        <f t="shared" si="65"/>
        <v>0</v>
      </c>
      <c r="AC254" s="411">
        <f t="shared" si="65"/>
        <v>0</v>
      </c>
      <c r="AD254" s="411">
        <f t="shared" si="65"/>
        <v>0</v>
      </c>
      <c r="AE254" s="411">
        <f t="shared" si="65"/>
        <v>0</v>
      </c>
      <c r="AF254" s="411">
        <f t="shared" si="65"/>
        <v>0</v>
      </c>
      <c r="AG254" s="411">
        <f t="shared" si="65"/>
        <v>0</v>
      </c>
      <c r="AH254" s="411">
        <f t="shared" si="65"/>
        <v>0</v>
      </c>
      <c r="AI254" s="411">
        <f t="shared" si="65"/>
        <v>0</v>
      </c>
      <c r="AJ254" s="411">
        <f t="shared" si="65"/>
        <v>0</v>
      </c>
      <c r="AK254" s="411">
        <f t="shared" si="65"/>
        <v>0</v>
      </c>
      <c r="AL254" s="411">
        <f t="shared" si="65"/>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 t="shared" ref="Y257:AL257" si="66">Y256</f>
        <v>0</v>
      </c>
      <c r="Z257" s="411">
        <f t="shared" si="66"/>
        <v>0</v>
      </c>
      <c r="AA257" s="411">
        <f t="shared" si="66"/>
        <v>0</v>
      </c>
      <c r="AB257" s="411">
        <f t="shared" si="66"/>
        <v>0</v>
      </c>
      <c r="AC257" s="411">
        <f t="shared" si="66"/>
        <v>0</v>
      </c>
      <c r="AD257" s="411">
        <f t="shared" si="66"/>
        <v>0</v>
      </c>
      <c r="AE257" s="411">
        <f t="shared" si="66"/>
        <v>0</v>
      </c>
      <c r="AF257" s="411">
        <f t="shared" si="66"/>
        <v>0</v>
      </c>
      <c r="AG257" s="411">
        <f t="shared" si="66"/>
        <v>0</v>
      </c>
      <c r="AH257" s="411">
        <f t="shared" si="66"/>
        <v>0</v>
      </c>
      <c r="AI257" s="411">
        <f t="shared" si="66"/>
        <v>0</v>
      </c>
      <c r="AJ257" s="411">
        <f t="shared" si="66"/>
        <v>0</v>
      </c>
      <c r="AK257" s="411">
        <f t="shared" si="66"/>
        <v>0</v>
      </c>
      <c r="AL257" s="411">
        <f t="shared" si="66"/>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 t="shared" ref="Y260:AL260" si="67">Y259</f>
        <v>0</v>
      </c>
      <c r="Z260" s="411">
        <f t="shared" si="67"/>
        <v>0</v>
      </c>
      <c r="AA260" s="411">
        <f t="shared" si="67"/>
        <v>0</v>
      </c>
      <c r="AB260" s="411">
        <f t="shared" si="67"/>
        <v>0</v>
      </c>
      <c r="AC260" s="411">
        <f t="shared" si="67"/>
        <v>0</v>
      </c>
      <c r="AD260" s="411">
        <f t="shared" si="67"/>
        <v>0</v>
      </c>
      <c r="AE260" s="411">
        <f t="shared" si="67"/>
        <v>0</v>
      </c>
      <c r="AF260" s="411">
        <f t="shared" si="67"/>
        <v>0</v>
      </c>
      <c r="AG260" s="411">
        <f t="shared" si="67"/>
        <v>0</v>
      </c>
      <c r="AH260" s="411">
        <f t="shared" si="67"/>
        <v>0</v>
      </c>
      <c r="AI260" s="411">
        <f t="shared" si="67"/>
        <v>0</v>
      </c>
      <c r="AJ260" s="411">
        <f t="shared" si="67"/>
        <v>0</v>
      </c>
      <c r="AK260" s="411">
        <f t="shared" si="67"/>
        <v>0</v>
      </c>
      <c r="AL260" s="411">
        <f t="shared" si="67"/>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 t="shared" ref="Y264:AL264" si="68">Y263</f>
        <v>0</v>
      </c>
      <c r="Z264" s="411">
        <f t="shared" si="68"/>
        <v>0</v>
      </c>
      <c r="AA264" s="411">
        <f t="shared" si="68"/>
        <v>0</v>
      </c>
      <c r="AB264" s="411">
        <f t="shared" si="68"/>
        <v>0</v>
      </c>
      <c r="AC264" s="411">
        <f t="shared" si="68"/>
        <v>0</v>
      </c>
      <c r="AD264" s="411">
        <f t="shared" si="68"/>
        <v>0</v>
      </c>
      <c r="AE264" s="411">
        <f t="shared" si="68"/>
        <v>0</v>
      </c>
      <c r="AF264" s="411">
        <f t="shared" si="68"/>
        <v>0</v>
      </c>
      <c r="AG264" s="411">
        <f t="shared" si="68"/>
        <v>0</v>
      </c>
      <c r="AH264" s="411">
        <f t="shared" si="68"/>
        <v>0</v>
      </c>
      <c r="AI264" s="411">
        <f t="shared" si="68"/>
        <v>0</v>
      </c>
      <c r="AJ264" s="411">
        <f t="shared" si="68"/>
        <v>0</v>
      </c>
      <c r="AK264" s="411">
        <f t="shared" si="68"/>
        <v>0</v>
      </c>
      <c r="AL264" s="411">
        <f t="shared" si="68"/>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9">Z267</f>
        <v>0</v>
      </c>
      <c r="AA268" s="411">
        <f t="shared" si="69"/>
        <v>0</v>
      </c>
      <c r="AB268" s="411">
        <f t="shared" si="69"/>
        <v>0</v>
      </c>
      <c r="AC268" s="411">
        <f t="shared" si="69"/>
        <v>0</v>
      </c>
      <c r="AD268" s="411">
        <f t="shared" si="69"/>
        <v>0</v>
      </c>
      <c r="AE268" s="411">
        <f t="shared" si="69"/>
        <v>0</v>
      </c>
      <c r="AF268" s="411">
        <f t="shared" si="69"/>
        <v>0</v>
      </c>
      <c r="AG268" s="411">
        <f t="shared" si="69"/>
        <v>0</v>
      </c>
      <c r="AH268" s="411">
        <f t="shared" si="69"/>
        <v>0</v>
      </c>
      <c r="AI268" s="411">
        <f t="shared" si="69"/>
        <v>0</v>
      </c>
      <c r="AJ268" s="411">
        <f t="shared" si="69"/>
        <v>0</v>
      </c>
      <c r="AK268" s="411">
        <f t="shared" si="69"/>
        <v>0</v>
      </c>
      <c r="AL268" s="411">
        <f t="shared" si="69"/>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0">Z270</f>
        <v>0</v>
      </c>
      <c r="AA271" s="411">
        <f t="shared" si="70"/>
        <v>0</v>
      </c>
      <c r="AB271" s="411">
        <f t="shared" si="70"/>
        <v>0</v>
      </c>
      <c r="AC271" s="411">
        <f t="shared" si="70"/>
        <v>0</v>
      </c>
      <c r="AD271" s="411">
        <f t="shared" si="70"/>
        <v>0</v>
      </c>
      <c r="AE271" s="411">
        <f t="shared" si="70"/>
        <v>0</v>
      </c>
      <c r="AF271" s="411">
        <f t="shared" si="70"/>
        <v>0</v>
      </c>
      <c r="AG271" s="411">
        <f t="shared" si="70"/>
        <v>0</v>
      </c>
      <c r="AH271" s="411">
        <f t="shared" si="70"/>
        <v>0</v>
      </c>
      <c r="AI271" s="411">
        <f t="shared" si="70"/>
        <v>0</v>
      </c>
      <c r="AJ271" s="411">
        <f t="shared" si="70"/>
        <v>0</v>
      </c>
      <c r="AK271" s="411">
        <f t="shared" si="70"/>
        <v>0</v>
      </c>
      <c r="AL271" s="411">
        <f t="shared" si="70"/>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1">Z274</f>
        <v>0</v>
      </c>
      <c r="AA275" s="411">
        <f t="shared" si="71"/>
        <v>0</v>
      </c>
      <c r="AB275" s="411">
        <f t="shared" si="71"/>
        <v>0</v>
      </c>
      <c r="AC275" s="411">
        <f t="shared" si="71"/>
        <v>0</v>
      </c>
      <c r="AD275" s="411">
        <f t="shared" si="71"/>
        <v>0</v>
      </c>
      <c r="AE275" s="411">
        <f t="shared" si="71"/>
        <v>0</v>
      </c>
      <c r="AF275" s="411">
        <f t="shared" si="71"/>
        <v>0</v>
      </c>
      <c r="AG275" s="411">
        <f t="shared" si="71"/>
        <v>0</v>
      </c>
      <c r="AH275" s="411">
        <f t="shared" si="71"/>
        <v>0</v>
      </c>
      <c r="AI275" s="411">
        <f t="shared" si="71"/>
        <v>0</v>
      </c>
      <c r="AJ275" s="411">
        <f t="shared" si="71"/>
        <v>0</v>
      </c>
      <c r="AK275" s="411">
        <f t="shared" si="71"/>
        <v>0</v>
      </c>
      <c r="AL275" s="411">
        <f t="shared" si="71"/>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2">Z277</f>
        <v>0</v>
      </c>
      <c r="AA278" s="411">
        <f t="shared" si="72"/>
        <v>0</v>
      </c>
      <c r="AB278" s="411">
        <f t="shared" si="72"/>
        <v>0</v>
      </c>
      <c r="AC278" s="411">
        <f t="shared" si="72"/>
        <v>0</v>
      </c>
      <c r="AD278" s="411">
        <f t="shared" si="72"/>
        <v>0</v>
      </c>
      <c r="AE278" s="411">
        <f t="shared" si="72"/>
        <v>0</v>
      </c>
      <c r="AF278" s="411">
        <f t="shared" si="72"/>
        <v>0</v>
      </c>
      <c r="AG278" s="411">
        <f t="shared" si="72"/>
        <v>0</v>
      </c>
      <c r="AH278" s="411">
        <f t="shared" si="72"/>
        <v>0</v>
      </c>
      <c r="AI278" s="411">
        <f t="shared" si="72"/>
        <v>0</v>
      </c>
      <c r="AJ278" s="411">
        <f t="shared" si="72"/>
        <v>0</v>
      </c>
      <c r="AK278" s="411">
        <f t="shared" si="72"/>
        <v>0</v>
      </c>
      <c r="AL278" s="411">
        <f t="shared" si="72"/>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3">Z280</f>
        <v>0</v>
      </c>
      <c r="AA281" s="411">
        <f t="shared" si="73"/>
        <v>0</v>
      </c>
      <c r="AB281" s="411">
        <f t="shared" si="73"/>
        <v>0</v>
      </c>
      <c r="AC281" s="411">
        <f t="shared" si="73"/>
        <v>0</v>
      </c>
      <c r="AD281" s="411">
        <f t="shared" si="73"/>
        <v>0</v>
      </c>
      <c r="AE281" s="411">
        <f t="shared" si="73"/>
        <v>0</v>
      </c>
      <c r="AF281" s="411">
        <f t="shared" si="73"/>
        <v>0</v>
      </c>
      <c r="AG281" s="411">
        <f t="shared" si="73"/>
        <v>0</v>
      </c>
      <c r="AH281" s="411">
        <f t="shared" si="73"/>
        <v>0</v>
      </c>
      <c r="AI281" s="411">
        <f t="shared" si="73"/>
        <v>0</v>
      </c>
      <c r="AJ281" s="411">
        <f t="shared" si="73"/>
        <v>0</v>
      </c>
      <c r="AK281" s="411">
        <f t="shared" si="73"/>
        <v>0</v>
      </c>
      <c r="AL281" s="411">
        <f t="shared" si="73"/>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Y283</f>
        <v>0</v>
      </c>
      <c r="Z284" s="411">
        <f t="shared" si="74"/>
        <v>0</v>
      </c>
      <c r="AA284" s="411">
        <f t="shared" si="74"/>
        <v>0</v>
      </c>
      <c r="AB284" s="411">
        <f t="shared" si="74"/>
        <v>0</v>
      </c>
      <c r="AC284" s="411">
        <f t="shared" si="74"/>
        <v>0</v>
      </c>
      <c r="AD284" s="411">
        <f t="shared" si="74"/>
        <v>0</v>
      </c>
      <c r="AE284" s="411">
        <f t="shared" si="74"/>
        <v>0</v>
      </c>
      <c r="AF284" s="411">
        <f t="shared" si="74"/>
        <v>0</v>
      </c>
      <c r="AG284" s="411">
        <f t="shared" si="74"/>
        <v>0</v>
      </c>
      <c r="AH284" s="411">
        <f t="shared" si="74"/>
        <v>0</v>
      </c>
      <c r="AI284" s="411">
        <f t="shared" si="74"/>
        <v>0</v>
      </c>
      <c r="AJ284" s="411">
        <f t="shared" si="74"/>
        <v>0</v>
      </c>
      <c r="AK284" s="411">
        <f t="shared" si="74"/>
        <v>0</v>
      </c>
      <c r="AL284" s="411">
        <f t="shared" si="74"/>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 t="shared" ref="Y289:AL289" si="75">Y288</f>
        <v>0</v>
      </c>
      <c r="Z289" s="411">
        <f t="shared" si="75"/>
        <v>0</v>
      </c>
      <c r="AA289" s="411">
        <f t="shared" si="75"/>
        <v>0</v>
      </c>
      <c r="AB289" s="411">
        <f t="shared" si="75"/>
        <v>0</v>
      </c>
      <c r="AC289" s="411">
        <f t="shared" si="75"/>
        <v>0</v>
      </c>
      <c r="AD289" s="411">
        <f t="shared" si="75"/>
        <v>0</v>
      </c>
      <c r="AE289" s="411">
        <f t="shared" si="75"/>
        <v>0</v>
      </c>
      <c r="AF289" s="411">
        <f t="shared" si="75"/>
        <v>0</v>
      </c>
      <c r="AG289" s="411">
        <f t="shared" si="75"/>
        <v>0</v>
      </c>
      <c r="AH289" s="411">
        <f t="shared" si="75"/>
        <v>0</v>
      </c>
      <c r="AI289" s="411">
        <f t="shared" si="75"/>
        <v>0</v>
      </c>
      <c r="AJ289" s="411">
        <f t="shared" si="75"/>
        <v>0</v>
      </c>
      <c r="AK289" s="411">
        <f t="shared" si="75"/>
        <v>0</v>
      </c>
      <c r="AL289" s="411">
        <f t="shared" si="75"/>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 t="shared" ref="Y292:AL292" si="76">Y291</f>
        <v>0</v>
      </c>
      <c r="Z292" s="411">
        <f t="shared" si="76"/>
        <v>0</v>
      </c>
      <c r="AA292" s="411">
        <f t="shared" si="76"/>
        <v>0</v>
      </c>
      <c r="AB292" s="411">
        <f t="shared" si="76"/>
        <v>0</v>
      </c>
      <c r="AC292" s="411">
        <f t="shared" si="76"/>
        <v>0</v>
      </c>
      <c r="AD292" s="411">
        <f t="shared" si="76"/>
        <v>0</v>
      </c>
      <c r="AE292" s="411">
        <f t="shared" si="76"/>
        <v>0</v>
      </c>
      <c r="AF292" s="411">
        <f t="shared" si="76"/>
        <v>0</v>
      </c>
      <c r="AG292" s="411">
        <f t="shared" si="76"/>
        <v>0</v>
      </c>
      <c r="AH292" s="411">
        <f t="shared" si="76"/>
        <v>0</v>
      </c>
      <c r="AI292" s="411">
        <f t="shared" si="76"/>
        <v>0</v>
      </c>
      <c r="AJ292" s="411">
        <f t="shared" si="76"/>
        <v>0</v>
      </c>
      <c r="AK292" s="411">
        <f t="shared" si="76"/>
        <v>0</v>
      </c>
      <c r="AL292" s="411">
        <f t="shared" si="76"/>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 t="shared" ref="Y295:AL295" si="77">Y294</f>
        <v>0</v>
      </c>
      <c r="Z295" s="411">
        <f t="shared" si="77"/>
        <v>0</v>
      </c>
      <c r="AA295" s="411">
        <f t="shared" si="77"/>
        <v>0</v>
      </c>
      <c r="AB295" s="411">
        <f t="shared" si="77"/>
        <v>0</v>
      </c>
      <c r="AC295" s="411">
        <f t="shared" si="77"/>
        <v>0</v>
      </c>
      <c r="AD295" s="411">
        <f t="shared" si="77"/>
        <v>0</v>
      </c>
      <c r="AE295" s="411">
        <f t="shared" si="77"/>
        <v>0</v>
      </c>
      <c r="AF295" s="411">
        <f t="shared" si="77"/>
        <v>0</v>
      </c>
      <c r="AG295" s="411">
        <f t="shared" si="77"/>
        <v>0</v>
      </c>
      <c r="AH295" s="411">
        <f t="shared" si="77"/>
        <v>0</v>
      </c>
      <c r="AI295" s="411">
        <f t="shared" si="77"/>
        <v>0</v>
      </c>
      <c r="AJ295" s="411">
        <f t="shared" si="77"/>
        <v>0</v>
      </c>
      <c r="AK295" s="411">
        <f t="shared" si="77"/>
        <v>0</v>
      </c>
      <c r="AL295" s="411">
        <f t="shared" si="77"/>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 t="shared" ref="Y298:AL298" si="78">Y297</f>
        <v>0</v>
      </c>
      <c r="Z298" s="411">
        <f t="shared" si="78"/>
        <v>0</v>
      </c>
      <c r="AA298" s="411">
        <f t="shared" si="78"/>
        <v>0</v>
      </c>
      <c r="AB298" s="411">
        <f t="shared" si="78"/>
        <v>0</v>
      </c>
      <c r="AC298" s="411">
        <f t="shared" si="78"/>
        <v>0</v>
      </c>
      <c r="AD298" s="411">
        <f t="shared" si="78"/>
        <v>0</v>
      </c>
      <c r="AE298" s="411">
        <f t="shared" si="78"/>
        <v>0</v>
      </c>
      <c r="AF298" s="411">
        <f t="shared" si="78"/>
        <v>0</v>
      </c>
      <c r="AG298" s="411">
        <f t="shared" si="78"/>
        <v>0</v>
      </c>
      <c r="AH298" s="411">
        <f t="shared" si="78"/>
        <v>0</v>
      </c>
      <c r="AI298" s="411">
        <f t="shared" si="78"/>
        <v>0</v>
      </c>
      <c r="AJ298" s="411">
        <f t="shared" si="78"/>
        <v>0</v>
      </c>
      <c r="AK298" s="411">
        <f t="shared" si="78"/>
        <v>0</v>
      </c>
      <c r="AL298" s="411">
        <f t="shared" si="78"/>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 t="shared" ref="Y302:AL302" si="79">Y301</f>
        <v>0</v>
      </c>
      <c r="Z302" s="411">
        <f t="shared" si="79"/>
        <v>0</v>
      </c>
      <c r="AA302" s="411">
        <f t="shared" si="79"/>
        <v>0</v>
      </c>
      <c r="AB302" s="411">
        <f t="shared" si="79"/>
        <v>0</v>
      </c>
      <c r="AC302" s="411">
        <f t="shared" si="79"/>
        <v>0</v>
      </c>
      <c r="AD302" s="411">
        <f t="shared" si="79"/>
        <v>0</v>
      </c>
      <c r="AE302" s="411">
        <f t="shared" si="79"/>
        <v>0</v>
      </c>
      <c r="AF302" s="411">
        <f t="shared" si="79"/>
        <v>0</v>
      </c>
      <c r="AG302" s="411">
        <f t="shared" si="79"/>
        <v>0</v>
      </c>
      <c r="AH302" s="411">
        <f t="shared" si="79"/>
        <v>0</v>
      </c>
      <c r="AI302" s="411">
        <f t="shared" si="79"/>
        <v>0</v>
      </c>
      <c r="AJ302" s="411">
        <f t="shared" si="79"/>
        <v>0</v>
      </c>
      <c r="AK302" s="411">
        <f t="shared" si="79"/>
        <v>0</v>
      </c>
      <c r="AL302" s="411">
        <f t="shared" si="79"/>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 t="shared" ref="Y305:AL305" si="80">Y304</f>
        <v>0</v>
      </c>
      <c r="Z305" s="411">
        <f t="shared" si="80"/>
        <v>0</v>
      </c>
      <c r="AA305" s="411">
        <f t="shared" si="80"/>
        <v>0</v>
      </c>
      <c r="AB305" s="411">
        <f t="shared" si="80"/>
        <v>0</v>
      </c>
      <c r="AC305" s="411">
        <f t="shared" si="80"/>
        <v>0</v>
      </c>
      <c r="AD305" s="411">
        <f t="shared" si="80"/>
        <v>0</v>
      </c>
      <c r="AE305" s="411">
        <f t="shared" si="80"/>
        <v>0</v>
      </c>
      <c r="AF305" s="411">
        <f t="shared" si="80"/>
        <v>0</v>
      </c>
      <c r="AG305" s="411">
        <f t="shared" si="80"/>
        <v>0</v>
      </c>
      <c r="AH305" s="411">
        <f t="shared" si="80"/>
        <v>0</v>
      </c>
      <c r="AI305" s="411">
        <f t="shared" si="80"/>
        <v>0</v>
      </c>
      <c r="AJ305" s="411">
        <f t="shared" si="80"/>
        <v>0</v>
      </c>
      <c r="AK305" s="411">
        <f t="shared" si="80"/>
        <v>0</v>
      </c>
      <c r="AL305" s="411">
        <f t="shared" si="80"/>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 t="shared" ref="Y308:AL308" si="81">Y307</f>
        <v>0</v>
      </c>
      <c r="Z308" s="411">
        <f t="shared" si="81"/>
        <v>0</v>
      </c>
      <c r="AA308" s="411">
        <f t="shared" si="81"/>
        <v>0</v>
      </c>
      <c r="AB308" s="411">
        <f t="shared" si="81"/>
        <v>0</v>
      </c>
      <c r="AC308" s="411">
        <f t="shared" si="81"/>
        <v>0</v>
      </c>
      <c r="AD308" s="411">
        <f t="shared" si="81"/>
        <v>0</v>
      </c>
      <c r="AE308" s="411">
        <f t="shared" si="81"/>
        <v>0</v>
      </c>
      <c r="AF308" s="411">
        <f t="shared" si="81"/>
        <v>0</v>
      </c>
      <c r="AG308" s="411">
        <f t="shared" si="81"/>
        <v>0</v>
      </c>
      <c r="AH308" s="411">
        <f t="shared" si="81"/>
        <v>0</v>
      </c>
      <c r="AI308" s="411">
        <f t="shared" si="81"/>
        <v>0</v>
      </c>
      <c r="AJ308" s="411">
        <f t="shared" si="81"/>
        <v>0</v>
      </c>
      <c r="AK308" s="411">
        <f t="shared" si="81"/>
        <v>0</v>
      </c>
      <c r="AL308" s="411">
        <f t="shared" si="81"/>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 t="shared" ref="Y311:AL311" si="82">Y310</f>
        <v>0</v>
      </c>
      <c r="Z311" s="411">
        <f t="shared" si="82"/>
        <v>0</v>
      </c>
      <c r="AA311" s="411">
        <f t="shared" si="82"/>
        <v>0</v>
      </c>
      <c r="AB311" s="411">
        <f t="shared" si="82"/>
        <v>0</v>
      </c>
      <c r="AC311" s="411">
        <f t="shared" si="82"/>
        <v>0</v>
      </c>
      <c r="AD311" s="411">
        <f t="shared" si="82"/>
        <v>0</v>
      </c>
      <c r="AE311" s="411">
        <f t="shared" si="82"/>
        <v>0</v>
      </c>
      <c r="AF311" s="411">
        <f t="shared" si="82"/>
        <v>0</v>
      </c>
      <c r="AG311" s="411">
        <f t="shared" si="82"/>
        <v>0</v>
      </c>
      <c r="AH311" s="411">
        <f t="shared" si="82"/>
        <v>0</v>
      </c>
      <c r="AI311" s="411">
        <f t="shared" si="82"/>
        <v>0</v>
      </c>
      <c r="AJ311" s="411">
        <f t="shared" si="82"/>
        <v>0</v>
      </c>
      <c r="AK311" s="411">
        <f t="shared" si="82"/>
        <v>0</v>
      </c>
      <c r="AL311" s="411">
        <f t="shared" si="82"/>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 t="shared" ref="Y314:AL314" si="83">Y313</f>
        <v>0</v>
      </c>
      <c r="Z314" s="411">
        <f t="shared" si="83"/>
        <v>0</v>
      </c>
      <c r="AA314" s="411">
        <f t="shared" si="83"/>
        <v>0</v>
      </c>
      <c r="AB314" s="411">
        <f t="shared" si="83"/>
        <v>0</v>
      </c>
      <c r="AC314" s="411">
        <f t="shared" si="83"/>
        <v>0</v>
      </c>
      <c r="AD314" s="411">
        <f t="shared" si="83"/>
        <v>0</v>
      </c>
      <c r="AE314" s="411">
        <f t="shared" si="83"/>
        <v>0</v>
      </c>
      <c r="AF314" s="411">
        <f t="shared" si="83"/>
        <v>0</v>
      </c>
      <c r="AG314" s="411">
        <f t="shared" si="83"/>
        <v>0</v>
      </c>
      <c r="AH314" s="411">
        <f t="shared" si="83"/>
        <v>0</v>
      </c>
      <c r="AI314" s="411">
        <f t="shared" si="83"/>
        <v>0</v>
      </c>
      <c r="AJ314" s="411">
        <f t="shared" si="83"/>
        <v>0</v>
      </c>
      <c r="AK314" s="411">
        <f t="shared" si="83"/>
        <v>0</v>
      </c>
      <c r="AL314" s="411">
        <f t="shared" si="83"/>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 t="shared" ref="Y317:AL317" si="84">Y316</f>
        <v>0</v>
      </c>
      <c r="Z317" s="411">
        <f t="shared" si="84"/>
        <v>0</v>
      </c>
      <c r="AA317" s="411">
        <f t="shared" si="84"/>
        <v>0</v>
      </c>
      <c r="AB317" s="411">
        <f t="shared" si="84"/>
        <v>0</v>
      </c>
      <c r="AC317" s="411">
        <f t="shared" si="84"/>
        <v>0</v>
      </c>
      <c r="AD317" s="411">
        <f t="shared" si="84"/>
        <v>0</v>
      </c>
      <c r="AE317" s="411">
        <f t="shared" si="84"/>
        <v>0</v>
      </c>
      <c r="AF317" s="411">
        <f t="shared" si="84"/>
        <v>0</v>
      </c>
      <c r="AG317" s="411">
        <f t="shared" si="84"/>
        <v>0</v>
      </c>
      <c r="AH317" s="411">
        <f t="shared" si="84"/>
        <v>0</v>
      </c>
      <c r="AI317" s="411">
        <f t="shared" si="84"/>
        <v>0</v>
      </c>
      <c r="AJ317" s="411">
        <f t="shared" si="84"/>
        <v>0</v>
      </c>
      <c r="AK317" s="411">
        <f t="shared" si="84"/>
        <v>0</v>
      </c>
      <c r="AL317" s="411">
        <f t="shared" si="84"/>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 t="shared" ref="Y320:AL320" si="85">Y319</f>
        <v>0</v>
      </c>
      <c r="Z320" s="411">
        <f t="shared" si="85"/>
        <v>0</v>
      </c>
      <c r="AA320" s="411">
        <f t="shared" si="85"/>
        <v>0</v>
      </c>
      <c r="AB320" s="411">
        <f t="shared" si="85"/>
        <v>0</v>
      </c>
      <c r="AC320" s="411">
        <f t="shared" si="85"/>
        <v>0</v>
      </c>
      <c r="AD320" s="411">
        <f t="shared" si="85"/>
        <v>0</v>
      </c>
      <c r="AE320" s="411">
        <f t="shared" si="85"/>
        <v>0</v>
      </c>
      <c r="AF320" s="411">
        <f t="shared" si="85"/>
        <v>0</v>
      </c>
      <c r="AG320" s="411">
        <f t="shared" si="85"/>
        <v>0</v>
      </c>
      <c r="AH320" s="411">
        <f t="shared" si="85"/>
        <v>0</v>
      </c>
      <c r="AI320" s="411">
        <f t="shared" si="85"/>
        <v>0</v>
      </c>
      <c r="AJ320" s="411">
        <f t="shared" si="85"/>
        <v>0</v>
      </c>
      <c r="AK320" s="411">
        <f t="shared" si="85"/>
        <v>0</v>
      </c>
      <c r="AL320" s="411">
        <f t="shared" si="85"/>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 t="shared" ref="Y323:AL323" si="86">Y322</f>
        <v>0</v>
      </c>
      <c r="Z323" s="411">
        <f t="shared" si="86"/>
        <v>0</v>
      </c>
      <c r="AA323" s="411">
        <f t="shared" si="86"/>
        <v>0</v>
      </c>
      <c r="AB323" s="411">
        <f t="shared" si="86"/>
        <v>0</v>
      </c>
      <c r="AC323" s="411">
        <f t="shared" si="86"/>
        <v>0</v>
      </c>
      <c r="AD323" s="411">
        <f t="shared" si="86"/>
        <v>0</v>
      </c>
      <c r="AE323" s="411">
        <f t="shared" si="86"/>
        <v>0</v>
      </c>
      <c r="AF323" s="411">
        <f t="shared" si="86"/>
        <v>0</v>
      </c>
      <c r="AG323" s="411">
        <f t="shared" si="86"/>
        <v>0</v>
      </c>
      <c r="AH323" s="411">
        <f t="shared" si="86"/>
        <v>0</v>
      </c>
      <c r="AI323" s="411">
        <f t="shared" si="86"/>
        <v>0</v>
      </c>
      <c r="AJ323" s="411">
        <f t="shared" si="86"/>
        <v>0</v>
      </c>
      <c r="AK323" s="411">
        <f t="shared" si="86"/>
        <v>0</v>
      </c>
      <c r="AL323" s="411">
        <f t="shared" si="86"/>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 t="shared" ref="Y327:AL327" si="87">Y326</f>
        <v>0</v>
      </c>
      <c r="Z327" s="411">
        <f t="shared" si="87"/>
        <v>0</v>
      </c>
      <c r="AA327" s="411">
        <f t="shared" si="87"/>
        <v>0</v>
      </c>
      <c r="AB327" s="411">
        <f t="shared" si="87"/>
        <v>0</v>
      </c>
      <c r="AC327" s="411">
        <f t="shared" si="87"/>
        <v>0</v>
      </c>
      <c r="AD327" s="411">
        <f t="shared" si="87"/>
        <v>0</v>
      </c>
      <c r="AE327" s="411">
        <f t="shared" si="87"/>
        <v>0</v>
      </c>
      <c r="AF327" s="411">
        <f t="shared" si="87"/>
        <v>0</v>
      </c>
      <c r="AG327" s="411">
        <f t="shared" si="87"/>
        <v>0</v>
      </c>
      <c r="AH327" s="411">
        <f t="shared" si="87"/>
        <v>0</v>
      </c>
      <c r="AI327" s="411">
        <f t="shared" si="87"/>
        <v>0</v>
      </c>
      <c r="AJ327" s="411">
        <f t="shared" si="87"/>
        <v>0</v>
      </c>
      <c r="AK327" s="411">
        <f t="shared" si="87"/>
        <v>0</v>
      </c>
      <c r="AL327" s="411">
        <f t="shared" si="87"/>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 t="shared" ref="Y330:AL330" si="88">Y329</f>
        <v>0</v>
      </c>
      <c r="Z330" s="411">
        <f t="shared" si="88"/>
        <v>0</v>
      </c>
      <c r="AA330" s="411">
        <f t="shared" si="88"/>
        <v>0</v>
      </c>
      <c r="AB330" s="411">
        <f t="shared" si="88"/>
        <v>0</v>
      </c>
      <c r="AC330" s="411">
        <f t="shared" si="88"/>
        <v>0</v>
      </c>
      <c r="AD330" s="411">
        <f t="shared" si="88"/>
        <v>0</v>
      </c>
      <c r="AE330" s="411">
        <f t="shared" si="88"/>
        <v>0</v>
      </c>
      <c r="AF330" s="411">
        <f t="shared" si="88"/>
        <v>0</v>
      </c>
      <c r="AG330" s="411">
        <f t="shared" si="88"/>
        <v>0</v>
      </c>
      <c r="AH330" s="411">
        <f t="shared" si="88"/>
        <v>0</v>
      </c>
      <c r="AI330" s="411">
        <f t="shared" si="88"/>
        <v>0</v>
      </c>
      <c r="AJ330" s="411">
        <f t="shared" si="88"/>
        <v>0</v>
      </c>
      <c r="AK330" s="411">
        <f t="shared" si="88"/>
        <v>0</v>
      </c>
      <c r="AL330" s="411">
        <f t="shared" si="88"/>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 t="shared" ref="Y333:AL333" si="89">Y332</f>
        <v>0</v>
      </c>
      <c r="Z333" s="411">
        <f t="shared" si="89"/>
        <v>0</v>
      </c>
      <c r="AA333" s="411">
        <f t="shared" si="89"/>
        <v>0</v>
      </c>
      <c r="AB333" s="411">
        <f t="shared" si="89"/>
        <v>0</v>
      </c>
      <c r="AC333" s="411">
        <f t="shared" si="89"/>
        <v>0</v>
      </c>
      <c r="AD333" s="411">
        <f t="shared" si="89"/>
        <v>0</v>
      </c>
      <c r="AE333" s="411">
        <f t="shared" si="89"/>
        <v>0</v>
      </c>
      <c r="AF333" s="411">
        <f t="shared" si="89"/>
        <v>0</v>
      </c>
      <c r="AG333" s="411">
        <f t="shared" si="89"/>
        <v>0</v>
      </c>
      <c r="AH333" s="411">
        <f t="shared" si="89"/>
        <v>0</v>
      </c>
      <c r="AI333" s="411">
        <f t="shared" si="89"/>
        <v>0</v>
      </c>
      <c r="AJ333" s="411">
        <f t="shared" si="89"/>
        <v>0</v>
      </c>
      <c r="AK333" s="411">
        <f t="shared" si="89"/>
        <v>0</v>
      </c>
      <c r="AL333" s="411">
        <f t="shared" si="89"/>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 t="shared" ref="Y337:AL337" si="90">Y336</f>
        <v>0</v>
      </c>
      <c r="Z337" s="411">
        <f t="shared" si="90"/>
        <v>0</v>
      </c>
      <c r="AA337" s="411">
        <f t="shared" si="90"/>
        <v>0</v>
      </c>
      <c r="AB337" s="411">
        <f t="shared" si="90"/>
        <v>0</v>
      </c>
      <c r="AC337" s="411">
        <f t="shared" si="90"/>
        <v>0</v>
      </c>
      <c r="AD337" s="411">
        <f t="shared" si="90"/>
        <v>0</v>
      </c>
      <c r="AE337" s="411">
        <f t="shared" si="90"/>
        <v>0</v>
      </c>
      <c r="AF337" s="411">
        <f t="shared" si="90"/>
        <v>0</v>
      </c>
      <c r="AG337" s="411">
        <f t="shared" si="90"/>
        <v>0</v>
      </c>
      <c r="AH337" s="411">
        <f t="shared" si="90"/>
        <v>0</v>
      </c>
      <c r="AI337" s="411">
        <f t="shared" si="90"/>
        <v>0</v>
      </c>
      <c r="AJ337" s="411">
        <f t="shared" si="90"/>
        <v>0</v>
      </c>
      <c r="AK337" s="411">
        <f t="shared" si="90"/>
        <v>0</v>
      </c>
      <c r="AL337" s="411">
        <f t="shared" si="90"/>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 t="shared" ref="Y340:AL340" si="91">Y339</f>
        <v>0</v>
      </c>
      <c r="Z340" s="411">
        <f t="shared" si="91"/>
        <v>0</v>
      </c>
      <c r="AA340" s="411">
        <f t="shared" si="91"/>
        <v>0</v>
      </c>
      <c r="AB340" s="411">
        <f t="shared" si="91"/>
        <v>0</v>
      </c>
      <c r="AC340" s="411">
        <f t="shared" si="91"/>
        <v>0</v>
      </c>
      <c r="AD340" s="411">
        <f t="shared" si="91"/>
        <v>0</v>
      </c>
      <c r="AE340" s="411">
        <f t="shared" si="91"/>
        <v>0</v>
      </c>
      <c r="AF340" s="411">
        <f t="shared" si="91"/>
        <v>0</v>
      </c>
      <c r="AG340" s="411">
        <f t="shared" si="91"/>
        <v>0</v>
      </c>
      <c r="AH340" s="411">
        <f t="shared" si="91"/>
        <v>0</v>
      </c>
      <c r="AI340" s="411">
        <f t="shared" si="91"/>
        <v>0</v>
      </c>
      <c r="AJ340" s="411">
        <f t="shared" si="91"/>
        <v>0</v>
      </c>
      <c r="AK340" s="411">
        <f t="shared" si="91"/>
        <v>0</v>
      </c>
      <c r="AL340" s="411">
        <f t="shared" si="91"/>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 t="shared" ref="Y343:AL343" si="92">Y342</f>
        <v>0</v>
      </c>
      <c r="Z343" s="411">
        <f t="shared" si="92"/>
        <v>0</v>
      </c>
      <c r="AA343" s="411">
        <f t="shared" si="92"/>
        <v>0</v>
      </c>
      <c r="AB343" s="411">
        <f t="shared" si="92"/>
        <v>0</v>
      </c>
      <c r="AC343" s="411">
        <f t="shared" si="92"/>
        <v>0</v>
      </c>
      <c r="AD343" s="411">
        <f t="shared" si="92"/>
        <v>0</v>
      </c>
      <c r="AE343" s="411">
        <f t="shared" si="92"/>
        <v>0</v>
      </c>
      <c r="AF343" s="411">
        <f t="shared" si="92"/>
        <v>0</v>
      </c>
      <c r="AG343" s="411">
        <f t="shared" si="92"/>
        <v>0</v>
      </c>
      <c r="AH343" s="411">
        <f t="shared" si="92"/>
        <v>0</v>
      </c>
      <c r="AI343" s="411">
        <f t="shared" si="92"/>
        <v>0</v>
      </c>
      <c r="AJ343" s="411">
        <f t="shared" si="92"/>
        <v>0</v>
      </c>
      <c r="AK343" s="411">
        <f t="shared" si="92"/>
        <v>0</v>
      </c>
      <c r="AL343" s="411">
        <f t="shared" si="92"/>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 t="shared" ref="Y346:AL346" si="93">Y345</f>
        <v>0</v>
      </c>
      <c r="Z346" s="411">
        <f t="shared" si="93"/>
        <v>0</v>
      </c>
      <c r="AA346" s="411">
        <f t="shared" si="93"/>
        <v>0</v>
      </c>
      <c r="AB346" s="411">
        <f t="shared" si="93"/>
        <v>0</v>
      </c>
      <c r="AC346" s="411">
        <f t="shared" si="93"/>
        <v>0</v>
      </c>
      <c r="AD346" s="411">
        <f t="shared" si="93"/>
        <v>0</v>
      </c>
      <c r="AE346" s="411">
        <f t="shared" si="93"/>
        <v>0</v>
      </c>
      <c r="AF346" s="411">
        <f t="shared" si="93"/>
        <v>0</v>
      </c>
      <c r="AG346" s="411">
        <f t="shared" si="93"/>
        <v>0</v>
      </c>
      <c r="AH346" s="411">
        <f t="shared" si="93"/>
        <v>0</v>
      </c>
      <c r="AI346" s="411">
        <f t="shared" si="93"/>
        <v>0</v>
      </c>
      <c r="AJ346" s="411">
        <f t="shared" si="93"/>
        <v>0</v>
      </c>
      <c r="AK346" s="411">
        <f t="shared" si="93"/>
        <v>0</v>
      </c>
      <c r="AL346" s="411">
        <f t="shared" si="93"/>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 t="shared" ref="Y349:AL349" si="94">Y348</f>
        <v>0</v>
      </c>
      <c r="Z349" s="411">
        <f t="shared" si="94"/>
        <v>0</v>
      </c>
      <c r="AA349" s="411">
        <f t="shared" si="94"/>
        <v>0</v>
      </c>
      <c r="AB349" s="411">
        <f t="shared" si="94"/>
        <v>0</v>
      </c>
      <c r="AC349" s="411">
        <f t="shared" si="94"/>
        <v>0</v>
      </c>
      <c r="AD349" s="411">
        <f t="shared" si="94"/>
        <v>0</v>
      </c>
      <c r="AE349" s="411">
        <f t="shared" si="94"/>
        <v>0</v>
      </c>
      <c r="AF349" s="411">
        <f t="shared" si="94"/>
        <v>0</v>
      </c>
      <c r="AG349" s="411">
        <f t="shared" si="94"/>
        <v>0</v>
      </c>
      <c r="AH349" s="411">
        <f t="shared" si="94"/>
        <v>0</v>
      </c>
      <c r="AI349" s="411">
        <f t="shared" si="94"/>
        <v>0</v>
      </c>
      <c r="AJ349" s="411">
        <f t="shared" si="94"/>
        <v>0</v>
      </c>
      <c r="AK349" s="411">
        <f t="shared" si="94"/>
        <v>0</v>
      </c>
      <c r="AL349" s="411">
        <f t="shared" si="94"/>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 t="shared" ref="Y352:AL352" si="95">Y351</f>
        <v>0</v>
      </c>
      <c r="Z352" s="411">
        <f t="shared" si="95"/>
        <v>0</v>
      </c>
      <c r="AA352" s="411">
        <f t="shared" si="95"/>
        <v>0</v>
      </c>
      <c r="AB352" s="411">
        <f t="shared" si="95"/>
        <v>0</v>
      </c>
      <c r="AC352" s="411">
        <f t="shared" si="95"/>
        <v>0</v>
      </c>
      <c r="AD352" s="411">
        <f t="shared" si="95"/>
        <v>0</v>
      </c>
      <c r="AE352" s="411">
        <f t="shared" si="95"/>
        <v>0</v>
      </c>
      <c r="AF352" s="411">
        <f t="shared" si="95"/>
        <v>0</v>
      </c>
      <c r="AG352" s="411">
        <f t="shared" si="95"/>
        <v>0</v>
      </c>
      <c r="AH352" s="411">
        <f t="shared" si="95"/>
        <v>0</v>
      </c>
      <c r="AI352" s="411">
        <f t="shared" si="95"/>
        <v>0</v>
      </c>
      <c r="AJ352" s="411">
        <f t="shared" si="95"/>
        <v>0</v>
      </c>
      <c r="AK352" s="411">
        <f t="shared" si="95"/>
        <v>0</v>
      </c>
      <c r="AL352" s="411">
        <f t="shared" si="95"/>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 t="shared" ref="Y355:AL355" si="96">Y354</f>
        <v>0</v>
      </c>
      <c r="Z355" s="411">
        <f t="shared" si="96"/>
        <v>0</v>
      </c>
      <c r="AA355" s="411">
        <f t="shared" si="96"/>
        <v>0</v>
      </c>
      <c r="AB355" s="411">
        <f t="shared" si="96"/>
        <v>0</v>
      </c>
      <c r="AC355" s="411">
        <f t="shared" si="96"/>
        <v>0</v>
      </c>
      <c r="AD355" s="411">
        <f t="shared" si="96"/>
        <v>0</v>
      </c>
      <c r="AE355" s="411">
        <f t="shared" si="96"/>
        <v>0</v>
      </c>
      <c r="AF355" s="411">
        <f t="shared" si="96"/>
        <v>0</v>
      </c>
      <c r="AG355" s="411">
        <f t="shared" si="96"/>
        <v>0</v>
      </c>
      <c r="AH355" s="411">
        <f t="shared" si="96"/>
        <v>0</v>
      </c>
      <c r="AI355" s="411">
        <f t="shared" si="96"/>
        <v>0</v>
      </c>
      <c r="AJ355" s="411">
        <f t="shared" si="96"/>
        <v>0</v>
      </c>
      <c r="AK355" s="411">
        <f t="shared" si="96"/>
        <v>0</v>
      </c>
      <c r="AL355" s="411">
        <f t="shared" si="96"/>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 t="shared" ref="Y358:AL358" si="97">Y357</f>
        <v>0</v>
      </c>
      <c r="Z358" s="411">
        <f t="shared" si="97"/>
        <v>0</v>
      </c>
      <c r="AA358" s="411">
        <f t="shared" si="97"/>
        <v>0</v>
      </c>
      <c r="AB358" s="411">
        <f t="shared" si="97"/>
        <v>0</v>
      </c>
      <c r="AC358" s="411">
        <f t="shared" si="97"/>
        <v>0</v>
      </c>
      <c r="AD358" s="411">
        <f t="shared" si="97"/>
        <v>0</v>
      </c>
      <c r="AE358" s="411">
        <f t="shared" si="97"/>
        <v>0</v>
      </c>
      <c r="AF358" s="411">
        <f t="shared" si="97"/>
        <v>0</v>
      </c>
      <c r="AG358" s="411">
        <f t="shared" si="97"/>
        <v>0</v>
      </c>
      <c r="AH358" s="411">
        <f t="shared" si="97"/>
        <v>0</v>
      </c>
      <c r="AI358" s="411">
        <f t="shared" si="97"/>
        <v>0</v>
      </c>
      <c r="AJ358" s="411">
        <f t="shared" si="97"/>
        <v>0</v>
      </c>
      <c r="AK358" s="411">
        <f t="shared" si="97"/>
        <v>0</v>
      </c>
      <c r="AL358" s="411">
        <f t="shared" si="97"/>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 t="shared" ref="Y361:AL361" si="98">Y360</f>
        <v>0</v>
      </c>
      <c r="Z361" s="411">
        <f t="shared" si="98"/>
        <v>0</v>
      </c>
      <c r="AA361" s="411">
        <f t="shared" si="98"/>
        <v>0</v>
      </c>
      <c r="AB361" s="411">
        <f t="shared" si="98"/>
        <v>0</v>
      </c>
      <c r="AC361" s="411">
        <f t="shared" si="98"/>
        <v>0</v>
      </c>
      <c r="AD361" s="411">
        <f t="shared" si="98"/>
        <v>0</v>
      </c>
      <c r="AE361" s="411">
        <f t="shared" si="98"/>
        <v>0</v>
      </c>
      <c r="AF361" s="411">
        <f t="shared" si="98"/>
        <v>0</v>
      </c>
      <c r="AG361" s="411">
        <f t="shared" si="98"/>
        <v>0</v>
      </c>
      <c r="AH361" s="411">
        <f t="shared" si="98"/>
        <v>0</v>
      </c>
      <c r="AI361" s="411">
        <f t="shared" si="98"/>
        <v>0</v>
      </c>
      <c r="AJ361" s="411">
        <f t="shared" si="98"/>
        <v>0</v>
      </c>
      <c r="AK361" s="411">
        <f t="shared" si="98"/>
        <v>0</v>
      </c>
      <c r="AL361" s="411">
        <f t="shared" si="98"/>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 t="shared" ref="Y364:AL364" si="99">Y363</f>
        <v>0</v>
      </c>
      <c r="Z364" s="411">
        <f t="shared" si="99"/>
        <v>0</v>
      </c>
      <c r="AA364" s="411">
        <f t="shared" si="99"/>
        <v>0</v>
      </c>
      <c r="AB364" s="411">
        <f t="shared" si="99"/>
        <v>0</v>
      </c>
      <c r="AC364" s="411">
        <f t="shared" si="99"/>
        <v>0</v>
      </c>
      <c r="AD364" s="411">
        <f t="shared" si="99"/>
        <v>0</v>
      </c>
      <c r="AE364" s="411">
        <f t="shared" si="99"/>
        <v>0</v>
      </c>
      <c r="AF364" s="411">
        <f t="shared" si="99"/>
        <v>0</v>
      </c>
      <c r="AG364" s="411">
        <f t="shared" si="99"/>
        <v>0</v>
      </c>
      <c r="AH364" s="411">
        <f t="shared" si="99"/>
        <v>0</v>
      </c>
      <c r="AI364" s="411">
        <f t="shared" si="99"/>
        <v>0</v>
      </c>
      <c r="AJ364" s="411">
        <f t="shared" si="99"/>
        <v>0</v>
      </c>
      <c r="AK364" s="411">
        <f t="shared" si="99"/>
        <v>0</v>
      </c>
      <c r="AL364" s="411">
        <f t="shared" si="99"/>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 t="shared" ref="Y367:AL367" si="100">Y366</f>
        <v>0</v>
      </c>
      <c r="Z367" s="411">
        <f t="shared" si="100"/>
        <v>0</v>
      </c>
      <c r="AA367" s="411">
        <f t="shared" si="100"/>
        <v>0</v>
      </c>
      <c r="AB367" s="411">
        <f t="shared" si="100"/>
        <v>0</v>
      </c>
      <c r="AC367" s="411">
        <f t="shared" si="100"/>
        <v>0</v>
      </c>
      <c r="AD367" s="411">
        <f t="shared" si="100"/>
        <v>0</v>
      </c>
      <c r="AE367" s="411">
        <f t="shared" si="100"/>
        <v>0</v>
      </c>
      <c r="AF367" s="411">
        <f t="shared" si="100"/>
        <v>0</v>
      </c>
      <c r="AG367" s="411">
        <f t="shared" si="100"/>
        <v>0</v>
      </c>
      <c r="AH367" s="411">
        <f t="shared" si="100"/>
        <v>0</v>
      </c>
      <c r="AI367" s="411">
        <f t="shared" si="100"/>
        <v>0</v>
      </c>
      <c r="AJ367" s="411">
        <f t="shared" si="100"/>
        <v>0</v>
      </c>
      <c r="AK367" s="411">
        <f t="shared" si="100"/>
        <v>0</v>
      </c>
      <c r="AL367" s="411">
        <f t="shared" si="100"/>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 t="shared" ref="Y370:AL370" si="101">Y369</f>
        <v>0</v>
      </c>
      <c r="Z370" s="411">
        <f t="shared" si="101"/>
        <v>0</v>
      </c>
      <c r="AA370" s="411">
        <f t="shared" si="101"/>
        <v>0</v>
      </c>
      <c r="AB370" s="411">
        <f t="shared" si="101"/>
        <v>0</v>
      </c>
      <c r="AC370" s="411">
        <f t="shared" si="101"/>
        <v>0</v>
      </c>
      <c r="AD370" s="411">
        <f t="shared" si="101"/>
        <v>0</v>
      </c>
      <c r="AE370" s="411">
        <f t="shared" si="101"/>
        <v>0</v>
      </c>
      <c r="AF370" s="411">
        <f t="shared" si="101"/>
        <v>0</v>
      </c>
      <c r="AG370" s="411">
        <f t="shared" si="101"/>
        <v>0</v>
      </c>
      <c r="AH370" s="411">
        <f t="shared" si="101"/>
        <v>0</v>
      </c>
      <c r="AI370" s="411">
        <f t="shared" si="101"/>
        <v>0</v>
      </c>
      <c r="AJ370" s="411">
        <f t="shared" si="101"/>
        <v>0</v>
      </c>
      <c r="AK370" s="411">
        <f t="shared" si="101"/>
        <v>0</v>
      </c>
      <c r="AL370" s="411">
        <f t="shared" si="101"/>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 t="shared" ref="Y373:AL373" si="102">Y372</f>
        <v>0</v>
      </c>
      <c r="Z373" s="411">
        <f t="shared" si="102"/>
        <v>0</v>
      </c>
      <c r="AA373" s="411">
        <f t="shared" si="102"/>
        <v>0</v>
      </c>
      <c r="AB373" s="411">
        <f t="shared" si="102"/>
        <v>0</v>
      </c>
      <c r="AC373" s="411">
        <f t="shared" si="102"/>
        <v>0</v>
      </c>
      <c r="AD373" s="411">
        <f t="shared" si="102"/>
        <v>0</v>
      </c>
      <c r="AE373" s="411">
        <f t="shared" si="102"/>
        <v>0</v>
      </c>
      <c r="AF373" s="411">
        <f t="shared" si="102"/>
        <v>0</v>
      </c>
      <c r="AG373" s="411">
        <f t="shared" si="102"/>
        <v>0</v>
      </c>
      <c r="AH373" s="411">
        <f t="shared" si="102"/>
        <v>0</v>
      </c>
      <c r="AI373" s="411">
        <f t="shared" si="102"/>
        <v>0</v>
      </c>
      <c r="AJ373" s="411">
        <f t="shared" si="102"/>
        <v>0</v>
      </c>
      <c r="AK373" s="411">
        <f t="shared" si="102"/>
        <v>0</v>
      </c>
      <c r="AL373" s="411">
        <f t="shared" si="102"/>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 t="shared" ref="Y376:AL376" si="103">Y375</f>
        <v>0</v>
      </c>
      <c r="Z376" s="411">
        <f t="shared" si="103"/>
        <v>0</v>
      </c>
      <c r="AA376" s="411">
        <f t="shared" si="103"/>
        <v>0</v>
      </c>
      <c r="AB376" s="411">
        <f t="shared" si="103"/>
        <v>0</v>
      </c>
      <c r="AC376" s="411">
        <f t="shared" si="103"/>
        <v>0</v>
      </c>
      <c r="AD376" s="411">
        <f t="shared" si="103"/>
        <v>0</v>
      </c>
      <c r="AE376" s="411">
        <f t="shared" si="103"/>
        <v>0</v>
      </c>
      <c r="AF376" s="411">
        <f t="shared" si="103"/>
        <v>0</v>
      </c>
      <c r="AG376" s="411">
        <f t="shared" si="103"/>
        <v>0</v>
      </c>
      <c r="AH376" s="411">
        <f t="shared" si="103"/>
        <v>0</v>
      </c>
      <c r="AI376" s="411">
        <f t="shared" si="103"/>
        <v>0</v>
      </c>
      <c r="AJ376" s="411">
        <f t="shared" si="103"/>
        <v>0</v>
      </c>
      <c r="AK376" s="411">
        <f t="shared" si="103"/>
        <v>0</v>
      </c>
      <c r="AL376" s="411">
        <f t="shared" si="103"/>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1.7233333333333333E-2</v>
      </c>
      <c r="Z381" s="341">
        <f>HLOOKUP(Z$35,'3.  Distribution Rates'!$C$122:$P$133,8,FALSE)</f>
        <v>1.6799999999999999E-2</v>
      </c>
      <c r="AA381" s="341">
        <f>HLOOKUP(AA$35,'3.  Distribution Rates'!$C$122:$P$133,8,FALSE)</f>
        <v>4.7832333333333326</v>
      </c>
      <c r="AB381" s="341">
        <f>HLOOKUP(AB$35,'3.  Distribution Rates'!$C$122:$P$133,8,FALSE)</f>
        <v>1.9987999999999999</v>
      </c>
      <c r="AC381" s="341">
        <f>HLOOKUP(AC$35,'3.  Distribution Rates'!$C$122:$P$133,8,FALSE)</f>
        <v>2.2579000000000007</v>
      </c>
      <c r="AD381" s="341">
        <f>HLOOKUP(AD$35,'3.  Distribution Rates'!$C$122:$P$133,8,FALSE)</f>
        <v>2.8113666666666663</v>
      </c>
      <c r="AE381" s="341">
        <f>HLOOKUP(AE$35,'3.  Distribution Rates'!$C$122:$P$133,8,FALSE)</f>
        <v>-8.900000000000001E-2</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 t="shared" ref="AM382:AM387" si="104">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 t="shared" si="104"/>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 t="shared" si="104"/>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si="104"/>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05">Y208*Y381</f>
        <v>0</v>
      </c>
      <c r="Z386" s="378">
        <f t="shared" si="105"/>
        <v>0</v>
      </c>
      <c r="AA386" s="378">
        <f t="shared" si="105"/>
        <v>0</v>
      </c>
      <c r="AB386" s="378">
        <f t="shared" si="105"/>
        <v>0</v>
      </c>
      <c r="AC386" s="378">
        <f t="shared" si="105"/>
        <v>0</v>
      </c>
      <c r="AD386" s="378">
        <f t="shared" si="105"/>
        <v>0</v>
      </c>
      <c r="AE386" s="378">
        <f t="shared" si="105"/>
        <v>0</v>
      </c>
      <c r="AF386" s="378">
        <f t="shared" si="105"/>
        <v>0</v>
      </c>
      <c r="AG386" s="378">
        <f t="shared" si="105"/>
        <v>0</v>
      </c>
      <c r="AH386" s="378">
        <f t="shared" si="105"/>
        <v>0</v>
      </c>
      <c r="AI386" s="378">
        <f t="shared" si="105"/>
        <v>0</v>
      </c>
      <c r="AJ386" s="378">
        <f t="shared" si="105"/>
        <v>0</v>
      </c>
      <c r="AK386" s="378">
        <f t="shared" si="105"/>
        <v>0</v>
      </c>
      <c r="AL386" s="378">
        <f t="shared" si="105"/>
        <v>0</v>
      </c>
      <c r="AM386" s="628">
        <f t="shared" si="104"/>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06">Z378*Z381</f>
        <v>0</v>
      </c>
      <c r="AA387" s="378">
        <f t="shared" si="106"/>
        <v>0</v>
      </c>
      <c r="AB387" s="378">
        <f t="shared" si="106"/>
        <v>0</v>
      </c>
      <c r="AC387" s="378">
        <f t="shared" si="106"/>
        <v>0</v>
      </c>
      <c r="AD387" s="378">
        <f t="shared" si="106"/>
        <v>0</v>
      </c>
      <c r="AE387" s="378">
        <f t="shared" si="106"/>
        <v>0</v>
      </c>
      <c r="AF387" s="378">
        <f t="shared" si="106"/>
        <v>0</v>
      </c>
      <c r="AG387" s="378">
        <f t="shared" si="106"/>
        <v>0</v>
      </c>
      <c r="AH387" s="378">
        <f t="shared" si="106"/>
        <v>0</v>
      </c>
      <c r="AI387" s="378">
        <f t="shared" si="106"/>
        <v>0</v>
      </c>
      <c r="AJ387" s="378">
        <f t="shared" si="106"/>
        <v>0</v>
      </c>
      <c r="AK387" s="378">
        <f t="shared" si="106"/>
        <v>0</v>
      </c>
      <c r="AL387" s="378">
        <f t="shared" si="106"/>
        <v>0</v>
      </c>
      <c r="AM387" s="628">
        <f t="shared" si="104"/>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07">SUM(Z382:Z387)</f>
        <v>0</v>
      </c>
      <c r="AA388" s="346">
        <f t="shared" si="107"/>
        <v>0</v>
      </c>
      <c r="AB388" s="346">
        <f t="shared" si="107"/>
        <v>0</v>
      </c>
      <c r="AC388" s="346">
        <f t="shared" si="107"/>
        <v>0</v>
      </c>
      <c r="AD388" s="346">
        <f t="shared" si="107"/>
        <v>0</v>
      </c>
      <c r="AE388" s="346">
        <f t="shared" si="107"/>
        <v>0</v>
      </c>
      <c r="AF388" s="346">
        <f>SUM(AF382:AF387)</f>
        <v>0</v>
      </c>
      <c r="AG388" s="346">
        <f t="shared" ref="AG388:AL388" si="108">SUM(AG382:AG387)</f>
        <v>0</v>
      </c>
      <c r="AH388" s="346">
        <f t="shared" si="108"/>
        <v>0</v>
      </c>
      <c r="AI388" s="346">
        <f t="shared" si="108"/>
        <v>0</v>
      </c>
      <c r="AJ388" s="346">
        <f t="shared" si="108"/>
        <v>0</v>
      </c>
      <c r="AK388" s="346">
        <f t="shared" si="108"/>
        <v>0</v>
      </c>
      <c r="AL388" s="346">
        <f t="shared" si="108"/>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09">Z379*Z381</f>
        <v>0</v>
      </c>
      <c r="AA389" s="347">
        <f t="shared" si="109"/>
        <v>0</v>
      </c>
      <c r="AB389" s="347">
        <f t="shared" si="109"/>
        <v>0</v>
      </c>
      <c r="AC389" s="347">
        <f t="shared" si="109"/>
        <v>0</v>
      </c>
      <c r="AD389" s="347">
        <f t="shared" si="109"/>
        <v>0</v>
      </c>
      <c r="AE389" s="347">
        <f t="shared" si="109"/>
        <v>0</v>
      </c>
      <c r="AF389" s="347">
        <f>AF379*AF381</f>
        <v>0</v>
      </c>
      <c r="AG389" s="347">
        <f t="shared" ref="AG389:AL389" si="110">AG379*AG381</f>
        <v>0</v>
      </c>
      <c r="AH389" s="347">
        <f t="shared" si="110"/>
        <v>0</v>
      </c>
      <c r="AI389" s="347">
        <f t="shared" si="110"/>
        <v>0</v>
      </c>
      <c r="AJ389" s="347">
        <f t="shared" si="110"/>
        <v>0</v>
      </c>
      <c r="AK389" s="347">
        <f t="shared" si="110"/>
        <v>0</v>
      </c>
      <c r="AL389" s="347">
        <f t="shared" si="110"/>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1">IF(AA219="kw",SUMPRODUCT($N$221:$N$376,$P$221:$P$376,AA221:AA376),SUMPRODUCT($E$221:$E$376,AA221:AA376))</f>
        <v>0</v>
      </c>
      <c r="AB392" s="291">
        <f t="shared" si="111"/>
        <v>0</v>
      </c>
      <c r="AC392" s="291">
        <f t="shared" si="111"/>
        <v>0</v>
      </c>
      <c r="AD392" s="291">
        <f t="shared" si="111"/>
        <v>0</v>
      </c>
      <c r="AE392" s="291">
        <f t="shared" si="111"/>
        <v>0</v>
      </c>
      <c r="AF392" s="291">
        <f t="shared" si="111"/>
        <v>0</v>
      </c>
      <c r="AG392" s="291">
        <f t="shared" si="111"/>
        <v>0</v>
      </c>
      <c r="AH392" s="291">
        <f t="shared" si="111"/>
        <v>0</v>
      </c>
      <c r="AI392" s="291">
        <f t="shared" si="111"/>
        <v>0</v>
      </c>
      <c r="AJ392" s="291">
        <f t="shared" si="111"/>
        <v>0</v>
      </c>
      <c r="AK392" s="291">
        <f t="shared" si="111"/>
        <v>0</v>
      </c>
      <c r="AL392" s="291">
        <f t="shared" si="111"/>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2">IF(AA219="kw",SUMPRODUCT($N$221:$N$376,$Q$221:$Q$376,AA221:AA376),SUMPRODUCT($F$221:$F$376,AA221:AA376))</f>
        <v>0</v>
      </c>
      <c r="AB393" s="291">
        <f t="shared" si="112"/>
        <v>0</v>
      </c>
      <c r="AC393" s="291">
        <f t="shared" si="112"/>
        <v>0</v>
      </c>
      <c r="AD393" s="291">
        <f t="shared" si="112"/>
        <v>0</v>
      </c>
      <c r="AE393" s="291">
        <f t="shared" si="112"/>
        <v>0</v>
      </c>
      <c r="AF393" s="291">
        <f t="shared" si="112"/>
        <v>0</v>
      </c>
      <c r="AG393" s="291">
        <f t="shared" si="112"/>
        <v>0</v>
      </c>
      <c r="AH393" s="291">
        <f t="shared" si="112"/>
        <v>0</v>
      </c>
      <c r="AI393" s="291">
        <f t="shared" si="112"/>
        <v>0</v>
      </c>
      <c r="AJ393" s="291">
        <f t="shared" si="112"/>
        <v>0</v>
      </c>
      <c r="AK393" s="291">
        <f t="shared" si="112"/>
        <v>0</v>
      </c>
      <c r="AL393" s="291">
        <f t="shared" si="112"/>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IF(AA219="kw",SUMPRODUCT($N$221:$N$376,$R$221:$R$376,AA221:AA376),SUMPRODUCT($G$221:$G$376,AA221:AA376))</f>
        <v>0</v>
      </c>
      <c r="AB394" s="291">
        <f t="shared" si="113"/>
        <v>0</v>
      </c>
      <c r="AC394" s="291">
        <f t="shared" si="113"/>
        <v>0</v>
      </c>
      <c r="AD394" s="291">
        <f t="shared" si="113"/>
        <v>0</v>
      </c>
      <c r="AE394" s="291">
        <f t="shared" si="113"/>
        <v>0</v>
      </c>
      <c r="AF394" s="291">
        <f t="shared" si="113"/>
        <v>0</v>
      </c>
      <c r="AG394" s="291">
        <f t="shared" si="113"/>
        <v>0</v>
      </c>
      <c r="AH394" s="291">
        <f t="shared" si="113"/>
        <v>0</v>
      </c>
      <c r="AI394" s="291">
        <f t="shared" si="113"/>
        <v>0</v>
      </c>
      <c r="AJ394" s="291">
        <f t="shared" si="113"/>
        <v>0</v>
      </c>
      <c r="AK394" s="291">
        <f t="shared" si="113"/>
        <v>0</v>
      </c>
      <c r="AL394" s="291">
        <f t="shared" si="113"/>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4">IF(AA219="kw",SUMPRODUCT($N$221:$N$376,$S$221:$S$376,AA221:AA376),SUMPRODUCT($H$221:$H$376,AA221:AA376))</f>
        <v>0</v>
      </c>
      <c r="AB395" s="326">
        <f t="shared" si="114"/>
        <v>0</v>
      </c>
      <c r="AC395" s="326">
        <f t="shared" si="114"/>
        <v>0</v>
      </c>
      <c r="AD395" s="326">
        <f t="shared" si="114"/>
        <v>0</v>
      </c>
      <c r="AE395" s="326">
        <f t="shared" si="114"/>
        <v>0</v>
      </c>
      <c r="AF395" s="326">
        <f t="shared" si="114"/>
        <v>0</v>
      </c>
      <c r="AG395" s="326">
        <f t="shared" si="114"/>
        <v>0</v>
      </c>
      <c r="AH395" s="326">
        <f t="shared" si="114"/>
        <v>0</v>
      </c>
      <c r="AI395" s="326">
        <f t="shared" si="114"/>
        <v>0</v>
      </c>
      <c r="AJ395" s="326">
        <f t="shared" si="114"/>
        <v>0</v>
      </c>
      <c r="AK395" s="326">
        <f t="shared" si="114"/>
        <v>0</v>
      </c>
      <c r="AL395" s="326">
        <f t="shared" si="114"/>
        <v>0</v>
      </c>
      <c r="AM395" s="386"/>
    </row>
    <row r="396" spans="2:39" ht="21" customHeight="1">
      <c r="B396" s="368" t="s">
        <v>587</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526</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7" t="s">
        <v>211</v>
      </c>
      <c r="C400" s="829" t="s">
        <v>33</v>
      </c>
      <c r="D400" s="284" t="s">
        <v>422</v>
      </c>
      <c r="E400" s="831" t="s">
        <v>209</v>
      </c>
      <c r="F400" s="832"/>
      <c r="G400" s="832"/>
      <c r="H400" s="832"/>
      <c r="I400" s="832"/>
      <c r="J400" s="832"/>
      <c r="K400" s="832"/>
      <c r="L400" s="832"/>
      <c r="M400" s="833"/>
      <c r="N400" s="834" t="s">
        <v>213</v>
      </c>
      <c r="O400" s="284" t="s">
        <v>423</v>
      </c>
      <c r="P400" s="831" t="s">
        <v>212</v>
      </c>
      <c r="Q400" s="832"/>
      <c r="R400" s="832"/>
      <c r="S400" s="832"/>
      <c r="T400" s="832"/>
      <c r="U400" s="832"/>
      <c r="V400" s="832"/>
      <c r="W400" s="832"/>
      <c r="X400" s="833"/>
      <c r="Y400" s="824" t="s">
        <v>243</v>
      </c>
      <c r="Z400" s="825"/>
      <c r="AA400" s="825"/>
      <c r="AB400" s="825"/>
      <c r="AC400" s="825"/>
      <c r="AD400" s="825"/>
      <c r="AE400" s="825"/>
      <c r="AF400" s="825"/>
      <c r="AG400" s="825"/>
      <c r="AH400" s="825"/>
      <c r="AI400" s="825"/>
      <c r="AJ400" s="825"/>
      <c r="AK400" s="825"/>
      <c r="AL400" s="825"/>
      <c r="AM400" s="826"/>
    </row>
    <row r="401" spans="1:39" ht="61.5" customHeight="1">
      <c r="B401" s="828"/>
      <c r="C401" s="830"/>
      <c r="D401" s="285">
        <v>2017</v>
      </c>
      <c r="E401" s="285">
        <v>2018</v>
      </c>
      <c r="F401" s="285">
        <v>2019</v>
      </c>
      <c r="G401" s="285">
        <v>2020</v>
      </c>
      <c r="H401" s="285">
        <v>2021</v>
      </c>
      <c r="I401" s="285">
        <v>2022</v>
      </c>
      <c r="J401" s="285">
        <v>2023</v>
      </c>
      <c r="K401" s="285">
        <v>2024</v>
      </c>
      <c r="L401" s="285">
        <v>2025</v>
      </c>
      <c r="M401" s="285">
        <v>2026</v>
      </c>
      <c r="N401" s="83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General Service &lt; 50 kW</v>
      </c>
      <c r="AA401" s="285" t="str">
        <f>'1.  LRAMVA Summary'!F52</f>
        <v>General Service 50 - 4,999 kW</v>
      </c>
      <c r="AB401" s="285" t="str">
        <f>'1.  LRAMVA Summary'!G52</f>
        <v>General Service 3,000 - 4,999 kW</v>
      </c>
      <c r="AC401" s="285" t="str">
        <f>'1.  LRAMVA Summary'!H52</f>
        <v>Large Use - Regular</v>
      </c>
      <c r="AD401" s="285" t="str">
        <f>'1.  LRAMVA Summary'!I52</f>
        <v>Large Use - 3TS</v>
      </c>
      <c r="AE401" s="285" t="str">
        <f>'1.  LRAMVA Summary'!J52</f>
        <v>Large Use - Ford Annex</v>
      </c>
      <c r="AF401" s="285" t="str">
        <f>'1.  LRAMVA Summary'!K52</f>
        <v>Other</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v>
      </c>
      <c r="AF402" s="291" t="str">
        <f>'1.  LRAMVA Summary'!K53</f>
        <v>kW</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 t="shared" ref="Y405:AL405" si="115">Y404</f>
        <v>0</v>
      </c>
      <c r="Z405" s="411">
        <f t="shared" si="115"/>
        <v>0</v>
      </c>
      <c r="AA405" s="411">
        <f t="shared" si="115"/>
        <v>0</v>
      </c>
      <c r="AB405" s="411">
        <f t="shared" si="115"/>
        <v>0</v>
      </c>
      <c r="AC405" s="411">
        <f t="shared" si="115"/>
        <v>0</v>
      </c>
      <c r="AD405" s="411">
        <f t="shared" si="115"/>
        <v>0</v>
      </c>
      <c r="AE405" s="411">
        <f t="shared" si="115"/>
        <v>0</v>
      </c>
      <c r="AF405" s="411">
        <f t="shared" si="115"/>
        <v>0</v>
      </c>
      <c r="AG405" s="411">
        <f t="shared" si="115"/>
        <v>0</v>
      </c>
      <c r="AH405" s="411">
        <f t="shared" si="115"/>
        <v>0</v>
      </c>
      <c r="AI405" s="411">
        <f t="shared" si="115"/>
        <v>0</v>
      </c>
      <c r="AJ405" s="411">
        <f t="shared" si="115"/>
        <v>0</v>
      </c>
      <c r="AK405" s="411">
        <f t="shared" si="115"/>
        <v>0</v>
      </c>
      <c r="AL405" s="411">
        <f t="shared" si="115"/>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 t="shared" ref="Y408:AL408" si="116">Y407</f>
        <v>0</v>
      </c>
      <c r="Z408" s="411">
        <f t="shared" si="116"/>
        <v>0</v>
      </c>
      <c r="AA408" s="411">
        <f t="shared" si="116"/>
        <v>0</v>
      </c>
      <c r="AB408" s="411">
        <f t="shared" si="116"/>
        <v>0</v>
      </c>
      <c r="AC408" s="411">
        <f t="shared" si="116"/>
        <v>0</v>
      </c>
      <c r="AD408" s="411">
        <f t="shared" si="116"/>
        <v>0</v>
      </c>
      <c r="AE408" s="411">
        <f t="shared" si="116"/>
        <v>0</v>
      </c>
      <c r="AF408" s="411">
        <f t="shared" si="116"/>
        <v>0</v>
      </c>
      <c r="AG408" s="411">
        <f t="shared" si="116"/>
        <v>0</v>
      </c>
      <c r="AH408" s="411">
        <f t="shared" si="116"/>
        <v>0</v>
      </c>
      <c r="AI408" s="411">
        <f t="shared" si="116"/>
        <v>0</v>
      </c>
      <c r="AJ408" s="411">
        <f t="shared" si="116"/>
        <v>0</v>
      </c>
      <c r="AK408" s="411">
        <f t="shared" si="116"/>
        <v>0</v>
      </c>
      <c r="AL408" s="411">
        <f t="shared" si="116"/>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 t="shared" ref="Y411:AL411" si="117">Y410</f>
        <v>0</v>
      </c>
      <c r="Z411" s="411">
        <f t="shared" si="117"/>
        <v>0</v>
      </c>
      <c r="AA411" s="411">
        <f t="shared" si="117"/>
        <v>0</v>
      </c>
      <c r="AB411" s="411">
        <f t="shared" si="117"/>
        <v>0</v>
      </c>
      <c r="AC411" s="411">
        <f t="shared" si="117"/>
        <v>0</v>
      </c>
      <c r="AD411" s="411">
        <f t="shared" si="117"/>
        <v>0</v>
      </c>
      <c r="AE411" s="411">
        <f t="shared" si="117"/>
        <v>0</v>
      </c>
      <c r="AF411" s="411">
        <f t="shared" si="117"/>
        <v>0</v>
      </c>
      <c r="AG411" s="411">
        <f t="shared" si="117"/>
        <v>0</v>
      </c>
      <c r="AH411" s="411">
        <f t="shared" si="117"/>
        <v>0</v>
      </c>
      <c r="AI411" s="411">
        <f t="shared" si="117"/>
        <v>0</v>
      </c>
      <c r="AJ411" s="411">
        <f t="shared" si="117"/>
        <v>0</v>
      </c>
      <c r="AK411" s="411">
        <f t="shared" si="117"/>
        <v>0</v>
      </c>
      <c r="AL411" s="411">
        <f t="shared" si="117"/>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680</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 t="shared" ref="Y414:AL414" si="118">Y413</f>
        <v>0</v>
      </c>
      <c r="Z414" s="411">
        <f t="shared" si="118"/>
        <v>0</v>
      </c>
      <c r="AA414" s="411">
        <f t="shared" si="118"/>
        <v>0</v>
      </c>
      <c r="AB414" s="411">
        <f t="shared" si="118"/>
        <v>0</v>
      </c>
      <c r="AC414" s="411">
        <f t="shared" si="118"/>
        <v>0</v>
      </c>
      <c r="AD414" s="411">
        <f t="shared" si="118"/>
        <v>0</v>
      </c>
      <c r="AE414" s="411">
        <f t="shared" si="118"/>
        <v>0</v>
      </c>
      <c r="AF414" s="411">
        <f t="shared" si="118"/>
        <v>0</v>
      </c>
      <c r="AG414" s="411">
        <f t="shared" si="118"/>
        <v>0</v>
      </c>
      <c r="AH414" s="411">
        <f t="shared" si="118"/>
        <v>0</v>
      </c>
      <c r="AI414" s="411">
        <f t="shared" si="118"/>
        <v>0</v>
      </c>
      <c r="AJ414" s="411">
        <f t="shared" si="118"/>
        <v>0</v>
      </c>
      <c r="AK414" s="411">
        <f t="shared" si="118"/>
        <v>0</v>
      </c>
      <c r="AL414" s="411">
        <f t="shared" si="118"/>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 t="shared" ref="Y417:AL417" si="119">Y416</f>
        <v>0</v>
      </c>
      <c r="Z417" s="411">
        <f t="shared" si="119"/>
        <v>0</v>
      </c>
      <c r="AA417" s="411">
        <f t="shared" si="119"/>
        <v>0</v>
      </c>
      <c r="AB417" s="411">
        <f t="shared" si="119"/>
        <v>0</v>
      </c>
      <c r="AC417" s="411">
        <f t="shared" si="119"/>
        <v>0</v>
      </c>
      <c r="AD417" s="411">
        <f t="shared" si="119"/>
        <v>0</v>
      </c>
      <c r="AE417" s="411">
        <f t="shared" si="119"/>
        <v>0</v>
      </c>
      <c r="AF417" s="411">
        <f t="shared" si="119"/>
        <v>0</v>
      </c>
      <c r="AG417" s="411">
        <f t="shared" si="119"/>
        <v>0</v>
      </c>
      <c r="AH417" s="411">
        <f t="shared" si="119"/>
        <v>0</v>
      </c>
      <c r="AI417" s="411">
        <f t="shared" si="119"/>
        <v>0</v>
      </c>
      <c r="AJ417" s="411">
        <f t="shared" si="119"/>
        <v>0</v>
      </c>
      <c r="AK417" s="411">
        <f t="shared" si="119"/>
        <v>0</v>
      </c>
      <c r="AL417" s="411">
        <f t="shared" si="119"/>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 t="shared" ref="Y421:AL421" si="120">Y420</f>
        <v>0</v>
      </c>
      <c r="Z421" s="411">
        <f t="shared" si="120"/>
        <v>0</v>
      </c>
      <c r="AA421" s="411">
        <f t="shared" si="120"/>
        <v>0</v>
      </c>
      <c r="AB421" s="411">
        <f t="shared" si="120"/>
        <v>0</v>
      </c>
      <c r="AC421" s="411">
        <f t="shared" si="120"/>
        <v>0</v>
      </c>
      <c r="AD421" s="411">
        <f t="shared" si="120"/>
        <v>0</v>
      </c>
      <c r="AE421" s="411">
        <f t="shared" si="120"/>
        <v>0</v>
      </c>
      <c r="AF421" s="411">
        <f t="shared" si="120"/>
        <v>0</v>
      </c>
      <c r="AG421" s="411">
        <f t="shared" si="120"/>
        <v>0</v>
      </c>
      <c r="AH421" s="411">
        <f t="shared" si="120"/>
        <v>0</v>
      </c>
      <c r="AI421" s="411">
        <f t="shared" si="120"/>
        <v>0</v>
      </c>
      <c r="AJ421" s="411">
        <f t="shared" si="120"/>
        <v>0</v>
      </c>
      <c r="AK421" s="411">
        <f t="shared" si="120"/>
        <v>0</v>
      </c>
      <c r="AL421" s="411">
        <f t="shared" si="120"/>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 t="shared" ref="Y424:AL424" si="121">Y423</f>
        <v>0</v>
      </c>
      <c r="Z424" s="411">
        <f t="shared" si="121"/>
        <v>0</v>
      </c>
      <c r="AA424" s="411">
        <f t="shared" si="121"/>
        <v>0</v>
      </c>
      <c r="AB424" s="411">
        <f t="shared" si="121"/>
        <v>0</v>
      </c>
      <c r="AC424" s="411">
        <f t="shared" si="121"/>
        <v>0</v>
      </c>
      <c r="AD424" s="411">
        <f t="shared" si="121"/>
        <v>0</v>
      </c>
      <c r="AE424" s="411">
        <f t="shared" si="121"/>
        <v>0</v>
      </c>
      <c r="AF424" s="411">
        <f t="shared" si="121"/>
        <v>0</v>
      </c>
      <c r="AG424" s="411">
        <f t="shared" si="121"/>
        <v>0</v>
      </c>
      <c r="AH424" s="411">
        <f t="shared" si="121"/>
        <v>0</v>
      </c>
      <c r="AI424" s="411">
        <f t="shared" si="121"/>
        <v>0</v>
      </c>
      <c r="AJ424" s="411">
        <f t="shared" si="121"/>
        <v>0</v>
      </c>
      <c r="AK424" s="411">
        <f t="shared" si="121"/>
        <v>0</v>
      </c>
      <c r="AL424" s="411">
        <f t="shared" si="121"/>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 t="shared" ref="Y427:AL427" si="122">Y426</f>
        <v>0</v>
      </c>
      <c r="Z427" s="411">
        <f t="shared" si="122"/>
        <v>0</v>
      </c>
      <c r="AA427" s="411">
        <f t="shared" si="122"/>
        <v>0</v>
      </c>
      <c r="AB427" s="411">
        <f t="shared" si="122"/>
        <v>0</v>
      </c>
      <c r="AC427" s="411">
        <f t="shared" si="122"/>
        <v>0</v>
      </c>
      <c r="AD427" s="411">
        <f t="shared" si="122"/>
        <v>0</v>
      </c>
      <c r="AE427" s="411">
        <f t="shared" si="122"/>
        <v>0</v>
      </c>
      <c r="AF427" s="411">
        <f t="shared" si="122"/>
        <v>0</v>
      </c>
      <c r="AG427" s="411">
        <f t="shared" si="122"/>
        <v>0</v>
      </c>
      <c r="AH427" s="411">
        <f t="shared" si="122"/>
        <v>0</v>
      </c>
      <c r="AI427" s="411">
        <f t="shared" si="122"/>
        <v>0</v>
      </c>
      <c r="AJ427" s="411">
        <f t="shared" si="122"/>
        <v>0</v>
      </c>
      <c r="AK427" s="411">
        <f t="shared" si="122"/>
        <v>0</v>
      </c>
      <c r="AL427" s="411">
        <f t="shared" si="122"/>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 t="shared" ref="Y430:AL430" si="123">Y429</f>
        <v>0</v>
      </c>
      <c r="Z430" s="411">
        <f t="shared" si="123"/>
        <v>0</v>
      </c>
      <c r="AA430" s="411">
        <f t="shared" si="123"/>
        <v>0</v>
      </c>
      <c r="AB430" s="411">
        <f t="shared" si="123"/>
        <v>0</v>
      </c>
      <c r="AC430" s="411">
        <f t="shared" si="123"/>
        <v>0</v>
      </c>
      <c r="AD430" s="411">
        <f t="shared" si="123"/>
        <v>0</v>
      </c>
      <c r="AE430" s="411">
        <f t="shared" si="123"/>
        <v>0</v>
      </c>
      <c r="AF430" s="411">
        <f t="shared" si="123"/>
        <v>0</v>
      </c>
      <c r="AG430" s="411">
        <f t="shared" si="123"/>
        <v>0</v>
      </c>
      <c r="AH430" s="411">
        <f t="shared" si="123"/>
        <v>0</v>
      </c>
      <c r="AI430" s="411">
        <f t="shared" si="123"/>
        <v>0</v>
      </c>
      <c r="AJ430" s="411">
        <f t="shared" si="123"/>
        <v>0</v>
      </c>
      <c r="AK430" s="411">
        <f t="shared" si="123"/>
        <v>0</v>
      </c>
      <c r="AL430" s="411">
        <f t="shared" si="123"/>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 t="shared" ref="Y433:AL433" si="124">Y432</f>
        <v>0</v>
      </c>
      <c r="Z433" s="411">
        <f t="shared" si="124"/>
        <v>0</v>
      </c>
      <c r="AA433" s="411">
        <f t="shared" si="124"/>
        <v>0</v>
      </c>
      <c r="AB433" s="411">
        <f t="shared" si="124"/>
        <v>0</v>
      </c>
      <c r="AC433" s="411">
        <f t="shared" si="124"/>
        <v>0</v>
      </c>
      <c r="AD433" s="411">
        <f t="shared" si="124"/>
        <v>0</v>
      </c>
      <c r="AE433" s="411">
        <f t="shared" si="124"/>
        <v>0</v>
      </c>
      <c r="AF433" s="411">
        <f t="shared" si="124"/>
        <v>0</v>
      </c>
      <c r="AG433" s="411">
        <f t="shared" si="124"/>
        <v>0</v>
      </c>
      <c r="AH433" s="411">
        <f t="shared" si="124"/>
        <v>0</v>
      </c>
      <c r="AI433" s="411">
        <f t="shared" si="124"/>
        <v>0</v>
      </c>
      <c r="AJ433" s="411">
        <f t="shared" si="124"/>
        <v>0</v>
      </c>
      <c r="AK433" s="411">
        <f t="shared" si="124"/>
        <v>0</v>
      </c>
      <c r="AL433" s="411">
        <f t="shared" si="124"/>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 t="shared" ref="Y437:AL437" si="125">Y436</f>
        <v>0</v>
      </c>
      <c r="Z437" s="411">
        <f t="shared" si="125"/>
        <v>0</v>
      </c>
      <c r="AA437" s="411">
        <f t="shared" si="125"/>
        <v>0</v>
      </c>
      <c r="AB437" s="411">
        <f t="shared" si="125"/>
        <v>0</v>
      </c>
      <c r="AC437" s="411">
        <f t="shared" si="125"/>
        <v>0</v>
      </c>
      <c r="AD437" s="411">
        <f t="shared" si="125"/>
        <v>0</v>
      </c>
      <c r="AE437" s="411">
        <f t="shared" si="125"/>
        <v>0</v>
      </c>
      <c r="AF437" s="411">
        <f t="shared" si="125"/>
        <v>0</v>
      </c>
      <c r="AG437" s="411">
        <f t="shared" si="125"/>
        <v>0</v>
      </c>
      <c r="AH437" s="411">
        <f t="shared" si="125"/>
        <v>0</v>
      </c>
      <c r="AI437" s="411">
        <f t="shared" si="125"/>
        <v>0</v>
      </c>
      <c r="AJ437" s="411">
        <f t="shared" si="125"/>
        <v>0</v>
      </c>
      <c r="AK437" s="411">
        <f t="shared" si="125"/>
        <v>0</v>
      </c>
      <c r="AL437" s="411">
        <f t="shared" si="125"/>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 t="shared" ref="Y440:AL440" si="126">Y439</f>
        <v>0</v>
      </c>
      <c r="Z440" s="411">
        <f t="shared" si="126"/>
        <v>0</v>
      </c>
      <c r="AA440" s="411">
        <f t="shared" si="126"/>
        <v>0</v>
      </c>
      <c r="AB440" s="411">
        <f t="shared" si="126"/>
        <v>0</v>
      </c>
      <c r="AC440" s="411">
        <f t="shared" si="126"/>
        <v>0</v>
      </c>
      <c r="AD440" s="411">
        <f t="shared" si="126"/>
        <v>0</v>
      </c>
      <c r="AE440" s="411">
        <f t="shared" si="126"/>
        <v>0</v>
      </c>
      <c r="AF440" s="411">
        <f t="shared" si="126"/>
        <v>0</v>
      </c>
      <c r="AG440" s="411">
        <f t="shared" si="126"/>
        <v>0</v>
      </c>
      <c r="AH440" s="411">
        <f t="shared" si="126"/>
        <v>0</v>
      </c>
      <c r="AI440" s="411">
        <f t="shared" si="126"/>
        <v>0</v>
      </c>
      <c r="AJ440" s="411">
        <f t="shared" si="126"/>
        <v>0</v>
      </c>
      <c r="AK440" s="411">
        <f t="shared" si="126"/>
        <v>0</v>
      </c>
      <c r="AL440" s="411">
        <f t="shared" si="126"/>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 t="shared" ref="Y443:AL443" si="127">Y442</f>
        <v>0</v>
      </c>
      <c r="Z443" s="411">
        <f t="shared" si="127"/>
        <v>0</v>
      </c>
      <c r="AA443" s="411">
        <f t="shared" si="127"/>
        <v>0</v>
      </c>
      <c r="AB443" s="411">
        <f t="shared" si="127"/>
        <v>0</v>
      </c>
      <c r="AC443" s="411">
        <f t="shared" si="127"/>
        <v>0</v>
      </c>
      <c r="AD443" s="411">
        <f t="shared" si="127"/>
        <v>0</v>
      </c>
      <c r="AE443" s="411">
        <f t="shared" si="127"/>
        <v>0</v>
      </c>
      <c r="AF443" s="411">
        <f t="shared" si="127"/>
        <v>0</v>
      </c>
      <c r="AG443" s="411">
        <f t="shared" si="127"/>
        <v>0</v>
      </c>
      <c r="AH443" s="411">
        <f t="shared" si="127"/>
        <v>0</v>
      </c>
      <c r="AI443" s="411">
        <f t="shared" si="127"/>
        <v>0</v>
      </c>
      <c r="AJ443" s="411">
        <f t="shared" si="127"/>
        <v>0</v>
      </c>
      <c r="AK443" s="411">
        <f t="shared" si="127"/>
        <v>0</v>
      </c>
      <c r="AL443" s="411">
        <f t="shared" si="127"/>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 t="shared" ref="Y447:AL447" si="128">Y446</f>
        <v>0</v>
      </c>
      <c r="Z447" s="411">
        <f t="shared" si="128"/>
        <v>0</v>
      </c>
      <c r="AA447" s="411">
        <f t="shared" si="128"/>
        <v>0</v>
      </c>
      <c r="AB447" s="411">
        <f t="shared" si="128"/>
        <v>0</v>
      </c>
      <c r="AC447" s="411">
        <f t="shared" si="128"/>
        <v>0</v>
      </c>
      <c r="AD447" s="411">
        <f t="shared" si="128"/>
        <v>0</v>
      </c>
      <c r="AE447" s="411">
        <f t="shared" si="128"/>
        <v>0</v>
      </c>
      <c r="AF447" s="411">
        <f t="shared" si="128"/>
        <v>0</v>
      </c>
      <c r="AG447" s="411">
        <f t="shared" si="128"/>
        <v>0</v>
      </c>
      <c r="AH447" s="411">
        <f t="shared" si="128"/>
        <v>0</v>
      </c>
      <c r="AI447" s="411">
        <f t="shared" si="128"/>
        <v>0</v>
      </c>
      <c r="AJ447" s="411">
        <f t="shared" si="128"/>
        <v>0</v>
      </c>
      <c r="AK447" s="411">
        <f t="shared" si="128"/>
        <v>0</v>
      </c>
      <c r="AL447" s="411">
        <f t="shared" si="128"/>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29">Z450</f>
        <v>0</v>
      </c>
      <c r="AA451" s="411">
        <f t="shared" si="129"/>
        <v>0</v>
      </c>
      <c r="AB451" s="411">
        <f t="shared" si="129"/>
        <v>0</v>
      </c>
      <c r="AC451" s="411">
        <f t="shared" si="129"/>
        <v>0</v>
      </c>
      <c r="AD451" s="411">
        <f t="shared" si="129"/>
        <v>0</v>
      </c>
      <c r="AE451" s="411">
        <f t="shared" si="129"/>
        <v>0</v>
      </c>
      <c r="AF451" s="411">
        <f t="shared" si="129"/>
        <v>0</v>
      </c>
      <c r="AG451" s="411">
        <f t="shared" si="129"/>
        <v>0</v>
      </c>
      <c r="AH451" s="411">
        <f t="shared" si="129"/>
        <v>0</v>
      </c>
      <c r="AI451" s="411">
        <f t="shared" si="129"/>
        <v>0</v>
      </c>
      <c r="AJ451" s="411">
        <f t="shared" si="129"/>
        <v>0</v>
      </c>
      <c r="AK451" s="411">
        <f t="shared" si="129"/>
        <v>0</v>
      </c>
      <c r="AL451" s="411">
        <f t="shared" si="129"/>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0">Z453</f>
        <v>0</v>
      </c>
      <c r="AA454" s="411">
        <f t="shared" si="130"/>
        <v>0</v>
      </c>
      <c r="AB454" s="411">
        <f t="shared" si="130"/>
        <v>0</v>
      </c>
      <c r="AC454" s="411">
        <f t="shared" si="130"/>
        <v>0</v>
      </c>
      <c r="AD454" s="411">
        <f t="shared" si="130"/>
        <v>0</v>
      </c>
      <c r="AE454" s="411">
        <f t="shared" si="130"/>
        <v>0</v>
      </c>
      <c r="AF454" s="411">
        <f t="shared" si="130"/>
        <v>0</v>
      </c>
      <c r="AG454" s="411">
        <f t="shared" si="130"/>
        <v>0</v>
      </c>
      <c r="AH454" s="411">
        <f t="shared" si="130"/>
        <v>0</v>
      </c>
      <c r="AI454" s="411">
        <f t="shared" si="130"/>
        <v>0</v>
      </c>
      <c r="AJ454" s="411">
        <f t="shared" si="130"/>
        <v>0</v>
      </c>
      <c r="AK454" s="411">
        <f t="shared" si="130"/>
        <v>0</v>
      </c>
      <c r="AL454" s="411">
        <f t="shared" si="130"/>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Z457</f>
        <v>0</v>
      </c>
      <c r="AA458" s="411">
        <f t="shared" si="131"/>
        <v>0</v>
      </c>
      <c r="AB458" s="411">
        <f t="shared" si="131"/>
        <v>0</v>
      </c>
      <c r="AC458" s="411">
        <f t="shared" si="131"/>
        <v>0</v>
      </c>
      <c r="AD458" s="411">
        <f t="shared" si="131"/>
        <v>0</v>
      </c>
      <c r="AE458" s="411">
        <f t="shared" si="131"/>
        <v>0</v>
      </c>
      <c r="AF458" s="411">
        <f t="shared" si="131"/>
        <v>0</v>
      </c>
      <c r="AG458" s="411">
        <f t="shared" si="131"/>
        <v>0</v>
      </c>
      <c r="AH458" s="411">
        <f t="shared" si="131"/>
        <v>0</v>
      </c>
      <c r="AI458" s="411">
        <f t="shared" si="131"/>
        <v>0</v>
      </c>
      <c r="AJ458" s="411">
        <f t="shared" si="131"/>
        <v>0</v>
      </c>
      <c r="AK458" s="411">
        <f t="shared" si="131"/>
        <v>0</v>
      </c>
      <c r="AL458" s="411">
        <f t="shared" si="131"/>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Z460</f>
        <v>0</v>
      </c>
      <c r="AA461" s="411">
        <f t="shared" si="132"/>
        <v>0</v>
      </c>
      <c r="AB461" s="411">
        <f t="shared" si="132"/>
        <v>0</v>
      </c>
      <c r="AC461" s="411">
        <f t="shared" si="132"/>
        <v>0</v>
      </c>
      <c r="AD461" s="411">
        <f t="shared" si="132"/>
        <v>0</v>
      </c>
      <c r="AE461" s="411">
        <f t="shared" si="132"/>
        <v>0</v>
      </c>
      <c r="AF461" s="411">
        <f t="shared" si="132"/>
        <v>0</v>
      </c>
      <c r="AG461" s="411">
        <f t="shared" si="132"/>
        <v>0</v>
      </c>
      <c r="AH461" s="411">
        <f t="shared" si="132"/>
        <v>0</v>
      </c>
      <c r="AI461" s="411">
        <f t="shared" si="132"/>
        <v>0</v>
      </c>
      <c r="AJ461" s="411">
        <f t="shared" si="132"/>
        <v>0</v>
      </c>
      <c r="AK461" s="411">
        <f t="shared" si="132"/>
        <v>0</v>
      </c>
      <c r="AL461" s="411">
        <f t="shared" si="132"/>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3">Z463</f>
        <v>0</v>
      </c>
      <c r="AA464" s="411">
        <f t="shared" si="133"/>
        <v>0</v>
      </c>
      <c r="AB464" s="411">
        <f t="shared" si="133"/>
        <v>0</v>
      </c>
      <c r="AC464" s="411">
        <f t="shared" si="133"/>
        <v>0</v>
      </c>
      <c r="AD464" s="411">
        <f t="shared" si="133"/>
        <v>0</v>
      </c>
      <c r="AE464" s="411">
        <f t="shared" si="133"/>
        <v>0</v>
      </c>
      <c r="AF464" s="411">
        <f t="shared" si="133"/>
        <v>0</v>
      </c>
      <c r="AG464" s="411">
        <f t="shared" si="133"/>
        <v>0</v>
      </c>
      <c r="AH464" s="411">
        <f t="shared" si="133"/>
        <v>0</v>
      </c>
      <c r="AI464" s="411">
        <f t="shared" si="133"/>
        <v>0</v>
      </c>
      <c r="AJ464" s="411">
        <f t="shared" si="133"/>
        <v>0</v>
      </c>
      <c r="AK464" s="411">
        <f t="shared" si="133"/>
        <v>0</v>
      </c>
      <c r="AL464" s="411">
        <f t="shared" si="133"/>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4">Y466</f>
        <v>0</v>
      </c>
      <c r="Z467" s="411">
        <f t="shared" si="134"/>
        <v>0</v>
      </c>
      <c r="AA467" s="411">
        <f t="shared" si="134"/>
        <v>0</v>
      </c>
      <c r="AB467" s="411">
        <f t="shared" si="134"/>
        <v>0</v>
      </c>
      <c r="AC467" s="411">
        <f t="shared" si="134"/>
        <v>0</v>
      </c>
      <c r="AD467" s="411">
        <f t="shared" si="134"/>
        <v>0</v>
      </c>
      <c r="AE467" s="411">
        <f t="shared" si="134"/>
        <v>0</v>
      </c>
      <c r="AF467" s="411">
        <f t="shared" si="134"/>
        <v>0</v>
      </c>
      <c r="AG467" s="411">
        <f t="shared" si="134"/>
        <v>0</v>
      </c>
      <c r="AH467" s="411">
        <f t="shared" si="134"/>
        <v>0</v>
      </c>
      <c r="AI467" s="411">
        <f t="shared" si="134"/>
        <v>0</v>
      </c>
      <c r="AJ467" s="411">
        <f t="shared" si="134"/>
        <v>0</v>
      </c>
      <c r="AK467" s="411">
        <f t="shared" si="134"/>
        <v>0</v>
      </c>
      <c r="AL467" s="411">
        <f t="shared" si="134"/>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762" t="s">
        <v>705</v>
      </c>
      <c r="B471" s="428" t="s">
        <v>113</v>
      </c>
      <c r="C471" s="291" t="s">
        <v>25</v>
      </c>
      <c r="D471" s="295">
        <v>7005969</v>
      </c>
      <c r="E471" s="295">
        <v>5638884</v>
      </c>
      <c r="F471" s="295">
        <v>5638884</v>
      </c>
      <c r="G471" s="295">
        <v>5638884</v>
      </c>
      <c r="H471" s="295">
        <v>5638884</v>
      </c>
      <c r="I471" s="295">
        <v>5638884</v>
      </c>
      <c r="J471" s="295">
        <v>5638884</v>
      </c>
      <c r="K471" s="295">
        <v>5638826</v>
      </c>
      <c r="L471" s="295">
        <v>5638826</v>
      </c>
      <c r="M471" s="295">
        <v>5624846</v>
      </c>
      <c r="N471" s="291"/>
      <c r="O471" s="295">
        <v>486</v>
      </c>
      <c r="P471" s="295">
        <v>394</v>
      </c>
      <c r="Q471" s="295">
        <v>394</v>
      </c>
      <c r="R471" s="295">
        <v>394</v>
      </c>
      <c r="S471" s="295">
        <v>394</v>
      </c>
      <c r="T471" s="295">
        <v>394</v>
      </c>
      <c r="U471" s="295">
        <v>394</v>
      </c>
      <c r="V471" s="295">
        <v>394</v>
      </c>
      <c r="W471" s="295">
        <v>394</v>
      </c>
      <c r="X471" s="295">
        <v>393</v>
      </c>
      <c r="Y471" s="410">
        <v>1</v>
      </c>
      <c r="Z471" s="410">
        <v>0</v>
      </c>
      <c r="AA471" s="410">
        <v>0</v>
      </c>
      <c r="AB471" s="410">
        <v>0</v>
      </c>
      <c r="AC471" s="410">
        <v>0</v>
      </c>
      <c r="AD471" s="410">
        <v>0</v>
      </c>
      <c r="AE471" s="410">
        <v>0</v>
      </c>
      <c r="AF471" s="410">
        <v>0</v>
      </c>
      <c r="AG471" s="410"/>
      <c r="AH471" s="410"/>
      <c r="AI471" s="410"/>
      <c r="AJ471" s="410"/>
      <c r="AK471" s="410"/>
      <c r="AL471" s="410"/>
      <c r="AM471" s="296">
        <f>SUM(Y471:AL471)</f>
        <v>1</v>
      </c>
    </row>
    <row r="472" spans="1:39" outlineLevel="1">
      <c r="A472" s="762" t="s">
        <v>758</v>
      </c>
      <c r="B472" s="431" t="s">
        <v>308</v>
      </c>
      <c r="C472" s="765" t="s">
        <v>792</v>
      </c>
      <c r="D472" s="295">
        <v>9831.39</v>
      </c>
      <c r="E472" s="295">
        <v>9750.5696800747028</v>
      </c>
      <c r="F472" s="295">
        <v>9750.5696800747028</v>
      </c>
      <c r="G472" s="295">
        <v>9750.5696800747028</v>
      </c>
      <c r="H472" s="295">
        <v>0</v>
      </c>
      <c r="I472" s="295">
        <v>0</v>
      </c>
      <c r="J472" s="295">
        <v>0</v>
      </c>
      <c r="K472" s="295">
        <v>0</v>
      </c>
      <c r="L472" s="295">
        <v>0</v>
      </c>
      <c r="M472" s="295">
        <v>0</v>
      </c>
      <c r="N472" s="291"/>
      <c r="O472" s="295">
        <v>0.62</v>
      </c>
      <c r="P472" s="295">
        <v>0.61490320307162227</v>
      </c>
      <c r="Q472" s="295">
        <v>0.61490320307162227</v>
      </c>
      <c r="R472" s="295">
        <v>0.61490320307162227</v>
      </c>
      <c r="S472" s="295">
        <v>0</v>
      </c>
      <c r="T472" s="295">
        <v>0</v>
      </c>
      <c r="U472" s="295">
        <v>0</v>
      </c>
      <c r="V472" s="295">
        <v>0</v>
      </c>
      <c r="W472" s="295">
        <v>0</v>
      </c>
      <c r="X472" s="295">
        <v>0</v>
      </c>
      <c r="Y472" s="411">
        <v>1</v>
      </c>
      <c r="Z472" s="411">
        <v>0</v>
      </c>
      <c r="AA472" s="411">
        <v>0</v>
      </c>
      <c r="AB472" s="411">
        <v>0</v>
      </c>
      <c r="AC472" s="411">
        <v>0</v>
      </c>
      <c r="AD472" s="411">
        <v>0</v>
      </c>
      <c r="AE472" s="411">
        <v>0</v>
      </c>
      <c r="AF472" s="411">
        <v>0</v>
      </c>
      <c r="AG472" s="411">
        <f t="shared" ref="AG472:AL472" si="135">AG471</f>
        <v>0</v>
      </c>
      <c r="AH472" s="411">
        <f t="shared" si="135"/>
        <v>0</v>
      </c>
      <c r="AI472" s="411">
        <f t="shared" si="135"/>
        <v>0</v>
      </c>
      <c r="AJ472" s="411">
        <f t="shared" si="135"/>
        <v>0</v>
      </c>
      <c r="AK472" s="411">
        <f t="shared" si="135"/>
        <v>0</v>
      </c>
      <c r="AL472" s="411">
        <f t="shared" si="135"/>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762" t="s">
        <v>706</v>
      </c>
      <c r="B474" s="428" t="s">
        <v>114</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 t="shared" ref="Y475:AL475" si="136">Y474</f>
        <v>0</v>
      </c>
      <c r="Z475" s="411">
        <f t="shared" si="136"/>
        <v>0</v>
      </c>
      <c r="AA475" s="411">
        <f t="shared" si="136"/>
        <v>0</v>
      </c>
      <c r="AB475" s="411">
        <f t="shared" si="136"/>
        <v>0</v>
      </c>
      <c r="AC475" s="411">
        <f t="shared" si="136"/>
        <v>0</v>
      </c>
      <c r="AD475" s="411">
        <f t="shared" si="136"/>
        <v>0</v>
      </c>
      <c r="AE475" s="411">
        <f t="shared" si="136"/>
        <v>0</v>
      </c>
      <c r="AF475" s="411">
        <f t="shared" si="136"/>
        <v>0</v>
      </c>
      <c r="AG475" s="411">
        <f t="shared" si="136"/>
        <v>0</v>
      </c>
      <c r="AH475" s="411">
        <f t="shared" si="136"/>
        <v>0</v>
      </c>
      <c r="AI475" s="411">
        <f t="shared" si="136"/>
        <v>0</v>
      </c>
      <c r="AJ475" s="411">
        <f t="shared" si="136"/>
        <v>0</v>
      </c>
      <c r="AK475" s="411">
        <f t="shared" si="136"/>
        <v>0</v>
      </c>
      <c r="AL475" s="411">
        <f t="shared" si="136"/>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75" customHeight="1" outlineLevel="1">
      <c r="A477" s="762" t="s">
        <v>707</v>
      </c>
      <c r="B477" s="760" t="s">
        <v>736</v>
      </c>
      <c r="C477" s="291" t="s">
        <v>25</v>
      </c>
      <c r="D477" s="295">
        <v>6601721</v>
      </c>
      <c r="E477" s="295">
        <v>4780890</v>
      </c>
      <c r="F477" s="295">
        <v>4780890</v>
      </c>
      <c r="G477" s="295">
        <v>4780890</v>
      </c>
      <c r="H477" s="295">
        <v>4780890</v>
      </c>
      <c r="I477" s="295">
        <v>4780890</v>
      </c>
      <c r="J477" s="295">
        <v>4780890</v>
      </c>
      <c r="K477" s="295">
        <v>4780798</v>
      </c>
      <c r="L477" s="295">
        <v>4780798</v>
      </c>
      <c r="M477" s="295">
        <v>4780798</v>
      </c>
      <c r="N477" s="291"/>
      <c r="O477" s="295">
        <v>453</v>
      </c>
      <c r="P477" s="295">
        <v>331</v>
      </c>
      <c r="Q477" s="295">
        <v>331</v>
      </c>
      <c r="R477" s="295">
        <v>331</v>
      </c>
      <c r="S477" s="295">
        <v>331</v>
      </c>
      <c r="T477" s="295">
        <v>331</v>
      </c>
      <c r="U477" s="295">
        <v>331</v>
      </c>
      <c r="V477" s="295">
        <v>331</v>
      </c>
      <c r="W477" s="295">
        <v>331</v>
      </c>
      <c r="X477" s="295">
        <v>331</v>
      </c>
      <c r="Y477" s="410">
        <v>1</v>
      </c>
      <c r="Z477" s="410">
        <v>0</v>
      </c>
      <c r="AA477" s="410">
        <v>0</v>
      </c>
      <c r="AB477" s="410">
        <v>0</v>
      </c>
      <c r="AC477" s="410">
        <v>0</v>
      </c>
      <c r="AD477" s="410">
        <v>0</v>
      </c>
      <c r="AE477" s="410">
        <v>0</v>
      </c>
      <c r="AF477" s="410">
        <v>0</v>
      </c>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 t="shared" ref="Y478:AL478" si="137">Y477</f>
        <v>1</v>
      </c>
      <c r="Z478" s="411">
        <f t="shared" si="137"/>
        <v>0</v>
      </c>
      <c r="AA478" s="411">
        <f t="shared" si="137"/>
        <v>0</v>
      </c>
      <c r="AB478" s="411">
        <f t="shared" si="137"/>
        <v>0</v>
      </c>
      <c r="AC478" s="411">
        <f t="shared" si="137"/>
        <v>0</v>
      </c>
      <c r="AD478" s="411">
        <f t="shared" si="137"/>
        <v>0</v>
      </c>
      <c r="AE478" s="411">
        <f t="shared" si="137"/>
        <v>0</v>
      </c>
      <c r="AF478" s="411">
        <f t="shared" si="137"/>
        <v>0</v>
      </c>
      <c r="AG478" s="411">
        <f t="shared" si="137"/>
        <v>0</v>
      </c>
      <c r="AH478" s="411">
        <f t="shared" si="137"/>
        <v>0</v>
      </c>
      <c r="AI478" s="411">
        <f t="shared" si="137"/>
        <v>0</v>
      </c>
      <c r="AJ478" s="411">
        <f t="shared" si="137"/>
        <v>0</v>
      </c>
      <c r="AK478" s="411">
        <f t="shared" si="137"/>
        <v>0</v>
      </c>
      <c r="AL478" s="411">
        <f t="shared" si="137"/>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762" t="s">
        <v>708</v>
      </c>
      <c r="B480" s="428" t="s">
        <v>116</v>
      </c>
      <c r="C480" s="291" t="s">
        <v>25</v>
      </c>
      <c r="D480" s="295">
        <v>47065</v>
      </c>
      <c r="E480" s="295">
        <v>47065</v>
      </c>
      <c r="F480" s="295">
        <v>47065</v>
      </c>
      <c r="G480" s="295">
        <v>47065</v>
      </c>
      <c r="H480" s="295">
        <v>47065</v>
      </c>
      <c r="I480" s="295">
        <v>47065</v>
      </c>
      <c r="J480" s="295">
        <v>47065</v>
      </c>
      <c r="K480" s="295">
        <v>47065</v>
      </c>
      <c r="L480" s="295">
        <v>47065</v>
      </c>
      <c r="M480" s="295">
        <v>47065</v>
      </c>
      <c r="N480" s="291"/>
      <c r="O480" s="295">
        <v>10</v>
      </c>
      <c r="P480" s="295">
        <v>10</v>
      </c>
      <c r="Q480" s="295">
        <v>10</v>
      </c>
      <c r="R480" s="295">
        <v>10</v>
      </c>
      <c r="S480" s="295">
        <v>10</v>
      </c>
      <c r="T480" s="295">
        <v>10</v>
      </c>
      <c r="U480" s="295">
        <v>10</v>
      </c>
      <c r="V480" s="295">
        <v>10</v>
      </c>
      <c r="W480" s="295">
        <v>10</v>
      </c>
      <c r="X480" s="295">
        <v>10</v>
      </c>
      <c r="Y480" s="410">
        <v>1</v>
      </c>
      <c r="Z480" s="410">
        <v>0</v>
      </c>
      <c r="AA480" s="410">
        <v>0</v>
      </c>
      <c r="AB480" s="410">
        <v>0</v>
      </c>
      <c r="AC480" s="410">
        <v>0</v>
      </c>
      <c r="AD480" s="410">
        <v>0</v>
      </c>
      <c r="AE480" s="410">
        <v>0</v>
      </c>
      <c r="AF480" s="410">
        <v>0</v>
      </c>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 t="shared" ref="Y481:AL481" si="138">Y480</f>
        <v>1</v>
      </c>
      <c r="Z481" s="411">
        <f t="shared" si="138"/>
        <v>0</v>
      </c>
      <c r="AA481" s="411">
        <f t="shared" si="138"/>
        <v>0</v>
      </c>
      <c r="AB481" s="411">
        <f t="shared" si="138"/>
        <v>0</v>
      </c>
      <c r="AC481" s="411">
        <f t="shared" si="138"/>
        <v>0</v>
      </c>
      <c r="AD481" s="411">
        <f t="shared" si="138"/>
        <v>0</v>
      </c>
      <c r="AE481" s="411">
        <f t="shared" si="138"/>
        <v>0</v>
      </c>
      <c r="AF481" s="411">
        <f t="shared" si="138"/>
        <v>0</v>
      </c>
      <c r="AG481" s="411">
        <f t="shared" si="138"/>
        <v>0</v>
      </c>
      <c r="AH481" s="411">
        <f t="shared" si="138"/>
        <v>0</v>
      </c>
      <c r="AI481" s="411">
        <f t="shared" si="138"/>
        <v>0</v>
      </c>
      <c r="AJ481" s="411">
        <f t="shared" si="138"/>
        <v>0</v>
      </c>
      <c r="AK481" s="411">
        <f t="shared" si="138"/>
        <v>0</v>
      </c>
      <c r="AL481" s="411">
        <f t="shared" si="138"/>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762" t="s">
        <v>709</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 t="shared" ref="Y485:AL485" si="139">Y484</f>
        <v>0</v>
      </c>
      <c r="Z485" s="411">
        <f t="shared" si="139"/>
        <v>0</v>
      </c>
      <c r="AA485" s="411">
        <f t="shared" si="139"/>
        <v>0</v>
      </c>
      <c r="AB485" s="411">
        <f t="shared" si="139"/>
        <v>0</v>
      </c>
      <c r="AC485" s="411">
        <f t="shared" si="139"/>
        <v>0</v>
      </c>
      <c r="AD485" s="411">
        <f t="shared" si="139"/>
        <v>0</v>
      </c>
      <c r="AE485" s="411">
        <f t="shared" si="139"/>
        <v>0</v>
      </c>
      <c r="AF485" s="411">
        <f t="shared" si="139"/>
        <v>0</v>
      </c>
      <c r="AG485" s="411">
        <f t="shared" si="139"/>
        <v>0</v>
      </c>
      <c r="AH485" s="411">
        <f t="shared" si="139"/>
        <v>0</v>
      </c>
      <c r="AI485" s="411">
        <f t="shared" si="139"/>
        <v>0</v>
      </c>
      <c r="AJ485" s="411">
        <f t="shared" si="139"/>
        <v>0</v>
      </c>
      <c r="AK485" s="411">
        <f t="shared" si="139"/>
        <v>0</v>
      </c>
      <c r="AL485" s="411">
        <f t="shared" si="139"/>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762" t="s">
        <v>710</v>
      </c>
      <c r="B487" s="428" t="s">
        <v>118</v>
      </c>
      <c r="C487" s="291" t="s">
        <v>25</v>
      </c>
      <c r="D487" s="295">
        <v>9289919</v>
      </c>
      <c r="E487" s="295">
        <v>9760154</v>
      </c>
      <c r="F487" s="295">
        <v>9760154</v>
      </c>
      <c r="G487" s="295">
        <v>9760154</v>
      </c>
      <c r="H487" s="295">
        <v>9760154</v>
      </c>
      <c r="I487" s="295">
        <v>9554672</v>
      </c>
      <c r="J487" s="295">
        <v>9554672</v>
      </c>
      <c r="K487" s="295">
        <v>9554672</v>
      </c>
      <c r="L487" s="295">
        <v>9388921</v>
      </c>
      <c r="M487" s="295">
        <v>9388921</v>
      </c>
      <c r="N487" s="295">
        <v>12</v>
      </c>
      <c r="O487" s="295">
        <v>2296</v>
      </c>
      <c r="P487" s="295">
        <v>2531</v>
      </c>
      <c r="Q487" s="295">
        <v>2531</v>
      </c>
      <c r="R487" s="295">
        <v>2531</v>
      </c>
      <c r="S487" s="295">
        <v>2531</v>
      </c>
      <c r="T487" s="295">
        <v>2489</v>
      </c>
      <c r="U487" s="295">
        <v>2489</v>
      </c>
      <c r="V487" s="295">
        <v>2489</v>
      </c>
      <c r="W487" s="295">
        <v>2464</v>
      </c>
      <c r="X487" s="295">
        <v>2464</v>
      </c>
      <c r="Y487" s="410">
        <v>0</v>
      </c>
      <c r="Z487" s="410">
        <v>9.5899999999999999E-2</v>
      </c>
      <c r="AA487" s="410">
        <v>0.84599999999999997</v>
      </c>
      <c r="AB487" s="410">
        <v>2.4299999999999999E-2</v>
      </c>
      <c r="AC487" s="410">
        <v>2.7199999999999998E-2</v>
      </c>
      <c r="AD487" s="410">
        <v>6.4999999999999997E-3</v>
      </c>
      <c r="AE487" s="410">
        <v>0</v>
      </c>
      <c r="AF487" s="410">
        <v>0</v>
      </c>
      <c r="AG487" s="415"/>
      <c r="AH487" s="415"/>
      <c r="AI487" s="415"/>
      <c r="AJ487" s="415"/>
      <c r="AK487" s="415"/>
      <c r="AL487" s="415"/>
      <c r="AM487" s="296">
        <f>SUM(Y487:AL487)</f>
        <v>0.9998999999999999</v>
      </c>
    </row>
    <row r="488" spans="1:39" outlineLevel="1">
      <c r="A488" s="762" t="s">
        <v>756</v>
      </c>
      <c r="B488" s="431" t="s">
        <v>308</v>
      </c>
      <c r="C488" s="765" t="s">
        <v>792</v>
      </c>
      <c r="D488" s="295">
        <v>2648214.87</v>
      </c>
      <c r="E488" s="295">
        <v>2648214.87</v>
      </c>
      <c r="F488" s="295">
        <v>2635119.1716876733</v>
      </c>
      <c r="G488" s="295">
        <v>2635119.1716876733</v>
      </c>
      <c r="H488" s="295">
        <v>0</v>
      </c>
      <c r="I488" s="295">
        <v>0</v>
      </c>
      <c r="J488" s="295">
        <v>0</v>
      </c>
      <c r="K488" s="295">
        <v>0</v>
      </c>
      <c r="L488" s="295">
        <v>0</v>
      </c>
      <c r="M488" s="295">
        <v>0</v>
      </c>
      <c r="N488" s="295">
        <f>N487</f>
        <v>12</v>
      </c>
      <c r="O488" s="295">
        <v>231.99</v>
      </c>
      <c r="P488" s="295">
        <v>231.99</v>
      </c>
      <c r="Q488" s="295">
        <v>230.8427852909924</v>
      </c>
      <c r="R488" s="295">
        <v>230.8427852909924</v>
      </c>
      <c r="S488" s="295">
        <v>0</v>
      </c>
      <c r="T488" s="295">
        <v>0</v>
      </c>
      <c r="U488" s="295">
        <v>0</v>
      </c>
      <c r="V488" s="295">
        <v>0</v>
      </c>
      <c r="W488" s="295">
        <v>0</v>
      </c>
      <c r="X488" s="295">
        <v>0</v>
      </c>
      <c r="Y488" s="411">
        <v>0</v>
      </c>
      <c r="Z488" s="411">
        <v>0.16120000000000001</v>
      </c>
      <c r="AA488" s="411">
        <v>0.55689999999999995</v>
      </c>
      <c r="AB488" s="411">
        <v>0.11119999999999999</v>
      </c>
      <c r="AC488" s="411">
        <v>0.1915</v>
      </c>
      <c r="AD488" s="411">
        <v>0</v>
      </c>
      <c r="AE488" s="411">
        <v>0</v>
      </c>
      <c r="AF488" s="411">
        <v>0</v>
      </c>
      <c r="AG488" s="411">
        <f t="shared" ref="AG488:AL488" si="140">AG487</f>
        <v>0</v>
      </c>
      <c r="AH488" s="411">
        <f t="shared" si="140"/>
        <v>0</v>
      </c>
      <c r="AI488" s="411">
        <f t="shared" si="140"/>
        <v>0</v>
      </c>
      <c r="AJ488" s="411">
        <f t="shared" si="140"/>
        <v>0</v>
      </c>
      <c r="AK488" s="411">
        <f t="shared" si="140"/>
        <v>0</v>
      </c>
      <c r="AL488" s="411">
        <f t="shared" si="140"/>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762" t="s">
        <v>711</v>
      </c>
      <c r="B490" s="428" t="s">
        <v>119</v>
      </c>
      <c r="C490" s="291" t="s">
        <v>25</v>
      </c>
      <c r="D490" s="295">
        <v>310320</v>
      </c>
      <c r="E490" s="295">
        <v>310320</v>
      </c>
      <c r="F490" s="295">
        <v>309991</v>
      </c>
      <c r="G490" s="295">
        <v>306787</v>
      </c>
      <c r="H490" s="295">
        <v>291781</v>
      </c>
      <c r="I490" s="295">
        <v>224084</v>
      </c>
      <c r="J490" s="295">
        <v>151631</v>
      </c>
      <c r="K490" s="295">
        <v>115277</v>
      </c>
      <c r="L490" s="295">
        <v>92142</v>
      </c>
      <c r="M490" s="295">
        <v>49502</v>
      </c>
      <c r="N490" s="295">
        <v>12</v>
      </c>
      <c r="O490" s="295">
        <v>60</v>
      </c>
      <c r="P490" s="295">
        <v>60</v>
      </c>
      <c r="Q490" s="295">
        <v>60</v>
      </c>
      <c r="R490" s="295">
        <v>59</v>
      </c>
      <c r="S490" s="295">
        <v>57</v>
      </c>
      <c r="T490" s="295">
        <v>48</v>
      </c>
      <c r="U490" s="295">
        <v>38</v>
      </c>
      <c r="V490" s="295">
        <v>31</v>
      </c>
      <c r="W490" s="295">
        <v>26</v>
      </c>
      <c r="X490" s="295">
        <v>15</v>
      </c>
      <c r="Y490" s="410">
        <v>0</v>
      </c>
      <c r="Z490" s="410">
        <v>1</v>
      </c>
      <c r="AA490" s="410">
        <v>0</v>
      </c>
      <c r="AB490" s="410">
        <v>0</v>
      </c>
      <c r="AC490" s="410">
        <v>0</v>
      </c>
      <c r="AD490" s="410">
        <v>0</v>
      </c>
      <c r="AE490" s="410">
        <v>0</v>
      </c>
      <c r="AF490" s="410">
        <v>0</v>
      </c>
      <c r="AG490" s="415"/>
      <c r="AH490" s="415"/>
      <c r="AI490" s="415"/>
      <c r="AJ490" s="415"/>
      <c r="AK490" s="415"/>
      <c r="AL490" s="415"/>
      <c r="AM490" s="296">
        <f>SUM(Y490:AL490)</f>
        <v>1</v>
      </c>
    </row>
    <row r="491" spans="1:39" outlineLevel="1">
      <c r="A491" s="762" t="s">
        <v>757</v>
      </c>
      <c r="B491" s="431" t="s">
        <v>308</v>
      </c>
      <c r="C491" s="765" t="s">
        <v>792</v>
      </c>
      <c r="D491" s="295">
        <v>6710.95</v>
      </c>
      <c r="E491" s="295">
        <v>5909.000379388006</v>
      </c>
      <c r="F491" s="295">
        <v>4315.0631963643982</v>
      </c>
      <c r="G491" s="295">
        <v>4301.9736680785636</v>
      </c>
      <c r="H491" s="295">
        <v>0</v>
      </c>
      <c r="I491" s="295">
        <v>0</v>
      </c>
      <c r="J491" s="295">
        <v>0</v>
      </c>
      <c r="K491" s="295">
        <v>0</v>
      </c>
      <c r="L491" s="295">
        <v>0</v>
      </c>
      <c r="M491" s="295">
        <v>0</v>
      </c>
      <c r="N491" s="295">
        <f>N490</f>
        <v>12</v>
      </c>
      <c r="O491" s="295">
        <v>0.87</v>
      </c>
      <c r="P491" s="295">
        <v>0.76603615435483285</v>
      </c>
      <c r="Q491" s="295">
        <v>0.55939993307013558</v>
      </c>
      <c r="R491" s="295">
        <v>0.55770302136483663</v>
      </c>
      <c r="S491" s="295">
        <v>0</v>
      </c>
      <c r="T491" s="295">
        <v>0</v>
      </c>
      <c r="U491" s="295">
        <v>0</v>
      </c>
      <c r="V491" s="295">
        <v>0</v>
      </c>
      <c r="W491" s="295">
        <v>0</v>
      </c>
      <c r="X491" s="295">
        <v>0</v>
      </c>
      <c r="Y491" s="411">
        <v>0</v>
      </c>
      <c r="Z491" s="411">
        <v>1</v>
      </c>
      <c r="AA491" s="411">
        <v>0</v>
      </c>
      <c r="AB491" s="411">
        <v>0</v>
      </c>
      <c r="AC491" s="411">
        <v>0</v>
      </c>
      <c r="AD491" s="411">
        <v>0</v>
      </c>
      <c r="AE491" s="411">
        <v>0</v>
      </c>
      <c r="AF491" s="411">
        <v>0</v>
      </c>
      <c r="AG491" s="411">
        <f t="shared" ref="AG491:AL491" si="141">AG490</f>
        <v>0</v>
      </c>
      <c r="AH491" s="411">
        <f t="shared" si="141"/>
        <v>0</v>
      </c>
      <c r="AI491" s="411">
        <f t="shared" si="141"/>
        <v>0</v>
      </c>
      <c r="AJ491" s="411">
        <f t="shared" si="141"/>
        <v>0</v>
      </c>
      <c r="AK491" s="411">
        <f t="shared" si="141"/>
        <v>0</v>
      </c>
      <c r="AL491" s="411">
        <f t="shared" si="141"/>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762" t="s">
        <v>712</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 t="shared" ref="Y494:AL494" si="142">Y493</f>
        <v>0</v>
      </c>
      <c r="Z494" s="411">
        <f t="shared" si="142"/>
        <v>0</v>
      </c>
      <c r="AA494" s="411">
        <f t="shared" si="142"/>
        <v>0</v>
      </c>
      <c r="AB494" s="411">
        <f t="shared" si="142"/>
        <v>0</v>
      </c>
      <c r="AC494" s="411">
        <f t="shared" si="142"/>
        <v>0</v>
      </c>
      <c r="AD494" s="411">
        <f t="shared" si="142"/>
        <v>0</v>
      </c>
      <c r="AE494" s="411">
        <f t="shared" si="142"/>
        <v>0</v>
      </c>
      <c r="AF494" s="411">
        <f t="shared" si="142"/>
        <v>0</v>
      </c>
      <c r="AG494" s="411">
        <f t="shared" si="142"/>
        <v>0</v>
      </c>
      <c r="AH494" s="411">
        <f t="shared" si="142"/>
        <v>0</v>
      </c>
      <c r="AI494" s="411">
        <f t="shared" si="142"/>
        <v>0</v>
      </c>
      <c r="AJ494" s="411">
        <f t="shared" si="142"/>
        <v>0</v>
      </c>
      <c r="AK494" s="411">
        <f t="shared" si="142"/>
        <v>0</v>
      </c>
      <c r="AL494" s="411">
        <f t="shared" si="142"/>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762" t="s">
        <v>713</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 t="shared" ref="Y497:AL497" si="143">Y496</f>
        <v>0</v>
      </c>
      <c r="Z497" s="411">
        <f t="shared" si="143"/>
        <v>0</v>
      </c>
      <c r="AA497" s="411">
        <f t="shared" si="143"/>
        <v>0</v>
      </c>
      <c r="AB497" s="411">
        <f t="shared" si="143"/>
        <v>0</v>
      </c>
      <c r="AC497" s="411">
        <f t="shared" si="143"/>
        <v>0</v>
      </c>
      <c r="AD497" s="411">
        <f t="shared" si="143"/>
        <v>0</v>
      </c>
      <c r="AE497" s="411">
        <f t="shared" si="143"/>
        <v>0</v>
      </c>
      <c r="AF497" s="411">
        <f t="shared" si="143"/>
        <v>0</v>
      </c>
      <c r="AG497" s="411">
        <f t="shared" si="143"/>
        <v>0</v>
      </c>
      <c r="AH497" s="411">
        <f t="shared" si="143"/>
        <v>0</v>
      </c>
      <c r="AI497" s="411">
        <f t="shared" si="143"/>
        <v>0</v>
      </c>
      <c r="AJ497" s="411">
        <f t="shared" si="143"/>
        <v>0</v>
      </c>
      <c r="AK497" s="411">
        <f t="shared" si="143"/>
        <v>0</v>
      </c>
      <c r="AL497" s="411">
        <f t="shared" si="143"/>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762" t="s">
        <v>714</v>
      </c>
      <c r="B499" s="428" t="s">
        <v>122</v>
      </c>
      <c r="C499" s="291" t="s">
        <v>25</v>
      </c>
      <c r="D499" s="295">
        <v>5008156</v>
      </c>
      <c r="E499" s="295">
        <v>5008156</v>
      </c>
      <c r="F499" s="295">
        <v>5008156</v>
      </c>
      <c r="G499" s="295">
        <v>5008156</v>
      </c>
      <c r="H499" s="295">
        <v>5008156</v>
      </c>
      <c r="I499" s="295">
        <v>5008156</v>
      </c>
      <c r="J499" s="295">
        <v>5008156</v>
      </c>
      <c r="K499" s="295">
        <v>5008156</v>
      </c>
      <c r="L499" s="295">
        <v>5008156</v>
      </c>
      <c r="M499" s="295">
        <v>5008156</v>
      </c>
      <c r="N499" s="295">
        <v>12</v>
      </c>
      <c r="O499" s="295">
        <v>1093</v>
      </c>
      <c r="P499" s="295">
        <v>1093</v>
      </c>
      <c r="Q499" s="295">
        <v>1093</v>
      </c>
      <c r="R499" s="295">
        <v>1093</v>
      </c>
      <c r="S499" s="295">
        <v>1093</v>
      </c>
      <c r="T499" s="295">
        <v>1093</v>
      </c>
      <c r="U499" s="295">
        <v>1093</v>
      </c>
      <c r="V499" s="295">
        <v>1093</v>
      </c>
      <c r="W499" s="295">
        <v>1093</v>
      </c>
      <c r="X499" s="295">
        <v>1093</v>
      </c>
      <c r="Y499" s="410">
        <v>0</v>
      </c>
      <c r="Z499" s="410">
        <v>0</v>
      </c>
      <c r="AA499" s="410">
        <v>0</v>
      </c>
      <c r="AB499" s="410">
        <v>0</v>
      </c>
      <c r="AC499" s="410">
        <v>0</v>
      </c>
      <c r="AD499" s="410">
        <v>1</v>
      </c>
      <c r="AE499" s="410">
        <v>0</v>
      </c>
      <c r="AF499" s="410">
        <v>0</v>
      </c>
      <c r="AG499" s="415"/>
      <c r="AH499" s="415"/>
      <c r="AI499" s="415"/>
      <c r="AJ499" s="415"/>
      <c r="AK499" s="415"/>
      <c r="AL499" s="415"/>
      <c r="AM499" s="296">
        <f>SUM(Y499:AL499)</f>
        <v>1</v>
      </c>
    </row>
    <row r="500" spans="1:39" outlineLevel="1">
      <c r="A500" s="762" t="s">
        <v>754</v>
      </c>
      <c r="B500" s="431" t="s">
        <v>308</v>
      </c>
      <c r="C500" s="765" t="s">
        <v>792</v>
      </c>
      <c r="D500" s="295">
        <v>3066122.36</v>
      </c>
      <c r="E500" s="295">
        <v>3066122.36</v>
      </c>
      <c r="F500" s="295">
        <v>3066122.36</v>
      </c>
      <c r="G500" s="295">
        <v>3066122.36</v>
      </c>
      <c r="H500" s="295">
        <v>0</v>
      </c>
      <c r="I500" s="295">
        <v>0</v>
      </c>
      <c r="J500" s="295">
        <v>0</v>
      </c>
      <c r="K500" s="295">
        <v>0</v>
      </c>
      <c r="L500" s="295">
        <v>0</v>
      </c>
      <c r="M500" s="295">
        <v>0</v>
      </c>
      <c r="N500" s="295">
        <f>N499</f>
        <v>12</v>
      </c>
      <c r="O500" s="295">
        <v>315.41000000000003</v>
      </c>
      <c r="P500" s="295">
        <v>315.41000000000003</v>
      </c>
      <c r="Q500" s="295">
        <v>315.41000000000003</v>
      </c>
      <c r="R500" s="295">
        <v>315.41000000000003</v>
      </c>
      <c r="S500" s="295">
        <v>0</v>
      </c>
      <c r="T500" s="295">
        <v>0</v>
      </c>
      <c r="U500" s="295">
        <v>0</v>
      </c>
      <c r="V500" s="295">
        <v>0</v>
      </c>
      <c r="W500" s="295">
        <v>0</v>
      </c>
      <c r="X500" s="295">
        <v>0</v>
      </c>
      <c r="Y500" s="411">
        <v>0</v>
      </c>
      <c r="Z500" s="411">
        <v>0</v>
      </c>
      <c r="AA500" s="411">
        <v>0.5615</v>
      </c>
      <c r="AB500" s="411">
        <v>0</v>
      </c>
      <c r="AC500" s="411">
        <v>0</v>
      </c>
      <c r="AD500" s="411">
        <v>0.4385</v>
      </c>
      <c r="AE500" s="411">
        <v>0</v>
      </c>
      <c r="AF500" s="411">
        <v>0</v>
      </c>
      <c r="AG500" s="411">
        <f t="shared" ref="AG500:AL500" si="144">AG499</f>
        <v>0</v>
      </c>
      <c r="AH500" s="411">
        <f t="shared" si="144"/>
        <v>0</v>
      </c>
      <c r="AI500" s="411">
        <f t="shared" si="144"/>
        <v>0</v>
      </c>
      <c r="AJ500" s="411">
        <f t="shared" si="144"/>
        <v>0</v>
      </c>
      <c r="AK500" s="411">
        <f t="shared" si="144"/>
        <v>0</v>
      </c>
      <c r="AL500" s="411">
        <f t="shared" si="144"/>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762" t="s">
        <v>715</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 t="shared" ref="Y503:AL503" si="145">Y502</f>
        <v>0</v>
      </c>
      <c r="Z503" s="411">
        <f t="shared" si="145"/>
        <v>0</v>
      </c>
      <c r="AA503" s="411">
        <f t="shared" si="145"/>
        <v>0</v>
      </c>
      <c r="AB503" s="411">
        <f t="shared" si="145"/>
        <v>0</v>
      </c>
      <c r="AC503" s="411">
        <f t="shared" si="145"/>
        <v>0</v>
      </c>
      <c r="AD503" s="411">
        <f t="shared" si="145"/>
        <v>0</v>
      </c>
      <c r="AE503" s="411">
        <f t="shared" si="145"/>
        <v>0</v>
      </c>
      <c r="AF503" s="411">
        <f t="shared" si="145"/>
        <v>0</v>
      </c>
      <c r="AG503" s="411">
        <f t="shared" si="145"/>
        <v>0</v>
      </c>
      <c r="AH503" s="411">
        <f t="shared" si="145"/>
        <v>0</v>
      </c>
      <c r="AI503" s="411">
        <f t="shared" si="145"/>
        <v>0</v>
      </c>
      <c r="AJ503" s="411">
        <f t="shared" si="145"/>
        <v>0</v>
      </c>
      <c r="AK503" s="411">
        <f t="shared" si="145"/>
        <v>0</v>
      </c>
      <c r="AL503" s="411">
        <f t="shared" si="145"/>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762" t="s">
        <v>716</v>
      </c>
      <c r="B505" s="428" t="s">
        <v>124</v>
      </c>
      <c r="C505" s="291" t="s">
        <v>25</v>
      </c>
      <c r="D505" s="295">
        <v>356751</v>
      </c>
      <c r="E505" s="295">
        <v>356751</v>
      </c>
      <c r="F505" s="295">
        <v>356751</v>
      </c>
      <c r="G505" s="295">
        <v>356099</v>
      </c>
      <c r="H505" s="295">
        <v>356099</v>
      </c>
      <c r="I505" s="295">
        <v>355446</v>
      </c>
      <c r="J505" s="295">
        <v>355446</v>
      </c>
      <c r="K505" s="295">
        <v>355446</v>
      </c>
      <c r="L505" s="295">
        <v>355446</v>
      </c>
      <c r="M505" s="295">
        <v>355446</v>
      </c>
      <c r="N505" s="295">
        <v>12</v>
      </c>
      <c r="O505" s="295">
        <v>16</v>
      </c>
      <c r="P505" s="295">
        <v>16</v>
      </c>
      <c r="Q505" s="295">
        <v>16</v>
      </c>
      <c r="R505" s="295">
        <v>16</v>
      </c>
      <c r="S505" s="295">
        <v>16</v>
      </c>
      <c r="T505" s="295">
        <v>16</v>
      </c>
      <c r="U505" s="295">
        <v>16</v>
      </c>
      <c r="V505" s="295">
        <v>16</v>
      </c>
      <c r="W505" s="295">
        <v>16</v>
      </c>
      <c r="X505" s="295">
        <v>16</v>
      </c>
      <c r="Y505" s="410">
        <v>0</v>
      </c>
      <c r="Z505" s="410">
        <v>0</v>
      </c>
      <c r="AA505" s="410">
        <v>1</v>
      </c>
      <c r="AB505" s="410">
        <v>0</v>
      </c>
      <c r="AC505" s="410">
        <v>0</v>
      </c>
      <c r="AD505" s="410">
        <v>0</v>
      </c>
      <c r="AE505" s="410">
        <v>0</v>
      </c>
      <c r="AF505" s="410">
        <v>0</v>
      </c>
      <c r="AG505" s="415"/>
      <c r="AH505" s="415"/>
      <c r="AI505" s="415"/>
      <c r="AJ505" s="415"/>
      <c r="AK505" s="415"/>
      <c r="AL505" s="415"/>
      <c r="AM505" s="296">
        <f>SUM(Y505:AL505)</f>
        <v>1</v>
      </c>
    </row>
    <row r="506" spans="1:39" outlineLevel="1">
      <c r="A506" s="762" t="s">
        <v>755</v>
      </c>
      <c r="B506" s="431" t="s">
        <v>308</v>
      </c>
      <c r="C506" s="765" t="s">
        <v>792</v>
      </c>
      <c r="D506" s="295">
        <v>358431</v>
      </c>
      <c r="E506" s="295">
        <v>358431</v>
      </c>
      <c r="F506" s="295">
        <v>358431</v>
      </c>
      <c r="G506" s="295">
        <v>358431</v>
      </c>
      <c r="H506" s="295">
        <v>0</v>
      </c>
      <c r="I506" s="295">
        <v>0</v>
      </c>
      <c r="J506" s="295">
        <v>0</v>
      </c>
      <c r="K506" s="295">
        <v>0</v>
      </c>
      <c r="L506" s="295">
        <v>0</v>
      </c>
      <c r="M506" s="295">
        <v>0</v>
      </c>
      <c r="N506" s="295">
        <f>N505</f>
        <v>12</v>
      </c>
      <c r="O506" s="295">
        <v>0</v>
      </c>
      <c r="P506" s="295">
        <v>0</v>
      </c>
      <c r="Q506" s="295">
        <v>0</v>
      </c>
      <c r="R506" s="295">
        <v>0</v>
      </c>
      <c r="S506" s="295">
        <v>0</v>
      </c>
      <c r="T506" s="295">
        <v>0</v>
      </c>
      <c r="U506" s="295">
        <v>0</v>
      </c>
      <c r="V506" s="295">
        <v>0</v>
      </c>
      <c r="W506" s="295">
        <v>0</v>
      </c>
      <c r="X506" s="295">
        <v>0</v>
      </c>
      <c r="Y506" s="411">
        <v>0</v>
      </c>
      <c r="Z506" s="411">
        <v>0</v>
      </c>
      <c r="AA506" s="411">
        <v>0</v>
      </c>
      <c r="AB506" s="411">
        <v>0</v>
      </c>
      <c r="AC506" s="411">
        <v>0</v>
      </c>
      <c r="AD506" s="411">
        <v>1</v>
      </c>
      <c r="AE506" s="411">
        <v>0</v>
      </c>
      <c r="AF506" s="411">
        <v>0</v>
      </c>
      <c r="AG506" s="411">
        <f t="shared" ref="AG506:AL506" si="146">AG505</f>
        <v>0</v>
      </c>
      <c r="AH506" s="411">
        <f t="shared" si="146"/>
        <v>0</v>
      </c>
      <c r="AI506" s="411">
        <f t="shared" si="146"/>
        <v>0</v>
      </c>
      <c r="AJ506" s="411">
        <f t="shared" si="146"/>
        <v>0</v>
      </c>
      <c r="AK506" s="411">
        <f t="shared" si="146"/>
        <v>0</v>
      </c>
      <c r="AL506" s="411">
        <f t="shared" si="146"/>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762" t="s">
        <v>717</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 t="shared" ref="Y510:AL510" si="147">Y509</f>
        <v>0</v>
      </c>
      <c r="Z510" s="411">
        <f t="shared" si="147"/>
        <v>0</v>
      </c>
      <c r="AA510" s="411">
        <f t="shared" si="147"/>
        <v>0</v>
      </c>
      <c r="AB510" s="411">
        <f t="shared" si="147"/>
        <v>0</v>
      </c>
      <c r="AC510" s="411">
        <f t="shared" si="147"/>
        <v>0</v>
      </c>
      <c r="AD510" s="411">
        <f t="shared" si="147"/>
        <v>0</v>
      </c>
      <c r="AE510" s="411">
        <f t="shared" si="147"/>
        <v>0</v>
      </c>
      <c r="AF510" s="411">
        <f t="shared" si="147"/>
        <v>0</v>
      </c>
      <c r="AG510" s="411">
        <f t="shared" si="147"/>
        <v>0</v>
      </c>
      <c r="AH510" s="411">
        <f t="shared" si="147"/>
        <v>0</v>
      </c>
      <c r="AI510" s="411">
        <f t="shared" si="147"/>
        <v>0</v>
      </c>
      <c r="AJ510" s="411">
        <f t="shared" si="147"/>
        <v>0</v>
      </c>
      <c r="AK510" s="411">
        <f t="shared" si="147"/>
        <v>0</v>
      </c>
      <c r="AL510" s="411">
        <f t="shared" si="147"/>
        <v>0</v>
      </c>
      <c r="AM510" s="306"/>
    </row>
    <row r="511" spans="1:39" outlineLevel="1">
      <c r="A511" s="763"/>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762" t="s">
        <v>718</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 t="shared" ref="Y513:AL513" si="148">Y512</f>
        <v>0</v>
      </c>
      <c r="Z513" s="411">
        <f t="shared" si="148"/>
        <v>0</v>
      </c>
      <c r="AA513" s="411">
        <f t="shared" si="148"/>
        <v>0</v>
      </c>
      <c r="AB513" s="411">
        <f t="shared" si="148"/>
        <v>0</v>
      </c>
      <c r="AC513" s="411">
        <f t="shared" si="148"/>
        <v>0</v>
      </c>
      <c r="AD513" s="411">
        <f t="shared" si="148"/>
        <v>0</v>
      </c>
      <c r="AE513" s="411">
        <f t="shared" si="148"/>
        <v>0</v>
      </c>
      <c r="AF513" s="411">
        <f t="shared" si="148"/>
        <v>0</v>
      </c>
      <c r="AG513" s="411">
        <f t="shared" si="148"/>
        <v>0</v>
      </c>
      <c r="AH513" s="411">
        <f t="shared" si="148"/>
        <v>0</v>
      </c>
      <c r="AI513" s="411">
        <f t="shared" si="148"/>
        <v>0</v>
      </c>
      <c r="AJ513" s="411">
        <f t="shared" si="148"/>
        <v>0</v>
      </c>
      <c r="AK513" s="411">
        <f t="shared" si="148"/>
        <v>0</v>
      </c>
      <c r="AL513" s="411">
        <f t="shared" si="148"/>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762" t="s">
        <v>719</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 t="shared" ref="Y516:AL516" si="149">Y515</f>
        <v>0</v>
      </c>
      <c r="Z516" s="411">
        <f t="shared" si="149"/>
        <v>0</v>
      </c>
      <c r="AA516" s="411">
        <f t="shared" si="149"/>
        <v>0</v>
      </c>
      <c r="AB516" s="411">
        <f t="shared" si="149"/>
        <v>0</v>
      </c>
      <c r="AC516" s="411">
        <f t="shared" si="149"/>
        <v>0</v>
      </c>
      <c r="AD516" s="411">
        <f t="shared" si="149"/>
        <v>0</v>
      </c>
      <c r="AE516" s="411">
        <f t="shared" si="149"/>
        <v>0</v>
      </c>
      <c r="AF516" s="411">
        <f t="shared" si="149"/>
        <v>0</v>
      </c>
      <c r="AG516" s="411">
        <f t="shared" si="149"/>
        <v>0</v>
      </c>
      <c r="AH516" s="411">
        <f t="shared" si="149"/>
        <v>0</v>
      </c>
      <c r="AI516" s="411">
        <f t="shared" si="149"/>
        <v>0</v>
      </c>
      <c r="AJ516" s="411">
        <f t="shared" si="149"/>
        <v>0</v>
      </c>
      <c r="AK516" s="411">
        <f t="shared" si="149"/>
        <v>0</v>
      </c>
      <c r="AL516" s="411">
        <f t="shared" si="149"/>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762" t="s">
        <v>720</v>
      </c>
      <c r="B519" s="760" t="s">
        <v>741</v>
      </c>
      <c r="C519" s="291" t="s">
        <v>25</v>
      </c>
      <c r="D519" s="295">
        <v>259670</v>
      </c>
      <c r="E519" s="295">
        <v>259670</v>
      </c>
      <c r="F519" s="295">
        <v>259670</v>
      </c>
      <c r="G519" s="295">
        <v>259670</v>
      </c>
      <c r="H519" s="295">
        <v>254747</v>
      </c>
      <c r="I519" s="295">
        <v>251399</v>
      </c>
      <c r="J519" s="295">
        <v>251399</v>
      </c>
      <c r="K519" s="295">
        <v>251399</v>
      </c>
      <c r="L519" s="295">
        <v>251399</v>
      </c>
      <c r="M519" s="295">
        <v>251399</v>
      </c>
      <c r="N519" s="295">
        <v>12</v>
      </c>
      <c r="O519" s="295">
        <v>47</v>
      </c>
      <c r="P519" s="295">
        <v>47</v>
      </c>
      <c r="Q519" s="295">
        <v>47</v>
      </c>
      <c r="R519" s="295">
        <v>47</v>
      </c>
      <c r="S519" s="295">
        <v>47</v>
      </c>
      <c r="T519" s="295">
        <v>46</v>
      </c>
      <c r="U519" s="295">
        <v>46</v>
      </c>
      <c r="V519" s="295">
        <v>46</v>
      </c>
      <c r="W519" s="295">
        <v>46</v>
      </c>
      <c r="X519" s="295">
        <v>46</v>
      </c>
      <c r="Y519" s="410">
        <v>1</v>
      </c>
      <c r="Z519" s="410">
        <v>0</v>
      </c>
      <c r="AA519" s="410">
        <v>0</v>
      </c>
      <c r="AB519" s="410">
        <v>0</v>
      </c>
      <c r="AC519" s="410">
        <v>0</v>
      </c>
      <c r="AD519" s="410">
        <v>0</v>
      </c>
      <c r="AE519" s="410">
        <v>0</v>
      </c>
      <c r="AF519" s="410">
        <v>0</v>
      </c>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 t="shared" ref="Y520:AL520" si="150">Y519</f>
        <v>1</v>
      </c>
      <c r="Z520" s="411">
        <f t="shared" si="150"/>
        <v>0</v>
      </c>
      <c r="AA520" s="411">
        <f t="shared" si="150"/>
        <v>0</v>
      </c>
      <c r="AB520" s="411">
        <f t="shared" si="150"/>
        <v>0</v>
      </c>
      <c r="AC520" s="411">
        <f t="shared" si="150"/>
        <v>0</v>
      </c>
      <c r="AD520" s="411">
        <f t="shared" si="150"/>
        <v>0</v>
      </c>
      <c r="AE520" s="411">
        <f t="shared" si="150"/>
        <v>0</v>
      </c>
      <c r="AF520" s="411">
        <f t="shared" si="150"/>
        <v>0</v>
      </c>
      <c r="AG520" s="411">
        <f t="shared" si="150"/>
        <v>0</v>
      </c>
      <c r="AH520" s="411">
        <f t="shared" si="150"/>
        <v>0</v>
      </c>
      <c r="AI520" s="411">
        <f t="shared" si="150"/>
        <v>0</v>
      </c>
      <c r="AJ520" s="411">
        <f t="shared" si="150"/>
        <v>0</v>
      </c>
      <c r="AK520" s="411">
        <f t="shared" si="150"/>
        <v>0</v>
      </c>
      <c r="AL520" s="411">
        <f t="shared" si="150"/>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762" t="s">
        <v>721</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 t="shared" ref="Y523:AL523" si="151">Y522</f>
        <v>0</v>
      </c>
      <c r="Z523" s="411">
        <f t="shared" si="151"/>
        <v>0</v>
      </c>
      <c r="AA523" s="411">
        <f t="shared" si="151"/>
        <v>0</v>
      </c>
      <c r="AB523" s="411">
        <f t="shared" si="151"/>
        <v>0</v>
      </c>
      <c r="AC523" s="411">
        <f t="shared" si="151"/>
        <v>0</v>
      </c>
      <c r="AD523" s="411">
        <f t="shared" si="151"/>
        <v>0</v>
      </c>
      <c r="AE523" s="411">
        <f t="shared" si="151"/>
        <v>0</v>
      </c>
      <c r="AF523" s="411">
        <f t="shared" si="151"/>
        <v>0</v>
      </c>
      <c r="AG523" s="411">
        <f t="shared" si="151"/>
        <v>0</v>
      </c>
      <c r="AH523" s="411">
        <f t="shared" si="151"/>
        <v>0</v>
      </c>
      <c r="AI523" s="411">
        <f t="shared" si="151"/>
        <v>0</v>
      </c>
      <c r="AJ523" s="411">
        <f t="shared" si="151"/>
        <v>0</v>
      </c>
      <c r="AK523" s="411">
        <f t="shared" si="151"/>
        <v>0</v>
      </c>
      <c r="AL523" s="411">
        <f t="shared" si="151"/>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762" t="s">
        <v>722</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 t="shared" ref="Y526:AL526" si="152">Y525</f>
        <v>0</v>
      </c>
      <c r="Z526" s="411">
        <f t="shared" si="152"/>
        <v>0</v>
      </c>
      <c r="AA526" s="411">
        <f t="shared" si="152"/>
        <v>0</v>
      </c>
      <c r="AB526" s="411">
        <f t="shared" si="152"/>
        <v>0</v>
      </c>
      <c r="AC526" s="411">
        <f t="shared" si="152"/>
        <v>0</v>
      </c>
      <c r="AD526" s="411">
        <f t="shared" si="152"/>
        <v>0</v>
      </c>
      <c r="AE526" s="411">
        <f t="shared" si="152"/>
        <v>0</v>
      </c>
      <c r="AF526" s="411">
        <f t="shared" si="152"/>
        <v>0</v>
      </c>
      <c r="AG526" s="411">
        <f t="shared" si="152"/>
        <v>0</v>
      </c>
      <c r="AH526" s="411">
        <f t="shared" si="152"/>
        <v>0</v>
      </c>
      <c r="AI526" s="411">
        <f t="shared" si="152"/>
        <v>0</v>
      </c>
      <c r="AJ526" s="411">
        <f t="shared" si="152"/>
        <v>0</v>
      </c>
      <c r="AK526" s="411">
        <f t="shared" si="152"/>
        <v>0</v>
      </c>
      <c r="AL526" s="411">
        <f t="shared" si="152"/>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762" t="s">
        <v>723</v>
      </c>
      <c r="B528" s="760" t="s">
        <v>743</v>
      </c>
      <c r="C528" s="291" t="s">
        <v>25</v>
      </c>
      <c r="D528" s="295">
        <v>0</v>
      </c>
      <c r="E528" s="295">
        <v>0</v>
      </c>
      <c r="F528" s="295">
        <v>0</v>
      </c>
      <c r="G528" s="295">
        <v>0</v>
      </c>
      <c r="H528" s="295">
        <v>0</v>
      </c>
      <c r="I528" s="295">
        <v>0</v>
      </c>
      <c r="J528" s="295">
        <v>0</v>
      </c>
      <c r="K528" s="295">
        <v>0</v>
      </c>
      <c r="L528" s="295">
        <v>0</v>
      </c>
      <c r="M528" s="295">
        <v>0</v>
      </c>
      <c r="N528" s="295">
        <v>12</v>
      </c>
      <c r="O528" s="295">
        <v>0</v>
      </c>
      <c r="P528" s="295">
        <v>0</v>
      </c>
      <c r="Q528" s="295">
        <v>0</v>
      </c>
      <c r="R528" s="295">
        <v>0</v>
      </c>
      <c r="S528" s="295">
        <v>0</v>
      </c>
      <c r="T528" s="295">
        <v>0</v>
      </c>
      <c r="U528" s="295">
        <v>0</v>
      </c>
      <c r="V528" s="295">
        <v>0</v>
      </c>
      <c r="W528" s="295">
        <v>0</v>
      </c>
      <c r="X528" s="295">
        <v>0</v>
      </c>
      <c r="Y528" s="410">
        <v>0</v>
      </c>
      <c r="Z528" s="410">
        <v>0</v>
      </c>
      <c r="AA528" s="410">
        <v>1</v>
      </c>
      <c r="AB528" s="410">
        <v>0</v>
      </c>
      <c r="AC528" s="410">
        <v>0</v>
      </c>
      <c r="AD528" s="410">
        <v>0</v>
      </c>
      <c r="AE528" s="410">
        <v>0</v>
      </c>
      <c r="AF528" s="410">
        <v>0</v>
      </c>
      <c r="AG528" s="415"/>
      <c r="AH528" s="415"/>
      <c r="AI528" s="415"/>
      <c r="AJ528" s="415"/>
      <c r="AK528" s="415"/>
      <c r="AL528" s="415"/>
      <c r="AM528" s="296">
        <f>SUM(Y528:AL528)</f>
        <v>1</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 t="shared" ref="Y529:AL529" si="153">Y528</f>
        <v>0</v>
      </c>
      <c r="Z529" s="411">
        <f t="shared" si="153"/>
        <v>0</v>
      </c>
      <c r="AA529" s="411">
        <f t="shared" si="153"/>
        <v>1</v>
      </c>
      <c r="AB529" s="411">
        <f t="shared" si="153"/>
        <v>0</v>
      </c>
      <c r="AC529" s="411">
        <f t="shared" si="153"/>
        <v>0</v>
      </c>
      <c r="AD529" s="411">
        <f t="shared" si="153"/>
        <v>0</v>
      </c>
      <c r="AE529" s="411">
        <f t="shared" si="153"/>
        <v>0</v>
      </c>
      <c r="AF529" s="411">
        <f t="shared" si="153"/>
        <v>0</v>
      </c>
      <c r="AG529" s="411">
        <f t="shared" si="153"/>
        <v>0</v>
      </c>
      <c r="AH529" s="411">
        <f t="shared" si="153"/>
        <v>0</v>
      </c>
      <c r="AI529" s="411">
        <f t="shared" si="153"/>
        <v>0</v>
      </c>
      <c r="AJ529" s="411">
        <f t="shared" si="153"/>
        <v>0</v>
      </c>
      <c r="AK529" s="411">
        <f t="shared" si="153"/>
        <v>0</v>
      </c>
      <c r="AL529" s="411">
        <f t="shared" si="153"/>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762" t="s">
        <v>724</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 t="shared" ref="Y532:AL532" si="154">Y531</f>
        <v>0</v>
      </c>
      <c r="Z532" s="411">
        <f t="shared" si="154"/>
        <v>0</v>
      </c>
      <c r="AA532" s="411">
        <f t="shared" si="154"/>
        <v>0</v>
      </c>
      <c r="AB532" s="411">
        <f t="shared" si="154"/>
        <v>0</v>
      </c>
      <c r="AC532" s="411">
        <f t="shared" si="154"/>
        <v>0</v>
      </c>
      <c r="AD532" s="411">
        <f t="shared" si="154"/>
        <v>0</v>
      </c>
      <c r="AE532" s="411">
        <f t="shared" si="154"/>
        <v>0</v>
      </c>
      <c r="AF532" s="411">
        <f t="shared" si="154"/>
        <v>0</v>
      </c>
      <c r="AG532" s="411">
        <f t="shared" si="154"/>
        <v>0</v>
      </c>
      <c r="AH532" s="411">
        <f t="shared" si="154"/>
        <v>0</v>
      </c>
      <c r="AI532" s="411">
        <f t="shared" si="154"/>
        <v>0</v>
      </c>
      <c r="AJ532" s="411">
        <f t="shared" si="154"/>
        <v>0</v>
      </c>
      <c r="AK532" s="411">
        <f t="shared" si="154"/>
        <v>0</v>
      </c>
      <c r="AL532" s="411">
        <f t="shared" si="154"/>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762" t="s">
        <v>725</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 t="shared" ref="Y535:AL535" si="155">Y534</f>
        <v>0</v>
      </c>
      <c r="Z535" s="411">
        <f t="shared" si="155"/>
        <v>0</v>
      </c>
      <c r="AA535" s="411">
        <f t="shared" si="155"/>
        <v>0</v>
      </c>
      <c r="AB535" s="411">
        <f t="shared" si="155"/>
        <v>0</v>
      </c>
      <c r="AC535" s="411">
        <f t="shared" si="155"/>
        <v>0</v>
      </c>
      <c r="AD535" s="411">
        <f t="shared" si="155"/>
        <v>0</v>
      </c>
      <c r="AE535" s="411">
        <f t="shared" si="155"/>
        <v>0</v>
      </c>
      <c r="AF535" s="411">
        <f t="shared" si="155"/>
        <v>0</v>
      </c>
      <c r="AG535" s="411">
        <f t="shared" si="155"/>
        <v>0</v>
      </c>
      <c r="AH535" s="411">
        <f t="shared" si="155"/>
        <v>0</v>
      </c>
      <c r="AI535" s="411">
        <f t="shared" si="155"/>
        <v>0</v>
      </c>
      <c r="AJ535" s="411">
        <f t="shared" si="155"/>
        <v>0</v>
      </c>
      <c r="AK535" s="411">
        <f t="shared" si="155"/>
        <v>0</v>
      </c>
      <c r="AL535" s="411">
        <f t="shared" si="155"/>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762" t="s">
        <v>726</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 t="shared" ref="Y538:AL538" si="156">Y537</f>
        <v>0</v>
      </c>
      <c r="Z538" s="411">
        <f t="shared" si="156"/>
        <v>0</v>
      </c>
      <c r="AA538" s="411">
        <f t="shared" si="156"/>
        <v>0</v>
      </c>
      <c r="AB538" s="411">
        <f t="shared" si="156"/>
        <v>0</v>
      </c>
      <c r="AC538" s="411">
        <f t="shared" si="156"/>
        <v>0</v>
      </c>
      <c r="AD538" s="411">
        <f t="shared" si="156"/>
        <v>0</v>
      </c>
      <c r="AE538" s="411">
        <f t="shared" si="156"/>
        <v>0</v>
      </c>
      <c r="AF538" s="411">
        <f t="shared" si="156"/>
        <v>0</v>
      </c>
      <c r="AG538" s="411">
        <f t="shared" si="156"/>
        <v>0</v>
      </c>
      <c r="AH538" s="411">
        <f t="shared" si="156"/>
        <v>0</v>
      </c>
      <c r="AI538" s="411">
        <f t="shared" si="156"/>
        <v>0</v>
      </c>
      <c r="AJ538" s="411">
        <f t="shared" si="156"/>
        <v>0</v>
      </c>
      <c r="AK538" s="411">
        <f t="shared" si="156"/>
        <v>0</v>
      </c>
      <c r="AL538" s="411">
        <f t="shared" si="156"/>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762" t="s">
        <v>727</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 t="shared" ref="Y541:AL541" si="157">Y540</f>
        <v>0</v>
      </c>
      <c r="Z541" s="411">
        <f t="shared" si="157"/>
        <v>0</v>
      </c>
      <c r="AA541" s="411">
        <f t="shared" si="157"/>
        <v>0</v>
      </c>
      <c r="AB541" s="411">
        <f t="shared" si="157"/>
        <v>0</v>
      </c>
      <c r="AC541" s="411">
        <f t="shared" si="157"/>
        <v>0</v>
      </c>
      <c r="AD541" s="411">
        <f t="shared" si="157"/>
        <v>0</v>
      </c>
      <c r="AE541" s="411">
        <f t="shared" si="157"/>
        <v>0</v>
      </c>
      <c r="AF541" s="411">
        <f t="shared" si="157"/>
        <v>0</v>
      </c>
      <c r="AG541" s="411">
        <f t="shared" si="157"/>
        <v>0</v>
      </c>
      <c r="AH541" s="411">
        <f t="shared" si="157"/>
        <v>0</v>
      </c>
      <c r="AI541" s="411">
        <f t="shared" si="157"/>
        <v>0</v>
      </c>
      <c r="AJ541" s="411">
        <f t="shared" si="157"/>
        <v>0</v>
      </c>
      <c r="AK541" s="411">
        <f t="shared" si="157"/>
        <v>0</v>
      </c>
      <c r="AL541" s="411">
        <f t="shared" si="157"/>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762" t="s">
        <v>728</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 t="shared" ref="Y544:AL544" si="158">Y543</f>
        <v>0</v>
      </c>
      <c r="Z544" s="411">
        <f t="shared" si="158"/>
        <v>0</v>
      </c>
      <c r="AA544" s="411">
        <f t="shared" si="158"/>
        <v>0</v>
      </c>
      <c r="AB544" s="411">
        <f t="shared" si="158"/>
        <v>0</v>
      </c>
      <c r="AC544" s="411">
        <f t="shared" si="158"/>
        <v>0</v>
      </c>
      <c r="AD544" s="411">
        <f t="shared" si="158"/>
        <v>0</v>
      </c>
      <c r="AE544" s="411">
        <f t="shared" si="158"/>
        <v>0</v>
      </c>
      <c r="AF544" s="411">
        <f t="shared" si="158"/>
        <v>0</v>
      </c>
      <c r="AG544" s="411">
        <f t="shared" si="158"/>
        <v>0</v>
      </c>
      <c r="AH544" s="411">
        <f t="shared" si="158"/>
        <v>0</v>
      </c>
      <c r="AI544" s="411">
        <f t="shared" si="158"/>
        <v>0</v>
      </c>
      <c r="AJ544" s="411">
        <f t="shared" si="158"/>
        <v>0</v>
      </c>
      <c r="AK544" s="411">
        <f t="shared" si="158"/>
        <v>0</v>
      </c>
      <c r="AL544" s="411">
        <f t="shared" si="158"/>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762" t="s">
        <v>729</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 t="shared" ref="Y547:AL547" si="159">Y546</f>
        <v>0</v>
      </c>
      <c r="Z547" s="411">
        <f t="shared" si="159"/>
        <v>0</v>
      </c>
      <c r="AA547" s="411">
        <f t="shared" si="159"/>
        <v>0</v>
      </c>
      <c r="AB547" s="411">
        <f t="shared" si="159"/>
        <v>0</v>
      </c>
      <c r="AC547" s="411">
        <f t="shared" si="159"/>
        <v>0</v>
      </c>
      <c r="AD547" s="411">
        <f t="shared" si="159"/>
        <v>0</v>
      </c>
      <c r="AE547" s="411">
        <f t="shared" si="159"/>
        <v>0</v>
      </c>
      <c r="AF547" s="411">
        <f t="shared" si="159"/>
        <v>0</v>
      </c>
      <c r="AG547" s="411">
        <f t="shared" si="159"/>
        <v>0</v>
      </c>
      <c r="AH547" s="411">
        <f t="shared" si="159"/>
        <v>0</v>
      </c>
      <c r="AI547" s="411">
        <f t="shared" si="159"/>
        <v>0</v>
      </c>
      <c r="AJ547" s="411">
        <f t="shared" si="159"/>
        <v>0</v>
      </c>
      <c r="AK547" s="411">
        <f t="shared" si="159"/>
        <v>0</v>
      </c>
      <c r="AL547" s="411">
        <f t="shared" si="159"/>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762" t="s">
        <v>730</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 t="shared" ref="Y550:AL550" si="160">Y549</f>
        <v>0</v>
      </c>
      <c r="Z550" s="411">
        <f t="shared" si="160"/>
        <v>0</v>
      </c>
      <c r="AA550" s="411">
        <f t="shared" si="160"/>
        <v>0</v>
      </c>
      <c r="AB550" s="411">
        <f t="shared" si="160"/>
        <v>0</v>
      </c>
      <c r="AC550" s="411">
        <f t="shared" si="160"/>
        <v>0</v>
      </c>
      <c r="AD550" s="411">
        <f t="shared" si="160"/>
        <v>0</v>
      </c>
      <c r="AE550" s="411">
        <f t="shared" si="160"/>
        <v>0</v>
      </c>
      <c r="AF550" s="411">
        <f t="shared" si="160"/>
        <v>0</v>
      </c>
      <c r="AG550" s="411">
        <f t="shared" si="160"/>
        <v>0</v>
      </c>
      <c r="AH550" s="411">
        <f t="shared" si="160"/>
        <v>0</v>
      </c>
      <c r="AI550" s="411">
        <f t="shared" si="160"/>
        <v>0</v>
      </c>
      <c r="AJ550" s="411">
        <f t="shared" si="160"/>
        <v>0</v>
      </c>
      <c r="AK550" s="411">
        <f t="shared" si="160"/>
        <v>0</v>
      </c>
      <c r="AL550" s="411">
        <f t="shared" si="160"/>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762" t="s">
        <v>731</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 t="shared" ref="Y553:AL553" si="161">Y552</f>
        <v>0</v>
      </c>
      <c r="Z553" s="411">
        <f t="shared" si="161"/>
        <v>0</v>
      </c>
      <c r="AA553" s="411">
        <f t="shared" si="161"/>
        <v>0</v>
      </c>
      <c r="AB553" s="411">
        <f t="shared" si="161"/>
        <v>0</v>
      </c>
      <c r="AC553" s="411">
        <f t="shared" si="161"/>
        <v>0</v>
      </c>
      <c r="AD553" s="411">
        <f t="shared" si="161"/>
        <v>0</v>
      </c>
      <c r="AE553" s="411">
        <f t="shared" si="161"/>
        <v>0</v>
      </c>
      <c r="AF553" s="411">
        <f t="shared" si="161"/>
        <v>0</v>
      </c>
      <c r="AG553" s="411">
        <f t="shared" si="161"/>
        <v>0</v>
      </c>
      <c r="AH553" s="411">
        <f t="shared" si="161"/>
        <v>0</v>
      </c>
      <c r="AI553" s="411">
        <f t="shared" si="161"/>
        <v>0</v>
      </c>
      <c r="AJ553" s="411">
        <f t="shared" si="161"/>
        <v>0</v>
      </c>
      <c r="AK553" s="411">
        <f t="shared" si="161"/>
        <v>0</v>
      </c>
      <c r="AL553" s="411">
        <f t="shared" si="161"/>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762" t="s">
        <v>732</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 t="shared" ref="Y556:AL556" si="162">Y555</f>
        <v>0</v>
      </c>
      <c r="Z556" s="411">
        <f t="shared" si="162"/>
        <v>0</v>
      </c>
      <c r="AA556" s="411">
        <f t="shared" si="162"/>
        <v>0</v>
      </c>
      <c r="AB556" s="411">
        <f t="shared" si="162"/>
        <v>0</v>
      </c>
      <c r="AC556" s="411">
        <f t="shared" si="162"/>
        <v>0</v>
      </c>
      <c r="AD556" s="411">
        <f t="shared" si="162"/>
        <v>0</v>
      </c>
      <c r="AE556" s="411">
        <f t="shared" si="162"/>
        <v>0</v>
      </c>
      <c r="AF556" s="411">
        <f t="shared" si="162"/>
        <v>0</v>
      </c>
      <c r="AG556" s="411">
        <f t="shared" si="162"/>
        <v>0</v>
      </c>
      <c r="AH556" s="411">
        <f t="shared" si="162"/>
        <v>0</v>
      </c>
      <c r="AI556" s="411">
        <f t="shared" si="162"/>
        <v>0</v>
      </c>
      <c r="AJ556" s="411">
        <f t="shared" si="162"/>
        <v>0</v>
      </c>
      <c r="AK556" s="411">
        <f t="shared" si="162"/>
        <v>0</v>
      </c>
      <c r="AL556" s="411">
        <f t="shared" si="162"/>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762" t="s">
        <v>733</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 t="shared" ref="Y559:AL559" si="163">Y558</f>
        <v>0</v>
      </c>
      <c r="Z559" s="411">
        <f t="shared" si="163"/>
        <v>0</v>
      </c>
      <c r="AA559" s="411">
        <f t="shared" si="163"/>
        <v>0</v>
      </c>
      <c r="AB559" s="411">
        <f t="shared" si="163"/>
        <v>0</v>
      </c>
      <c r="AC559" s="411">
        <f t="shared" si="163"/>
        <v>0</v>
      </c>
      <c r="AD559" s="411">
        <f t="shared" si="163"/>
        <v>0</v>
      </c>
      <c r="AE559" s="411">
        <f t="shared" si="163"/>
        <v>0</v>
      </c>
      <c r="AF559" s="411">
        <f t="shared" si="163"/>
        <v>0</v>
      </c>
      <c r="AG559" s="411">
        <f t="shared" si="163"/>
        <v>0</v>
      </c>
      <c r="AH559" s="411">
        <f t="shared" si="163"/>
        <v>0</v>
      </c>
      <c r="AI559" s="411">
        <f t="shared" si="163"/>
        <v>0</v>
      </c>
      <c r="AJ559" s="411">
        <f t="shared" si="163"/>
        <v>0</v>
      </c>
      <c r="AK559" s="411">
        <f t="shared" si="163"/>
        <v>0</v>
      </c>
      <c r="AL559" s="411">
        <f t="shared" si="163"/>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34968881.57</v>
      </c>
      <c r="E561" s="329"/>
      <c r="F561" s="329"/>
      <c r="G561" s="329"/>
      <c r="H561" s="329"/>
      <c r="I561" s="329"/>
      <c r="J561" s="329"/>
      <c r="K561" s="329"/>
      <c r="L561" s="329"/>
      <c r="M561" s="329"/>
      <c r="N561" s="329"/>
      <c r="O561" s="329">
        <f>SUM(O404:O559)</f>
        <v>5009.8899999999994</v>
      </c>
      <c r="P561" s="329"/>
      <c r="Q561" s="329"/>
      <c r="R561" s="329"/>
      <c r="S561" s="329"/>
      <c r="T561" s="329"/>
      <c r="U561" s="329"/>
      <c r="V561" s="329"/>
      <c r="W561" s="329"/>
      <c r="X561" s="329"/>
      <c r="Y561" s="329">
        <f>IF(Y402="kWh",SUMPRODUCT(D404:D559,Y404:Y559))</f>
        <v>13924256.390000001</v>
      </c>
      <c r="Z561" s="329">
        <f>IF(Z402="kWh",SUMPRODUCT(D404:D559,Z404:Z559))</f>
        <v>1634826.4191440002</v>
      </c>
      <c r="AA561" s="329">
        <f>IF(AA402="kw",SUMPRODUCT(N404:N559,O404:O559,AA404:AA559),SUMPRODUCT(D404:D559,AA404:AA559))</f>
        <v>27176.567351999998</v>
      </c>
      <c r="AB561" s="329">
        <f>IF(AB402="kw",SUMPRODUCT(N404:N559,O404:O559,AB404:AB559),SUMPRODUCT(D404:D559,AB404:AB559))</f>
        <v>979.08105599999999</v>
      </c>
      <c r="AC561" s="329">
        <f>IF(AC402="kw",SUMPRODUCT(N404:N559,O404:O559,AC404:AC559),SUMPRODUCT(D404:D559,AC404:AC559))</f>
        <v>1282.5274199999999</v>
      </c>
      <c r="AD561" s="329">
        <f>IF(AD402="kw",SUMPRODUCT(N404:N559,O404:O559,AD404:AD559),SUMPRODUCT(D404:D559,AD404:AD559))</f>
        <v>14954.77542</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1.23E-2</v>
      </c>
      <c r="Z564" s="341">
        <f>HLOOKUP(Z$35,'3.  Distribution Rates'!$C$122:$P$133,9,FALSE)</f>
        <v>1.7033333333333334E-2</v>
      </c>
      <c r="AA564" s="341">
        <f>HLOOKUP(AA$35,'3.  Distribution Rates'!$C$122:$P$133,9,FALSE)</f>
        <v>4.8536000000000001</v>
      </c>
      <c r="AB564" s="341">
        <f>HLOOKUP(AB$35,'3.  Distribution Rates'!$C$122:$P$133,9,FALSE)</f>
        <v>2.0279333333333334</v>
      </c>
      <c r="AC564" s="341">
        <f>HLOOKUP(AC$35,'3.  Distribution Rates'!$C$122:$P$133,9,FALSE)</f>
        <v>2.2922333333333333</v>
      </c>
      <c r="AD564" s="341">
        <f>HLOOKUP(AD$35,'3.  Distribution Rates'!$C$122:$P$133,9,FALSE)</f>
        <v>2.8503666666666665</v>
      </c>
      <c r="AE564" s="341">
        <f>HLOOKUP(AE$35,'3.  Distribution Rates'!$C$122:$P$133,9,FALSE)</f>
        <v>-9.4266666666666665E-2</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761">
        <v>20300.236271926373</v>
      </c>
      <c r="Z565" s="761">
        <v>8556.81792853347</v>
      </c>
      <c r="AA565" s="761">
        <v>35920.064488690827</v>
      </c>
      <c r="AB565" s="761">
        <v>0</v>
      </c>
      <c r="AC565" s="761">
        <v>9549.1256842074963</v>
      </c>
      <c r="AD565" s="761">
        <v>0</v>
      </c>
      <c r="AE565" s="761">
        <v>0</v>
      </c>
      <c r="AF565" s="761">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4">SUM(Y565:AL565)</f>
        <v>74326.24437335816</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761">
        <v>22164.691276831014</v>
      </c>
      <c r="Z566" s="761">
        <v>14337.468939630429</v>
      </c>
      <c r="AA566" s="761">
        <v>47420.640368441418</v>
      </c>
      <c r="AB566" s="761">
        <v>93.117399183935589</v>
      </c>
      <c r="AC566" s="761">
        <v>7496.3785163256316</v>
      </c>
      <c r="AD566" s="761">
        <v>37209.144388273387</v>
      </c>
      <c r="AE566" s="761">
        <v>-3.6070658263498943</v>
      </c>
      <c r="AF566" s="761">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4"/>
        <v>128717.83382285947</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761">
        <v>28348.671624292809</v>
      </c>
      <c r="Z567" s="761">
        <v>8600.0532091368295</v>
      </c>
      <c r="AA567" s="761">
        <v>81591.750666141714</v>
      </c>
      <c r="AB567" s="761">
        <v>0</v>
      </c>
      <c r="AC567" s="761">
        <v>12356.27683727835</v>
      </c>
      <c r="AD567" s="761">
        <v>26259.048845973619</v>
      </c>
      <c r="AE567" s="761">
        <v>0</v>
      </c>
      <c r="AF567" s="761">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4"/>
        <v>157155.80118282331</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761">
        <v>40930.918865115302</v>
      </c>
      <c r="Z568" s="761">
        <v>19593.325917640632</v>
      </c>
      <c r="AA568" s="761">
        <v>81330.063809962085</v>
      </c>
      <c r="AB568" s="761">
        <v>180.29639371157313</v>
      </c>
      <c r="AC568" s="761">
        <v>5501.3819677886922</v>
      </c>
      <c r="AD568" s="761">
        <v>3516.2424198719996</v>
      </c>
      <c r="AE568" s="761">
        <v>0</v>
      </c>
      <c r="AF568" s="761">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4"/>
        <v>151052.2293740903</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761">
        <v>42128.049449487</v>
      </c>
      <c r="Z569" s="761">
        <v>45945.346310674096</v>
      </c>
      <c r="AA569" s="761">
        <v>85809.547892094444</v>
      </c>
      <c r="AB569" s="761">
        <v>34.802547683668024</v>
      </c>
      <c r="AC569" s="761">
        <v>3866.7743229325761</v>
      </c>
      <c r="AD569" s="761">
        <v>10957.364586526553</v>
      </c>
      <c r="AE569" s="761">
        <v>0</v>
      </c>
      <c r="AF569" s="761">
        <v>0</v>
      </c>
      <c r="AG569" s="378">
        <f t="shared" ref="AG569:AL569" si="165">AG209*AG564</f>
        <v>0</v>
      </c>
      <c r="AH569" s="378">
        <f t="shared" si="165"/>
        <v>0</v>
      </c>
      <c r="AI569" s="378">
        <f t="shared" si="165"/>
        <v>0</v>
      </c>
      <c r="AJ569" s="378">
        <f t="shared" si="165"/>
        <v>0</v>
      </c>
      <c r="AK569" s="378">
        <f t="shared" si="165"/>
        <v>0</v>
      </c>
      <c r="AL569" s="378">
        <f t="shared" si="165"/>
        <v>0</v>
      </c>
      <c r="AM569" s="628">
        <f t="shared" si="164"/>
        <v>188741.88510939837</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761">
        <v>90126.651408853286</v>
      </c>
      <c r="Z570" s="761">
        <v>15819.52356202943</v>
      </c>
      <c r="AA570" s="761">
        <v>117290.28096578272</v>
      </c>
      <c r="AB570" s="761">
        <v>79.825679696211267</v>
      </c>
      <c r="AC570" s="761">
        <v>238.84236748812285</v>
      </c>
      <c r="AD570" s="761">
        <v>20331.462516697113</v>
      </c>
      <c r="AE570" s="761">
        <v>0</v>
      </c>
      <c r="AF570" s="761">
        <v>0</v>
      </c>
      <c r="AG570" s="378">
        <f t="shared" ref="AG570:AL570" si="166">AG392*AG564</f>
        <v>0</v>
      </c>
      <c r="AH570" s="378">
        <f t="shared" si="166"/>
        <v>0</v>
      </c>
      <c r="AI570" s="378">
        <f t="shared" si="166"/>
        <v>0</v>
      </c>
      <c r="AJ570" s="378">
        <f t="shared" si="166"/>
        <v>0</v>
      </c>
      <c r="AK570" s="378">
        <f t="shared" si="166"/>
        <v>0</v>
      </c>
      <c r="AL570" s="378">
        <f t="shared" si="166"/>
        <v>0</v>
      </c>
      <c r="AM570" s="628">
        <f t="shared" si="164"/>
        <v>243886.58650054689</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171268.35359700001</v>
      </c>
      <c r="Z571" s="378">
        <f t="shared" ref="Z571:AL571" si="167">Z561*Z564</f>
        <v>27846.54333941947</v>
      </c>
      <c r="AA571" s="378">
        <f t="shared" si="167"/>
        <v>131904.18729966719</v>
      </c>
      <c r="AB571" s="378">
        <f t="shared" si="167"/>
        <v>1985.5111094976</v>
      </c>
      <c r="AC571" s="378">
        <f t="shared" si="167"/>
        <v>2939.8521030379998</v>
      </c>
      <c r="AD571" s="378">
        <f t="shared" si="167"/>
        <v>42626.593364654</v>
      </c>
      <c r="AE571" s="378">
        <f t="shared" si="167"/>
        <v>0</v>
      </c>
      <c r="AF571" s="378">
        <f t="shared" si="167"/>
        <v>0</v>
      </c>
      <c r="AG571" s="378">
        <f t="shared" si="167"/>
        <v>0</v>
      </c>
      <c r="AH571" s="378">
        <f t="shared" si="167"/>
        <v>0</v>
      </c>
      <c r="AI571" s="378">
        <f t="shared" si="167"/>
        <v>0</v>
      </c>
      <c r="AJ571" s="378">
        <f t="shared" si="167"/>
        <v>0</v>
      </c>
      <c r="AK571" s="378">
        <f t="shared" si="167"/>
        <v>0</v>
      </c>
      <c r="AL571" s="378">
        <f t="shared" si="167"/>
        <v>0</v>
      </c>
      <c r="AM571" s="628">
        <f t="shared" si="164"/>
        <v>378571.04081327625</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 t="shared" ref="Y572:AM572" si="168">SUM(Y565:Y571)</f>
        <v>415267.57249350578</v>
      </c>
      <c r="Z572" s="346">
        <f t="shared" si="168"/>
        <v>140699.07920706435</v>
      </c>
      <c r="AA572" s="346">
        <f t="shared" si="168"/>
        <v>581266.53549078037</v>
      </c>
      <c r="AB572" s="346">
        <f t="shared" si="168"/>
        <v>2373.5531297729881</v>
      </c>
      <c r="AC572" s="346">
        <f t="shared" si="168"/>
        <v>41948.631799058865</v>
      </c>
      <c r="AD572" s="346">
        <f t="shared" si="168"/>
        <v>140899.85612199668</v>
      </c>
      <c r="AE572" s="346">
        <f t="shared" si="168"/>
        <v>-3.6070658263498943</v>
      </c>
      <c r="AF572" s="346">
        <f t="shared" si="168"/>
        <v>0</v>
      </c>
      <c r="AG572" s="346">
        <f t="shared" si="168"/>
        <v>0</v>
      </c>
      <c r="AH572" s="346">
        <f t="shared" si="168"/>
        <v>0</v>
      </c>
      <c r="AI572" s="346">
        <f t="shared" si="168"/>
        <v>0</v>
      </c>
      <c r="AJ572" s="346">
        <f t="shared" si="168"/>
        <v>0</v>
      </c>
      <c r="AK572" s="346">
        <f t="shared" si="168"/>
        <v>0</v>
      </c>
      <c r="AL572" s="346">
        <f t="shared" si="168"/>
        <v>0</v>
      </c>
      <c r="AM572" s="407">
        <f t="shared" si="168"/>
        <v>1322451.6211763527</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69">Z562*Z564</f>
        <v>0</v>
      </c>
      <c r="AA573" s="347">
        <f t="shared" si="169"/>
        <v>0</v>
      </c>
      <c r="AB573" s="347">
        <f t="shared" si="169"/>
        <v>0</v>
      </c>
      <c r="AC573" s="347">
        <f t="shared" si="169"/>
        <v>0</v>
      </c>
      <c r="AD573" s="347">
        <f>AD562*AD564</f>
        <v>0</v>
      </c>
      <c r="AE573" s="347">
        <f t="shared" si="169"/>
        <v>0</v>
      </c>
      <c r="AF573" s="347">
        <f>AF562*AF564</f>
        <v>0</v>
      </c>
      <c r="AG573" s="347">
        <f t="shared" ref="AG573:AL573" si="170">AG562*AG564</f>
        <v>0</v>
      </c>
      <c r="AH573" s="347">
        <f t="shared" si="170"/>
        <v>0</v>
      </c>
      <c r="AI573" s="347">
        <f t="shared" si="170"/>
        <v>0</v>
      </c>
      <c r="AJ573" s="347">
        <f>AJ562*AJ564</f>
        <v>0</v>
      </c>
      <c r="AK573" s="347">
        <f>AK562*AK564</f>
        <v>0</v>
      </c>
      <c r="AL573" s="347">
        <f t="shared" si="170"/>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1322451.6211763527</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10736259.569680076</v>
      </c>
      <c r="Z576" s="291">
        <f>SUMPRODUCT(E404:E559,Z404:Z559)</f>
        <v>1679120.0060233881</v>
      </c>
      <c r="AA576" s="291">
        <f>IF(AA402="kw",SUMPRODUCT($N$404:$N$559,$P$404:$P$559,AA404:AA559),SUMPRODUCT($E$404:$E$559,AA404:AA559))</f>
        <v>29562.287351999999</v>
      </c>
      <c r="AB576" s="291">
        <f>IF(AB402="kw",SUMPRODUCT($N$404:$N$559,$P$404:$P$559,AB404:AB559),SUMPRODUCT($E$404:$E$559,AB404:AB559))</f>
        <v>1047.6070559999998</v>
      </c>
      <c r="AC576" s="291">
        <f>IF(AC402="kw",SUMPRODUCT($N$404:$N$559,$P$404:$P$559,AC404:AC559),SUMPRODUCT($E$404:$E$559,AC404:AC559))</f>
        <v>1359.2314200000001</v>
      </c>
      <c r="AD576" s="291">
        <f t="shared" ref="AD576:AL576" si="171">IF(AD402="kw",SUMPRODUCT($N$404:$N$559,$P$404:$P$559,AD404:AD559),SUMPRODUCT($E$404:$E$559,AD404:AD559))</f>
        <v>14973.10542</v>
      </c>
      <c r="AE576" s="291">
        <f t="shared" si="171"/>
        <v>0</v>
      </c>
      <c r="AF576" s="291">
        <f t="shared" si="171"/>
        <v>0</v>
      </c>
      <c r="AG576" s="291">
        <f t="shared" si="171"/>
        <v>0</v>
      </c>
      <c r="AH576" s="291">
        <f t="shared" si="171"/>
        <v>0</v>
      </c>
      <c r="AI576" s="291">
        <f t="shared" si="171"/>
        <v>0</v>
      </c>
      <c r="AJ576" s="291">
        <f t="shared" si="171"/>
        <v>0</v>
      </c>
      <c r="AK576" s="291">
        <f t="shared" si="171"/>
        <v>0</v>
      </c>
      <c r="AL576" s="291">
        <f t="shared" si="171"/>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10736259.569680076</v>
      </c>
      <c r="Z577" s="291">
        <f>SUMPRODUCT(F404:F559,Z404:Z559)</f>
        <v>1675086.0422724173</v>
      </c>
      <c r="AA577" s="291">
        <f t="shared" ref="AA577:AL577" si="172">IF(AA402="kw",SUMPRODUCT($N$404:$N$559,$Q$404:$Q$559,AA404:AA559),SUMPRODUCT($F$404:$F$559,AA404:AA559))</f>
        <v>29554.620745542645</v>
      </c>
      <c r="AB577" s="291">
        <f t="shared" si="172"/>
        <v>1046.0762126923</v>
      </c>
      <c r="AC577" s="291">
        <f>IF(AC402="kw",SUMPRODUCT($N$404:$N$559,$Q$404:$Q$559,AC404:AC559),SUMPRODUCT($F$404:$F$559,AC404:AC559))</f>
        <v>1356.5951205987003</v>
      </c>
      <c r="AD577" s="291">
        <f t="shared" si="172"/>
        <v>14973.10542</v>
      </c>
      <c r="AE577" s="291">
        <f t="shared" si="172"/>
        <v>0</v>
      </c>
      <c r="AF577" s="291">
        <f t="shared" si="172"/>
        <v>0</v>
      </c>
      <c r="AG577" s="291">
        <f t="shared" si="172"/>
        <v>0</v>
      </c>
      <c r="AH577" s="291">
        <f t="shared" si="172"/>
        <v>0</v>
      </c>
      <c r="AI577" s="291">
        <f t="shared" si="172"/>
        <v>0</v>
      </c>
      <c r="AJ577" s="291">
        <f t="shared" si="172"/>
        <v>0</v>
      </c>
      <c r="AK577" s="291">
        <f t="shared" si="172"/>
        <v>0</v>
      </c>
      <c r="AL577" s="291">
        <f t="shared" si="172"/>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10736259.569680076</v>
      </c>
      <c r="Z578" s="326">
        <f>SUMPRODUCT(G404:G559,Z404:Z559)</f>
        <v>1671868.9527441317</v>
      </c>
      <c r="AA578" s="326">
        <f t="shared" ref="AA578:AL578" si="173">IF(AA402="kw",SUMPRODUCT($N$404:$N$559,$R$404:$R$559,AA404:AA559),SUMPRODUCT($G$404:$G$559,AA404:AA559))</f>
        <v>29554.620745542645</v>
      </c>
      <c r="AB578" s="326">
        <f t="shared" si="173"/>
        <v>1046.0762126923</v>
      </c>
      <c r="AC578" s="326">
        <f>IF(AC402="kw",SUMPRODUCT($N$404:$N$559,$R$404:$R$559,AC404:AC559),SUMPRODUCT($G$404:$G$559,AC404:AC559))</f>
        <v>1356.5951205987003</v>
      </c>
      <c r="AD578" s="326">
        <f t="shared" si="173"/>
        <v>14973.10542</v>
      </c>
      <c r="AE578" s="326">
        <f t="shared" si="173"/>
        <v>0</v>
      </c>
      <c r="AF578" s="326">
        <f t="shared" si="173"/>
        <v>0</v>
      </c>
      <c r="AG578" s="326">
        <f t="shared" si="173"/>
        <v>0</v>
      </c>
      <c r="AH578" s="326">
        <f t="shared" si="173"/>
        <v>0</v>
      </c>
      <c r="AI578" s="326">
        <f t="shared" si="173"/>
        <v>0</v>
      </c>
      <c r="AJ578" s="326">
        <f t="shared" si="173"/>
        <v>0</v>
      </c>
      <c r="AK578" s="326">
        <f t="shared" si="173"/>
        <v>0</v>
      </c>
      <c r="AL578" s="326">
        <f t="shared" si="173"/>
        <v>0</v>
      </c>
      <c r="AM578" s="386"/>
    </row>
    <row r="579" spans="1:39" ht="22.5" customHeight="1">
      <c r="B579" s="368" t="s">
        <v>587</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526</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7" t="s">
        <v>211</v>
      </c>
      <c r="C583" s="829" t="s">
        <v>33</v>
      </c>
      <c r="D583" s="284" t="s">
        <v>422</v>
      </c>
      <c r="E583" s="831" t="s">
        <v>209</v>
      </c>
      <c r="F583" s="832"/>
      <c r="G583" s="832"/>
      <c r="H583" s="832"/>
      <c r="I583" s="832"/>
      <c r="J583" s="832"/>
      <c r="K583" s="832"/>
      <c r="L583" s="832"/>
      <c r="M583" s="833"/>
      <c r="N583" s="834" t="s">
        <v>213</v>
      </c>
      <c r="O583" s="284" t="s">
        <v>423</v>
      </c>
      <c r="P583" s="831" t="s">
        <v>212</v>
      </c>
      <c r="Q583" s="832"/>
      <c r="R583" s="832"/>
      <c r="S583" s="832"/>
      <c r="T583" s="832"/>
      <c r="U583" s="832"/>
      <c r="V583" s="832"/>
      <c r="W583" s="832"/>
      <c r="X583" s="833"/>
      <c r="Y583" s="824" t="s">
        <v>243</v>
      </c>
      <c r="Z583" s="825"/>
      <c r="AA583" s="825"/>
      <c r="AB583" s="825"/>
      <c r="AC583" s="825"/>
      <c r="AD583" s="825"/>
      <c r="AE583" s="825"/>
      <c r="AF583" s="825"/>
      <c r="AG583" s="825"/>
      <c r="AH583" s="825"/>
      <c r="AI583" s="825"/>
      <c r="AJ583" s="825"/>
      <c r="AK583" s="825"/>
      <c r="AL583" s="825"/>
      <c r="AM583" s="826"/>
    </row>
    <row r="584" spans="1:39" ht="68.25" customHeight="1">
      <c r="B584" s="828"/>
      <c r="C584" s="830"/>
      <c r="D584" s="285">
        <v>2018</v>
      </c>
      <c r="E584" s="285">
        <v>2019</v>
      </c>
      <c r="F584" s="285">
        <v>2020</v>
      </c>
      <c r="G584" s="285">
        <v>2021</v>
      </c>
      <c r="H584" s="285">
        <v>2022</v>
      </c>
      <c r="I584" s="285">
        <v>2023</v>
      </c>
      <c r="J584" s="285">
        <v>2024</v>
      </c>
      <c r="K584" s="285">
        <v>2025</v>
      </c>
      <c r="L584" s="285">
        <v>2026</v>
      </c>
      <c r="M584" s="285">
        <v>2027</v>
      </c>
      <c r="N584" s="83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General Service &lt; 50 kW</v>
      </c>
      <c r="AA584" s="285" t="str">
        <f>'1.  LRAMVA Summary'!F52</f>
        <v>General Service 50 - 4,999 kW</v>
      </c>
      <c r="AB584" s="285" t="str">
        <f>'1.  LRAMVA Summary'!G52</f>
        <v>General Service 3,000 - 4,999 kW</v>
      </c>
      <c r="AC584" s="285" t="str">
        <f>'1.  LRAMVA Summary'!H52</f>
        <v>Large Use - Regular</v>
      </c>
      <c r="AD584" s="285" t="str">
        <f>'1.  LRAMVA Summary'!I52</f>
        <v>Large Use - 3TS</v>
      </c>
      <c r="AE584" s="285" t="str">
        <f>'1.  LRAMVA Summary'!J52</f>
        <v>Large Use - Ford Annex</v>
      </c>
      <c r="AF584" s="285" t="str">
        <f>'1.  LRAMVA Summary'!K52</f>
        <v>Other</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v>
      </c>
      <c r="AF585" s="291" t="str">
        <f>'1.  LRAMVA Summary'!K53</f>
        <v>kW</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 t="shared" ref="Y588:AL588" si="174">Y587</f>
        <v>0</v>
      </c>
      <c r="Z588" s="411">
        <f t="shared" si="174"/>
        <v>0</v>
      </c>
      <c r="AA588" s="411">
        <f t="shared" si="174"/>
        <v>0</v>
      </c>
      <c r="AB588" s="411">
        <f t="shared" si="174"/>
        <v>0</v>
      </c>
      <c r="AC588" s="411">
        <f t="shared" si="174"/>
        <v>0</v>
      </c>
      <c r="AD588" s="411">
        <f t="shared" si="174"/>
        <v>0</v>
      </c>
      <c r="AE588" s="411">
        <f t="shared" si="174"/>
        <v>0</v>
      </c>
      <c r="AF588" s="411">
        <f t="shared" si="174"/>
        <v>0</v>
      </c>
      <c r="AG588" s="411">
        <f t="shared" si="174"/>
        <v>0</v>
      </c>
      <c r="AH588" s="411">
        <f t="shared" si="174"/>
        <v>0</v>
      </c>
      <c r="AI588" s="411">
        <f t="shared" si="174"/>
        <v>0</v>
      </c>
      <c r="AJ588" s="411">
        <f t="shared" si="174"/>
        <v>0</v>
      </c>
      <c r="AK588" s="411">
        <f t="shared" si="174"/>
        <v>0</v>
      </c>
      <c r="AL588" s="411">
        <f t="shared" si="174"/>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 t="shared" ref="Y591:AL591" si="175">Y590</f>
        <v>0</v>
      </c>
      <c r="Z591" s="411">
        <f t="shared" si="175"/>
        <v>0</v>
      </c>
      <c r="AA591" s="411">
        <f t="shared" si="175"/>
        <v>0</v>
      </c>
      <c r="AB591" s="411">
        <f t="shared" si="175"/>
        <v>0</v>
      </c>
      <c r="AC591" s="411">
        <f t="shared" si="175"/>
        <v>0</v>
      </c>
      <c r="AD591" s="411">
        <f t="shared" si="175"/>
        <v>0</v>
      </c>
      <c r="AE591" s="411">
        <f t="shared" si="175"/>
        <v>0</v>
      </c>
      <c r="AF591" s="411">
        <f t="shared" si="175"/>
        <v>0</v>
      </c>
      <c r="AG591" s="411">
        <f t="shared" si="175"/>
        <v>0</v>
      </c>
      <c r="AH591" s="411">
        <f t="shared" si="175"/>
        <v>0</v>
      </c>
      <c r="AI591" s="411">
        <f t="shared" si="175"/>
        <v>0</v>
      </c>
      <c r="AJ591" s="411">
        <f t="shared" si="175"/>
        <v>0</v>
      </c>
      <c r="AK591" s="411">
        <f t="shared" si="175"/>
        <v>0</v>
      </c>
      <c r="AL591" s="411">
        <f t="shared" si="175"/>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 t="shared" ref="Y594:AL594" si="176">Y593</f>
        <v>0</v>
      </c>
      <c r="Z594" s="411">
        <f t="shared" si="176"/>
        <v>0</v>
      </c>
      <c r="AA594" s="411">
        <f t="shared" si="176"/>
        <v>0</v>
      </c>
      <c r="AB594" s="411">
        <f t="shared" si="176"/>
        <v>0</v>
      </c>
      <c r="AC594" s="411">
        <f t="shared" si="176"/>
        <v>0</v>
      </c>
      <c r="AD594" s="411">
        <f t="shared" si="176"/>
        <v>0</v>
      </c>
      <c r="AE594" s="411">
        <f t="shared" si="176"/>
        <v>0</v>
      </c>
      <c r="AF594" s="411">
        <f t="shared" si="176"/>
        <v>0</v>
      </c>
      <c r="AG594" s="411">
        <f t="shared" si="176"/>
        <v>0</v>
      </c>
      <c r="AH594" s="411">
        <f t="shared" si="176"/>
        <v>0</v>
      </c>
      <c r="AI594" s="411">
        <f t="shared" si="176"/>
        <v>0</v>
      </c>
      <c r="AJ594" s="411">
        <f t="shared" si="176"/>
        <v>0</v>
      </c>
      <c r="AK594" s="411">
        <f t="shared" si="176"/>
        <v>0</v>
      </c>
      <c r="AL594" s="411">
        <f t="shared" si="176"/>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680</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 t="shared" ref="Y597:AL597" si="177">Y596</f>
        <v>0</v>
      </c>
      <c r="Z597" s="411">
        <f t="shared" si="177"/>
        <v>0</v>
      </c>
      <c r="AA597" s="411">
        <f t="shared" si="177"/>
        <v>0</v>
      </c>
      <c r="AB597" s="411">
        <f t="shared" si="177"/>
        <v>0</v>
      </c>
      <c r="AC597" s="411">
        <f t="shared" si="177"/>
        <v>0</v>
      </c>
      <c r="AD597" s="411">
        <f t="shared" si="177"/>
        <v>0</v>
      </c>
      <c r="AE597" s="411">
        <f t="shared" si="177"/>
        <v>0</v>
      </c>
      <c r="AF597" s="411">
        <f t="shared" si="177"/>
        <v>0</v>
      </c>
      <c r="AG597" s="411">
        <f t="shared" si="177"/>
        <v>0</v>
      </c>
      <c r="AH597" s="411">
        <f t="shared" si="177"/>
        <v>0</v>
      </c>
      <c r="AI597" s="411">
        <f t="shared" si="177"/>
        <v>0</v>
      </c>
      <c r="AJ597" s="411">
        <f t="shared" si="177"/>
        <v>0</v>
      </c>
      <c r="AK597" s="411">
        <f t="shared" si="177"/>
        <v>0</v>
      </c>
      <c r="AL597" s="411">
        <f t="shared" si="177"/>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 t="shared" ref="Y600:AL600" si="178">Y599</f>
        <v>0</v>
      </c>
      <c r="Z600" s="411">
        <f t="shared" si="178"/>
        <v>0</v>
      </c>
      <c r="AA600" s="411">
        <f t="shared" si="178"/>
        <v>0</v>
      </c>
      <c r="AB600" s="411">
        <f t="shared" si="178"/>
        <v>0</v>
      </c>
      <c r="AC600" s="411">
        <f t="shared" si="178"/>
        <v>0</v>
      </c>
      <c r="AD600" s="411">
        <f t="shared" si="178"/>
        <v>0</v>
      </c>
      <c r="AE600" s="411">
        <f t="shared" si="178"/>
        <v>0</v>
      </c>
      <c r="AF600" s="411">
        <f t="shared" si="178"/>
        <v>0</v>
      </c>
      <c r="AG600" s="411">
        <f t="shared" si="178"/>
        <v>0</v>
      </c>
      <c r="AH600" s="411">
        <f t="shared" si="178"/>
        <v>0</v>
      </c>
      <c r="AI600" s="411">
        <f t="shared" si="178"/>
        <v>0</v>
      </c>
      <c r="AJ600" s="411">
        <f t="shared" si="178"/>
        <v>0</v>
      </c>
      <c r="AK600" s="411">
        <f t="shared" si="178"/>
        <v>0</v>
      </c>
      <c r="AL600" s="411">
        <f t="shared" si="178"/>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 t="shared" ref="Y604:AL604" si="179">Y603</f>
        <v>0</v>
      </c>
      <c r="Z604" s="411">
        <f t="shared" si="179"/>
        <v>0</v>
      </c>
      <c r="AA604" s="411">
        <f t="shared" si="179"/>
        <v>0</v>
      </c>
      <c r="AB604" s="411">
        <f t="shared" si="179"/>
        <v>0</v>
      </c>
      <c r="AC604" s="411">
        <f t="shared" si="179"/>
        <v>0</v>
      </c>
      <c r="AD604" s="411">
        <f t="shared" si="179"/>
        <v>0</v>
      </c>
      <c r="AE604" s="411">
        <f t="shared" si="179"/>
        <v>0</v>
      </c>
      <c r="AF604" s="411">
        <f t="shared" si="179"/>
        <v>0</v>
      </c>
      <c r="AG604" s="411">
        <f t="shared" si="179"/>
        <v>0</v>
      </c>
      <c r="AH604" s="411">
        <f t="shared" si="179"/>
        <v>0</v>
      </c>
      <c r="AI604" s="411">
        <f t="shared" si="179"/>
        <v>0</v>
      </c>
      <c r="AJ604" s="411">
        <f t="shared" si="179"/>
        <v>0</v>
      </c>
      <c r="AK604" s="411">
        <f t="shared" si="179"/>
        <v>0</v>
      </c>
      <c r="AL604" s="411">
        <f t="shared" si="179"/>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 t="shared" ref="Y607:AL607" si="180">Y606</f>
        <v>0</v>
      </c>
      <c r="Z607" s="411">
        <f t="shared" si="180"/>
        <v>0</v>
      </c>
      <c r="AA607" s="411">
        <f t="shared" si="180"/>
        <v>0</v>
      </c>
      <c r="AB607" s="411">
        <f t="shared" si="180"/>
        <v>0</v>
      </c>
      <c r="AC607" s="411">
        <f t="shared" si="180"/>
        <v>0</v>
      </c>
      <c r="AD607" s="411">
        <f t="shared" si="180"/>
        <v>0</v>
      </c>
      <c r="AE607" s="411">
        <f t="shared" si="180"/>
        <v>0</v>
      </c>
      <c r="AF607" s="411">
        <f t="shared" si="180"/>
        <v>0</v>
      </c>
      <c r="AG607" s="411">
        <f t="shared" si="180"/>
        <v>0</v>
      </c>
      <c r="AH607" s="411">
        <f t="shared" si="180"/>
        <v>0</v>
      </c>
      <c r="AI607" s="411">
        <f t="shared" si="180"/>
        <v>0</v>
      </c>
      <c r="AJ607" s="411">
        <f t="shared" si="180"/>
        <v>0</v>
      </c>
      <c r="AK607" s="411">
        <f t="shared" si="180"/>
        <v>0</v>
      </c>
      <c r="AL607" s="411">
        <f t="shared" si="180"/>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 t="shared" ref="Y610:AL610" si="181">Y609</f>
        <v>0</v>
      </c>
      <c r="Z610" s="411">
        <f t="shared" si="181"/>
        <v>0</v>
      </c>
      <c r="AA610" s="411">
        <f t="shared" si="181"/>
        <v>0</v>
      </c>
      <c r="AB610" s="411">
        <f t="shared" si="181"/>
        <v>0</v>
      </c>
      <c r="AC610" s="411">
        <f t="shared" si="181"/>
        <v>0</v>
      </c>
      <c r="AD610" s="411">
        <f t="shared" si="181"/>
        <v>0</v>
      </c>
      <c r="AE610" s="411">
        <f t="shared" si="181"/>
        <v>0</v>
      </c>
      <c r="AF610" s="411">
        <f t="shared" si="181"/>
        <v>0</v>
      </c>
      <c r="AG610" s="411">
        <f t="shared" si="181"/>
        <v>0</v>
      </c>
      <c r="AH610" s="411">
        <f t="shared" si="181"/>
        <v>0</v>
      </c>
      <c r="AI610" s="411">
        <f t="shared" si="181"/>
        <v>0</v>
      </c>
      <c r="AJ610" s="411">
        <f t="shared" si="181"/>
        <v>0</v>
      </c>
      <c r="AK610" s="411">
        <f t="shared" si="181"/>
        <v>0</v>
      </c>
      <c r="AL610" s="411">
        <f t="shared" si="181"/>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 t="shared" ref="Y613:AL613" si="182">Y612</f>
        <v>0</v>
      </c>
      <c r="Z613" s="411">
        <f t="shared" si="182"/>
        <v>0</v>
      </c>
      <c r="AA613" s="411">
        <f t="shared" si="182"/>
        <v>0</v>
      </c>
      <c r="AB613" s="411">
        <f t="shared" si="182"/>
        <v>0</v>
      </c>
      <c r="AC613" s="411">
        <f t="shared" si="182"/>
        <v>0</v>
      </c>
      <c r="AD613" s="411">
        <f t="shared" si="182"/>
        <v>0</v>
      </c>
      <c r="AE613" s="411">
        <f t="shared" si="182"/>
        <v>0</v>
      </c>
      <c r="AF613" s="411">
        <f t="shared" si="182"/>
        <v>0</v>
      </c>
      <c r="AG613" s="411">
        <f t="shared" si="182"/>
        <v>0</v>
      </c>
      <c r="AH613" s="411">
        <f t="shared" si="182"/>
        <v>0</v>
      </c>
      <c r="AI613" s="411">
        <f t="shared" si="182"/>
        <v>0</v>
      </c>
      <c r="AJ613" s="411">
        <f t="shared" si="182"/>
        <v>0</v>
      </c>
      <c r="AK613" s="411">
        <f t="shared" si="182"/>
        <v>0</v>
      </c>
      <c r="AL613" s="411">
        <f t="shared" si="182"/>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 t="shared" ref="Y616:AL616" si="183">Y615</f>
        <v>0</v>
      </c>
      <c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v>0</v>
      </c>
      <c r="AH616" s="411">
        <f t="shared" si="183"/>
        <v>0</v>
      </c>
      <c r="AI616" s="411">
        <f t="shared" si="183"/>
        <v>0</v>
      </c>
      <c r="AJ616" s="411">
        <f t="shared" si="183"/>
        <v>0</v>
      </c>
      <c r="AK616" s="411">
        <f t="shared" si="183"/>
        <v>0</v>
      </c>
      <c r="AL616" s="411">
        <f t="shared" si="183"/>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 t="shared" ref="Y620:AL620" si="184">Y619</f>
        <v>0</v>
      </c>
      <c r="Z620" s="411">
        <f t="shared" si="184"/>
        <v>0</v>
      </c>
      <c r="AA620" s="411">
        <f t="shared" si="184"/>
        <v>0</v>
      </c>
      <c r="AB620" s="411">
        <f t="shared" si="184"/>
        <v>0</v>
      </c>
      <c r="AC620" s="411">
        <f t="shared" si="184"/>
        <v>0</v>
      </c>
      <c r="AD620" s="411">
        <f t="shared" si="184"/>
        <v>0</v>
      </c>
      <c r="AE620" s="411">
        <f t="shared" si="184"/>
        <v>0</v>
      </c>
      <c r="AF620" s="411">
        <f t="shared" si="184"/>
        <v>0</v>
      </c>
      <c r="AG620" s="411">
        <f t="shared" si="184"/>
        <v>0</v>
      </c>
      <c r="AH620" s="411">
        <f t="shared" si="184"/>
        <v>0</v>
      </c>
      <c r="AI620" s="411">
        <f t="shared" si="184"/>
        <v>0</v>
      </c>
      <c r="AJ620" s="411">
        <f t="shared" si="184"/>
        <v>0</v>
      </c>
      <c r="AK620" s="411">
        <f t="shared" si="184"/>
        <v>0</v>
      </c>
      <c r="AL620" s="411">
        <f t="shared" si="184"/>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 t="shared" ref="Y623:AL623" si="185">Y622</f>
        <v>0</v>
      </c>
      <c r="Z623" s="411">
        <f t="shared" si="185"/>
        <v>0</v>
      </c>
      <c r="AA623" s="411">
        <f t="shared" si="185"/>
        <v>0</v>
      </c>
      <c r="AB623" s="411">
        <f t="shared" si="185"/>
        <v>0</v>
      </c>
      <c r="AC623" s="411">
        <f t="shared" si="185"/>
        <v>0</v>
      </c>
      <c r="AD623" s="411">
        <f t="shared" si="185"/>
        <v>0</v>
      </c>
      <c r="AE623" s="411">
        <f t="shared" si="185"/>
        <v>0</v>
      </c>
      <c r="AF623" s="411">
        <f t="shared" si="185"/>
        <v>0</v>
      </c>
      <c r="AG623" s="411">
        <f t="shared" si="185"/>
        <v>0</v>
      </c>
      <c r="AH623" s="411">
        <f t="shared" si="185"/>
        <v>0</v>
      </c>
      <c r="AI623" s="411">
        <f t="shared" si="185"/>
        <v>0</v>
      </c>
      <c r="AJ623" s="411">
        <f t="shared" si="185"/>
        <v>0</v>
      </c>
      <c r="AK623" s="411">
        <f t="shared" si="185"/>
        <v>0</v>
      </c>
      <c r="AL623" s="411">
        <f t="shared" si="185"/>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 t="shared" ref="Y626:AL626" si="186">Y625</f>
        <v>0</v>
      </c>
      <c r="Z626" s="411">
        <f t="shared" si="186"/>
        <v>0</v>
      </c>
      <c r="AA626" s="411">
        <f t="shared" si="186"/>
        <v>0</v>
      </c>
      <c r="AB626" s="411">
        <f t="shared" si="186"/>
        <v>0</v>
      </c>
      <c r="AC626" s="411">
        <f t="shared" si="186"/>
        <v>0</v>
      </c>
      <c r="AD626" s="411">
        <f t="shared" si="186"/>
        <v>0</v>
      </c>
      <c r="AE626" s="411">
        <f t="shared" si="186"/>
        <v>0</v>
      </c>
      <c r="AF626" s="411">
        <f t="shared" si="186"/>
        <v>0</v>
      </c>
      <c r="AG626" s="411">
        <f t="shared" si="186"/>
        <v>0</v>
      </c>
      <c r="AH626" s="411">
        <f t="shared" si="186"/>
        <v>0</v>
      </c>
      <c r="AI626" s="411">
        <f t="shared" si="186"/>
        <v>0</v>
      </c>
      <c r="AJ626" s="411">
        <f t="shared" si="186"/>
        <v>0</v>
      </c>
      <c r="AK626" s="411">
        <f t="shared" si="186"/>
        <v>0</v>
      </c>
      <c r="AL626" s="411">
        <f t="shared" si="186"/>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 t="shared" ref="Y630:AL630" si="187">Y629</f>
        <v>0</v>
      </c>
      <c r="Z630" s="411">
        <f t="shared" si="187"/>
        <v>0</v>
      </c>
      <c r="AA630" s="411">
        <f t="shared" si="187"/>
        <v>0</v>
      </c>
      <c r="AB630" s="411">
        <f t="shared" si="187"/>
        <v>0</v>
      </c>
      <c r="AC630" s="411">
        <f t="shared" si="187"/>
        <v>0</v>
      </c>
      <c r="AD630" s="411">
        <f t="shared" si="187"/>
        <v>0</v>
      </c>
      <c r="AE630" s="411">
        <f t="shared" si="187"/>
        <v>0</v>
      </c>
      <c r="AF630" s="411">
        <f t="shared" si="187"/>
        <v>0</v>
      </c>
      <c r="AG630" s="411">
        <f t="shared" si="187"/>
        <v>0</v>
      </c>
      <c r="AH630" s="411">
        <f t="shared" si="187"/>
        <v>0</v>
      </c>
      <c r="AI630" s="411">
        <f t="shared" si="187"/>
        <v>0</v>
      </c>
      <c r="AJ630" s="411">
        <f t="shared" si="187"/>
        <v>0</v>
      </c>
      <c r="AK630" s="411">
        <f t="shared" si="187"/>
        <v>0</v>
      </c>
      <c r="AL630" s="411">
        <f t="shared" si="187"/>
        <v>0</v>
      </c>
      <c r="AM630" s="516"/>
      <c r="AN630" s="629"/>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0"/>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8">Z633</f>
        <v>0</v>
      </c>
      <c r="AA634" s="411">
        <f t="shared" si="188"/>
        <v>0</v>
      </c>
      <c r="AB634" s="411">
        <f t="shared" si="188"/>
        <v>0</v>
      </c>
      <c r="AC634" s="411">
        <f t="shared" si="188"/>
        <v>0</v>
      </c>
      <c r="AD634" s="411">
        <f t="shared" si="188"/>
        <v>0</v>
      </c>
      <c r="AE634" s="411">
        <f t="shared" si="188"/>
        <v>0</v>
      </c>
      <c r="AF634" s="411">
        <f t="shared" si="188"/>
        <v>0</v>
      </c>
      <c r="AG634" s="411">
        <f t="shared" si="188"/>
        <v>0</v>
      </c>
      <c r="AH634" s="411">
        <f t="shared" si="188"/>
        <v>0</v>
      </c>
      <c r="AI634" s="411">
        <f t="shared" si="188"/>
        <v>0</v>
      </c>
      <c r="AJ634" s="411">
        <f t="shared" si="188"/>
        <v>0</v>
      </c>
      <c r="AK634" s="411">
        <f t="shared" si="188"/>
        <v>0</v>
      </c>
      <c r="AL634" s="411">
        <f t="shared" si="188"/>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Z636</f>
        <v>0</v>
      </c>
      <c r="AA637" s="411">
        <f t="shared" si="189"/>
        <v>0</v>
      </c>
      <c r="AB637" s="411">
        <f t="shared" si="189"/>
        <v>0</v>
      </c>
      <c r="AC637" s="411">
        <f t="shared" si="189"/>
        <v>0</v>
      </c>
      <c r="AD637" s="411">
        <f t="shared" si="189"/>
        <v>0</v>
      </c>
      <c r="AE637" s="411">
        <f t="shared" si="189"/>
        <v>0</v>
      </c>
      <c r="AF637" s="411">
        <f t="shared" si="189"/>
        <v>0</v>
      </c>
      <c r="AG637" s="411">
        <f t="shared" si="189"/>
        <v>0</v>
      </c>
      <c r="AH637" s="411">
        <f t="shared" si="189"/>
        <v>0</v>
      </c>
      <c r="AI637" s="411">
        <f t="shared" si="189"/>
        <v>0</v>
      </c>
      <c r="AJ637" s="411">
        <f t="shared" si="189"/>
        <v>0</v>
      </c>
      <c r="AK637" s="411">
        <f t="shared" si="189"/>
        <v>0</v>
      </c>
      <c r="AL637" s="411">
        <f t="shared" si="189"/>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Z640</f>
        <v>0</v>
      </c>
      <c r="AA641" s="411">
        <f t="shared" si="190"/>
        <v>0</v>
      </c>
      <c r="AB641" s="411">
        <f t="shared" si="190"/>
        <v>0</v>
      </c>
      <c r="AC641" s="411">
        <f t="shared" si="190"/>
        <v>0</v>
      </c>
      <c r="AD641" s="411">
        <f t="shared" si="190"/>
        <v>0</v>
      </c>
      <c r="AE641" s="411">
        <f t="shared" si="190"/>
        <v>0</v>
      </c>
      <c r="AF641" s="411">
        <f t="shared" si="190"/>
        <v>0</v>
      </c>
      <c r="AG641" s="411">
        <f t="shared" si="190"/>
        <v>0</v>
      </c>
      <c r="AH641" s="411">
        <f t="shared" si="190"/>
        <v>0</v>
      </c>
      <c r="AI641" s="411">
        <f t="shared" si="190"/>
        <v>0</v>
      </c>
      <c r="AJ641" s="411">
        <f t="shared" si="190"/>
        <v>0</v>
      </c>
      <c r="AK641" s="411">
        <f t="shared" si="190"/>
        <v>0</v>
      </c>
      <c r="AL641" s="411">
        <f t="shared" si="190"/>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1">Z643</f>
        <v>0</v>
      </c>
      <c r="AA644" s="411">
        <f t="shared" si="191"/>
        <v>0</v>
      </c>
      <c r="AB644" s="411">
        <f t="shared" si="191"/>
        <v>0</v>
      </c>
      <c r="AC644" s="411">
        <f t="shared" si="191"/>
        <v>0</v>
      </c>
      <c r="AD644" s="411">
        <f t="shared" si="191"/>
        <v>0</v>
      </c>
      <c r="AE644" s="411">
        <f t="shared" si="191"/>
        <v>0</v>
      </c>
      <c r="AF644" s="411">
        <f t="shared" si="191"/>
        <v>0</v>
      </c>
      <c r="AG644" s="411">
        <f t="shared" si="191"/>
        <v>0</v>
      </c>
      <c r="AH644" s="411">
        <f t="shared" si="191"/>
        <v>0</v>
      </c>
      <c r="AI644" s="411">
        <f t="shared" si="191"/>
        <v>0</v>
      </c>
      <c r="AJ644" s="411">
        <f t="shared" si="191"/>
        <v>0</v>
      </c>
      <c r="AK644" s="411">
        <f t="shared" si="191"/>
        <v>0</v>
      </c>
      <c r="AL644" s="411">
        <f t="shared" si="191"/>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2">Z646</f>
        <v>0</v>
      </c>
      <c r="AA647" s="411">
        <f t="shared" si="192"/>
        <v>0</v>
      </c>
      <c r="AB647" s="411">
        <f t="shared" si="192"/>
        <v>0</v>
      </c>
      <c r="AC647" s="411">
        <f t="shared" si="192"/>
        <v>0</v>
      </c>
      <c r="AD647" s="411">
        <f t="shared" si="192"/>
        <v>0</v>
      </c>
      <c r="AE647" s="411">
        <f t="shared" si="192"/>
        <v>0</v>
      </c>
      <c r="AF647" s="411">
        <f t="shared" si="192"/>
        <v>0</v>
      </c>
      <c r="AG647" s="411">
        <f t="shared" si="192"/>
        <v>0</v>
      </c>
      <c r="AH647" s="411">
        <f t="shared" si="192"/>
        <v>0</v>
      </c>
      <c r="AI647" s="411">
        <f t="shared" si="192"/>
        <v>0</v>
      </c>
      <c r="AJ647" s="411">
        <f t="shared" si="192"/>
        <v>0</v>
      </c>
      <c r="AK647" s="411">
        <f t="shared" si="192"/>
        <v>0</v>
      </c>
      <c r="AL647" s="411">
        <f t="shared" si="192"/>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3">Z649</f>
        <v>0</v>
      </c>
      <c r="AA650" s="411">
        <f t="shared" si="193"/>
        <v>0</v>
      </c>
      <c r="AB650" s="411">
        <f t="shared" si="193"/>
        <v>0</v>
      </c>
      <c r="AC650" s="411">
        <f t="shared" si="193"/>
        <v>0</v>
      </c>
      <c r="AD650" s="411">
        <f t="shared" si="193"/>
        <v>0</v>
      </c>
      <c r="AE650" s="411">
        <f t="shared" si="193"/>
        <v>0</v>
      </c>
      <c r="AF650" s="411">
        <f t="shared" si="193"/>
        <v>0</v>
      </c>
      <c r="AG650" s="411">
        <f t="shared" si="193"/>
        <v>0</v>
      </c>
      <c r="AH650" s="411">
        <f t="shared" si="193"/>
        <v>0</v>
      </c>
      <c r="AI650" s="411">
        <f t="shared" si="193"/>
        <v>0</v>
      </c>
      <c r="AJ650" s="411">
        <f t="shared" si="193"/>
        <v>0</v>
      </c>
      <c r="AK650" s="411">
        <f t="shared" si="193"/>
        <v>0</v>
      </c>
      <c r="AL650" s="411">
        <f t="shared" si="193"/>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762" t="s">
        <v>759</v>
      </c>
      <c r="B654" s="760" t="s">
        <v>736</v>
      </c>
      <c r="C654" s="765" t="s">
        <v>788</v>
      </c>
      <c r="D654" s="295">
        <v>1592249.7</v>
      </c>
      <c r="E654" s="295">
        <v>1579160.3880964993</v>
      </c>
      <c r="F654" s="295">
        <v>1579160.3880964993</v>
      </c>
      <c r="G654" s="295">
        <v>0</v>
      </c>
      <c r="H654" s="295">
        <v>0</v>
      </c>
      <c r="I654" s="295">
        <v>0</v>
      </c>
      <c r="J654" s="295">
        <v>0</v>
      </c>
      <c r="K654" s="295">
        <v>0</v>
      </c>
      <c r="L654" s="295">
        <v>0</v>
      </c>
      <c r="M654" s="295">
        <v>0</v>
      </c>
      <c r="N654" s="291"/>
      <c r="O654" s="295">
        <v>127.4</v>
      </c>
      <c r="P654" s="295">
        <v>126.35269043762044</v>
      </c>
      <c r="Q654" s="295">
        <v>126.35269043762044</v>
      </c>
      <c r="R654" s="295">
        <v>0</v>
      </c>
      <c r="S654" s="295">
        <v>0</v>
      </c>
      <c r="T654" s="295">
        <v>0</v>
      </c>
      <c r="U654" s="295">
        <v>0</v>
      </c>
      <c r="V654" s="295">
        <v>0</v>
      </c>
      <c r="W654" s="295">
        <v>0</v>
      </c>
      <c r="X654" s="295">
        <v>0</v>
      </c>
      <c r="Y654" s="410">
        <v>1</v>
      </c>
      <c r="Z654" s="410">
        <v>0</v>
      </c>
      <c r="AA654" s="410">
        <v>0</v>
      </c>
      <c r="AB654" s="410">
        <v>0</v>
      </c>
      <c r="AC654" s="410">
        <v>0</v>
      </c>
      <c r="AD654" s="410">
        <v>0</v>
      </c>
      <c r="AE654" s="410">
        <v>0</v>
      </c>
      <c r="AF654" s="410">
        <v>0</v>
      </c>
      <c r="AG654" s="410"/>
      <c r="AH654" s="410"/>
      <c r="AI654" s="410"/>
      <c r="AJ654" s="410"/>
      <c r="AK654" s="410"/>
      <c r="AL654" s="410"/>
      <c r="AM654" s="296">
        <f>SUM(Y654:AL654)</f>
        <v>1</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 t="shared" ref="Y655:AL655" si="194">Y654</f>
        <v>1</v>
      </c>
      <c r="Z655" s="411">
        <f t="shared" si="194"/>
        <v>0</v>
      </c>
      <c r="AA655" s="411">
        <f t="shared" si="194"/>
        <v>0</v>
      </c>
      <c r="AB655" s="411">
        <f t="shared" si="194"/>
        <v>0</v>
      </c>
      <c r="AC655" s="411">
        <f t="shared" si="194"/>
        <v>0</v>
      </c>
      <c r="AD655" s="411">
        <f t="shared" si="194"/>
        <v>0</v>
      </c>
      <c r="AE655" s="411">
        <f t="shared" si="194"/>
        <v>0</v>
      </c>
      <c r="AF655" s="411">
        <f t="shared" si="194"/>
        <v>0</v>
      </c>
      <c r="AG655" s="411">
        <f t="shared" si="194"/>
        <v>0</v>
      </c>
      <c r="AH655" s="411">
        <f t="shared" si="194"/>
        <v>0</v>
      </c>
      <c r="AI655" s="411">
        <f t="shared" si="194"/>
        <v>0</v>
      </c>
      <c r="AJ655" s="411">
        <f t="shared" si="194"/>
        <v>0</v>
      </c>
      <c r="AK655" s="411">
        <f t="shared" si="194"/>
        <v>0</v>
      </c>
      <c r="AL655" s="411">
        <f t="shared" si="194"/>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762" t="s">
        <v>760</v>
      </c>
      <c r="B657" s="428" t="s">
        <v>114</v>
      </c>
      <c r="C657" s="765" t="s">
        <v>788</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 t="shared" ref="Y658:AL658" si="195">Y657</f>
        <v>0</v>
      </c>
      <c r="Z658" s="411">
        <f t="shared" si="195"/>
        <v>0</v>
      </c>
      <c r="AA658" s="411">
        <f t="shared" si="195"/>
        <v>0</v>
      </c>
      <c r="AB658" s="411">
        <f t="shared" si="195"/>
        <v>0</v>
      </c>
      <c r="AC658" s="411">
        <f t="shared" si="195"/>
        <v>0</v>
      </c>
      <c r="AD658" s="411">
        <f t="shared" si="195"/>
        <v>0</v>
      </c>
      <c r="AE658" s="411">
        <f t="shared" si="195"/>
        <v>0</v>
      </c>
      <c r="AF658" s="411">
        <f t="shared" si="195"/>
        <v>0</v>
      </c>
      <c r="AG658" s="411">
        <f t="shared" si="195"/>
        <v>0</v>
      </c>
      <c r="AH658" s="411">
        <f t="shared" si="195"/>
        <v>0</v>
      </c>
      <c r="AI658" s="411">
        <f t="shared" si="195"/>
        <v>0</v>
      </c>
      <c r="AJ658" s="411">
        <f t="shared" si="195"/>
        <v>0</v>
      </c>
      <c r="AK658" s="411">
        <f t="shared" si="195"/>
        <v>0</v>
      </c>
      <c r="AL658" s="411">
        <f t="shared" si="195"/>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762" t="s">
        <v>761</v>
      </c>
      <c r="B660" s="428" t="s">
        <v>115</v>
      </c>
      <c r="C660" s="765" t="s">
        <v>788</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 t="shared" ref="Y661:AL661" si="196">Y660</f>
        <v>0</v>
      </c>
      <c r="Z661" s="411">
        <f t="shared" si="196"/>
        <v>0</v>
      </c>
      <c r="AA661" s="411">
        <f t="shared" si="196"/>
        <v>0</v>
      </c>
      <c r="AB661" s="411">
        <f t="shared" si="196"/>
        <v>0</v>
      </c>
      <c r="AC661" s="411">
        <f t="shared" si="196"/>
        <v>0</v>
      </c>
      <c r="AD661" s="411">
        <f t="shared" si="196"/>
        <v>0</v>
      </c>
      <c r="AE661" s="411">
        <f t="shared" si="196"/>
        <v>0</v>
      </c>
      <c r="AF661" s="411">
        <f t="shared" si="196"/>
        <v>0</v>
      </c>
      <c r="AG661" s="411">
        <f t="shared" si="196"/>
        <v>0</v>
      </c>
      <c r="AH661" s="411">
        <f t="shared" si="196"/>
        <v>0</v>
      </c>
      <c r="AI661" s="411">
        <f t="shared" si="196"/>
        <v>0</v>
      </c>
      <c r="AJ661" s="411">
        <f t="shared" si="196"/>
        <v>0</v>
      </c>
      <c r="AK661" s="411">
        <f t="shared" si="196"/>
        <v>0</v>
      </c>
      <c r="AL661" s="411">
        <f t="shared" si="196"/>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762" t="s">
        <v>762</v>
      </c>
      <c r="B663" s="428" t="s">
        <v>116</v>
      </c>
      <c r="C663" s="765" t="s">
        <v>788</v>
      </c>
      <c r="D663" s="295">
        <v>10638.29</v>
      </c>
      <c r="E663" s="295">
        <v>9502.1313955249807</v>
      </c>
      <c r="F663" s="295">
        <v>9289.9274529826635</v>
      </c>
      <c r="G663" s="295">
        <v>0</v>
      </c>
      <c r="H663" s="295">
        <v>0</v>
      </c>
      <c r="I663" s="295">
        <v>0</v>
      </c>
      <c r="J663" s="295">
        <v>0</v>
      </c>
      <c r="K663" s="295">
        <v>0</v>
      </c>
      <c r="L663" s="295">
        <v>0</v>
      </c>
      <c r="M663" s="295">
        <v>0</v>
      </c>
      <c r="N663" s="291"/>
      <c r="O663" s="295">
        <v>6.07</v>
      </c>
      <c r="P663" s="295">
        <v>5.4217301437389498</v>
      </c>
      <c r="Q663" s="295">
        <v>5.3006507286043876</v>
      </c>
      <c r="R663" s="295">
        <v>0</v>
      </c>
      <c r="S663" s="295">
        <v>0</v>
      </c>
      <c r="T663" s="295">
        <v>0</v>
      </c>
      <c r="U663" s="295">
        <v>0</v>
      </c>
      <c r="V663" s="295">
        <v>0</v>
      </c>
      <c r="W663" s="295">
        <v>0</v>
      </c>
      <c r="X663" s="295">
        <v>0</v>
      </c>
      <c r="Y663" s="410">
        <v>1</v>
      </c>
      <c r="Z663" s="410">
        <v>0</v>
      </c>
      <c r="AA663" s="410">
        <v>0</v>
      </c>
      <c r="AB663" s="410">
        <v>0</v>
      </c>
      <c r="AC663" s="410">
        <v>0</v>
      </c>
      <c r="AD663" s="410">
        <v>0</v>
      </c>
      <c r="AE663" s="410">
        <v>0</v>
      </c>
      <c r="AF663" s="410">
        <v>0</v>
      </c>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 t="shared" ref="Y664:AL664" si="197">Y663</f>
        <v>1</v>
      </c>
      <c r="Z664" s="411">
        <f t="shared" si="197"/>
        <v>0</v>
      </c>
      <c r="AA664" s="411">
        <f t="shared" si="197"/>
        <v>0</v>
      </c>
      <c r="AB664" s="411">
        <f t="shared" si="197"/>
        <v>0</v>
      </c>
      <c r="AC664" s="411">
        <f t="shared" si="197"/>
        <v>0</v>
      </c>
      <c r="AD664" s="411">
        <f t="shared" si="197"/>
        <v>0</v>
      </c>
      <c r="AE664" s="411">
        <f t="shared" si="197"/>
        <v>0</v>
      </c>
      <c r="AF664" s="411">
        <f t="shared" si="197"/>
        <v>0</v>
      </c>
      <c r="AG664" s="411">
        <f t="shared" si="197"/>
        <v>0</v>
      </c>
      <c r="AH664" s="411">
        <f t="shared" si="197"/>
        <v>0</v>
      </c>
      <c r="AI664" s="411">
        <f t="shared" si="197"/>
        <v>0</v>
      </c>
      <c r="AJ664" s="411">
        <f t="shared" si="197"/>
        <v>0</v>
      </c>
      <c r="AK664" s="411">
        <f t="shared" si="197"/>
        <v>0</v>
      </c>
      <c r="AL664" s="411">
        <f t="shared" si="197"/>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762" t="s">
        <v>763</v>
      </c>
      <c r="B667" s="428" t="s">
        <v>117</v>
      </c>
      <c r="C667" s="765" t="s">
        <v>788</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 t="shared" ref="Y668:AL668" si="198">Y667</f>
        <v>0</v>
      </c>
      <c r="Z668" s="411">
        <f t="shared" si="198"/>
        <v>0</v>
      </c>
      <c r="AA668" s="411">
        <f t="shared" si="198"/>
        <v>0</v>
      </c>
      <c r="AB668" s="411">
        <f t="shared" si="198"/>
        <v>0</v>
      </c>
      <c r="AC668" s="411">
        <f t="shared" si="198"/>
        <v>0</v>
      </c>
      <c r="AD668" s="411">
        <f t="shared" si="198"/>
        <v>0</v>
      </c>
      <c r="AE668" s="411">
        <f t="shared" si="198"/>
        <v>0</v>
      </c>
      <c r="AF668" s="411">
        <f t="shared" si="198"/>
        <v>0</v>
      </c>
      <c r="AG668" s="411">
        <f t="shared" si="198"/>
        <v>0</v>
      </c>
      <c r="AH668" s="411">
        <f t="shared" si="198"/>
        <v>0</v>
      </c>
      <c r="AI668" s="411">
        <f t="shared" si="198"/>
        <v>0</v>
      </c>
      <c r="AJ668" s="411">
        <f t="shared" si="198"/>
        <v>0</v>
      </c>
      <c r="AK668" s="411">
        <f t="shared" si="198"/>
        <v>0</v>
      </c>
      <c r="AL668" s="411">
        <f t="shared" si="198"/>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762" t="s">
        <v>764</v>
      </c>
      <c r="B670" s="428" t="s">
        <v>118</v>
      </c>
      <c r="C670" s="765" t="s">
        <v>788</v>
      </c>
      <c r="D670" s="295">
        <v>5319046.84</v>
      </c>
      <c r="E670" s="295">
        <v>5319046.84</v>
      </c>
      <c r="F670" s="295">
        <v>5292743.5994605441</v>
      </c>
      <c r="G670" s="295">
        <v>0</v>
      </c>
      <c r="H670" s="295">
        <v>0</v>
      </c>
      <c r="I670" s="295">
        <v>0</v>
      </c>
      <c r="J670" s="295">
        <v>0</v>
      </c>
      <c r="K670" s="295">
        <v>0</v>
      </c>
      <c r="L670" s="295">
        <v>0</v>
      </c>
      <c r="M670" s="295">
        <v>0</v>
      </c>
      <c r="N670" s="295">
        <v>12</v>
      </c>
      <c r="O670" s="295">
        <v>851.74</v>
      </c>
      <c r="P670" s="295">
        <v>851.74</v>
      </c>
      <c r="Q670" s="295">
        <v>847.52805700137878</v>
      </c>
      <c r="R670" s="295">
        <v>0</v>
      </c>
      <c r="S670" s="295">
        <v>0</v>
      </c>
      <c r="T670" s="295">
        <v>0</v>
      </c>
      <c r="U670" s="295">
        <v>0</v>
      </c>
      <c r="V670" s="295">
        <v>0</v>
      </c>
      <c r="W670" s="295">
        <v>0</v>
      </c>
      <c r="X670" s="295">
        <v>0</v>
      </c>
      <c r="Y670" s="410">
        <v>0</v>
      </c>
      <c r="Z670" s="410">
        <v>0.12130000000000001</v>
      </c>
      <c r="AA670" s="410">
        <v>0.63670000000000004</v>
      </c>
      <c r="AB670" s="410">
        <v>3.9699999999999999E-2</v>
      </c>
      <c r="AC670" s="410">
        <v>5.5100000000000003E-2</v>
      </c>
      <c r="AD670" s="410">
        <v>3.0300000000000001E-2</v>
      </c>
      <c r="AE670" s="410">
        <v>0.1273</v>
      </c>
      <c r="AF670" s="410">
        <v>0</v>
      </c>
      <c r="AG670" s="415"/>
      <c r="AH670" s="415"/>
      <c r="AI670" s="415"/>
      <c r="AJ670" s="415"/>
      <c r="AK670" s="415"/>
      <c r="AL670" s="415"/>
      <c r="AM670" s="296">
        <f>SUM(Y670:AL670)</f>
        <v>1.0104</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 t="shared" ref="Y671:AL671" si="199">Y670</f>
        <v>0</v>
      </c>
      <c r="Z671" s="411">
        <f t="shared" si="199"/>
        <v>0.12130000000000001</v>
      </c>
      <c r="AA671" s="411">
        <f t="shared" si="199"/>
        <v>0.63670000000000004</v>
      </c>
      <c r="AB671" s="411">
        <f t="shared" si="199"/>
        <v>3.9699999999999999E-2</v>
      </c>
      <c r="AC671" s="411">
        <f t="shared" si="199"/>
        <v>5.5100000000000003E-2</v>
      </c>
      <c r="AD671" s="411">
        <f t="shared" si="199"/>
        <v>3.0300000000000001E-2</v>
      </c>
      <c r="AE671" s="411">
        <f t="shared" si="199"/>
        <v>0.1273</v>
      </c>
      <c r="AF671" s="411">
        <f t="shared" si="199"/>
        <v>0</v>
      </c>
      <c r="AG671" s="411">
        <f t="shared" si="199"/>
        <v>0</v>
      </c>
      <c r="AH671" s="411">
        <f t="shared" si="199"/>
        <v>0</v>
      </c>
      <c r="AI671" s="411">
        <f t="shared" si="199"/>
        <v>0</v>
      </c>
      <c r="AJ671" s="411">
        <f t="shared" si="199"/>
        <v>0</v>
      </c>
      <c r="AK671" s="411">
        <f t="shared" si="199"/>
        <v>0</v>
      </c>
      <c r="AL671" s="411">
        <f t="shared" si="199"/>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762" t="s">
        <v>765</v>
      </c>
      <c r="B673" s="428" t="s">
        <v>119</v>
      </c>
      <c r="C673" s="765" t="s">
        <v>788</v>
      </c>
      <c r="D673" s="295">
        <v>303665.51</v>
      </c>
      <c r="E673" s="295">
        <v>267377.88447195292</v>
      </c>
      <c r="F673" s="295">
        <v>195253.40916058462</v>
      </c>
      <c r="G673" s="295">
        <v>0</v>
      </c>
      <c r="H673" s="295">
        <v>0</v>
      </c>
      <c r="I673" s="295">
        <v>0</v>
      </c>
      <c r="J673" s="295">
        <v>0</v>
      </c>
      <c r="K673" s="295">
        <v>0</v>
      </c>
      <c r="L673" s="295">
        <v>0</v>
      </c>
      <c r="M673" s="295">
        <v>0</v>
      </c>
      <c r="N673" s="295">
        <v>12</v>
      </c>
      <c r="O673" s="295">
        <v>53.73</v>
      </c>
      <c r="P673" s="295">
        <v>47.309336291362257</v>
      </c>
      <c r="Q673" s="295">
        <v>34.547768280296992</v>
      </c>
      <c r="R673" s="295">
        <v>0</v>
      </c>
      <c r="S673" s="295">
        <v>0</v>
      </c>
      <c r="T673" s="295">
        <v>0</v>
      </c>
      <c r="U673" s="295">
        <v>0</v>
      </c>
      <c r="V673" s="295">
        <v>0</v>
      </c>
      <c r="W673" s="295">
        <v>0</v>
      </c>
      <c r="X673" s="295">
        <v>0</v>
      </c>
      <c r="Y673" s="410">
        <v>0</v>
      </c>
      <c r="Z673" s="410">
        <v>0.97899999999999998</v>
      </c>
      <c r="AA673" s="410">
        <v>1.47E-2</v>
      </c>
      <c r="AB673" s="410">
        <v>0</v>
      </c>
      <c r="AC673" s="410">
        <v>0</v>
      </c>
      <c r="AD673" s="410">
        <v>0</v>
      </c>
      <c r="AE673" s="410">
        <v>0</v>
      </c>
      <c r="AF673" s="410">
        <v>0</v>
      </c>
      <c r="AG673" s="415"/>
      <c r="AH673" s="415"/>
      <c r="AI673" s="415"/>
      <c r="AJ673" s="415"/>
      <c r="AK673" s="415"/>
      <c r="AL673" s="415"/>
      <c r="AM673" s="296">
        <f>SUM(Y673:AL673)</f>
        <v>0.99370000000000003</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 t="shared" ref="Y674:AL674" si="200">Y673</f>
        <v>0</v>
      </c>
      <c r="Z674" s="411">
        <f t="shared" si="200"/>
        <v>0.97899999999999998</v>
      </c>
      <c r="AA674" s="411">
        <f t="shared" si="200"/>
        <v>1.47E-2</v>
      </c>
      <c r="AB674" s="411">
        <f t="shared" si="200"/>
        <v>0</v>
      </c>
      <c r="AC674" s="411">
        <f t="shared" si="200"/>
        <v>0</v>
      </c>
      <c r="AD674" s="411">
        <f t="shared" si="200"/>
        <v>0</v>
      </c>
      <c r="AE674" s="411">
        <f t="shared" si="200"/>
        <v>0</v>
      </c>
      <c r="AF674" s="411">
        <f t="shared" si="200"/>
        <v>0</v>
      </c>
      <c r="AG674" s="411">
        <f t="shared" si="200"/>
        <v>0</v>
      </c>
      <c r="AH674" s="411">
        <f t="shared" si="200"/>
        <v>0</v>
      </c>
      <c r="AI674" s="411">
        <f t="shared" si="200"/>
        <v>0</v>
      </c>
      <c r="AJ674" s="411">
        <f t="shared" si="200"/>
        <v>0</v>
      </c>
      <c r="AK674" s="411">
        <f t="shared" si="200"/>
        <v>0</v>
      </c>
      <c r="AL674" s="411">
        <f t="shared" si="200"/>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762" t="s">
        <v>766</v>
      </c>
      <c r="B676" s="428" t="s">
        <v>120</v>
      </c>
      <c r="C676" s="765" t="s">
        <v>788</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 t="shared" ref="Y677:AL677" si="201">Y676</f>
        <v>0</v>
      </c>
      <c r="Z677" s="411">
        <f t="shared" si="201"/>
        <v>0</v>
      </c>
      <c r="AA677" s="411">
        <f t="shared" si="201"/>
        <v>0</v>
      </c>
      <c r="AB677" s="411">
        <f t="shared" si="201"/>
        <v>0</v>
      </c>
      <c r="AC677" s="411">
        <f t="shared" si="201"/>
        <v>0</v>
      </c>
      <c r="AD677" s="411">
        <f t="shared" si="201"/>
        <v>0</v>
      </c>
      <c r="AE677" s="411">
        <f t="shared" si="201"/>
        <v>0</v>
      </c>
      <c r="AF677" s="411">
        <f t="shared" si="201"/>
        <v>0</v>
      </c>
      <c r="AG677" s="411">
        <f t="shared" si="201"/>
        <v>0</v>
      </c>
      <c r="AH677" s="411">
        <f t="shared" si="201"/>
        <v>0</v>
      </c>
      <c r="AI677" s="411">
        <f t="shared" si="201"/>
        <v>0</v>
      </c>
      <c r="AJ677" s="411">
        <f t="shared" si="201"/>
        <v>0</v>
      </c>
      <c r="AK677" s="411">
        <f t="shared" si="201"/>
        <v>0</v>
      </c>
      <c r="AL677" s="411">
        <f t="shared" si="201"/>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762" t="s">
        <v>767</v>
      </c>
      <c r="B679" s="428" t="s">
        <v>121</v>
      </c>
      <c r="C679" s="765" t="s">
        <v>788</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 t="shared" ref="Y680:AL680" si="202">Y679</f>
        <v>0</v>
      </c>
      <c r="Z680" s="411">
        <f t="shared" si="202"/>
        <v>0</v>
      </c>
      <c r="AA680" s="411">
        <f t="shared" si="202"/>
        <v>0</v>
      </c>
      <c r="AB680" s="411">
        <f t="shared" si="202"/>
        <v>0</v>
      </c>
      <c r="AC680" s="411">
        <f t="shared" si="202"/>
        <v>0</v>
      </c>
      <c r="AD680" s="411">
        <f t="shared" si="202"/>
        <v>0</v>
      </c>
      <c r="AE680" s="411">
        <f t="shared" si="202"/>
        <v>0</v>
      </c>
      <c r="AF680" s="411">
        <f t="shared" si="202"/>
        <v>0</v>
      </c>
      <c r="AG680" s="411">
        <f t="shared" si="202"/>
        <v>0</v>
      </c>
      <c r="AH680" s="411">
        <f t="shared" si="202"/>
        <v>0</v>
      </c>
      <c r="AI680" s="411">
        <f t="shared" si="202"/>
        <v>0</v>
      </c>
      <c r="AJ680" s="411">
        <f t="shared" si="202"/>
        <v>0</v>
      </c>
      <c r="AK680" s="411">
        <f t="shared" si="202"/>
        <v>0</v>
      </c>
      <c r="AL680" s="411">
        <f t="shared" si="202"/>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762" t="s">
        <v>768</v>
      </c>
      <c r="B682" s="428" t="s">
        <v>122</v>
      </c>
      <c r="C682" s="765" t="s">
        <v>788</v>
      </c>
      <c r="D682" s="295">
        <v>12068251.199999999</v>
      </c>
      <c r="E682" s="295">
        <v>12068251.199999999</v>
      </c>
      <c r="F682" s="295">
        <v>12068251.199999999</v>
      </c>
      <c r="G682" s="295">
        <v>0</v>
      </c>
      <c r="H682" s="295">
        <v>0</v>
      </c>
      <c r="I682" s="295">
        <v>0</v>
      </c>
      <c r="J682" s="295">
        <v>0</v>
      </c>
      <c r="K682" s="295">
        <v>0</v>
      </c>
      <c r="L682" s="295">
        <v>0</v>
      </c>
      <c r="M682" s="295">
        <v>0</v>
      </c>
      <c r="N682" s="295">
        <v>12</v>
      </c>
      <c r="O682" s="295">
        <v>1438.02</v>
      </c>
      <c r="P682" s="295">
        <v>1438.02</v>
      </c>
      <c r="Q682" s="295">
        <v>1438.02</v>
      </c>
      <c r="R682" s="295">
        <v>0</v>
      </c>
      <c r="S682" s="295">
        <v>0</v>
      </c>
      <c r="T682" s="295">
        <v>0</v>
      </c>
      <c r="U682" s="295">
        <v>0</v>
      </c>
      <c r="V682" s="295">
        <v>0</v>
      </c>
      <c r="W682" s="295">
        <v>0</v>
      </c>
      <c r="X682" s="295">
        <v>0</v>
      </c>
      <c r="Y682" s="410">
        <v>0</v>
      </c>
      <c r="Z682" s="410">
        <v>0</v>
      </c>
      <c r="AA682" s="410">
        <v>1</v>
      </c>
      <c r="AB682" s="410">
        <v>0</v>
      </c>
      <c r="AC682" s="410">
        <v>0</v>
      </c>
      <c r="AD682" s="410">
        <v>0</v>
      </c>
      <c r="AE682" s="410">
        <v>0</v>
      </c>
      <c r="AF682" s="410">
        <v>0</v>
      </c>
      <c r="AG682" s="415"/>
      <c r="AH682" s="415"/>
      <c r="AI682" s="415"/>
      <c r="AJ682" s="415"/>
      <c r="AK682" s="415"/>
      <c r="AL682" s="415"/>
      <c r="AM682" s="296">
        <f>SUM(Y682:AL682)</f>
        <v>1</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 t="shared" ref="Y683:AL683" si="203">Y682</f>
        <v>0</v>
      </c>
      <c r="Z683" s="411">
        <f t="shared" si="203"/>
        <v>0</v>
      </c>
      <c r="AA683" s="411">
        <f t="shared" si="203"/>
        <v>1</v>
      </c>
      <c r="AB683" s="411">
        <f t="shared" si="203"/>
        <v>0</v>
      </c>
      <c r="AC683" s="411">
        <f t="shared" si="203"/>
        <v>0</v>
      </c>
      <c r="AD683" s="411">
        <f t="shared" si="203"/>
        <v>0</v>
      </c>
      <c r="AE683" s="411">
        <f t="shared" si="203"/>
        <v>0</v>
      </c>
      <c r="AF683" s="411">
        <f t="shared" si="203"/>
        <v>0</v>
      </c>
      <c r="AG683" s="411">
        <f t="shared" si="203"/>
        <v>0</v>
      </c>
      <c r="AH683" s="411">
        <f t="shared" si="203"/>
        <v>0</v>
      </c>
      <c r="AI683" s="411">
        <f t="shared" si="203"/>
        <v>0</v>
      </c>
      <c r="AJ683" s="411">
        <f t="shared" si="203"/>
        <v>0</v>
      </c>
      <c r="AK683" s="411">
        <f t="shared" si="203"/>
        <v>0</v>
      </c>
      <c r="AL683" s="411">
        <f t="shared" si="203"/>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762" t="s">
        <v>769</v>
      </c>
      <c r="B685" s="428" t="s">
        <v>123</v>
      </c>
      <c r="C685" s="765" t="s">
        <v>788</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 t="shared" ref="Y686:AL686" si="204">Y685</f>
        <v>0</v>
      </c>
      <c r="Z686" s="411">
        <f t="shared" si="204"/>
        <v>0</v>
      </c>
      <c r="AA686" s="411">
        <f t="shared" si="204"/>
        <v>0</v>
      </c>
      <c r="AB686" s="411">
        <f t="shared" si="204"/>
        <v>0</v>
      </c>
      <c r="AC686" s="411">
        <f t="shared" si="204"/>
        <v>0</v>
      </c>
      <c r="AD686" s="411">
        <f t="shared" si="204"/>
        <v>0</v>
      </c>
      <c r="AE686" s="411">
        <f t="shared" si="204"/>
        <v>0</v>
      </c>
      <c r="AF686" s="411">
        <f t="shared" si="204"/>
        <v>0</v>
      </c>
      <c r="AG686" s="411">
        <f t="shared" si="204"/>
        <v>0</v>
      </c>
      <c r="AH686" s="411">
        <f t="shared" si="204"/>
        <v>0</v>
      </c>
      <c r="AI686" s="411">
        <f t="shared" si="204"/>
        <v>0</v>
      </c>
      <c r="AJ686" s="411">
        <f t="shared" si="204"/>
        <v>0</v>
      </c>
      <c r="AK686" s="411">
        <f t="shared" si="204"/>
        <v>0</v>
      </c>
      <c r="AL686" s="411">
        <f t="shared" si="204"/>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762" t="s">
        <v>770</v>
      </c>
      <c r="B688" s="428" t="s">
        <v>124</v>
      </c>
      <c r="C688" s="765" t="s">
        <v>788</v>
      </c>
      <c r="D688" s="295">
        <v>831289.55</v>
      </c>
      <c r="E688" s="295">
        <v>831289.55</v>
      </c>
      <c r="F688" s="295">
        <v>831289.55</v>
      </c>
      <c r="G688" s="295">
        <v>0</v>
      </c>
      <c r="H688" s="295">
        <v>0</v>
      </c>
      <c r="I688" s="295">
        <v>0</v>
      </c>
      <c r="J688" s="295">
        <v>0</v>
      </c>
      <c r="K688" s="295">
        <v>0</v>
      </c>
      <c r="L688" s="295">
        <v>0</v>
      </c>
      <c r="M688" s="295">
        <v>0</v>
      </c>
      <c r="N688" s="295">
        <v>12</v>
      </c>
      <c r="O688" s="295">
        <v>193.17</v>
      </c>
      <c r="P688" s="295">
        <v>193.17</v>
      </c>
      <c r="Q688" s="295">
        <v>193.17</v>
      </c>
      <c r="R688" s="295">
        <v>0</v>
      </c>
      <c r="S688" s="295">
        <v>0</v>
      </c>
      <c r="T688" s="295">
        <v>0</v>
      </c>
      <c r="U688" s="295">
        <v>0</v>
      </c>
      <c r="V688" s="295">
        <v>0</v>
      </c>
      <c r="W688" s="295">
        <v>0</v>
      </c>
      <c r="X688" s="295">
        <v>0</v>
      </c>
      <c r="Y688" s="410">
        <v>0</v>
      </c>
      <c r="Z688" s="410">
        <v>0</v>
      </c>
      <c r="AA688" s="410">
        <v>0</v>
      </c>
      <c r="AB688" s="410">
        <v>0</v>
      </c>
      <c r="AC688" s="410">
        <v>1</v>
      </c>
      <c r="AD688" s="410">
        <v>0</v>
      </c>
      <c r="AE688" s="410">
        <v>0</v>
      </c>
      <c r="AF688" s="410">
        <v>0</v>
      </c>
      <c r="AG688" s="415"/>
      <c r="AH688" s="415"/>
      <c r="AI688" s="415"/>
      <c r="AJ688" s="415"/>
      <c r="AK688" s="415"/>
      <c r="AL688" s="415"/>
      <c r="AM688" s="296">
        <f>SUM(Y688:AL688)</f>
        <v>1</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 t="shared" ref="Y689:AL689" si="205">Y688</f>
        <v>0</v>
      </c>
      <c r="Z689" s="411">
        <f t="shared" si="205"/>
        <v>0</v>
      </c>
      <c r="AA689" s="411">
        <f t="shared" si="205"/>
        <v>0</v>
      </c>
      <c r="AB689" s="411">
        <f t="shared" si="205"/>
        <v>0</v>
      </c>
      <c r="AC689" s="411">
        <f t="shared" si="205"/>
        <v>1</v>
      </c>
      <c r="AD689" s="411">
        <f t="shared" si="205"/>
        <v>0</v>
      </c>
      <c r="AE689" s="411">
        <f t="shared" si="205"/>
        <v>0</v>
      </c>
      <c r="AF689" s="411">
        <f t="shared" si="205"/>
        <v>0</v>
      </c>
      <c r="AG689" s="411">
        <f t="shared" si="205"/>
        <v>0</v>
      </c>
      <c r="AH689" s="411">
        <f t="shared" si="205"/>
        <v>0</v>
      </c>
      <c r="AI689" s="411">
        <f t="shared" si="205"/>
        <v>0</v>
      </c>
      <c r="AJ689" s="411">
        <f t="shared" si="205"/>
        <v>0</v>
      </c>
      <c r="AK689" s="411">
        <f t="shared" si="205"/>
        <v>0</v>
      </c>
      <c r="AL689" s="411">
        <f t="shared" si="205"/>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762" t="s">
        <v>771</v>
      </c>
      <c r="B692" s="428" t="s">
        <v>125</v>
      </c>
      <c r="C692" s="765" t="s">
        <v>788</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 t="shared" ref="Y693:AL693" si="206">Y692</f>
        <v>0</v>
      </c>
      <c r="Z693" s="411">
        <f t="shared" si="206"/>
        <v>0</v>
      </c>
      <c r="AA693" s="411">
        <f t="shared" si="206"/>
        <v>0</v>
      </c>
      <c r="AB693" s="411">
        <f t="shared" si="206"/>
        <v>0</v>
      </c>
      <c r="AC693" s="411">
        <f t="shared" si="206"/>
        <v>0</v>
      </c>
      <c r="AD693" s="411">
        <f t="shared" si="206"/>
        <v>0</v>
      </c>
      <c r="AE693" s="411">
        <f t="shared" si="206"/>
        <v>0</v>
      </c>
      <c r="AF693" s="411">
        <f t="shared" si="206"/>
        <v>0</v>
      </c>
      <c r="AG693" s="411">
        <f t="shared" si="206"/>
        <v>0</v>
      </c>
      <c r="AH693" s="411">
        <f t="shared" si="206"/>
        <v>0</v>
      </c>
      <c r="AI693" s="411">
        <f t="shared" si="206"/>
        <v>0</v>
      </c>
      <c r="AJ693" s="411">
        <f t="shared" si="206"/>
        <v>0</v>
      </c>
      <c r="AK693" s="411">
        <f t="shared" si="206"/>
        <v>0</v>
      </c>
      <c r="AL693" s="411">
        <f t="shared" si="206"/>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762" t="s">
        <v>772</v>
      </c>
      <c r="B695" s="428" t="s">
        <v>126</v>
      </c>
      <c r="C695" s="765" t="s">
        <v>788</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 t="shared" ref="Y696:AL696" si="207">Y695</f>
        <v>0</v>
      </c>
      <c r="Z696" s="411">
        <f t="shared" si="207"/>
        <v>0</v>
      </c>
      <c r="AA696" s="411">
        <f t="shared" si="207"/>
        <v>0</v>
      </c>
      <c r="AB696" s="411">
        <f t="shared" si="207"/>
        <v>0</v>
      </c>
      <c r="AC696" s="411">
        <f t="shared" si="207"/>
        <v>0</v>
      </c>
      <c r="AD696" s="411">
        <f t="shared" si="207"/>
        <v>0</v>
      </c>
      <c r="AE696" s="411">
        <f t="shared" si="207"/>
        <v>0</v>
      </c>
      <c r="AF696" s="411">
        <f t="shared" si="207"/>
        <v>0</v>
      </c>
      <c r="AG696" s="411">
        <f t="shared" si="207"/>
        <v>0</v>
      </c>
      <c r="AH696" s="411">
        <f t="shared" si="207"/>
        <v>0</v>
      </c>
      <c r="AI696" s="411">
        <f t="shared" si="207"/>
        <v>0</v>
      </c>
      <c r="AJ696" s="411">
        <f t="shared" si="207"/>
        <v>0</v>
      </c>
      <c r="AK696" s="411">
        <f t="shared" si="207"/>
        <v>0</v>
      </c>
      <c r="AL696" s="411">
        <f t="shared" si="207"/>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762" t="s">
        <v>773</v>
      </c>
      <c r="B698" s="428" t="s">
        <v>127</v>
      </c>
      <c r="C698" s="765" t="s">
        <v>788</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 t="shared" ref="Y699:AL699" si="208">Y698</f>
        <v>0</v>
      </c>
      <c r="Z699" s="411">
        <f t="shared" si="208"/>
        <v>0</v>
      </c>
      <c r="AA699" s="411">
        <f t="shared" si="208"/>
        <v>0</v>
      </c>
      <c r="AB699" s="411">
        <f t="shared" si="208"/>
        <v>0</v>
      </c>
      <c r="AC699" s="411">
        <f t="shared" si="208"/>
        <v>0</v>
      </c>
      <c r="AD699" s="411">
        <f t="shared" si="208"/>
        <v>0</v>
      </c>
      <c r="AE699" s="411">
        <f t="shared" si="208"/>
        <v>0</v>
      </c>
      <c r="AF699" s="411">
        <f t="shared" si="208"/>
        <v>0</v>
      </c>
      <c r="AG699" s="411">
        <f t="shared" si="208"/>
        <v>0</v>
      </c>
      <c r="AH699" s="411">
        <f t="shared" si="208"/>
        <v>0</v>
      </c>
      <c r="AI699" s="411">
        <f t="shared" si="208"/>
        <v>0</v>
      </c>
      <c r="AJ699" s="411">
        <f t="shared" si="208"/>
        <v>0</v>
      </c>
      <c r="AK699" s="411">
        <f t="shared" si="208"/>
        <v>0</v>
      </c>
      <c r="AL699" s="411">
        <f t="shared" si="208"/>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762" t="s">
        <v>774</v>
      </c>
      <c r="B702" s="428" t="s">
        <v>128</v>
      </c>
      <c r="C702" s="765" t="s">
        <v>788</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 t="shared" ref="Y703:AL703" si="209">Y702</f>
        <v>0</v>
      </c>
      <c r="Z703" s="411">
        <f t="shared" si="209"/>
        <v>0</v>
      </c>
      <c r="AA703" s="411">
        <f t="shared" si="209"/>
        <v>0</v>
      </c>
      <c r="AB703" s="411">
        <f t="shared" si="209"/>
        <v>0</v>
      </c>
      <c r="AC703" s="411">
        <f t="shared" si="209"/>
        <v>0</v>
      </c>
      <c r="AD703" s="411">
        <f t="shared" si="209"/>
        <v>0</v>
      </c>
      <c r="AE703" s="411">
        <f t="shared" si="209"/>
        <v>0</v>
      </c>
      <c r="AF703" s="411">
        <f t="shared" si="209"/>
        <v>0</v>
      </c>
      <c r="AG703" s="411">
        <f t="shared" si="209"/>
        <v>0</v>
      </c>
      <c r="AH703" s="411">
        <f t="shared" si="209"/>
        <v>0</v>
      </c>
      <c r="AI703" s="411">
        <f t="shared" si="209"/>
        <v>0</v>
      </c>
      <c r="AJ703" s="411">
        <f t="shared" si="209"/>
        <v>0</v>
      </c>
      <c r="AK703" s="411">
        <f t="shared" si="209"/>
        <v>0</v>
      </c>
      <c r="AL703" s="411">
        <f t="shared" si="209"/>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762" t="s">
        <v>775</v>
      </c>
      <c r="B705" s="428" t="s">
        <v>129</v>
      </c>
      <c r="C705" s="765" t="s">
        <v>788</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 t="shared" ref="Y706:AL706" si="210">Y705</f>
        <v>0</v>
      </c>
      <c r="Z706" s="411">
        <f t="shared" si="210"/>
        <v>0</v>
      </c>
      <c r="AA706" s="411">
        <f t="shared" si="210"/>
        <v>0</v>
      </c>
      <c r="AB706" s="411">
        <f t="shared" si="210"/>
        <v>0</v>
      </c>
      <c r="AC706" s="411">
        <f t="shared" si="210"/>
        <v>0</v>
      </c>
      <c r="AD706" s="411">
        <f t="shared" si="210"/>
        <v>0</v>
      </c>
      <c r="AE706" s="411">
        <f t="shared" si="210"/>
        <v>0</v>
      </c>
      <c r="AF706" s="411">
        <f t="shared" si="210"/>
        <v>0</v>
      </c>
      <c r="AG706" s="411">
        <f t="shared" si="210"/>
        <v>0</v>
      </c>
      <c r="AH706" s="411">
        <f t="shared" si="210"/>
        <v>0</v>
      </c>
      <c r="AI706" s="411">
        <f t="shared" si="210"/>
        <v>0</v>
      </c>
      <c r="AJ706" s="411">
        <f t="shared" si="210"/>
        <v>0</v>
      </c>
      <c r="AK706" s="411">
        <f t="shared" si="210"/>
        <v>0</v>
      </c>
      <c r="AL706" s="411">
        <f t="shared" si="210"/>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762" t="s">
        <v>776</v>
      </c>
      <c r="B708" s="428" t="s">
        <v>130</v>
      </c>
      <c r="C708" s="765" t="s">
        <v>788</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 t="shared" ref="Y709:AL709" si="211">Y708</f>
        <v>0</v>
      </c>
      <c r="Z709" s="411">
        <f t="shared" si="211"/>
        <v>0</v>
      </c>
      <c r="AA709" s="411">
        <f t="shared" si="211"/>
        <v>0</v>
      </c>
      <c r="AB709" s="411">
        <f t="shared" si="211"/>
        <v>0</v>
      </c>
      <c r="AC709" s="411">
        <f t="shared" si="211"/>
        <v>0</v>
      </c>
      <c r="AD709" s="411">
        <f t="shared" si="211"/>
        <v>0</v>
      </c>
      <c r="AE709" s="411">
        <f t="shared" si="211"/>
        <v>0</v>
      </c>
      <c r="AF709" s="411">
        <f t="shared" si="211"/>
        <v>0</v>
      </c>
      <c r="AG709" s="411">
        <f t="shared" si="211"/>
        <v>0</v>
      </c>
      <c r="AH709" s="411">
        <f t="shared" si="211"/>
        <v>0</v>
      </c>
      <c r="AI709" s="411">
        <f t="shared" si="211"/>
        <v>0</v>
      </c>
      <c r="AJ709" s="411">
        <f t="shared" si="211"/>
        <v>0</v>
      </c>
      <c r="AK709" s="411">
        <f t="shared" si="211"/>
        <v>0</v>
      </c>
      <c r="AL709" s="411">
        <f t="shared" si="211"/>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762" t="s">
        <v>777</v>
      </c>
      <c r="B711" s="428" t="s">
        <v>131</v>
      </c>
      <c r="C711" s="765" t="s">
        <v>788</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 t="shared" ref="Y712:AL712" si="212">Y711</f>
        <v>0</v>
      </c>
      <c r="Z712" s="411">
        <f t="shared" si="212"/>
        <v>0</v>
      </c>
      <c r="AA712" s="411">
        <f t="shared" si="212"/>
        <v>0</v>
      </c>
      <c r="AB712" s="411">
        <f t="shared" si="212"/>
        <v>0</v>
      </c>
      <c r="AC712" s="411">
        <f t="shared" si="212"/>
        <v>0</v>
      </c>
      <c r="AD712" s="411">
        <f t="shared" si="212"/>
        <v>0</v>
      </c>
      <c r="AE712" s="411">
        <f t="shared" si="212"/>
        <v>0</v>
      </c>
      <c r="AF712" s="411">
        <f t="shared" si="212"/>
        <v>0</v>
      </c>
      <c r="AG712" s="411">
        <f t="shared" si="212"/>
        <v>0</v>
      </c>
      <c r="AH712" s="411">
        <f t="shared" si="212"/>
        <v>0</v>
      </c>
      <c r="AI712" s="411">
        <f t="shared" si="212"/>
        <v>0</v>
      </c>
      <c r="AJ712" s="411">
        <f t="shared" si="212"/>
        <v>0</v>
      </c>
      <c r="AK712" s="411">
        <f t="shared" si="212"/>
        <v>0</v>
      </c>
      <c r="AL712" s="411">
        <f t="shared" si="212"/>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762" t="s">
        <v>778</v>
      </c>
      <c r="B714" s="428" t="s">
        <v>132</v>
      </c>
      <c r="C714" s="765" t="s">
        <v>788</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 t="shared" ref="Y715:AL715" si="213">Y714</f>
        <v>0</v>
      </c>
      <c r="Z715" s="411">
        <f t="shared" si="213"/>
        <v>0</v>
      </c>
      <c r="AA715" s="411">
        <f t="shared" si="213"/>
        <v>0</v>
      </c>
      <c r="AB715" s="411">
        <f t="shared" si="213"/>
        <v>0</v>
      </c>
      <c r="AC715" s="411">
        <f t="shared" si="213"/>
        <v>0</v>
      </c>
      <c r="AD715" s="411">
        <f t="shared" si="213"/>
        <v>0</v>
      </c>
      <c r="AE715" s="411">
        <f t="shared" si="213"/>
        <v>0</v>
      </c>
      <c r="AF715" s="411">
        <f t="shared" si="213"/>
        <v>0</v>
      </c>
      <c r="AG715" s="411">
        <f t="shared" si="213"/>
        <v>0</v>
      </c>
      <c r="AH715" s="411">
        <f t="shared" si="213"/>
        <v>0</v>
      </c>
      <c r="AI715" s="411">
        <f t="shared" si="213"/>
        <v>0</v>
      </c>
      <c r="AJ715" s="411">
        <f t="shared" si="213"/>
        <v>0</v>
      </c>
      <c r="AK715" s="411">
        <f t="shared" si="213"/>
        <v>0</v>
      </c>
      <c r="AL715" s="411">
        <f t="shared" si="213"/>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762" t="s">
        <v>779</v>
      </c>
      <c r="B717" s="428" t="s">
        <v>133</v>
      </c>
      <c r="C717" s="765" t="s">
        <v>788</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 t="shared" ref="Y718:AL718" si="214">Y717</f>
        <v>0</v>
      </c>
      <c r="Z718" s="411">
        <f t="shared" si="214"/>
        <v>0</v>
      </c>
      <c r="AA718" s="411">
        <f t="shared" si="214"/>
        <v>0</v>
      </c>
      <c r="AB718" s="411">
        <f t="shared" si="214"/>
        <v>0</v>
      </c>
      <c r="AC718" s="411">
        <f t="shared" si="214"/>
        <v>0</v>
      </c>
      <c r="AD718" s="411">
        <f t="shared" si="214"/>
        <v>0</v>
      </c>
      <c r="AE718" s="411">
        <f t="shared" si="214"/>
        <v>0</v>
      </c>
      <c r="AF718" s="411">
        <f t="shared" si="214"/>
        <v>0</v>
      </c>
      <c r="AG718" s="411">
        <f t="shared" si="214"/>
        <v>0</v>
      </c>
      <c r="AH718" s="411">
        <f t="shared" si="214"/>
        <v>0</v>
      </c>
      <c r="AI718" s="411">
        <f t="shared" si="214"/>
        <v>0</v>
      </c>
      <c r="AJ718" s="411">
        <f t="shared" si="214"/>
        <v>0</v>
      </c>
      <c r="AK718" s="411">
        <f t="shared" si="214"/>
        <v>0</v>
      </c>
      <c r="AL718" s="411">
        <f t="shared" si="214"/>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762" t="s">
        <v>780</v>
      </c>
      <c r="B720" s="428" t="s">
        <v>134</v>
      </c>
      <c r="C720" s="765" t="s">
        <v>788</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 t="shared" ref="Y721:AL721" si="215">Y720</f>
        <v>0</v>
      </c>
      <c r="Z721" s="411">
        <f t="shared" si="215"/>
        <v>0</v>
      </c>
      <c r="AA721" s="411">
        <f t="shared" si="215"/>
        <v>0</v>
      </c>
      <c r="AB721" s="411">
        <f t="shared" si="215"/>
        <v>0</v>
      </c>
      <c r="AC721" s="411">
        <f t="shared" si="215"/>
        <v>0</v>
      </c>
      <c r="AD721" s="411">
        <f t="shared" si="215"/>
        <v>0</v>
      </c>
      <c r="AE721" s="411">
        <f t="shared" si="215"/>
        <v>0</v>
      </c>
      <c r="AF721" s="411">
        <f t="shared" si="215"/>
        <v>0</v>
      </c>
      <c r="AG721" s="411">
        <f t="shared" si="215"/>
        <v>0</v>
      </c>
      <c r="AH721" s="411">
        <f t="shared" si="215"/>
        <v>0</v>
      </c>
      <c r="AI721" s="411">
        <f t="shared" si="215"/>
        <v>0</v>
      </c>
      <c r="AJ721" s="411">
        <f t="shared" si="215"/>
        <v>0</v>
      </c>
      <c r="AK721" s="411">
        <f t="shared" si="215"/>
        <v>0</v>
      </c>
      <c r="AL721" s="411">
        <f t="shared" si="215"/>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762" t="s">
        <v>781</v>
      </c>
      <c r="B723" s="428" t="s">
        <v>135</v>
      </c>
      <c r="C723" s="765" t="s">
        <v>788</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 t="shared" ref="Y724:AL724" si="216">Y723</f>
        <v>0</v>
      </c>
      <c r="Z724" s="411">
        <f t="shared" si="216"/>
        <v>0</v>
      </c>
      <c r="AA724" s="411">
        <f t="shared" si="216"/>
        <v>0</v>
      </c>
      <c r="AB724" s="411">
        <f t="shared" si="216"/>
        <v>0</v>
      </c>
      <c r="AC724" s="411">
        <f t="shared" si="216"/>
        <v>0</v>
      </c>
      <c r="AD724" s="411">
        <f t="shared" si="216"/>
        <v>0</v>
      </c>
      <c r="AE724" s="411">
        <f t="shared" si="216"/>
        <v>0</v>
      </c>
      <c r="AF724" s="411">
        <f t="shared" si="216"/>
        <v>0</v>
      </c>
      <c r="AG724" s="411">
        <f t="shared" si="216"/>
        <v>0</v>
      </c>
      <c r="AH724" s="411">
        <f t="shared" si="216"/>
        <v>0</v>
      </c>
      <c r="AI724" s="411">
        <f t="shared" si="216"/>
        <v>0</v>
      </c>
      <c r="AJ724" s="411">
        <f t="shared" si="216"/>
        <v>0</v>
      </c>
      <c r="AK724" s="411">
        <f t="shared" si="216"/>
        <v>0</v>
      </c>
      <c r="AL724" s="411">
        <f t="shared" si="216"/>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762" t="s">
        <v>782</v>
      </c>
      <c r="B726" s="428" t="s">
        <v>136</v>
      </c>
      <c r="C726" s="765" t="s">
        <v>788</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 t="shared" ref="Y727:AL727" si="217">Y726</f>
        <v>0</v>
      </c>
      <c r="Z727" s="411">
        <f t="shared" si="217"/>
        <v>0</v>
      </c>
      <c r="AA727" s="411">
        <f t="shared" si="217"/>
        <v>0</v>
      </c>
      <c r="AB727" s="411">
        <f t="shared" si="217"/>
        <v>0</v>
      </c>
      <c r="AC727" s="411">
        <f t="shared" si="217"/>
        <v>0</v>
      </c>
      <c r="AD727" s="411">
        <f t="shared" si="217"/>
        <v>0</v>
      </c>
      <c r="AE727" s="411">
        <f t="shared" si="217"/>
        <v>0</v>
      </c>
      <c r="AF727" s="411">
        <f t="shared" si="217"/>
        <v>0</v>
      </c>
      <c r="AG727" s="411">
        <f t="shared" si="217"/>
        <v>0</v>
      </c>
      <c r="AH727" s="411">
        <f t="shared" si="217"/>
        <v>0</v>
      </c>
      <c r="AI727" s="411">
        <f t="shared" si="217"/>
        <v>0</v>
      </c>
      <c r="AJ727" s="411">
        <f t="shared" si="217"/>
        <v>0</v>
      </c>
      <c r="AK727" s="411">
        <f t="shared" si="217"/>
        <v>0</v>
      </c>
      <c r="AL727" s="411">
        <f t="shared" si="217"/>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762" t="s">
        <v>783</v>
      </c>
      <c r="B729" s="428" t="s">
        <v>137</v>
      </c>
      <c r="C729" s="765" t="s">
        <v>788</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 t="shared" ref="Y730:AL730" si="218">Y729</f>
        <v>0</v>
      </c>
      <c r="Z730" s="411">
        <f t="shared" si="218"/>
        <v>0</v>
      </c>
      <c r="AA730" s="411">
        <f t="shared" si="218"/>
        <v>0</v>
      </c>
      <c r="AB730" s="411">
        <f t="shared" si="218"/>
        <v>0</v>
      </c>
      <c r="AC730" s="411">
        <f t="shared" si="218"/>
        <v>0</v>
      </c>
      <c r="AD730" s="411">
        <f t="shared" si="218"/>
        <v>0</v>
      </c>
      <c r="AE730" s="411">
        <f t="shared" si="218"/>
        <v>0</v>
      </c>
      <c r="AF730" s="411">
        <f t="shared" si="218"/>
        <v>0</v>
      </c>
      <c r="AG730" s="411">
        <f t="shared" si="218"/>
        <v>0</v>
      </c>
      <c r="AH730" s="411">
        <f t="shared" si="218"/>
        <v>0</v>
      </c>
      <c r="AI730" s="411">
        <f t="shared" si="218"/>
        <v>0</v>
      </c>
      <c r="AJ730" s="411">
        <f t="shared" si="218"/>
        <v>0</v>
      </c>
      <c r="AK730" s="411">
        <f t="shared" si="218"/>
        <v>0</v>
      </c>
      <c r="AL730" s="411">
        <f t="shared" si="218"/>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762" t="s">
        <v>784</v>
      </c>
      <c r="B732" s="428" t="s">
        <v>138</v>
      </c>
      <c r="C732" s="765" t="s">
        <v>788</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 t="shared" ref="Y733:AL733" si="219">Y732</f>
        <v>0</v>
      </c>
      <c r="Z733" s="411">
        <f t="shared" si="219"/>
        <v>0</v>
      </c>
      <c r="AA733" s="411">
        <f t="shared" si="219"/>
        <v>0</v>
      </c>
      <c r="AB733" s="411">
        <f t="shared" si="219"/>
        <v>0</v>
      </c>
      <c r="AC733" s="411">
        <f t="shared" si="219"/>
        <v>0</v>
      </c>
      <c r="AD733" s="411">
        <f t="shared" si="219"/>
        <v>0</v>
      </c>
      <c r="AE733" s="411">
        <f t="shared" si="219"/>
        <v>0</v>
      </c>
      <c r="AF733" s="411">
        <f t="shared" si="219"/>
        <v>0</v>
      </c>
      <c r="AG733" s="411">
        <f t="shared" si="219"/>
        <v>0</v>
      </c>
      <c r="AH733" s="411">
        <f t="shared" si="219"/>
        <v>0</v>
      </c>
      <c r="AI733" s="411">
        <f t="shared" si="219"/>
        <v>0</v>
      </c>
      <c r="AJ733" s="411">
        <f t="shared" si="219"/>
        <v>0</v>
      </c>
      <c r="AK733" s="411">
        <f t="shared" si="219"/>
        <v>0</v>
      </c>
      <c r="AL733" s="411">
        <f t="shared" si="219"/>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762" t="s">
        <v>785</v>
      </c>
      <c r="B735" s="428" t="s">
        <v>139</v>
      </c>
      <c r="C735" s="765" t="s">
        <v>788</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 t="shared" ref="Y736:AL736" si="220">Y735</f>
        <v>0</v>
      </c>
      <c r="Z736" s="411">
        <f t="shared" si="220"/>
        <v>0</v>
      </c>
      <c r="AA736" s="411">
        <f t="shared" si="220"/>
        <v>0</v>
      </c>
      <c r="AB736" s="411">
        <f t="shared" si="220"/>
        <v>0</v>
      </c>
      <c r="AC736" s="411">
        <f t="shared" si="220"/>
        <v>0</v>
      </c>
      <c r="AD736" s="411">
        <f t="shared" si="220"/>
        <v>0</v>
      </c>
      <c r="AE736" s="411">
        <f t="shared" si="220"/>
        <v>0</v>
      </c>
      <c r="AF736" s="411">
        <f t="shared" si="220"/>
        <v>0</v>
      </c>
      <c r="AG736" s="411">
        <f t="shared" si="220"/>
        <v>0</v>
      </c>
      <c r="AH736" s="411">
        <f t="shared" si="220"/>
        <v>0</v>
      </c>
      <c r="AI736" s="411">
        <f t="shared" si="220"/>
        <v>0</v>
      </c>
      <c r="AJ736" s="411">
        <f t="shared" si="220"/>
        <v>0</v>
      </c>
      <c r="AK736" s="411">
        <f t="shared" si="220"/>
        <v>0</v>
      </c>
      <c r="AL736" s="411">
        <f t="shared" si="220"/>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762" t="s">
        <v>786</v>
      </c>
      <c r="B738" s="428" t="s">
        <v>140</v>
      </c>
      <c r="C738" s="765" t="s">
        <v>788</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 t="shared" ref="Y739:AL739" si="221">Y738</f>
        <v>0</v>
      </c>
      <c r="Z739" s="411">
        <f t="shared" si="221"/>
        <v>0</v>
      </c>
      <c r="AA739" s="411">
        <f t="shared" si="221"/>
        <v>0</v>
      </c>
      <c r="AB739" s="411">
        <f t="shared" si="221"/>
        <v>0</v>
      </c>
      <c r="AC739" s="411">
        <f t="shared" si="221"/>
        <v>0</v>
      </c>
      <c r="AD739" s="411">
        <f t="shared" si="221"/>
        <v>0</v>
      </c>
      <c r="AE739" s="411">
        <f t="shared" si="221"/>
        <v>0</v>
      </c>
      <c r="AF739" s="411">
        <f t="shared" si="221"/>
        <v>0</v>
      </c>
      <c r="AG739" s="411">
        <f t="shared" si="221"/>
        <v>0</v>
      </c>
      <c r="AH739" s="411">
        <f t="shared" si="221"/>
        <v>0</v>
      </c>
      <c r="AI739" s="411">
        <f t="shared" si="221"/>
        <v>0</v>
      </c>
      <c r="AJ739" s="411">
        <f t="shared" si="221"/>
        <v>0</v>
      </c>
      <c r="AK739" s="411">
        <f t="shared" si="221"/>
        <v>0</v>
      </c>
      <c r="AL739" s="411">
        <f t="shared" si="221"/>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762" t="s">
        <v>787</v>
      </c>
      <c r="B741" s="428" t="s">
        <v>141</v>
      </c>
      <c r="C741" s="765" t="s">
        <v>788</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 t="shared" ref="Y742:AL742" si="222">Y741</f>
        <v>0</v>
      </c>
      <c r="Z742" s="411">
        <f t="shared" si="222"/>
        <v>0</v>
      </c>
      <c r="AA742" s="411">
        <f t="shared" si="222"/>
        <v>0</v>
      </c>
      <c r="AB742" s="411">
        <f t="shared" si="222"/>
        <v>0</v>
      </c>
      <c r="AC742" s="411">
        <f t="shared" si="222"/>
        <v>0</v>
      </c>
      <c r="AD742" s="411">
        <f t="shared" si="222"/>
        <v>0</v>
      </c>
      <c r="AE742" s="411">
        <f t="shared" si="222"/>
        <v>0</v>
      </c>
      <c r="AF742" s="411">
        <f t="shared" si="222"/>
        <v>0</v>
      </c>
      <c r="AG742" s="411">
        <f t="shared" si="222"/>
        <v>0</v>
      </c>
      <c r="AH742" s="411">
        <f t="shared" si="222"/>
        <v>0</v>
      </c>
      <c r="AI742" s="411">
        <f t="shared" si="222"/>
        <v>0</v>
      </c>
      <c r="AJ742" s="411">
        <f t="shared" si="222"/>
        <v>0</v>
      </c>
      <c r="AK742" s="411">
        <f t="shared" si="222"/>
        <v>0</v>
      </c>
      <c r="AL742" s="411">
        <f t="shared" si="222"/>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20125141.09</v>
      </c>
      <c r="E744" s="329"/>
      <c r="F744" s="329"/>
      <c r="G744" s="329"/>
      <c r="H744" s="329"/>
      <c r="I744" s="329"/>
      <c r="J744" s="329"/>
      <c r="K744" s="329"/>
      <c r="L744" s="329"/>
      <c r="M744" s="329"/>
      <c r="N744" s="329"/>
      <c r="O744" s="329">
        <f>SUM(O587:O742)</f>
        <v>2670.13</v>
      </c>
      <c r="P744" s="329"/>
      <c r="Q744" s="329"/>
      <c r="R744" s="329"/>
      <c r="S744" s="329"/>
      <c r="T744" s="329"/>
      <c r="U744" s="329"/>
      <c r="V744" s="329"/>
      <c r="W744" s="329"/>
      <c r="X744" s="329"/>
      <c r="Y744" s="329">
        <f>IF(Y585="kWh",SUMPRODUCT(D587:D742,Y587:Y742))</f>
        <v>1602887.99</v>
      </c>
      <c r="Z744" s="329">
        <f>IF(Z585="kWh",SUMPRODUCT(D587:D742,Z587:Z742))</f>
        <v>942488.91598199995</v>
      </c>
      <c r="AA744" s="329">
        <f>IF(AA585="kw",SUMPRODUCT(N587:N742,O587:O742,AA587:AA742),SUMPRODUCT(D587:D742,AA587:AA742))</f>
        <v>23773.352267999999</v>
      </c>
      <c r="AB744" s="329">
        <f>IF(AB585="kw",SUMPRODUCT(N587:N742,O587:O742,AB587:AB742),SUMPRODUCT(D587:D742,AB587:AB742))</f>
        <v>405.76893600000005</v>
      </c>
      <c r="AC744" s="329">
        <f>IF(AC585="kw",SUMPRODUCT(N587:N742,O587:O742,AC587:AC742),SUMPRODUCT(D587:D742,AC587:AC742))</f>
        <v>2881.2104880000002</v>
      </c>
      <c r="AD744" s="329">
        <f>IF(AD585="kw",SUMPRODUCT(N587:N742,O587:O742,AD587:AD742),SUMPRODUCT(D587:D742,AD587:AD742))</f>
        <v>309.69266400000004</v>
      </c>
      <c r="AE744" s="329">
        <f>IF(AE585="kw",SUMPRODUCT(N587:N742,O587:O742,AE587:AE742),SUMPRODUCT(D587:D742,AE587:AE742))</f>
        <v>1301.1180240000001</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7.0666666666666664E-3</v>
      </c>
      <c r="Z747" s="341">
        <f>HLOOKUP(Z$35,'3.  Distribution Rates'!$C$122:$P$133,10,FALSE)</f>
        <v>1.7166666666666667E-2</v>
      </c>
      <c r="AA747" s="341">
        <f>HLOOKUP(AA$35,'3.  Distribution Rates'!$C$122:$P$133,10,FALSE)</f>
        <v>4.8942333333333332</v>
      </c>
      <c r="AB747" s="341">
        <f>HLOOKUP(AB$35,'3.  Distribution Rates'!$C$122:$P$133,10,FALSE)</f>
        <v>2.0450000000000004</v>
      </c>
      <c r="AC747" s="341">
        <f>HLOOKUP(AC$35,'3.  Distribution Rates'!$C$122:$P$133,10,FALSE)</f>
        <v>2.3118666666666665</v>
      </c>
      <c r="AD747" s="341">
        <f>HLOOKUP(AD$35,'3.  Distribution Rates'!$C$122:$P$133,10,FALSE)</f>
        <v>2.8748333333333336</v>
      </c>
      <c r="AE747" s="341">
        <f>HLOOKUP(AE$35,'3.  Distribution Rates'!$C$122:$P$133,10,FALSE)</f>
        <v>-0.10256666666666665</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761">
        <v>11643.742871214767</v>
      </c>
      <c r="Z748" s="761">
        <v>8618.543197512312</v>
      </c>
      <c r="AA748" s="761">
        <v>36220.779824467114</v>
      </c>
      <c r="AB748" s="761">
        <v>0</v>
      </c>
      <c r="AC748" s="761">
        <v>9630.9154238791143</v>
      </c>
      <c r="AD748" s="761">
        <v>0</v>
      </c>
      <c r="AE748" s="761">
        <v>0</v>
      </c>
      <c r="AF748" s="761">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3">SUM(Y748:AL748)</f>
        <v>66113.98131707331</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761">
        <v>11723.726087425317</v>
      </c>
      <c r="Z749" s="761">
        <v>14129.40754398673</v>
      </c>
      <c r="AA749" s="761">
        <v>46852.542872748876</v>
      </c>
      <c r="AB749" s="761">
        <v>92.00587070255483</v>
      </c>
      <c r="AC749" s="761">
        <v>7407.9924422242821</v>
      </c>
      <c r="AD749" s="761">
        <v>36863.367826860806</v>
      </c>
      <c r="AE749" s="761">
        <v>-3.8454504774757017</v>
      </c>
      <c r="AF749" s="761">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3"/>
        <v>117065.19719347109</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761">
        <v>15774.919751771542</v>
      </c>
      <c r="Z750" s="761">
        <v>8509.9396107960001</v>
      </c>
      <c r="AA750" s="761">
        <v>80717.803132478672</v>
      </c>
      <c r="AB750" s="761">
        <v>0</v>
      </c>
      <c r="AC750" s="761">
        <v>12209.064687430966</v>
      </c>
      <c r="AD750" s="761">
        <v>25991.146172047454</v>
      </c>
      <c r="AE750" s="761">
        <v>0</v>
      </c>
      <c r="AF750" s="761">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3"/>
        <v>143202.87335452464</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761">
        <v>23038.419714153217</v>
      </c>
      <c r="Z751" s="761">
        <v>19746.698331868734</v>
      </c>
      <c r="AA751" s="761">
        <v>79655.790680861275</v>
      </c>
      <c r="AB751" s="761">
        <v>181.81373079662404</v>
      </c>
      <c r="AC751" s="761">
        <v>5548.5021559462029</v>
      </c>
      <c r="AD751" s="761">
        <v>3546.4247582400003</v>
      </c>
      <c r="AE751" s="761">
        <v>0</v>
      </c>
      <c r="AF751" s="761">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3"/>
        <v>131717.64937186605</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761">
        <v>24160.077455342664</v>
      </c>
      <c r="Z752" s="761">
        <v>46313.822034586432</v>
      </c>
      <c r="AA752" s="761">
        <v>86556.410755143937</v>
      </c>
      <c r="AB752" s="761">
        <v>35.109346795974702</v>
      </c>
      <c r="AC752" s="761">
        <v>3901.3763024513346</v>
      </c>
      <c r="AD752" s="761">
        <v>11055.798820371958</v>
      </c>
      <c r="AE752" s="761">
        <v>0</v>
      </c>
      <c r="AF752" s="761">
        <v>0</v>
      </c>
      <c r="AG752" s="378">
        <f t="shared" ref="AG752:AL752" si="224">AG210*AG747</f>
        <v>0</v>
      </c>
      <c r="AH752" s="378">
        <f t="shared" si="224"/>
        <v>0</v>
      </c>
      <c r="AI752" s="378">
        <f t="shared" si="224"/>
        <v>0</v>
      </c>
      <c r="AJ752" s="378">
        <f t="shared" si="224"/>
        <v>0</v>
      </c>
      <c r="AK752" s="378">
        <f t="shared" si="224"/>
        <v>0</v>
      </c>
      <c r="AL752" s="378">
        <f t="shared" si="224"/>
        <v>0</v>
      </c>
      <c r="AM752" s="628">
        <f t="shared" si="223"/>
        <v>172022.59471469233</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761">
        <v>51786.174657386902</v>
      </c>
      <c r="Z753" s="761">
        <v>16028.06619071499</v>
      </c>
      <c r="AA753" s="761">
        <v>119531.53748319659</v>
      </c>
      <c r="AB753" s="761">
        <v>81.955793836565704</v>
      </c>
      <c r="AC753" s="761">
        <v>245.25209423251175</v>
      </c>
      <c r="AD753" s="761">
        <v>20796.369789627006</v>
      </c>
      <c r="AE753" s="761">
        <v>0</v>
      </c>
      <c r="AF753" s="761">
        <v>0</v>
      </c>
      <c r="AG753" s="378">
        <f t="shared" ref="AG753:AL753" si="225">AG393*AG747</f>
        <v>0</v>
      </c>
      <c r="AH753" s="378">
        <f t="shared" si="225"/>
        <v>0</v>
      </c>
      <c r="AI753" s="378">
        <f t="shared" si="225"/>
        <v>0</v>
      </c>
      <c r="AJ753" s="378">
        <f t="shared" si="225"/>
        <v>0</v>
      </c>
      <c r="AK753" s="378">
        <f t="shared" si="225"/>
        <v>0</v>
      </c>
      <c r="AL753" s="378">
        <f t="shared" si="225"/>
        <v>0</v>
      </c>
      <c r="AM753" s="628">
        <f t="shared" si="223"/>
        <v>208469.35600899457</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761">
        <v>75869.56762573919</v>
      </c>
      <c r="Z754" s="761">
        <v>28824.89343673483</v>
      </c>
      <c r="AA754" s="761">
        <v>144684.7321677368</v>
      </c>
      <c r="AB754" s="761">
        <v>2142.3564295199999</v>
      </c>
      <c r="AC754" s="761">
        <v>3142.361812184</v>
      </c>
      <c r="AD754" s="761">
        <v>43045.182564930001</v>
      </c>
      <c r="AE754" s="761">
        <v>0</v>
      </c>
      <c r="AF754" s="761">
        <v>0</v>
      </c>
      <c r="AG754" s="378">
        <f t="shared" ref="AG754:AL754" si="226">AG576*AG747</f>
        <v>0</v>
      </c>
      <c r="AH754" s="378">
        <f t="shared" si="226"/>
        <v>0</v>
      </c>
      <c r="AI754" s="378">
        <f t="shared" si="226"/>
        <v>0</v>
      </c>
      <c r="AJ754" s="378">
        <f t="shared" si="226"/>
        <v>0</v>
      </c>
      <c r="AK754" s="378">
        <f t="shared" si="226"/>
        <v>0</v>
      </c>
      <c r="AL754" s="378">
        <f t="shared" si="226"/>
        <v>0</v>
      </c>
      <c r="AM754" s="628">
        <f t="shared" si="223"/>
        <v>297709.09403684479</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11327.075129333332</v>
      </c>
      <c r="Z755" s="378">
        <f t="shared" ref="Z755:AL755" si="227">Z744*Z747</f>
        <v>16179.393057690999</v>
      </c>
      <c r="AA755" s="378">
        <f t="shared" si="227"/>
        <v>116352.33311512119</v>
      </c>
      <c r="AB755" s="378">
        <f t="shared" si="227"/>
        <v>829.79747412000029</v>
      </c>
      <c r="AC755" s="378">
        <f t="shared" si="227"/>
        <v>6660.9744868575999</v>
      </c>
      <c r="AD755" s="378">
        <f t="shared" si="227"/>
        <v>890.31479355600015</v>
      </c>
      <c r="AE755" s="378">
        <f t="shared" si="227"/>
        <v>-133.4513386616</v>
      </c>
      <c r="AF755" s="378">
        <f t="shared" si="227"/>
        <v>0</v>
      </c>
      <c r="AG755" s="378">
        <f t="shared" si="227"/>
        <v>0</v>
      </c>
      <c r="AH755" s="378">
        <f t="shared" si="227"/>
        <v>0</v>
      </c>
      <c r="AI755" s="378">
        <f t="shared" si="227"/>
        <v>0</v>
      </c>
      <c r="AJ755" s="378">
        <f t="shared" si="227"/>
        <v>0</v>
      </c>
      <c r="AK755" s="378">
        <f t="shared" si="227"/>
        <v>0</v>
      </c>
      <c r="AL755" s="378">
        <f t="shared" si="227"/>
        <v>0</v>
      </c>
      <c r="AM755" s="628">
        <f t="shared" si="223"/>
        <v>152106.4367180175</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225323.70329236696</v>
      </c>
      <c r="Z756" s="346">
        <f t="shared" ref="Z756:AE756" si="228">SUM(Z748:Z755)</f>
        <v>158350.76340389103</v>
      </c>
      <c r="AA756" s="346">
        <f t="shared" si="228"/>
        <v>710571.93003175443</v>
      </c>
      <c r="AB756" s="346">
        <f t="shared" si="228"/>
        <v>3363.0386457717195</v>
      </c>
      <c r="AC756" s="346">
        <f t="shared" si="228"/>
        <v>48746.439405206009</v>
      </c>
      <c r="AD756" s="346">
        <f t="shared" si="228"/>
        <v>142188.60472563322</v>
      </c>
      <c r="AE756" s="346">
        <f t="shared" si="228"/>
        <v>-137.29678913907571</v>
      </c>
      <c r="AF756" s="346">
        <f t="shared" ref="AF756:AL756" si="229">SUM(AF748:AF755)</f>
        <v>0</v>
      </c>
      <c r="AG756" s="346">
        <f t="shared" si="229"/>
        <v>0</v>
      </c>
      <c r="AH756" s="346">
        <f t="shared" si="229"/>
        <v>0</v>
      </c>
      <c r="AI756" s="346">
        <f t="shared" si="229"/>
        <v>0</v>
      </c>
      <c r="AJ756" s="346">
        <f t="shared" si="229"/>
        <v>0</v>
      </c>
      <c r="AK756" s="346">
        <f t="shared" si="229"/>
        <v>0</v>
      </c>
      <c r="AL756" s="346">
        <f t="shared" si="229"/>
        <v>0</v>
      </c>
      <c r="AM756" s="407">
        <f>SUM(AM748:AM755)</f>
        <v>1288407.1827154844</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30">Z745*Z747</f>
        <v>0</v>
      </c>
      <c r="AA757" s="347">
        <f t="shared" si="230"/>
        <v>0</v>
      </c>
      <c r="AB757" s="347">
        <f t="shared" si="230"/>
        <v>0</v>
      </c>
      <c r="AC757" s="347">
        <f t="shared" si="230"/>
        <v>0</v>
      </c>
      <c r="AD757" s="347">
        <f t="shared" si="230"/>
        <v>0</v>
      </c>
      <c r="AE757" s="347">
        <f t="shared" si="230"/>
        <v>0</v>
      </c>
      <c r="AF757" s="347">
        <f t="shared" ref="AF757:AL757" si="231">AF745*AF747</f>
        <v>0</v>
      </c>
      <c r="AG757" s="347">
        <f t="shared" si="231"/>
        <v>0</v>
      </c>
      <c r="AH757" s="347">
        <f t="shared" si="231"/>
        <v>0</v>
      </c>
      <c r="AI757" s="347">
        <f t="shared" si="231"/>
        <v>0</v>
      </c>
      <c r="AJ757" s="347">
        <f t="shared" si="231"/>
        <v>0</v>
      </c>
      <c r="AK757" s="347">
        <f t="shared" si="231"/>
        <v>0</v>
      </c>
      <c r="AL757" s="347">
        <f t="shared" si="231"/>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1288407.1827154844</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1588662.5194920243</v>
      </c>
      <c r="Z760" s="291">
        <f>SUMPRODUCT(E587:E742,Z587:Z742)</f>
        <v>906963.33059004182</v>
      </c>
      <c r="AA760" s="291">
        <f t="shared" ref="AA760:AL760" si="232">IF(AA585="kw",SUMPRODUCT($N$587:$N$742,$P$587:$P$742,AA587:AA742),SUMPRODUCT($E$587:$E$742,AA587:AA742))</f>
        <v>23772.219662921794</v>
      </c>
      <c r="AB760" s="291">
        <f t="shared" si="232"/>
        <v>405.76893600000005</v>
      </c>
      <c r="AC760" s="291">
        <f t="shared" si="232"/>
        <v>2881.2104880000002</v>
      </c>
      <c r="AD760" s="291">
        <f t="shared" si="232"/>
        <v>309.69266400000004</v>
      </c>
      <c r="AE760" s="291">
        <f t="shared" si="232"/>
        <v>1301.1180240000001</v>
      </c>
      <c r="AF760" s="291">
        <f t="shared" si="232"/>
        <v>0</v>
      </c>
      <c r="AG760" s="291">
        <f t="shared" si="232"/>
        <v>0</v>
      </c>
      <c r="AH760" s="291">
        <f t="shared" si="232"/>
        <v>0</v>
      </c>
      <c r="AI760" s="291">
        <f t="shared" si="232"/>
        <v>0</v>
      </c>
      <c r="AJ760" s="291">
        <f t="shared" si="232"/>
        <v>0</v>
      </c>
      <c r="AK760" s="291">
        <f t="shared" si="232"/>
        <v>0</v>
      </c>
      <c r="AL760" s="291">
        <f t="shared" si="232"/>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1588450.3155494819</v>
      </c>
      <c r="Z761" s="326">
        <f>SUMPRODUCT(F587:F742,Z587:Z742)</f>
        <v>833162.8861827763</v>
      </c>
      <c r="AA761" s="326">
        <f t="shared" ref="AA761:AL761" si="233">IF(AA585="kw",SUMPRODUCT($N$587:$N$742,$Q$587:$Q$742,AA587:AA742),SUMPRODUCT($F$587:$F$742,AA587:AA742))</f>
        <v>23737.787593037978</v>
      </c>
      <c r="AB761" s="326">
        <f t="shared" si="233"/>
        <v>403.76236635545683</v>
      </c>
      <c r="AC761" s="326">
        <f t="shared" si="233"/>
        <v>2878.4255512893114</v>
      </c>
      <c r="AD761" s="326">
        <f t="shared" si="233"/>
        <v>308.16120152570136</v>
      </c>
      <c r="AE761" s="326">
        <f t="shared" si="233"/>
        <v>1294.6838598753061</v>
      </c>
      <c r="AF761" s="326">
        <f t="shared" si="233"/>
        <v>0</v>
      </c>
      <c r="AG761" s="326">
        <f t="shared" si="233"/>
        <v>0</v>
      </c>
      <c r="AH761" s="326">
        <f t="shared" si="233"/>
        <v>0</v>
      </c>
      <c r="AI761" s="326">
        <f t="shared" si="233"/>
        <v>0</v>
      </c>
      <c r="AJ761" s="326">
        <f t="shared" si="233"/>
        <v>0</v>
      </c>
      <c r="AK761" s="326">
        <f t="shared" si="233"/>
        <v>0</v>
      </c>
      <c r="AL761" s="326">
        <f t="shared" si="233"/>
        <v>0</v>
      </c>
      <c r="AM761" s="386"/>
    </row>
    <row r="762" spans="1:40" ht="20.25" customHeight="1">
      <c r="B762" s="368" t="s">
        <v>587</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9" t="s">
        <v>526</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7" t="s">
        <v>211</v>
      </c>
      <c r="C766" s="829" t="s">
        <v>33</v>
      </c>
      <c r="D766" s="284" t="s">
        <v>422</v>
      </c>
      <c r="E766" s="831" t="s">
        <v>209</v>
      </c>
      <c r="F766" s="832"/>
      <c r="G766" s="832"/>
      <c r="H766" s="832"/>
      <c r="I766" s="832"/>
      <c r="J766" s="832"/>
      <c r="K766" s="832"/>
      <c r="L766" s="832"/>
      <c r="M766" s="833"/>
      <c r="N766" s="834" t="s">
        <v>213</v>
      </c>
      <c r="O766" s="284" t="s">
        <v>423</v>
      </c>
      <c r="P766" s="831" t="s">
        <v>212</v>
      </c>
      <c r="Q766" s="832"/>
      <c r="R766" s="832"/>
      <c r="S766" s="832"/>
      <c r="T766" s="832"/>
      <c r="U766" s="832"/>
      <c r="V766" s="832"/>
      <c r="W766" s="832"/>
      <c r="X766" s="833"/>
      <c r="Y766" s="824" t="s">
        <v>243</v>
      </c>
      <c r="Z766" s="825"/>
      <c r="AA766" s="825"/>
      <c r="AB766" s="825"/>
      <c r="AC766" s="825"/>
      <c r="AD766" s="825"/>
      <c r="AE766" s="825"/>
      <c r="AF766" s="825"/>
      <c r="AG766" s="825"/>
      <c r="AH766" s="825"/>
      <c r="AI766" s="825"/>
      <c r="AJ766" s="825"/>
      <c r="AK766" s="825"/>
      <c r="AL766" s="825"/>
      <c r="AM766" s="826"/>
    </row>
    <row r="767" spans="1:40" ht="65.25" customHeight="1">
      <c r="B767" s="828"/>
      <c r="C767" s="830"/>
      <c r="D767" s="285">
        <v>2019</v>
      </c>
      <c r="E767" s="285">
        <v>2020</v>
      </c>
      <c r="F767" s="285">
        <v>2021</v>
      </c>
      <c r="G767" s="285">
        <v>2022</v>
      </c>
      <c r="H767" s="285">
        <v>2023</v>
      </c>
      <c r="I767" s="285">
        <v>2024</v>
      </c>
      <c r="J767" s="285">
        <v>2025</v>
      </c>
      <c r="K767" s="285">
        <v>2026</v>
      </c>
      <c r="L767" s="285">
        <v>2027</v>
      </c>
      <c r="M767" s="285">
        <v>2028</v>
      </c>
      <c r="N767" s="835"/>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General Service &lt; 50 kW</v>
      </c>
      <c r="AA767" s="285" t="str">
        <f>'1.  LRAMVA Summary'!F52</f>
        <v>General Service 50 - 4,999 kW</v>
      </c>
      <c r="AB767" s="285" t="str">
        <f>'1.  LRAMVA Summary'!G52</f>
        <v>General Service 3,000 - 4,999 kW</v>
      </c>
      <c r="AC767" s="285" t="str">
        <f>'1.  LRAMVA Summary'!H52</f>
        <v>Large Use - Regular</v>
      </c>
      <c r="AD767" s="285" t="str">
        <f>'1.  LRAMVA Summary'!I52</f>
        <v>Large Use - 3TS</v>
      </c>
      <c r="AE767" s="285" t="str">
        <f>'1.  LRAMVA Summary'!J52</f>
        <v>Large Use - Ford Annex</v>
      </c>
      <c r="AF767" s="285" t="str">
        <f>'1.  LRAMVA Summary'!K52</f>
        <v>Other</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v>
      </c>
      <c r="AF768" s="291" t="str">
        <f>'1.  LRAMVA Summary'!K53</f>
        <v>kW</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 t="shared" ref="Y771:AL771" si="234">Y770</f>
        <v>0</v>
      </c>
      <c r="Z771" s="411">
        <f t="shared" si="234"/>
        <v>0</v>
      </c>
      <c r="AA771" s="411">
        <f t="shared" si="234"/>
        <v>0</v>
      </c>
      <c r="AB771" s="411">
        <f t="shared" si="234"/>
        <v>0</v>
      </c>
      <c r="AC771" s="411">
        <f t="shared" si="234"/>
        <v>0</v>
      </c>
      <c r="AD771" s="411">
        <f t="shared" si="234"/>
        <v>0</v>
      </c>
      <c r="AE771" s="411">
        <f t="shared" si="234"/>
        <v>0</v>
      </c>
      <c r="AF771" s="411">
        <f t="shared" si="234"/>
        <v>0</v>
      </c>
      <c r="AG771" s="411">
        <f t="shared" si="234"/>
        <v>0</v>
      </c>
      <c r="AH771" s="411">
        <f t="shared" si="234"/>
        <v>0</v>
      </c>
      <c r="AI771" s="411">
        <f t="shared" si="234"/>
        <v>0</v>
      </c>
      <c r="AJ771" s="411">
        <f t="shared" si="234"/>
        <v>0</v>
      </c>
      <c r="AK771" s="411">
        <f t="shared" si="234"/>
        <v>0</v>
      </c>
      <c r="AL771" s="411">
        <f t="shared" si="234"/>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 t="shared" ref="Y774:AL774" si="235">Y773</f>
        <v>0</v>
      </c>
      <c r="Z774" s="411">
        <f t="shared" si="235"/>
        <v>0</v>
      </c>
      <c r="AA774" s="411">
        <f t="shared" si="235"/>
        <v>0</v>
      </c>
      <c r="AB774" s="411">
        <f t="shared" si="235"/>
        <v>0</v>
      </c>
      <c r="AC774" s="411">
        <f t="shared" si="235"/>
        <v>0</v>
      </c>
      <c r="AD774" s="411">
        <f t="shared" si="235"/>
        <v>0</v>
      </c>
      <c r="AE774" s="411">
        <f t="shared" si="235"/>
        <v>0</v>
      </c>
      <c r="AF774" s="411">
        <f t="shared" si="235"/>
        <v>0</v>
      </c>
      <c r="AG774" s="411">
        <f t="shared" si="235"/>
        <v>0</v>
      </c>
      <c r="AH774" s="411">
        <f t="shared" si="235"/>
        <v>0</v>
      </c>
      <c r="AI774" s="411">
        <f t="shared" si="235"/>
        <v>0</v>
      </c>
      <c r="AJ774" s="411">
        <f t="shared" si="235"/>
        <v>0</v>
      </c>
      <c r="AK774" s="411">
        <f t="shared" si="235"/>
        <v>0</v>
      </c>
      <c r="AL774" s="411">
        <f t="shared" si="235"/>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 t="shared" ref="Y777:AL777" si="236">Y776</f>
        <v>0</v>
      </c>
      <c r="Z777" s="411">
        <f t="shared" si="236"/>
        <v>0</v>
      </c>
      <c r="AA777" s="411">
        <f t="shared" si="236"/>
        <v>0</v>
      </c>
      <c r="AB777" s="411">
        <f t="shared" si="236"/>
        <v>0</v>
      </c>
      <c r="AC777" s="411">
        <f t="shared" si="236"/>
        <v>0</v>
      </c>
      <c r="AD777" s="411">
        <f t="shared" si="236"/>
        <v>0</v>
      </c>
      <c r="AE777" s="411">
        <f t="shared" si="236"/>
        <v>0</v>
      </c>
      <c r="AF777" s="411">
        <f t="shared" si="236"/>
        <v>0</v>
      </c>
      <c r="AG777" s="411">
        <f t="shared" si="236"/>
        <v>0</v>
      </c>
      <c r="AH777" s="411">
        <f t="shared" si="236"/>
        <v>0</v>
      </c>
      <c r="AI777" s="411">
        <f t="shared" si="236"/>
        <v>0</v>
      </c>
      <c r="AJ777" s="411">
        <f t="shared" si="236"/>
        <v>0</v>
      </c>
      <c r="AK777" s="411">
        <f t="shared" si="236"/>
        <v>0</v>
      </c>
      <c r="AL777" s="411">
        <f t="shared" si="236"/>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680</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 t="shared" ref="Y780:AL780" si="237">Y779</f>
        <v>0</v>
      </c>
      <c r="Z780" s="411">
        <f t="shared" si="237"/>
        <v>0</v>
      </c>
      <c r="AA780" s="411">
        <f t="shared" si="237"/>
        <v>0</v>
      </c>
      <c r="AB780" s="411">
        <f t="shared" si="237"/>
        <v>0</v>
      </c>
      <c r="AC780" s="411">
        <f t="shared" si="237"/>
        <v>0</v>
      </c>
      <c r="AD780" s="411">
        <f t="shared" si="237"/>
        <v>0</v>
      </c>
      <c r="AE780" s="411">
        <f t="shared" si="237"/>
        <v>0</v>
      </c>
      <c r="AF780" s="411">
        <f t="shared" si="237"/>
        <v>0</v>
      </c>
      <c r="AG780" s="411">
        <f t="shared" si="237"/>
        <v>0</v>
      </c>
      <c r="AH780" s="411">
        <f t="shared" si="237"/>
        <v>0</v>
      </c>
      <c r="AI780" s="411">
        <f t="shared" si="237"/>
        <v>0</v>
      </c>
      <c r="AJ780" s="411">
        <f t="shared" si="237"/>
        <v>0</v>
      </c>
      <c r="AK780" s="411">
        <f t="shared" si="237"/>
        <v>0</v>
      </c>
      <c r="AL780" s="411">
        <f t="shared" si="237"/>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 t="shared" ref="Y783:AL783" si="238">Y782</f>
        <v>0</v>
      </c>
      <c r="Z783" s="411">
        <f t="shared" si="238"/>
        <v>0</v>
      </c>
      <c r="AA783" s="411">
        <f t="shared" si="238"/>
        <v>0</v>
      </c>
      <c r="AB783" s="411">
        <f t="shared" si="238"/>
        <v>0</v>
      </c>
      <c r="AC783" s="411">
        <f t="shared" si="238"/>
        <v>0</v>
      </c>
      <c r="AD783" s="411">
        <f t="shared" si="238"/>
        <v>0</v>
      </c>
      <c r="AE783" s="411">
        <f t="shared" si="238"/>
        <v>0</v>
      </c>
      <c r="AF783" s="411">
        <f t="shared" si="238"/>
        <v>0</v>
      </c>
      <c r="AG783" s="411">
        <f t="shared" si="238"/>
        <v>0</v>
      </c>
      <c r="AH783" s="411">
        <f t="shared" si="238"/>
        <v>0</v>
      </c>
      <c r="AI783" s="411">
        <f t="shared" si="238"/>
        <v>0</v>
      </c>
      <c r="AJ783" s="411">
        <f t="shared" si="238"/>
        <v>0</v>
      </c>
      <c r="AK783" s="411">
        <f t="shared" si="238"/>
        <v>0</v>
      </c>
      <c r="AL783" s="411">
        <f t="shared" si="238"/>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 t="shared" ref="Y787:AL787" si="239">Y786</f>
        <v>0</v>
      </c>
      <c r="Z787" s="411">
        <f t="shared" si="239"/>
        <v>0</v>
      </c>
      <c r="AA787" s="411">
        <f t="shared" si="239"/>
        <v>0</v>
      </c>
      <c r="AB787" s="411">
        <f t="shared" si="239"/>
        <v>0</v>
      </c>
      <c r="AC787" s="411">
        <f t="shared" si="239"/>
        <v>0</v>
      </c>
      <c r="AD787" s="411">
        <f t="shared" si="239"/>
        <v>0</v>
      </c>
      <c r="AE787" s="411">
        <f t="shared" si="239"/>
        <v>0</v>
      </c>
      <c r="AF787" s="411">
        <f t="shared" si="239"/>
        <v>0</v>
      </c>
      <c r="AG787" s="411">
        <f t="shared" si="239"/>
        <v>0</v>
      </c>
      <c r="AH787" s="411">
        <f t="shared" si="239"/>
        <v>0</v>
      </c>
      <c r="AI787" s="411">
        <f t="shared" si="239"/>
        <v>0</v>
      </c>
      <c r="AJ787" s="411">
        <f t="shared" si="239"/>
        <v>0</v>
      </c>
      <c r="AK787" s="411">
        <f t="shared" si="239"/>
        <v>0</v>
      </c>
      <c r="AL787" s="411">
        <f t="shared" si="239"/>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 t="shared" ref="Y790:AL790" si="240">Y789</f>
        <v>0</v>
      </c>
      <c r="Z790" s="411">
        <f t="shared" si="240"/>
        <v>0</v>
      </c>
      <c r="AA790" s="411">
        <f t="shared" si="240"/>
        <v>0</v>
      </c>
      <c r="AB790" s="411">
        <f t="shared" si="240"/>
        <v>0</v>
      </c>
      <c r="AC790" s="411">
        <f t="shared" si="240"/>
        <v>0</v>
      </c>
      <c r="AD790" s="411">
        <f t="shared" si="240"/>
        <v>0</v>
      </c>
      <c r="AE790" s="411">
        <f t="shared" si="240"/>
        <v>0</v>
      </c>
      <c r="AF790" s="411">
        <f t="shared" si="240"/>
        <v>0</v>
      </c>
      <c r="AG790" s="411">
        <f t="shared" si="240"/>
        <v>0</v>
      </c>
      <c r="AH790" s="411">
        <f t="shared" si="240"/>
        <v>0</v>
      </c>
      <c r="AI790" s="411">
        <f t="shared" si="240"/>
        <v>0</v>
      </c>
      <c r="AJ790" s="411">
        <f t="shared" si="240"/>
        <v>0</v>
      </c>
      <c r="AK790" s="411">
        <f t="shared" si="240"/>
        <v>0</v>
      </c>
      <c r="AL790" s="411">
        <f t="shared" si="240"/>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 t="shared" ref="Y793:AL793" si="241">Y792</f>
        <v>0</v>
      </c>
      <c r="Z793" s="411">
        <f t="shared" si="241"/>
        <v>0</v>
      </c>
      <c r="AA793" s="411">
        <f t="shared" si="241"/>
        <v>0</v>
      </c>
      <c r="AB793" s="411">
        <f t="shared" si="241"/>
        <v>0</v>
      </c>
      <c r="AC793" s="411">
        <f t="shared" si="241"/>
        <v>0</v>
      </c>
      <c r="AD793" s="411">
        <f t="shared" si="241"/>
        <v>0</v>
      </c>
      <c r="AE793" s="411">
        <f t="shared" si="241"/>
        <v>0</v>
      </c>
      <c r="AF793" s="411">
        <f t="shared" si="241"/>
        <v>0</v>
      </c>
      <c r="AG793" s="411">
        <f t="shared" si="241"/>
        <v>0</v>
      </c>
      <c r="AH793" s="411">
        <f t="shared" si="241"/>
        <v>0</v>
      </c>
      <c r="AI793" s="411">
        <f t="shared" si="241"/>
        <v>0</v>
      </c>
      <c r="AJ793" s="411">
        <f t="shared" si="241"/>
        <v>0</v>
      </c>
      <c r="AK793" s="411">
        <f t="shared" si="241"/>
        <v>0</v>
      </c>
      <c r="AL793" s="411">
        <f t="shared" si="241"/>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 t="shared" ref="Y796:AL796" si="242">Y795</f>
        <v>0</v>
      </c>
      <c r="Z796" s="411">
        <f t="shared" si="242"/>
        <v>0</v>
      </c>
      <c r="AA796" s="411">
        <f t="shared" si="242"/>
        <v>0</v>
      </c>
      <c r="AB796" s="411">
        <f t="shared" si="242"/>
        <v>0</v>
      </c>
      <c r="AC796" s="411">
        <f t="shared" si="242"/>
        <v>0</v>
      </c>
      <c r="AD796" s="411">
        <f t="shared" si="242"/>
        <v>0</v>
      </c>
      <c r="AE796" s="411">
        <f t="shared" si="242"/>
        <v>0</v>
      </c>
      <c r="AF796" s="411">
        <f t="shared" si="242"/>
        <v>0</v>
      </c>
      <c r="AG796" s="411">
        <f t="shared" si="242"/>
        <v>0</v>
      </c>
      <c r="AH796" s="411">
        <f t="shared" si="242"/>
        <v>0</v>
      </c>
      <c r="AI796" s="411">
        <f t="shared" si="242"/>
        <v>0</v>
      </c>
      <c r="AJ796" s="411">
        <f t="shared" si="242"/>
        <v>0</v>
      </c>
      <c r="AK796" s="411">
        <f t="shared" si="242"/>
        <v>0</v>
      </c>
      <c r="AL796" s="411">
        <f t="shared" si="242"/>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 t="shared" ref="Y799:AL799" si="243">Y798</f>
        <v>0</v>
      </c>
      <c r="Z799" s="411">
        <f t="shared" si="243"/>
        <v>0</v>
      </c>
      <c r="AA799" s="411">
        <f t="shared" si="243"/>
        <v>0</v>
      </c>
      <c r="AB799" s="411">
        <f t="shared" si="243"/>
        <v>0</v>
      </c>
      <c r="AC799" s="411">
        <f t="shared" si="243"/>
        <v>0</v>
      </c>
      <c r="AD799" s="411">
        <f t="shared" si="243"/>
        <v>0</v>
      </c>
      <c r="AE799" s="411">
        <f t="shared" si="243"/>
        <v>0</v>
      </c>
      <c r="AF799" s="411">
        <f t="shared" si="243"/>
        <v>0</v>
      </c>
      <c r="AG799" s="411">
        <f t="shared" si="243"/>
        <v>0</v>
      </c>
      <c r="AH799" s="411">
        <f t="shared" si="243"/>
        <v>0</v>
      </c>
      <c r="AI799" s="411">
        <f t="shared" si="243"/>
        <v>0</v>
      </c>
      <c r="AJ799" s="411">
        <f t="shared" si="243"/>
        <v>0</v>
      </c>
      <c r="AK799" s="411">
        <f t="shared" si="243"/>
        <v>0</v>
      </c>
      <c r="AL799" s="411">
        <f t="shared" si="243"/>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 t="shared" ref="Y803:AL803" si="244">Y802</f>
        <v>0</v>
      </c>
      <c r="Z803" s="411">
        <f t="shared" si="244"/>
        <v>0</v>
      </c>
      <c r="AA803" s="411">
        <f t="shared" si="244"/>
        <v>0</v>
      </c>
      <c r="AB803" s="411">
        <f t="shared" si="244"/>
        <v>0</v>
      </c>
      <c r="AC803" s="411">
        <f t="shared" si="244"/>
        <v>0</v>
      </c>
      <c r="AD803" s="411">
        <f t="shared" si="244"/>
        <v>0</v>
      </c>
      <c r="AE803" s="411">
        <f t="shared" si="244"/>
        <v>0</v>
      </c>
      <c r="AF803" s="411">
        <f t="shared" si="244"/>
        <v>0</v>
      </c>
      <c r="AG803" s="411">
        <f t="shared" si="244"/>
        <v>0</v>
      </c>
      <c r="AH803" s="411">
        <f t="shared" si="244"/>
        <v>0</v>
      </c>
      <c r="AI803" s="411">
        <f t="shared" si="244"/>
        <v>0</v>
      </c>
      <c r="AJ803" s="411">
        <f t="shared" si="244"/>
        <v>0</v>
      </c>
      <c r="AK803" s="411">
        <f t="shared" si="244"/>
        <v>0</v>
      </c>
      <c r="AL803" s="411">
        <f t="shared" si="244"/>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 t="shared" ref="Y806:AL806" si="245">Y805</f>
        <v>0</v>
      </c>
      <c r="Z806" s="411">
        <f t="shared" si="245"/>
        <v>0</v>
      </c>
      <c r="AA806" s="411">
        <f t="shared" si="245"/>
        <v>0</v>
      </c>
      <c r="AB806" s="411">
        <f t="shared" si="245"/>
        <v>0</v>
      </c>
      <c r="AC806" s="411">
        <f t="shared" si="245"/>
        <v>0</v>
      </c>
      <c r="AD806" s="411">
        <f t="shared" si="245"/>
        <v>0</v>
      </c>
      <c r="AE806" s="411">
        <f t="shared" si="245"/>
        <v>0</v>
      </c>
      <c r="AF806" s="411">
        <f t="shared" si="245"/>
        <v>0</v>
      </c>
      <c r="AG806" s="411">
        <f t="shared" si="245"/>
        <v>0</v>
      </c>
      <c r="AH806" s="411">
        <f t="shared" si="245"/>
        <v>0</v>
      </c>
      <c r="AI806" s="411">
        <f t="shared" si="245"/>
        <v>0</v>
      </c>
      <c r="AJ806" s="411">
        <f t="shared" si="245"/>
        <v>0</v>
      </c>
      <c r="AK806" s="411">
        <f t="shared" si="245"/>
        <v>0</v>
      </c>
      <c r="AL806" s="411">
        <f t="shared" si="245"/>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 t="shared" ref="Y809:AL809" si="246">Y808</f>
        <v>0</v>
      </c>
      <c r="Z809" s="411">
        <f t="shared" si="246"/>
        <v>0</v>
      </c>
      <c r="AA809" s="411">
        <f t="shared" si="246"/>
        <v>0</v>
      </c>
      <c r="AB809" s="411">
        <f t="shared" si="246"/>
        <v>0</v>
      </c>
      <c r="AC809" s="411">
        <f t="shared" si="246"/>
        <v>0</v>
      </c>
      <c r="AD809" s="411">
        <f t="shared" si="246"/>
        <v>0</v>
      </c>
      <c r="AE809" s="411">
        <f t="shared" si="246"/>
        <v>0</v>
      </c>
      <c r="AF809" s="411">
        <f t="shared" si="246"/>
        <v>0</v>
      </c>
      <c r="AG809" s="411">
        <f t="shared" si="246"/>
        <v>0</v>
      </c>
      <c r="AH809" s="411">
        <f t="shared" si="246"/>
        <v>0</v>
      </c>
      <c r="AI809" s="411">
        <f t="shared" si="246"/>
        <v>0</v>
      </c>
      <c r="AJ809" s="411">
        <f t="shared" si="246"/>
        <v>0</v>
      </c>
      <c r="AK809" s="411">
        <f t="shared" si="246"/>
        <v>0</v>
      </c>
      <c r="AL809" s="411">
        <f t="shared" si="246"/>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 t="shared" ref="Y813:AL813" si="247">Y812</f>
        <v>0</v>
      </c>
      <c r="Z813" s="411">
        <f t="shared" si="247"/>
        <v>0</v>
      </c>
      <c r="AA813" s="411">
        <f t="shared" si="247"/>
        <v>0</v>
      </c>
      <c r="AB813" s="411">
        <f t="shared" si="247"/>
        <v>0</v>
      </c>
      <c r="AC813" s="411">
        <f t="shared" si="247"/>
        <v>0</v>
      </c>
      <c r="AD813" s="411">
        <f t="shared" si="247"/>
        <v>0</v>
      </c>
      <c r="AE813" s="411">
        <f t="shared" si="247"/>
        <v>0</v>
      </c>
      <c r="AF813" s="411">
        <f t="shared" si="247"/>
        <v>0</v>
      </c>
      <c r="AG813" s="411">
        <f t="shared" si="247"/>
        <v>0</v>
      </c>
      <c r="AH813" s="411">
        <f t="shared" si="247"/>
        <v>0</v>
      </c>
      <c r="AI813" s="411">
        <f t="shared" si="247"/>
        <v>0</v>
      </c>
      <c r="AJ813" s="411">
        <f t="shared" si="247"/>
        <v>0</v>
      </c>
      <c r="AK813" s="411">
        <f t="shared" si="247"/>
        <v>0</v>
      </c>
      <c r="AL813" s="411">
        <f t="shared" si="247"/>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8">Z816</f>
        <v>0</v>
      </c>
      <c r="AA817" s="411">
        <f t="shared" si="248"/>
        <v>0</v>
      </c>
      <c r="AB817" s="411">
        <f t="shared" si="248"/>
        <v>0</v>
      </c>
      <c r="AC817" s="411">
        <f t="shared" si="248"/>
        <v>0</v>
      </c>
      <c r="AD817" s="411">
        <f t="shared" si="248"/>
        <v>0</v>
      </c>
      <c r="AE817" s="411">
        <f t="shared" si="248"/>
        <v>0</v>
      </c>
      <c r="AF817" s="411">
        <f t="shared" si="248"/>
        <v>0</v>
      </c>
      <c r="AG817" s="411">
        <f t="shared" si="248"/>
        <v>0</v>
      </c>
      <c r="AH817" s="411">
        <f t="shared" si="248"/>
        <v>0</v>
      </c>
      <c r="AI817" s="411">
        <f t="shared" si="248"/>
        <v>0</v>
      </c>
      <c r="AJ817" s="411">
        <f t="shared" si="248"/>
        <v>0</v>
      </c>
      <c r="AK817" s="411">
        <f t="shared" si="248"/>
        <v>0</v>
      </c>
      <c r="AL817" s="411">
        <f t="shared" si="24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9">Z819</f>
        <v>0</v>
      </c>
      <c r="AA820" s="411">
        <f t="shared" si="249"/>
        <v>0</v>
      </c>
      <c r="AB820" s="411">
        <f t="shared" si="249"/>
        <v>0</v>
      </c>
      <c r="AC820" s="411">
        <f t="shared" si="249"/>
        <v>0</v>
      </c>
      <c r="AD820" s="411">
        <f t="shared" si="249"/>
        <v>0</v>
      </c>
      <c r="AE820" s="411">
        <f t="shared" si="249"/>
        <v>0</v>
      </c>
      <c r="AF820" s="411">
        <f t="shared" si="249"/>
        <v>0</v>
      </c>
      <c r="AG820" s="411">
        <f t="shared" si="249"/>
        <v>0</v>
      </c>
      <c r="AH820" s="411">
        <f t="shared" si="249"/>
        <v>0</v>
      </c>
      <c r="AI820" s="411">
        <f t="shared" si="249"/>
        <v>0</v>
      </c>
      <c r="AJ820" s="411">
        <f t="shared" si="249"/>
        <v>0</v>
      </c>
      <c r="AK820" s="411">
        <f t="shared" si="249"/>
        <v>0</v>
      </c>
      <c r="AL820" s="411">
        <f t="shared" si="24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50">Z823</f>
        <v>0</v>
      </c>
      <c r="AA824" s="411">
        <f t="shared" si="250"/>
        <v>0</v>
      </c>
      <c r="AB824" s="411">
        <f t="shared" si="250"/>
        <v>0</v>
      </c>
      <c r="AC824" s="411">
        <f t="shared" si="250"/>
        <v>0</v>
      </c>
      <c r="AD824" s="411">
        <f t="shared" si="250"/>
        <v>0</v>
      </c>
      <c r="AE824" s="411">
        <f t="shared" si="250"/>
        <v>0</v>
      </c>
      <c r="AF824" s="411">
        <f t="shared" si="250"/>
        <v>0</v>
      </c>
      <c r="AG824" s="411">
        <f t="shared" si="250"/>
        <v>0</v>
      </c>
      <c r="AH824" s="411">
        <f t="shared" si="250"/>
        <v>0</v>
      </c>
      <c r="AI824" s="411">
        <f t="shared" si="250"/>
        <v>0</v>
      </c>
      <c r="AJ824" s="411">
        <f t="shared" si="250"/>
        <v>0</v>
      </c>
      <c r="AK824" s="411">
        <f t="shared" si="250"/>
        <v>0</v>
      </c>
      <c r="AL824" s="411">
        <f t="shared" si="25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51">Z826</f>
        <v>0</v>
      </c>
      <c r="AA827" s="411">
        <f t="shared" si="251"/>
        <v>0</v>
      </c>
      <c r="AB827" s="411">
        <f t="shared" si="251"/>
        <v>0</v>
      </c>
      <c r="AC827" s="411">
        <f t="shared" si="251"/>
        <v>0</v>
      </c>
      <c r="AD827" s="411">
        <f t="shared" si="251"/>
        <v>0</v>
      </c>
      <c r="AE827" s="411">
        <f t="shared" si="251"/>
        <v>0</v>
      </c>
      <c r="AF827" s="411">
        <f t="shared" si="251"/>
        <v>0</v>
      </c>
      <c r="AG827" s="411">
        <f t="shared" si="251"/>
        <v>0</v>
      </c>
      <c r="AH827" s="411">
        <f t="shared" si="251"/>
        <v>0</v>
      </c>
      <c r="AI827" s="411">
        <f t="shared" si="251"/>
        <v>0</v>
      </c>
      <c r="AJ827" s="411">
        <f t="shared" si="251"/>
        <v>0</v>
      </c>
      <c r="AK827" s="411">
        <f t="shared" si="251"/>
        <v>0</v>
      </c>
      <c r="AL827" s="411">
        <f t="shared" si="25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52">Z829</f>
        <v>0</v>
      </c>
      <c r="AA830" s="411">
        <f t="shared" si="252"/>
        <v>0</v>
      </c>
      <c r="AB830" s="411">
        <f t="shared" si="252"/>
        <v>0</v>
      </c>
      <c r="AC830" s="411">
        <f t="shared" si="252"/>
        <v>0</v>
      </c>
      <c r="AD830" s="411">
        <f t="shared" si="252"/>
        <v>0</v>
      </c>
      <c r="AE830" s="411">
        <f t="shared" si="252"/>
        <v>0</v>
      </c>
      <c r="AF830" s="411">
        <f t="shared" si="252"/>
        <v>0</v>
      </c>
      <c r="AG830" s="411">
        <f t="shared" si="252"/>
        <v>0</v>
      </c>
      <c r="AH830" s="411">
        <f t="shared" si="252"/>
        <v>0</v>
      </c>
      <c r="AI830" s="411">
        <f t="shared" si="252"/>
        <v>0</v>
      </c>
      <c r="AJ830" s="411">
        <f t="shared" si="252"/>
        <v>0</v>
      </c>
      <c r="AK830" s="411">
        <f t="shared" si="252"/>
        <v>0</v>
      </c>
      <c r="AL830" s="411">
        <f t="shared" si="25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53">Z832</f>
        <v>0</v>
      </c>
      <c r="AA833" s="411">
        <f t="shared" si="253"/>
        <v>0</v>
      </c>
      <c r="AB833" s="411">
        <f t="shared" si="253"/>
        <v>0</v>
      </c>
      <c r="AC833" s="411">
        <f t="shared" si="253"/>
        <v>0</v>
      </c>
      <c r="AD833" s="411">
        <f t="shared" si="253"/>
        <v>0</v>
      </c>
      <c r="AE833" s="411">
        <f t="shared" si="253"/>
        <v>0</v>
      </c>
      <c r="AF833" s="411">
        <f t="shared" si="253"/>
        <v>0</v>
      </c>
      <c r="AG833" s="411">
        <f t="shared" si="253"/>
        <v>0</v>
      </c>
      <c r="AH833" s="411">
        <f t="shared" si="253"/>
        <v>0</v>
      </c>
      <c r="AI833" s="411">
        <f t="shared" si="253"/>
        <v>0</v>
      </c>
      <c r="AJ833" s="411">
        <f t="shared" si="253"/>
        <v>0</v>
      </c>
      <c r="AK833" s="411">
        <f t="shared" si="253"/>
        <v>0</v>
      </c>
      <c r="AL833" s="411">
        <f t="shared" si="25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 t="shared" ref="Y838:AL838" si="254">Y837</f>
        <v>0</v>
      </c>
      <c r="Z838" s="411">
        <f t="shared" si="254"/>
        <v>0</v>
      </c>
      <c r="AA838" s="411">
        <f t="shared" si="254"/>
        <v>0</v>
      </c>
      <c r="AB838" s="411">
        <f t="shared" si="254"/>
        <v>0</v>
      </c>
      <c r="AC838" s="411">
        <f t="shared" si="254"/>
        <v>0</v>
      </c>
      <c r="AD838" s="411">
        <f t="shared" si="254"/>
        <v>0</v>
      </c>
      <c r="AE838" s="411">
        <f t="shared" si="254"/>
        <v>0</v>
      </c>
      <c r="AF838" s="411">
        <f t="shared" si="254"/>
        <v>0</v>
      </c>
      <c r="AG838" s="411">
        <f t="shared" si="254"/>
        <v>0</v>
      </c>
      <c r="AH838" s="411">
        <f t="shared" si="254"/>
        <v>0</v>
      </c>
      <c r="AI838" s="411">
        <f t="shared" si="254"/>
        <v>0</v>
      </c>
      <c r="AJ838" s="411">
        <f t="shared" si="254"/>
        <v>0</v>
      </c>
      <c r="AK838" s="411">
        <f t="shared" si="254"/>
        <v>0</v>
      </c>
      <c r="AL838" s="411">
        <f t="shared" si="254"/>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 t="shared" ref="Y841:AL841" si="255">Y840</f>
        <v>0</v>
      </c>
      <c r="Z841" s="411">
        <f t="shared" si="255"/>
        <v>0</v>
      </c>
      <c r="AA841" s="411">
        <f t="shared" si="255"/>
        <v>0</v>
      </c>
      <c r="AB841" s="411">
        <f t="shared" si="255"/>
        <v>0</v>
      </c>
      <c r="AC841" s="411">
        <f t="shared" si="255"/>
        <v>0</v>
      </c>
      <c r="AD841" s="411">
        <f t="shared" si="255"/>
        <v>0</v>
      </c>
      <c r="AE841" s="411">
        <f t="shared" si="255"/>
        <v>0</v>
      </c>
      <c r="AF841" s="411">
        <f t="shared" si="255"/>
        <v>0</v>
      </c>
      <c r="AG841" s="411">
        <f t="shared" si="255"/>
        <v>0</v>
      </c>
      <c r="AH841" s="411">
        <f t="shared" si="255"/>
        <v>0</v>
      </c>
      <c r="AI841" s="411">
        <f t="shared" si="255"/>
        <v>0</v>
      </c>
      <c r="AJ841" s="411">
        <f t="shared" si="255"/>
        <v>0</v>
      </c>
      <c r="AK841" s="411">
        <f t="shared" si="255"/>
        <v>0</v>
      </c>
      <c r="AL841" s="411">
        <f t="shared" si="255"/>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 t="shared" ref="Y844:AL844" si="256">Y843</f>
        <v>0</v>
      </c>
      <c r="Z844" s="411">
        <f t="shared" si="256"/>
        <v>0</v>
      </c>
      <c r="AA844" s="411">
        <f t="shared" si="256"/>
        <v>0</v>
      </c>
      <c r="AB844" s="411">
        <f t="shared" si="256"/>
        <v>0</v>
      </c>
      <c r="AC844" s="411">
        <f t="shared" si="256"/>
        <v>0</v>
      </c>
      <c r="AD844" s="411">
        <f t="shared" si="256"/>
        <v>0</v>
      </c>
      <c r="AE844" s="411">
        <f t="shared" si="256"/>
        <v>0</v>
      </c>
      <c r="AF844" s="411">
        <f t="shared" si="256"/>
        <v>0</v>
      </c>
      <c r="AG844" s="411">
        <f t="shared" si="256"/>
        <v>0</v>
      </c>
      <c r="AH844" s="411">
        <f t="shared" si="256"/>
        <v>0</v>
      </c>
      <c r="AI844" s="411">
        <f t="shared" si="256"/>
        <v>0</v>
      </c>
      <c r="AJ844" s="411">
        <f t="shared" si="256"/>
        <v>0</v>
      </c>
      <c r="AK844" s="411">
        <f t="shared" si="256"/>
        <v>0</v>
      </c>
      <c r="AL844" s="411">
        <f t="shared" si="256"/>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 t="shared" ref="Y847:AL847" si="257">Y846</f>
        <v>0</v>
      </c>
      <c r="Z847" s="411">
        <f t="shared" si="257"/>
        <v>0</v>
      </c>
      <c r="AA847" s="411">
        <f t="shared" si="257"/>
        <v>0</v>
      </c>
      <c r="AB847" s="411">
        <f t="shared" si="257"/>
        <v>0</v>
      </c>
      <c r="AC847" s="411">
        <f t="shared" si="257"/>
        <v>0</v>
      </c>
      <c r="AD847" s="411">
        <f t="shared" si="257"/>
        <v>0</v>
      </c>
      <c r="AE847" s="411">
        <f t="shared" si="257"/>
        <v>0</v>
      </c>
      <c r="AF847" s="411">
        <f t="shared" si="257"/>
        <v>0</v>
      </c>
      <c r="AG847" s="411">
        <f t="shared" si="257"/>
        <v>0</v>
      </c>
      <c r="AH847" s="411">
        <f t="shared" si="257"/>
        <v>0</v>
      </c>
      <c r="AI847" s="411">
        <f t="shared" si="257"/>
        <v>0</v>
      </c>
      <c r="AJ847" s="411">
        <f t="shared" si="257"/>
        <v>0</v>
      </c>
      <c r="AK847" s="411">
        <f t="shared" si="257"/>
        <v>0</v>
      </c>
      <c r="AL847" s="411">
        <f t="shared" si="257"/>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 t="shared" ref="Y851:AL851" si="258">Y850</f>
        <v>0</v>
      </c>
      <c r="Z851" s="411">
        <f t="shared" si="258"/>
        <v>0</v>
      </c>
      <c r="AA851" s="411">
        <f t="shared" si="258"/>
        <v>0</v>
      </c>
      <c r="AB851" s="411">
        <f t="shared" si="258"/>
        <v>0</v>
      </c>
      <c r="AC851" s="411">
        <f t="shared" si="258"/>
        <v>0</v>
      </c>
      <c r="AD851" s="411">
        <f t="shared" si="258"/>
        <v>0</v>
      </c>
      <c r="AE851" s="411">
        <f t="shared" si="258"/>
        <v>0</v>
      </c>
      <c r="AF851" s="411">
        <f t="shared" si="258"/>
        <v>0</v>
      </c>
      <c r="AG851" s="411">
        <f t="shared" si="258"/>
        <v>0</v>
      </c>
      <c r="AH851" s="411">
        <f t="shared" si="258"/>
        <v>0</v>
      </c>
      <c r="AI851" s="411">
        <f t="shared" si="258"/>
        <v>0</v>
      </c>
      <c r="AJ851" s="411">
        <f t="shared" si="258"/>
        <v>0</v>
      </c>
      <c r="AK851" s="411">
        <f t="shared" si="258"/>
        <v>0</v>
      </c>
      <c r="AL851" s="411">
        <f t="shared" si="258"/>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 t="shared" ref="Y854:AL854" si="259">Y853</f>
        <v>0</v>
      </c>
      <c r="Z854" s="411">
        <f t="shared" si="259"/>
        <v>0</v>
      </c>
      <c r="AA854" s="411">
        <f t="shared" si="259"/>
        <v>0</v>
      </c>
      <c r="AB854" s="411">
        <f t="shared" si="259"/>
        <v>0</v>
      </c>
      <c r="AC854" s="411">
        <f t="shared" si="259"/>
        <v>0</v>
      </c>
      <c r="AD854" s="411">
        <f t="shared" si="259"/>
        <v>0</v>
      </c>
      <c r="AE854" s="411">
        <f t="shared" si="259"/>
        <v>0</v>
      </c>
      <c r="AF854" s="411">
        <f t="shared" si="259"/>
        <v>0</v>
      </c>
      <c r="AG854" s="411">
        <f t="shared" si="259"/>
        <v>0</v>
      </c>
      <c r="AH854" s="411">
        <f t="shared" si="259"/>
        <v>0</v>
      </c>
      <c r="AI854" s="411">
        <f t="shared" si="259"/>
        <v>0</v>
      </c>
      <c r="AJ854" s="411">
        <f t="shared" si="259"/>
        <v>0</v>
      </c>
      <c r="AK854" s="411">
        <f t="shared" si="259"/>
        <v>0</v>
      </c>
      <c r="AL854" s="411">
        <f t="shared" si="259"/>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 t="shared" ref="Y857:AL857" si="260">Y856</f>
        <v>0</v>
      </c>
      <c r="Z857" s="411">
        <f t="shared" si="260"/>
        <v>0</v>
      </c>
      <c r="AA857" s="411">
        <f t="shared" si="260"/>
        <v>0</v>
      </c>
      <c r="AB857" s="411">
        <f t="shared" si="260"/>
        <v>0</v>
      </c>
      <c r="AC857" s="411">
        <f t="shared" si="260"/>
        <v>0</v>
      </c>
      <c r="AD857" s="411">
        <f t="shared" si="260"/>
        <v>0</v>
      </c>
      <c r="AE857" s="411">
        <f t="shared" si="260"/>
        <v>0</v>
      </c>
      <c r="AF857" s="411">
        <f t="shared" si="260"/>
        <v>0</v>
      </c>
      <c r="AG857" s="411">
        <f t="shared" si="260"/>
        <v>0</v>
      </c>
      <c r="AH857" s="411">
        <f t="shared" si="260"/>
        <v>0</v>
      </c>
      <c r="AI857" s="411">
        <f t="shared" si="260"/>
        <v>0</v>
      </c>
      <c r="AJ857" s="411">
        <f t="shared" si="260"/>
        <v>0</v>
      </c>
      <c r="AK857" s="411">
        <f t="shared" si="260"/>
        <v>0</v>
      </c>
      <c r="AL857" s="411">
        <f t="shared" si="260"/>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 t="shared" ref="Y860:AL860" si="261">Y859</f>
        <v>0</v>
      </c>
      <c r="Z860" s="411">
        <f t="shared" si="261"/>
        <v>0</v>
      </c>
      <c r="AA860" s="411">
        <f t="shared" si="261"/>
        <v>0</v>
      </c>
      <c r="AB860" s="411">
        <f t="shared" si="261"/>
        <v>0</v>
      </c>
      <c r="AC860" s="411">
        <f t="shared" si="261"/>
        <v>0</v>
      </c>
      <c r="AD860" s="411">
        <f t="shared" si="261"/>
        <v>0</v>
      </c>
      <c r="AE860" s="411">
        <f t="shared" si="261"/>
        <v>0</v>
      </c>
      <c r="AF860" s="411">
        <f t="shared" si="261"/>
        <v>0</v>
      </c>
      <c r="AG860" s="411">
        <f t="shared" si="261"/>
        <v>0</v>
      </c>
      <c r="AH860" s="411">
        <f t="shared" si="261"/>
        <v>0</v>
      </c>
      <c r="AI860" s="411">
        <f t="shared" si="261"/>
        <v>0</v>
      </c>
      <c r="AJ860" s="411">
        <f t="shared" si="261"/>
        <v>0</v>
      </c>
      <c r="AK860" s="411">
        <f t="shared" si="261"/>
        <v>0</v>
      </c>
      <c r="AL860" s="411">
        <f t="shared" si="261"/>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 t="shared" ref="Y863:AL863" si="262">Y862</f>
        <v>0</v>
      </c>
      <c r="Z863" s="411">
        <f t="shared" si="262"/>
        <v>0</v>
      </c>
      <c r="AA863" s="411">
        <f t="shared" si="262"/>
        <v>0</v>
      </c>
      <c r="AB863" s="411">
        <f t="shared" si="262"/>
        <v>0</v>
      </c>
      <c r="AC863" s="411">
        <f t="shared" si="262"/>
        <v>0</v>
      </c>
      <c r="AD863" s="411">
        <f t="shared" si="262"/>
        <v>0</v>
      </c>
      <c r="AE863" s="411">
        <f t="shared" si="262"/>
        <v>0</v>
      </c>
      <c r="AF863" s="411">
        <f t="shared" si="262"/>
        <v>0</v>
      </c>
      <c r="AG863" s="411">
        <f t="shared" si="262"/>
        <v>0</v>
      </c>
      <c r="AH863" s="411">
        <f t="shared" si="262"/>
        <v>0</v>
      </c>
      <c r="AI863" s="411">
        <f t="shared" si="262"/>
        <v>0</v>
      </c>
      <c r="AJ863" s="411">
        <f t="shared" si="262"/>
        <v>0</v>
      </c>
      <c r="AK863" s="411">
        <f t="shared" si="262"/>
        <v>0</v>
      </c>
      <c r="AL863" s="411">
        <f t="shared" si="262"/>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 t="shared" ref="Y866:AL866" si="263">Y865</f>
        <v>0</v>
      </c>
      <c r="Z866" s="411">
        <f t="shared" si="263"/>
        <v>0</v>
      </c>
      <c r="AA866" s="411">
        <f t="shared" si="263"/>
        <v>0</v>
      </c>
      <c r="AB866" s="411">
        <f t="shared" si="263"/>
        <v>0</v>
      </c>
      <c r="AC866" s="411">
        <f t="shared" si="263"/>
        <v>0</v>
      </c>
      <c r="AD866" s="411">
        <f t="shared" si="263"/>
        <v>0</v>
      </c>
      <c r="AE866" s="411">
        <f t="shared" si="263"/>
        <v>0</v>
      </c>
      <c r="AF866" s="411">
        <f t="shared" si="263"/>
        <v>0</v>
      </c>
      <c r="AG866" s="411">
        <f t="shared" si="263"/>
        <v>0</v>
      </c>
      <c r="AH866" s="411">
        <f t="shared" si="263"/>
        <v>0</v>
      </c>
      <c r="AI866" s="411">
        <f t="shared" si="263"/>
        <v>0</v>
      </c>
      <c r="AJ866" s="411">
        <f t="shared" si="263"/>
        <v>0</v>
      </c>
      <c r="AK866" s="411">
        <f t="shared" si="263"/>
        <v>0</v>
      </c>
      <c r="AL866" s="411">
        <f t="shared" si="263"/>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 t="shared" ref="Y869:AL869" si="264">Y868</f>
        <v>0</v>
      </c>
      <c r="Z869" s="411">
        <f t="shared" si="264"/>
        <v>0</v>
      </c>
      <c r="AA869" s="411">
        <f t="shared" si="264"/>
        <v>0</v>
      </c>
      <c r="AB869" s="411">
        <f t="shared" si="264"/>
        <v>0</v>
      </c>
      <c r="AC869" s="411">
        <f t="shared" si="264"/>
        <v>0</v>
      </c>
      <c r="AD869" s="411">
        <f t="shared" si="264"/>
        <v>0</v>
      </c>
      <c r="AE869" s="411">
        <f t="shared" si="264"/>
        <v>0</v>
      </c>
      <c r="AF869" s="411">
        <f t="shared" si="264"/>
        <v>0</v>
      </c>
      <c r="AG869" s="411">
        <f t="shared" si="264"/>
        <v>0</v>
      </c>
      <c r="AH869" s="411">
        <f t="shared" si="264"/>
        <v>0</v>
      </c>
      <c r="AI869" s="411">
        <f t="shared" si="264"/>
        <v>0</v>
      </c>
      <c r="AJ869" s="411">
        <f t="shared" si="264"/>
        <v>0</v>
      </c>
      <c r="AK869" s="411">
        <f t="shared" si="264"/>
        <v>0</v>
      </c>
      <c r="AL869" s="411">
        <f t="shared" si="264"/>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 t="shared" ref="Y872:AL872" si="265">Y871</f>
        <v>0</v>
      </c>
      <c r="Z872" s="411">
        <f t="shared" si="265"/>
        <v>0</v>
      </c>
      <c r="AA872" s="411">
        <f t="shared" si="265"/>
        <v>0</v>
      </c>
      <c r="AB872" s="411">
        <f t="shared" si="265"/>
        <v>0</v>
      </c>
      <c r="AC872" s="411">
        <f t="shared" si="265"/>
        <v>0</v>
      </c>
      <c r="AD872" s="411">
        <f t="shared" si="265"/>
        <v>0</v>
      </c>
      <c r="AE872" s="411">
        <f t="shared" si="265"/>
        <v>0</v>
      </c>
      <c r="AF872" s="411">
        <f t="shared" si="265"/>
        <v>0</v>
      </c>
      <c r="AG872" s="411">
        <f t="shared" si="265"/>
        <v>0</v>
      </c>
      <c r="AH872" s="411">
        <f t="shared" si="265"/>
        <v>0</v>
      </c>
      <c r="AI872" s="411">
        <f t="shared" si="265"/>
        <v>0</v>
      </c>
      <c r="AJ872" s="411">
        <f t="shared" si="265"/>
        <v>0</v>
      </c>
      <c r="AK872" s="411">
        <f t="shared" si="265"/>
        <v>0</v>
      </c>
      <c r="AL872" s="411">
        <f t="shared" si="265"/>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 t="shared" ref="Y876:AL876" si="266">Y875</f>
        <v>0</v>
      </c>
      <c r="Z876" s="411">
        <f t="shared" si="266"/>
        <v>0</v>
      </c>
      <c r="AA876" s="411">
        <f t="shared" si="266"/>
        <v>0</v>
      </c>
      <c r="AB876" s="411">
        <f t="shared" si="266"/>
        <v>0</v>
      </c>
      <c r="AC876" s="411">
        <f t="shared" si="266"/>
        <v>0</v>
      </c>
      <c r="AD876" s="411">
        <f t="shared" si="266"/>
        <v>0</v>
      </c>
      <c r="AE876" s="411">
        <f t="shared" si="266"/>
        <v>0</v>
      </c>
      <c r="AF876" s="411">
        <f t="shared" si="266"/>
        <v>0</v>
      </c>
      <c r="AG876" s="411">
        <f t="shared" si="266"/>
        <v>0</v>
      </c>
      <c r="AH876" s="411">
        <f t="shared" si="266"/>
        <v>0</v>
      </c>
      <c r="AI876" s="411">
        <f t="shared" si="266"/>
        <v>0</v>
      </c>
      <c r="AJ876" s="411">
        <f t="shared" si="266"/>
        <v>0</v>
      </c>
      <c r="AK876" s="411">
        <f t="shared" si="266"/>
        <v>0</v>
      </c>
      <c r="AL876" s="411">
        <f t="shared" si="266"/>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 t="shared" ref="Y879:AL879" si="267">Y878</f>
        <v>0</v>
      </c>
      <c r="Z879" s="411">
        <f t="shared" si="267"/>
        <v>0</v>
      </c>
      <c r="AA879" s="411">
        <f t="shared" si="267"/>
        <v>0</v>
      </c>
      <c r="AB879" s="411">
        <f t="shared" si="267"/>
        <v>0</v>
      </c>
      <c r="AC879" s="411">
        <f t="shared" si="267"/>
        <v>0</v>
      </c>
      <c r="AD879" s="411">
        <f t="shared" si="267"/>
        <v>0</v>
      </c>
      <c r="AE879" s="411">
        <f t="shared" si="267"/>
        <v>0</v>
      </c>
      <c r="AF879" s="411">
        <f t="shared" si="267"/>
        <v>0</v>
      </c>
      <c r="AG879" s="411">
        <f t="shared" si="267"/>
        <v>0</v>
      </c>
      <c r="AH879" s="411">
        <f t="shared" si="267"/>
        <v>0</v>
      </c>
      <c r="AI879" s="411">
        <f t="shared" si="267"/>
        <v>0</v>
      </c>
      <c r="AJ879" s="411">
        <f t="shared" si="267"/>
        <v>0</v>
      </c>
      <c r="AK879" s="411">
        <f t="shared" si="267"/>
        <v>0</v>
      </c>
      <c r="AL879" s="411">
        <f t="shared" si="267"/>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 t="shared" ref="Y882:AL882" si="268">Y881</f>
        <v>0</v>
      </c>
      <c r="Z882" s="411">
        <f t="shared" si="268"/>
        <v>0</v>
      </c>
      <c r="AA882" s="411">
        <f t="shared" si="268"/>
        <v>0</v>
      </c>
      <c r="AB882" s="411">
        <f t="shared" si="268"/>
        <v>0</v>
      </c>
      <c r="AC882" s="411">
        <f t="shared" si="268"/>
        <v>0</v>
      </c>
      <c r="AD882" s="411">
        <f t="shared" si="268"/>
        <v>0</v>
      </c>
      <c r="AE882" s="411">
        <f t="shared" si="268"/>
        <v>0</v>
      </c>
      <c r="AF882" s="411">
        <f t="shared" si="268"/>
        <v>0</v>
      </c>
      <c r="AG882" s="411">
        <f t="shared" si="268"/>
        <v>0</v>
      </c>
      <c r="AH882" s="411">
        <f t="shared" si="268"/>
        <v>0</v>
      </c>
      <c r="AI882" s="411">
        <f t="shared" si="268"/>
        <v>0</v>
      </c>
      <c r="AJ882" s="411">
        <f t="shared" si="268"/>
        <v>0</v>
      </c>
      <c r="AK882" s="411">
        <f t="shared" si="268"/>
        <v>0</v>
      </c>
      <c r="AL882" s="411">
        <f t="shared" si="268"/>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 t="shared" ref="Y886:AL886" si="269">Y885</f>
        <v>0</v>
      </c>
      <c r="Z886" s="411">
        <f t="shared" si="269"/>
        <v>0</v>
      </c>
      <c r="AA886" s="411">
        <f t="shared" si="269"/>
        <v>0</v>
      </c>
      <c r="AB886" s="411">
        <f t="shared" si="269"/>
        <v>0</v>
      </c>
      <c r="AC886" s="411">
        <f t="shared" si="269"/>
        <v>0</v>
      </c>
      <c r="AD886" s="411">
        <f t="shared" si="269"/>
        <v>0</v>
      </c>
      <c r="AE886" s="411">
        <f t="shared" si="269"/>
        <v>0</v>
      </c>
      <c r="AF886" s="411">
        <f t="shared" si="269"/>
        <v>0</v>
      </c>
      <c r="AG886" s="411">
        <f t="shared" si="269"/>
        <v>0</v>
      </c>
      <c r="AH886" s="411">
        <f t="shared" si="269"/>
        <v>0</v>
      </c>
      <c r="AI886" s="411">
        <f t="shared" si="269"/>
        <v>0</v>
      </c>
      <c r="AJ886" s="411">
        <f t="shared" si="269"/>
        <v>0</v>
      </c>
      <c r="AK886" s="411">
        <f t="shared" si="269"/>
        <v>0</v>
      </c>
      <c r="AL886" s="411">
        <f t="shared" si="269"/>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 t="shared" ref="Y889:AL889" si="270">Y888</f>
        <v>0</v>
      </c>
      <c r="Z889" s="411">
        <f t="shared" si="270"/>
        <v>0</v>
      </c>
      <c r="AA889" s="411">
        <f t="shared" si="270"/>
        <v>0</v>
      </c>
      <c r="AB889" s="411">
        <f t="shared" si="270"/>
        <v>0</v>
      </c>
      <c r="AC889" s="411">
        <f t="shared" si="270"/>
        <v>0</v>
      </c>
      <c r="AD889" s="411">
        <f t="shared" si="270"/>
        <v>0</v>
      </c>
      <c r="AE889" s="411">
        <f t="shared" si="270"/>
        <v>0</v>
      </c>
      <c r="AF889" s="411">
        <f t="shared" si="270"/>
        <v>0</v>
      </c>
      <c r="AG889" s="411">
        <f t="shared" si="270"/>
        <v>0</v>
      </c>
      <c r="AH889" s="411">
        <f t="shared" si="270"/>
        <v>0</v>
      </c>
      <c r="AI889" s="411">
        <f t="shared" si="270"/>
        <v>0</v>
      </c>
      <c r="AJ889" s="411">
        <f t="shared" si="270"/>
        <v>0</v>
      </c>
      <c r="AK889" s="411">
        <f t="shared" si="270"/>
        <v>0</v>
      </c>
      <c r="AL889" s="411">
        <f t="shared" si="270"/>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 t="shared" ref="Y892:AL892" si="271">Y891</f>
        <v>0</v>
      </c>
      <c r="Z892" s="411">
        <f t="shared" si="271"/>
        <v>0</v>
      </c>
      <c r="AA892" s="411">
        <f t="shared" si="271"/>
        <v>0</v>
      </c>
      <c r="AB892" s="411">
        <f t="shared" si="271"/>
        <v>0</v>
      </c>
      <c r="AC892" s="411">
        <f t="shared" si="271"/>
        <v>0</v>
      </c>
      <c r="AD892" s="411">
        <f t="shared" si="271"/>
        <v>0</v>
      </c>
      <c r="AE892" s="411">
        <f t="shared" si="271"/>
        <v>0</v>
      </c>
      <c r="AF892" s="411">
        <f t="shared" si="271"/>
        <v>0</v>
      </c>
      <c r="AG892" s="411">
        <f t="shared" si="271"/>
        <v>0</v>
      </c>
      <c r="AH892" s="411">
        <f t="shared" si="271"/>
        <v>0</v>
      </c>
      <c r="AI892" s="411">
        <f t="shared" si="271"/>
        <v>0</v>
      </c>
      <c r="AJ892" s="411">
        <f t="shared" si="271"/>
        <v>0</v>
      </c>
      <c r="AK892" s="411">
        <f t="shared" si="271"/>
        <v>0</v>
      </c>
      <c r="AL892" s="411">
        <f t="shared" si="271"/>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 t="shared" ref="Y895:AL895" si="272">Y894</f>
        <v>0</v>
      </c>
      <c r="Z895" s="411">
        <f t="shared" si="272"/>
        <v>0</v>
      </c>
      <c r="AA895" s="411">
        <f t="shared" si="272"/>
        <v>0</v>
      </c>
      <c r="AB895" s="411">
        <f t="shared" si="272"/>
        <v>0</v>
      </c>
      <c r="AC895" s="411">
        <f t="shared" si="272"/>
        <v>0</v>
      </c>
      <c r="AD895" s="411">
        <f t="shared" si="272"/>
        <v>0</v>
      </c>
      <c r="AE895" s="411">
        <f t="shared" si="272"/>
        <v>0</v>
      </c>
      <c r="AF895" s="411">
        <f t="shared" si="272"/>
        <v>0</v>
      </c>
      <c r="AG895" s="411">
        <f t="shared" si="272"/>
        <v>0</v>
      </c>
      <c r="AH895" s="411">
        <f t="shared" si="272"/>
        <v>0</v>
      </c>
      <c r="AI895" s="411">
        <f t="shared" si="272"/>
        <v>0</v>
      </c>
      <c r="AJ895" s="411">
        <f t="shared" si="272"/>
        <v>0</v>
      </c>
      <c r="AK895" s="411">
        <f t="shared" si="272"/>
        <v>0</v>
      </c>
      <c r="AL895" s="411">
        <f t="shared" si="272"/>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 t="shared" ref="Y898:AL898" si="273">Y897</f>
        <v>0</v>
      </c>
      <c r="Z898" s="411">
        <f t="shared" si="273"/>
        <v>0</v>
      </c>
      <c r="AA898" s="411">
        <f t="shared" si="273"/>
        <v>0</v>
      </c>
      <c r="AB898" s="411">
        <f t="shared" si="273"/>
        <v>0</v>
      </c>
      <c r="AC898" s="411">
        <f t="shared" si="273"/>
        <v>0</v>
      </c>
      <c r="AD898" s="411">
        <f t="shared" si="273"/>
        <v>0</v>
      </c>
      <c r="AE898" s="411">
        <f t="shared" si="273"/>
        <v>0</v>
      </c>
      <c r="AF898" s="411">
        <f t="shared" si="273"/>
        <v>0</v>
      </c>
      <c r="AG898" s="411">
        <f t="shared" si="273"/>
        <v>0</v>
      </c>
      <c r="AH898" s="411">
        <f t="shared" si="273"/>
        <v>0</v>
      </c>
      <c r="AI898" s="411">
        <f t="shared" si="273"/>
        <v>0</v>
      </c>
      <c r="AJ898" s="411">
        <f t="shared" si="273"/>
        <v>0</v>
      </c>
      <c r="AK898" s="411">
        <f t="shared" si="273"/>
        <v>0</v>
      </c>
      <c r="AL898" s="411">
        <f t="shared" si="273"/>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 t="shared" ref="Y901:AL901" si="274">Y900</f>
        <v>0</v>
      </c>
      <c r="Z901" s="411">
        <f t="shared" si="274"/>
        <v>0</v>
      </c>
      <c r="AA901" s="411">
        <f t="shared" si="274"/>
        <v>0</v>
      </c>
      <c r="AB901" s="411">
        <f t="shared" si="274"/>
        <v>0</v>
      </c>
      <c r="AC901" s="411">
        <f t="shared" si="274"/>
        <v>0</v>
      </c>
      <c r="AD901" s="411">
        <f t="shared" si="274"/>
        <v>0</v>
      </c>
      <c r="AE901" s="411">
        <f t="shared" si="274"/>
        <v>0</v>
      </c>
      <c r="AF901" s="411">
        <f t="shared" si="274"/>
        <v>0</v>
      </c>
      <c r="AG901" s="411">
        <f t="shared" si="274"/>
        <v>0</v>
      </c>
      <c r="AH901" s="411">
        <f t="shared" si="274"/>
        <v>0</v>
      </c>
      <c r="AI901" s="411">
        <f t="shared" si="274"/>
        <v>0</v>
      </c>
      <c r="AJ901" s="411">
        <f t="shared" si="274"/>
        <v>0</v>
      </c>
      <c r="AK901" s="411">
        <f t="shared" si="274"/>
        <v>0</v>
      </c>
      <c r="AL901" s="411">
        <f t="shared" si="274"/>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 t="shared" ref="Y904:AL904" si="275">Y903</f>
        <v>0</v>
      </c>
      <c r="Z904" s="411">
        <f t="shared" si="275"/>
        <v>0</v>
      </c>
      <c r="AA904" s="411">
        <f t="shared" si="275"/>
        <v>0</v>
      </c>
      <c r="AB904" s="411">
        <f t="shared" si="275"/>
        <v>0</v>
      </c>
      <c r="AC904" s="411">
        <f t="shared" si="275"/>
        <v>0</v>
      </c>
      <c r="AD904" s="411">
        <f t="shared" si="275"/>
        <v>0</v>
      </c>
      <c r="AE904" s="411">
        <f t="shared" si="275"/>
        <v>0</v>
      </c>
      <c r="AF904" s="411">
        <f t="shared" si="275"/>
        <v>0</v>
      </c>
      <c r="AG904" s="411">
        <f t="shared" si="275"/>
        <v>0</v>
      </c>
      <c r="AH904" s="411">
        <f t="shared" si="275"/>
        <v>0</v>
      </c>
      <c r="AI904" s="411">
        <f t="shared" si="275"/>
        <v>0</v>
      </c>
      <c r="AJ904" s="411">
        <f t="shared" si="275"/>
        <v>0</v>
      </c>
      <c r="AK904" s="411">
        <f t="shared" si="275"/>
        <v>0</v>
      </c>
      <c r="AL904" s="411">
        <f t="shared" si="275"/>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 t="shared" ref="Y907:AL907" si="276">Y906</f>
        <v>0</v>
      </c>
      <c r="Z907" s="411">
        <f t="shared" si="276"/>
        <v>0</v>
      </c>
      <c r="AA907" s="411">
        <f t="shared" si="276"/>
        <v>0</v>
      </c>
      <c r="AB907" s="411">
        <f t="shared" si="276"/>
        <v>0</v>
      </c>
      <c r="AC907" s="411">
        <f t="shared" si="276"/>
        <v>0</v>
      </c>
      <c r="AD907" s="411">
        <f t="shared" si="276"/>
        <v>0</v>
      </c>
      <c r="AE907" s="411">
        <f t="shared" si="276"/>
        <v>0</v>
      </c>
      <c r="AF907" s="411">
        <f t="shared" si="276"/>
        <v>0</v>
      </c>
      <c r="AG907" s="411">
        <f t="shared" si="276"/>
        <v>0</v>
      </c>
      <c r="AH907" s="411">
        <f t="shared" si="276"/>
        <v>0</v>
      </c>
      <c r="AI907" s="411">
        <f t="shared" si="276"/>
        <v>0</v>
      </c>
      <c r="AJ907" s="411">
        <f t="shared" si="276"/>
        <v>0</v>
      </c>
      <c r="AK907" s="411">
        <f t="shared" si="276"/>
        <v>0</v>
      </c>
      <c r="AL907" s="411">
        <f t="shared" si="276"/>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 t="shared" ref="Y910:AL910" si="277">Y909</f>
        <v>0</v>
      </c>
      <c r="Z910" s="411">
        <f t="shared" si="277"/>
        <v>0</v>
      </c>
      <c r="AA910" s="411">
        <f t="shared" si="277"/>
        <v>0</v>
      </c>
      <c r="AB910" s="411">
        <f t="shared" si="277"/>
        <v>0</v>
      </c>
      <c r="AC910" s="411">
        <f t="shared" si="277"/>
        <v>0</v>
      </c>
      <c r="AD910" s="411">
        <f t="shared" si="277"/>
        <v>0</v>
      </c>
      <c r="AE910" s="411">
        <f t="shared" si="277"/>
        <v>0</v>
      </c>
      <c r="AF910" s="411">
        <f t="shared" si="277"/>
        <v>0</v>
      </c>
      <c r="AG910" s="411">
        <f t="shared" si="277"/>
        <v>0</v>
      </c>
      <c r="AH910" s="411">
        <f t="shared" si="277"/>
        <v>0</v>
      </c>
      <c r="AI910" s="411">
        <f t="shared" si="277"/>
        <v>0</v>
      </c>
      <c r="AJ910" s="411">
        <f t="shared" si="277"/>
        <v>0</v>
      </c>
      <c r="AK910" s="411">
        <f t="shared" si="277"/>
        <v>0</v>
      </c>
      <c r="AL910" s="411">
        <f t="shared" si="277"/>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 t="shared" ref="Y913:AL913" si="278">Y912</f>
        <v>0</v>
      </c>
      <c r="Z913" s="411">
        <f t="shared" si="278"/>
        <v>0</v>
      </c>
      <c r="AA913" s="411">
        <f t="shared" si="278"/>
        <v>0</v>
      </c>
      <c r="AB913" s="411">
        <f t="shared" si="278"/>
        <v>0</v>
      </c>
      <c r="AC913" s="411">
        <f t="shared" si="278"/>
        <v>0</v>
      </c>
      <c r="AD913" s="411">
        <f t="shared" si="278"/>
        <v>0</v>
      </c>
      <c r="AE913" s="411">
        <f t="shared" si="278"/>
        <v>0</v>
      </c>
      <c r="AF913" s="411">
        <f t="shared" si="278"/>
        <v>0</v>
      </c>
      <c r="AG913" s="411">
        <f t="shared" si="278"/>
        <v>0</v>
      </c>
      <c r="AH913" s="411">
        <f t="shared" si="278"/>
        <v>0</v>
      </c>
      <c r="AI913" s="411">
        <f t="shared" si="278"/>
        <v>0</v>
      </c>
      <c r="AJ913" s="411">
        <f t="shared" si="278"/>
        <v>0</v>
      </c>
      <c r="AK913" s="411">
        <f t="shared" si="278"/>
        <v>0</v>
      </c>
      <c r="AL913" s="411">
        <f t="shared" si="278"/>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 t="shared" ref="Y916:AL916" si="279">Y915</f>
        <v>0</v>
      </c>
      <c r="Z916" s="411">
        <f t="shared" si="279"/>
        <v>0</v>
      </c>
      <c r="AA916" s="411">
        <f t="shared" si="279"/>
        <v>0</v>
      </c>
      <c r="AB916" s="411">
        <f t="shared" si="279"/>
        <v>0</v>
      </c>
      <c r="AC916" s="411">
        <f t="shared" si="279"/>
        <v>0</v>
      </c>
      <c r="AD916" s="411">
        <f t="shared" si="279"/>
        <v>0</v>
      </c>
      <c r="AE916" s="411">
        <f t="shared" si="279"/>
        <v>0</v>
      </c>
      <c r="AF916" s="411">
        <f t="shared" si="279"/>
        <v>0</v>
      </c>
      <c r="AG916" s="411">
        <f t="shared" si="279"/>
        <v>0</v>
      </c>
      <c r="AH916" s="411">
        <f t="shared" si="279"/>
        <v>0</v>
      </c>
      <c r="AI916" s="411">
        <f t="shared" si="279"/>
        <v>0</v>
      </c>
      <c r="AJ916" s="411">
        <f t="shared" si="279"/>
        <v>0</v>
      </c>
      <c r="AK916" s="411">
        <f t="shared" si="279"/>
        <v>0</v>
      </c>
      <c r="AL916" s="411">
        <f t="shared" si="279"/>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 t="shared" ref="Y919:AL919" si="280">Y918</f>
        <v>0</v>
      </c>
      <c r="Z919" s="411">
        <f t="shared" si="280"/>
        <v>0</v>
      </c>
      <c r="AA919" s="411">
        <f t="shared" si="280"/>
        <v>0</v>
      </c>
      <c r="AB919" s="411">
        <f t="shared" si="280"/>
        <v>0</v>
      </c>
      <c r="AC919" s="411">
        <f t="shared" si="280"/>
        <v>0</v>
      </c>
      <c r="AD919" s="411">
        <f t="shared" si="280"/>
        <v>0</v>
      </c>
      <c r="AE919" s="411">
        <f t="shared" si="280"/>
        <v>0</v>
      </c>
      <c r="AF919" s="411">
        <f t="shared" si="280"/>
        <v>0</v>
      </c>
      <c r="AG919" s="411">
        <f t="shared" si="280"/>
        <v>0</v>
      </c>
      <c r="AH919" s="411">
        <f t="shared" si="280"/>
        <v>0</v>
      </c>
      <c r="AI919" s="411">
        <f t="shared" si="280"/>
        <v>0</v>
      </c>
      <c r="AJ919" s="411">
        <f t="shared" si="280"/>
        <v>0</v>
      </c>
      <c r="AK919" s="411">
        <f t="shared" si="280"/>
        <v>0</v>
      </c>
      <c r="AL919" s="411">
        <f t="shared" si="280"/>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 t="shared" ref="Y922:AL922" si="281">Y921</f>
        <v>0</v>
      </c>
      <c r="Z922" s="411">
        <f t="shared" si="281"/>
        <v>0</v>
      </c>
      <c r="AA922" s="411">
        <f t="shared" si="281"/>
        <v>0</v>
      </c>
      <c r="AB922" s="411">
        <f t="shared" si="281"/>
        <v>0</v>
      </c>
      <c r="AC922" s="411">
        <f t="shared" si="281"/>
        <v>0</v>
      </c>
      <c r="AD922" s="411">
        <f t="shared" si="281"/>
        <v>0</v>
      </c>
      <c r="AE922" s="411">
        <f t="shared" si="281"/>
        <v>0</v>
      </c>
      <c r="AF922" s="411">
        <f t="shared" si="281"/>
        <v>0</v>
      </c>
      <c r="AG922" s="411">
        <f t="shared" si="281"/>
        <v>0</v>
      </c>
      <c r="AH922" s="411">
        <f t="shared" si="281"/>
        <v>0</v>
      </c>
      <c r="AI922" s="411">
        <f t="shared" si="281"/>
        <v>0</v>
      </c>
      <c r="AJ922" s="411">
        <f t="shared" si="281"/>
        <v>0</v>
      </c>
      <c r="AK922" s="411">
        <f t="shared" si="281"/>
        <v>0</v>
      </c>
      <c r="AL922" s="411">
        <f t="shared" si="281"/>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 t="shared" ref="Y925:AL925" si="282">Y924</f>
        <v>0</v>
      </c>
      <c r="Z925" s="411">
        <f t="shared" si="282"/>
        <v>0</v>
      </c>
      <c r="AA925" s="411">
        <f t="shared" si="282"/>
        <v>0</v>
      </c>
      <c r="AB925" s="411">
        <f t="shared" si="282"/>
        <v>0</v>
      </c>
      <c r="AC925" s="411">
        <f t="shared" si="282"/>
        <v>0</v>
      </c>
      <c r="AD925" s="411">
        <f t="shared" si="282"/>
        <v>0</v>
      </c>
      <c r="AE925" s="411">
        <f t="shared" si="282"/>
        <v>0</v>
      </c>
      <c r="AF925" s="411">
        <f t="shared" si="282"/>
        <v>0</v>
      </c>
      <c r="AG925" s="411">
        <f t="shared" si="282"/>
        <v>0</v>
      </c>
      <c r="AH925" s="411">
        <f t="shared" si="282"/>
        <v>0</v>
      </c>
      <c r="AI925" s="411">
        <f t="shared" si="282"/>
        <v>0</v>
      </c>
      <c r="AJ925" s="411">
        <f t="shared" si="282"/>
        <v>0</v>
      </c>
      <c r="AK925" s="411">
        <f t="shared" si="282"/>
        <v>0</v>
      </c>
      <c r="AL925" s="411">
        <f t="shared" si="282"/>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3">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3"/>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3"/>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3"/>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4">Y211*Y930</f>
        <v>0</v>
      </c>
      <c r="Z935" s="378">
        <f t="shared" si="284"/>
        <v>0</v>
      </c>
      <c r="AA935" s="378">
        <f t="shared" si="284"/>
        <v>0</v>
      </c>
      <c r="AB935" s="378">
        <f t="shared" si="284"/>
        <v>0</v>
      </c>
      <c r="AC935" s="378">
        <f t="shared" si="284"/>
        <v>0</v>
      </c>
      <c r="AD935" s="378">
        <f t="shared" si="284"/>
        <v>0</v>
      </c>
      <c r="AE935" s="378">
        <f t="shared" si="284"/>
        <v>0</v>
      </c>
      <c r="AF935" s="378">
        <f t="shared" si="284"/>
        <v>0</v>
      </c>
      <c r="AG935" s="378">
        <f t="shared" si="284"/>
        <v>0</v>
      </c>
      <c r="AH935" s="378">
        <f t="shared" si="284"/>
        <v>0</v>
      </c>
      <c r="AI935" s="378">
        <f t="shared" si="284"/>
        <v>0</v>
      </c>
      <c r="AJ935" s="378">
        <f t="shared" si="284"/>
        <v>0</v>
      </c>
      <c r="AK935" s="378">
        <f t="shared" si="284"/>
        <v>0</v>
      </c>
      <c r="AL935" s="378">
        <f t="shared" si="284"/>
        <v>0</v>
      </c>
      <c r="AM935" s="628">
        <f t="shared" si="283"/>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Y394*Y930</f>
        <v>0</v>
      </c>
      <c r="Z936" s="378">
        <f t="shared" si="285"/>
        <v>0</v>
      </c>
      <c r="AA936" s="378">
        <f t="shared" si="285"/>
        <v>0</v>
      </c>
      <c r="AB936" s="378">
        <f t="shared" si="285"/>
        <v>0</v>
      </c>
      <c r="AC936" s="378">
        <f t="shared" si="285"/>
        <v>0</v>
      </c>
      <c r="AD936" s="378">
        <f t="shared" si="285"/>
        <v>0</v>
      </c>
      <c r="AE936" s="378">
        <f t="shared" si="285"/>
        <v>0</v>
      </c>
      <c r="AF936" s="378">
        <f t="shared" si="285"/>
        <v>0</v>
      </c>
      <c r="AG936" s="378">
        <f t="shared" si="285"/>
        <v>0</v>
      </c>
      <c r="AH936" s="378">
        <f t="shared" si="285"/>
        <v>0</v>
      </c>
      <c r="AI936" s="378">
        <f t="shared" si="285"/>
        <v>0</v>
      </c>
      <c r="AJ936" s="378">
        <f t="shared" si="285"/>
        <v>0</v>
      </c>
      <c r="AK936" s="378">
        <f t="shared" si="285"/>
        <v>0</v>
      </c>
      <c r="AL936" s="378">
        <f t="shared" si="285"/>
        <v>0</v>
      </c>
      <c r="AM936" s="628">
        <f t="shared" si="283"/>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6">Y577*Y930</f>
        <v>0</v>
      </c>
      <c r="Z937" s="378">
        <f t="shared" si="286"/>
        <v>0</v>
      </c>
      <c r="AA937" s="378">
        <f t="shared" si="286"/>
        <v>0</v>
      </c>
      <c r="AB937" s="378">
        <f t="shared" si="286"/>
        <v>0</v>
      </c>
      <c r="AC937" s="378">
        <f t="shared" si="286"/>
        <v>0</v>
      </c>
      <c r="AD937" s="378">
        <f t="shared" si="286"/>
        <v>0</v>
      </c>
      <c r="AE937" s="378">
        <f t="shared" si="286"/>
        <v>0</v>
      </c>
      <c r="AF937" s="378">
        <f t="shared" si="286"/>
        <v>0</v>
      </c>
      <c r="AG937" s="378">
        <f t="shared" si="286"/>
        <v>0</v>
      </c>
      <c r="AH937" s="378">
        <f t="shared" si="286"/>
        <v>0</v>
      </c>
      <c r="AI937" s="378">
        <f t="shared" si="286"/>
        <v>0</v>
      </c>
      <c r="AJ937" s="378">
        <f t="shared" si="286"/>
        <v>0</v>
      </c>
      <c r="AK937" s="378">
        <f t="shared" si="286"/>
        <v>0</v>
      </c>
      <c r="AL937" s="378">
        <f t="shared" si="286"/>
        <v>0</v>
      </c>
      <c r="AM937" s="628">
        <f t="shared" si="283"/>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7">Y760*Y930</f>
        <v>0</v>
      </c>
      <c r="Z938" s="378">
        <f t="shared" si="287"/>
        <v>0</v>
      </c>
      <c r="AA938" s="378">
        <f t="shared" si="287"/>
        <v>0</v>
      </c>
      <c r="AB938" s="378">
        <f t="shared" si="287"/>
        <v>0</v>
      </c>
      <c r="AC938" s="378">
        <f t="shared" si="287"/>
        <v>0</v>
      </c>
      <c r="AD938" s="378">
        <f t="shared" si="287"/>
        <v>0</v>
      </c>
      <c r="AE938" s="378">
        <f t="shared" si="287"/>
        <v>0</v>
      </c>
      <c r="AF938" s="378">
        <f t="shared" si="287"/>
        <v>0</v>
      </c>
      <c r="AG938" s="378">
        <f t="shared" si="287"/>
        <v>0</v>
      </c>
      <c r="AH938" s="378">
        <f t="shared" si="287"/>
        <v>0</v>
      </c>
      <c r="AI938" s="378">
        <f t="shared" si="287"/>
        <v>0</v>
      </c>
      <c r="AJ938" s="378">
        <f t="shared" si="287"/>
        <v>0</v>
      </c>
      <c r="AK938" s="378">
        <f t="shared" si="287"/>
        <v>0</v>
      </c>
      <c r="AL938" s="378">
        <f t="shared" si="287"/>
        <v>0</v>
      </c>
      <c r="AM938" s="628">
        <f t="shared" si="283"/>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8">Z927*Z930</f>
        <v>0</v>
      </c>
      <c r="AA939" s="378">
        <f t="shared" si="288"/>
        <v>0</v>
      </c>
      <c r="AB939" s="378">
        <f t="shared" si="288"/>
        <v>0</v>
      </c>
      <c r="AC939" s="378">
        <f t="shared" si="288"/>
        <v>0</v>
      </c>
      <c r="AD939" s="378">
        <f t="shared" si="288"/>
        <v>0</v>
      </c>
      <c r="AE939" s="378">
        <f t="shared" si="288"/>
        <v>0</v>
      </c>
      <c r="AF939" s="378">
        <f t="shared" si="288"/>
        <v>0</v>
      </c>
      <c r="AG939" s="378">
        <f t="shared" si="288"/>
        <v>0</v>
      </c>
      <c r="AH939" s="378">
        <f t="shared" si="288"/>
        <v>0</v>
      </c>
      <c r="AI939" s="378">
        <f t="shared" si="288"/>
        <v>0</v>
      </c>
      <c r="AJ939" s="378">
        <f t="shared" si="288"/>
        <v>0</v>
      </c>
      <c r="AK939" s="378">
        <f t="shared" si="288"/>
        <v>0</v>
      </c>
      <c r="AL939" s="378">
        <f t="shared" si="288"/>
        <v>0</v>
      </c>
      <c r="AM939" s="628">
        <f t="shared" si="283"/>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9">SUM(Z931:Z939)</f>
        <v>0</v>
      </c>
      <c r="AA940" s="346">
        <f t="shared" si="289"/>
        <v>0</v>
      </c>
      <c r="AB940" s="346">
        <f t="shared" si="289"/>
        <v>0</v>
      </c>
      <c r="AC940" s="346">
        <f t="shared" si="289"/>
        <v>0</v>
      </c>
      <c r="AD940" s="346">
        <f t="shared" si="289"/>
        <v>0</v>
      </c>
      <c r="AE940" s="346">
        <f t="shared" si="289"/>
        <v>0</v>
      </c>
      <c r="AF940" s="346">
        <f>SUM(AF931:AF939)</f>
        <v>0</v>
      </c>
      <c r="AG940" s="346">
        <f t="shared" ref="AG940:AL940" si="290">SUM(AG931:AG939)</f>
        <v>0</v>
      </c>
      <c r="AH940" s="346">
        <f t="shared" si="290"/>
        <v>0</v>
      </c>
      <c r="AI940" s="346">
        <f t="shared" si="290"/>
        <v>0</v>
      </c>
      <c r="AJ940" s="346">
        <f t="shared" si="290"/>
        <v>0</v>
      </c>
      <c r="AK940" s="346">
        <f t="shared" si="290"/>
        <v>0</v>
      </c>
      <c r="AL940" s="346">
        <f t="shared" si="290"/>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91">Z928*Z930</f>
        <v>0</v>
      </c>
      <c r="AA941" s="347">
        <f t="shared" si="291"/>
        <v>0</v>
      </c>
      <c r="AB941" s="347">
        <f t="shared" si="291"/>
        <v>0</v>
      </c>
      <c r="AC941" s="347">
        <f t="shared" si="291"/>
        <v>0</v>
      </c>
      <c r="AD941" s="347">
        <f t="shared" si="291"/>
        <v>0</v>
      </c>
      <c r="AE941" s="347">
        <f t="shared" si="291"/>
        <v>0</v>
      </c>
      <c r="AF941" s="347">
        <f>AF928*AF930</f>
        <v>0</v>
      </c>
      <c r="AG941" s="347">
        <f t="shared" ref="AG941:AL941" si="292">AG928*AG930</f>
        <v>0</v>
      </c>
      <c r="AH941" s="347">
        <f t="shared" si="292"/>
        <v>0</v>
      </c>
      <c r="AI941" s="347">
        <f t="shared" si="292"/>
        <v>0</v>
      </c>
      <c r="AJ941" s="347">
        <f t="shared" si="292"/>
        <v>0</v>
      </c>
      <c r="AK941" s="347">
        <f t="shared" si="292"/>
        <v>0</v>
      </c>
      <c r="AL941" s="347">
        <f t="shared" si="292"/>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93">IF(AA768="kw",SUMPRODUCT($N$770:$N$925,$P$770:$P$925,AA770:AA925),SUMPRODUCT($E$770:$E$925,AA770:AA925))</f>
        <v>0</v>
      </c>
      <c r="AB944" s="326">
        <f t="shared" si="293"/>
        <v>0</v>
      </c>
      <c r="AC944" s="326">
        <f t="shared" si="293"/>
        <v>0</v>
      </c>
      <c r="AD944" s="326">
        <f t="shared" si="293"/>
        <v>0</v>
      </c>
      <c r="AE944" s="326">
        <f t="shared" si="293"/>
        <v>0</v>
      </c>
      <c r="AF944" s="326">
        <f t="shared" si="293"/>
        <v>0</v>
      </c>
      <c r="AG944" s="326">
        <f t="shared" si="293"/>
        <v>0</v>
      </c>
      <c r="AH944" s="326">
        <f t="shared" si="293"/>
        <v>0</v>
      </c>
      <c r="AI944" s="326">
        <f t="shared" si="293"/>
        <v>0</v>
      </c>
      <c r="AJ944" s="326">
        <f t="shared" si="293"/>
        <v>0</v>
      </c>
      <c r="AK944" s="326">
        <f t="shared" si="293"/>
        <v>0</v>
      </c>
      <c r="AL944" s="326">
        <f t="shared" si="293"/>
        <v>0</v>
      </c>
      <c r="AM944" s="386"/>
    </row>
    <row r="945" spans="1:39" ht="18.75" customHeight="1">
      <c r="B945" s="368" t="s">
        <v>587</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9" t="s">
        <v>526</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7" t="s">
        <v>211</v>
      </c>
      <c r="C949" s="829" t="s">
        <v>33</v>
      </c>
      <c r="D949" s="284" t="s">
        <v>422</v>
      </c>
      <c r="E949" s="831" t="s">
        <v>209</v>
      </c>
      <c r="F949" s="832"/>
      <c r="G949" s="832"/>
      <c r="H949" s="832"/>
      <c r="I949" s="832"/>
      <c r="J949" s="832"/>
      <c r="K949" s="832"/>
      <c r="L949" s="832"/>
      <c r="M949" s="833"/>
      <c r="N949" s="834" t="s">
        <v>213</v>
      </c>
      <c r="O949" s="284" t="s">
        <v>423</v>
      </c>
      <c r="P949" s="831" t="s">
        <v>212</v>
      </c>
      <c r="Q949" s="832"/>
      <c r="R949" s="832"/>
      <c r="S949" s="832"/>
      <c r="T949" s="832"/>
      <c r="U949" s="832"/>
      <c r="V949" s="832"/>
      <c r="W949" s="832"/>
      <c r="X949" s="833"/>
      <c r="Y949" s="824" t="s">
        <v>243</v>
      </c>
      <c r="Z949" s="825"/>
      <c r="AA949" s="825"/>
      <c r="AB949" s="825"/>
      <c r="AC949" s="825"/>
      <c r="AD949" s="825"/>
      <c r="AE949" s="825"/>
      <c r="AF949" s="825"/>
      <c r="AG949" s="825"/>
      <c r="AH949" s="825"/>
      <c r="AI949" s="825"/>
      <c r="AJ949" s="825"/>
      <c r="AK949" s="825"/>
      <c r="AL949" s="825"/>
      <c r="AM949" s="826"/>
    </row>
    <row r="950" spans="1:39" ht="65.25" customHeight="1">
      <c r="B950" s="828"/>
      <c r="C950" s="830"/>
      <c r="D950" s="285">
        <v>2020</v>
      </c>
      <c r="E950" s="285">
        <v>2021</v>
      </c>
      <c r="F950" s="285">
        <v>2022</v>
      </c>
      <c r="G950" s="285">
        <v>2023</v>
      </c>
      <c r="H950" s="285">
        <v>2024</v>
      </c>
      <c r="I950" s="285">
        <v>2025</v>
      </c>
      <c r="J950" s="285">
        <v>2026</v>
      </c>
      <c r="K950" s="285">
        <v>2027</v>
      </c>
      <c r="L950" s="285">
        <v>2028</v>
      </c>
      <c r="M950" s="285">
        <v>2029</v>
      </c>
      <c r="N950" s="835"/>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General Service &lt; 50 kW</v>
      </c>
      <c r="AA950" s="285" t="str">
        <f>'1.  LRAMVA Summary'!F52</f>
        <v>General Service 50 - 4,999 kW</v>
      </c>
      <c r="AB950" s="285" t="str">
        <f>'1.  LRAMVA Summary'!G52</f>
        <v>General Service 3,000 - 4,999 kW</v>
      </c>
      <c r="AC950" s="285" t="str">
        <f>'1.  LRAMVA Summary'!H52</f>
        <v>Large Use - Regular</v>
      </c>
      <c r="AD950" s="285" t="str">
        <f>'1.  LRAMVA Summary'!I52</f>
        <v>Large Use - 3TS</v>
      </c>
      <c r="AE950" s="285" t="str">
        <f>'1.  LRAMVA Summary'!J52</f>
        <v>Large Use - Ford Annex</v>
      </c>
      <c r="AF950" s="285" t="str">
        <f>'1.  LRAMVA Summary'!K52</f>
        <v>Other</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v>
      </c>
      <c r="AF951" s="291" t="str">
        <f>'1.  LRAMVA Summary'!K53</f>
        <v>kW</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 t="shared" ref="Y954:AL954" si="294">Y953</f>
        <v>0</v>
      </c>
      <c r="Z954" s="411">
        <f t="shared" si="294"/>
        <v>0</v>
      </c>
      <c r="AA954" s="411">
        <f t="shared" si="294"/>
        <v>0</v>
      </c>
      <c r="AB954" s="411">
        <f t="shared" si="294"/>
        <v>0</v>
      </c>
      <c r="AC954" s="411">
        <f t="shared" si="294"/>
        <v>0</v>
      </c>
      <c r="AD954" s="411">
        <f t="shared" si="294"/>
        <v>0</v>
      </c>
      <c r="AE954" s="411">
        <f t="shared" si="294"/>
        <v>0</v>
      </c>
      <c r="AF954" s="411">
        <f t="shared" si="294"/>
        <v>0</v>
      </c>
      <c r="AG954" s="411">
        <f t="shared" si="294"/>
        <v>0</v>
      </c>
      <c r="AH954" s="411">
        <f t="shared" si="294"/>
        <v>0</v>
      </c>
      <c r="AI954" s="411">
        <f t="shared" si="294"/>
        <v>0</v>
      </c>
      <c r="AJ954" s="411">
        <f t="shared" si="294"/>
        <v>0</v>
      </c>
      <c r="AK954" s="411">
        <f t="shared" si="294"/>
        <v>0</v>
      </c>
      <c r="AL954" s="411">
        <f t="shared" si="294"/>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 t="shared" ref="Y957:AL957" si="295">Y956</f>
        <v>0</v>
      </c>
      <c r="Z957" s="411">
        <f t="shared" si="295"/>
        <v>0</v>
      </c>
      <c r="AA957" s="411">
        <f t="shared" si="295"/>
        <v>0</v>
      </c>
      <c r="AB957" s="411">
        <f t="shared" si="295"/>
        <v>0</v>
      </c>
      <c r="AC957" s="411">
        <f t="shared" si="295"/>
        <v>0</v>
      </c>
      <c r="AD957" s="411">
        <f t="shared" si="295"/>
        <v>0</v>
      </c>
      <c r="AE957" s="411">
        <f t="shared" si="295"/>
        <v>0</v>
      </c>
      <c r="AF957" s="411">
        <f t="shared" si="295"/>
        <v>0</v>
      </c>
      <c r="AG957" s="411">
        <f t="shared" si="295"/>
        <v>0</v>
      </c>
      <c r="AH957" s="411">
        <f t="shared" si="295"/>
        <v>0</v>
      </c>
      <c r="AI957" s="411">
        <f t="shared" si="295"/>
        <v>0</v>
      </c>
      <c r="AJ957" s="411">
        <f t="shared" si="295"/>
        <v>0</v>
      </c>
      <c r="AK957" s="411">
        <f t="shared" si="295"/>
        <v>0</v>
      </c>
      <c r="AL957" s="411">
        <f t="shared" si="295"/>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 t="shared" ref="Y960:AL960" si="296">Y959</f>
        <v>0</v>
      </c>
      <c r="Z960" s="411">
        <f t="shared" si="296"/>
        <v>0</v>
      </c>
      <c r="AA960" s="411">
        <f t="shared" si="296"/>
        <v>0</v>
      </c>
      <c r="AB960" s="411">
        <f t="shared" si="296"/>
        <v>0</v>
      </c>
      <c r="AC960" s="411">
        <f t="shared" si="296"/>
        <v>0</v>
      </c>
      <c r="AD960" s="411">
        <f t="shared" si="296"/>
        <v>0</v>
      </c>
      <c r="AE960" s="411">
        <f t="shared" si="296"/>
        <v>0</v>
      </c>
      <c r="AF960" s="411">
        <f t="shared" si="296"/>
        <v>0</v>
      </c>
      <c r="AG960" s="411">
        <f t="shared" si="296"/>
        <v>0</v>
      </c>
      <c r="AH960" s="411">
        <f t="shared" si="296"/>
        <v>0</v>
      </c>
      <c r="AI960" s="411">
        <f t="shared" si="296"/>
        <v>0</v>
      </c>
      <c r="AJ960" s="411">
        <f t="shared" si="296"/>
        <v>0</v>
      </c>
      <c r="AK960" s="411">
        <f t="shared" si="296"/>
        <v>0</v>
      </c>
      <c r="AL960" s="411">
        <f t="shared" si="296"/>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680</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 t="shared" ref="Y963:AL963" si="297">Y962</f>
        <v>0</v>
      </c>
      <c r="Z963" s="411">
        <f t="shared" si="297"/>
        <v>0</v>
      </c>
      <c r="AA963" s="411">
        <f t="shared" si="297"/>
        <v>0</v>
      </c>
      <c r="AB963" s="411">
        <f t="shared" si="297"/>
        <v>0</v>
      </c>
      <c r="AC963" s="411">
        <f t="shared" si="297"/>
        <v>0</v>
      </c>
      <c r="AD963" s="411">
        <f t="shared" si="297"/>
        <v>0</v>
      </c>
      <c r="AE963" s="411">
        <f t="shared" si="297"/>
        <v>0</v>
      </c>
      <c r="AF963" s="411">
        <f t="shared" si="297"/>
        <v>0</v>
      </c>
      <c r="AG963" s="411">
        <f t="shared" si="297"/>
        <v>0</v>
      </c>
      <c r="AH963" s="411">
        <f t="shared" si="297"/>
        <v>0</v>
      </c>
      <c r="AI963" s="411">
        <f t="shared" si="297"/>
        <v>0</v>
      </c>
      <c r="AJ963" s="411">
        <f t="shared" si="297"/>
        <v>0</v>
      </c>
      <c r="AK963" s="411">
        <f t="shared" si="297"/>
        <v>0</v>
      </c>
      <c r="AL963" s="411">
        <f t="shared" si="297"/>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 t="shared" ref="Y966:AL966" si="298">Y965</f>
        <v>0</v>
      </c>
      <c r="Z966" s="411">
        <f t="shared" si="298"/>
        <v>0</v>
      </c>
      <c r="AA966" s="411">
        <f t="shared" si="298"/>
        <v>0</v>
      </c>
      <c r="AB966" s="411">
        <f t="shared" si="298"/>
        <v>0</v>
      </c>
      <c r="AC966" s="411">
        <f t="shared" si="298"/>
        <v>0</v>
      </c>
      <c r="AD966" s="411">
        <f t="shared" si="298"/>
        <v>0</v>
      </c>
      <c r="AE966" s="411">
        <f t="shared" si="298"/>
        <v>0</v>
      </c>
      <c r="AF966" s="411">
        <f t="shared" si="298"/>
        <v>0</v>
      </c>
      <c r="AG966" s="411">
        <f t="shared" si="298"/>
        <v>0</v>
      </c>
      <c r="AH966" s="411">
        <f t="shared" si="298"/>
        <v>0</v>
      </c>
      <c r="AI966" s="411">
        <f t="shared" si="298"/>
        <v>0</v>
      </c>
      <c r="AJ966" s="411">
        <f t="shared" si="298"/>
        <v>0</v>
      </c>
      <c r="AK966" s="411">
        <f t="shared" si="298"/>
        <v>0</v>
      </c>
      <c r="AL966" s="411">
        <f t="shared" si="298"/>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 t="shared" ref="Y970:AL970" si="299">Y969</f>
        <v>0</v>
      </c>
      <c r="Z970" s="411">
        <f t="shared" si="299"/>
        <v>0</v>
      </c>
      <c r="AA970" s="411">
        <f t="shared" si="299"/>
        <v>0</v>
      </c>
      <c r="AB970" s="411">
        <f t="shared" si="299"/>
        <v>0</v>
      </c>
      <c r="AC970" s="411">
        <f t="shared" si="299"/>
        <v>0</v>
      </c>
      <c r="AD970" s="411">
        <f t="shared" si="299"/>
        <v>0</v>
      </c>
      <c r="AE970" s="411">
        <f t="shared" si="299"/>
        <v>0</v>
      </c>
      <c r="AF970" s="411">
        <f t="shared" si="299"/>
        <v>0</v>
      </c>
      <c r="AG970" s="411">
        <f t="shared" si="299"/>
        <v>0</v>
      </c>
      <c r="AH970" s="411">
        <f t="shared" si="299"/>
        <v>0</v>
      </c>
      <c r="AI970" s="411">
        <f t="shared" si="299"/>
        <v>0</v>
      </c>
      <c r="AJ970" s="411">
        <f t="shared" si="299"/>
        <v>0</v>
      </c>
      <c r="AK970" s="411">
        <f t="shared" si="299"/>
        <v>0</v>
      </c>
      <c r="AL970" s="411">
        <f t="shared" si="299"/>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 t="shared" ref="Y973:AL973" si="300">Y972</f>
        <v>0</v>
      </c>
      <c r="Z973" s="411">
        <f t="shared" si="300"/>
        <v>0</v>
      </c>
      <c r="AA973" s="411">
        <f t="shared" si="300"/>
        <v>0</v>
      </c>
      <c r="AB973" s="411">
        <f t="shared" si="300"/>
        <v>0</v>
      </c>
      <c r="AC973" s="411">
        <f t="shared" si="300"/>
        <v>0</v>
      </c>
      <c r="AD973" s="411">
        <f t="shared" si="300"/>
        <v>0</v>
      </c>
      <c r="AE973" s="411">
        <f t="shared" si="300"/>
        <v>0</v>
      </c>
      <c r="AF973" s="411">
        <f t="shared" si="300"/>
        <v>0</v>
      </c>
      <c r="AG973" s="411">
        <f t="shared" si="300"/>
        <v>0</v>
      </c>
      <c r="AH973" s="411">
        <f t="shared" si="300"/>
        <v>0</v>
      </c>
      <c r="AI973" s="411">
        <f t="shared" si="300"/>
        <v>0</v>
      </c>
      <c r="AJ973" s="411">
        <f t="shared" si="300"/>
        <v>0</v>
      </c>
      <c r="AK973" s="411">
        <f t="shared" si="300"/>
        <v>0</v>
      </c>
      <c r="AL973" s="411">
        <f t="shared" si="300"/>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 t="shared" ref="Y976:AL976" si="301">Y975</f>
        <v>0</v>
      </c>
      <c r="Z976" s="411">
        <f t="shared" si="301"/>
        <v>0</v>
      </c>
      <c r="AA976" s="411">
        <f t="shared" si="301"/>
        <v>0</v>
      </c>
      <c r="AB976" s="411">
        <f t="shared" si="301"/>
        <v>0</v>
      </c>
      <c r="AC976" s="411">
        <f t="shared" si="301"/>
        <v>0</v>
      </c>
      <c r="AD976" s="411">
        <f t="shared" si="301"/>
        <v>0</v>
      </c>
      <c r="AE976" s="411">
        <f t="shared" si="301"/>
        <v>0</v>
      </c>
      <c r="AF976" s="411">
        <f t="shared" si="301"/>
        <v>0</v>
      </c>
      <c r="AG976" s="411">
        <f t="shared" si="301"/>
        <v>0</v>
      </c>
      <c r="AH976" s="411">
        <f t="shared" si="301"/>
        <v>0</v>
      </c>
      <c r="AI976" s="411">
        <f t="shared" si="301"/>
        <v>0</v>
      </c>
      <c r="AJ976" s="411">
        <f t="shared" si="301"/>
        <v>0</v>
      </c>
      <c r="AK976" s="411">
        <f t="shared" si="301"/>
        <v>0</v>
      </c>
      <c r="AL976" s="411">
        <f t="shared" si="301"/>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 t="shared" ref="Y979:AL979" si="302">Y978</f>
        <v>0</v>
      </c>
      <c r="Z979" s="411">
        <f t="shared" si="302"/>
        <v>0</v>
      </c>
      <c r="AA979" s="411">
        <f t="shared" si="302"/>
        <v>0</v>
      </c>
      <c r="AB979" s="411">
        <f t="shared" si="302"/>
        <v>0</v>
      </c>
      <c r="AC979" s="411">
        <f t="shared" si="302"/>
        <v>0</v>
      </c>
      <c r="AD979" s="411">
        <f t="shared" si="302"/>
        <v>0</v>
      </c>
      <c r="AE979" s="411">
        <f t="shared" si="302"/>
        <v>0</v>
      </c>
      <c r="AF979" s="411">
        <f t="shared" si="302"/>
        <v>0</v>
      </c>
      <c r="AG979" s="411">
        <f t="shared" si="302"/>
        <v>0</v>
      </c>
      <c r="AH979" s="411">
        <f t="shared" si="302"/>
        <v>0</v>
      </c>
      <c r="AI979" s="411">
        <f t="shared" si="302"/>
        <v>0</v>
      </c>
      <c r="AJ979" s="411">
        <f t="shared" si="302"/>
        <v>0</v>
      </c>
      <c r="AK979" s="411">
        <f t="shared" si="302"/>
        <v>0</v>
      </c>
      <c r="AL979" s="411">
        <f t="shared" si="302"/>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 t="shared" ref="Y982:AL982" si="303">Y981</f>
        <v>0</v>
      </c>
      <c r="Z982" s="411">
        <f t="shared" si="303"/>
        <v>0</v>
      </c>
      <c r="AA982" s="411">
        <f t="shared" si="303"/>
        <v>0</v>
      </c>
      <c r="AB982" s="411">
        <f t="shared" si="303"/>
        <v>0</v>
      </c>
      <c r="AC982" s="411">
        <f t="shared" si="303"/>
        <v>0</v>
      </c>
      <c r="AD982" s="411">
        <f t="shared" si="303"/>
        <v>0</v>
      </c>
      <c r="AE982" s="411">
        <f t="shared" si="303"/>
        <v>0</v>
      </c>
      <c r="AF982" s="411">
        <f t="shared" si="303"/>
        <v>0</v>
      </c>
      <c r="AG982" s="411">
        <f t="shared" si="303"/>
        <v>0</v>
      </c>
      <c r="AH982" s="411">
        <f t="shared" si="303"/>
        <v>0</v>
      </c>
      <c r="AI982" s="411">
        <f t="shared" si="303"/>
        <v>0</v>
      </c>
      <c r="AJ982" s="411">
        <f t="shared" si="303"/>
        <v>0</v>
      </c>
      <c r="AK982" s="411">
        <f t="shared" si="303"/>
        <v>0</v>
      </c>
      <c r="AL982" s="411">
        <f t="shared" si="303"/>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 t="shared" ref="Y986:AL986" si="304">Y985</f>
        <v>0</v>
      </c>
      <c r="Z986" s="411">
        <f t="shared" si="304"/>
        <v>0</v>
      </c>
      <c r="AA986" s="411">
        <f t="shared" si="304"/>
        <v>0</v>
      </c>
      <c r="AB986" s="411">
        <f t="shared" si="304"/>
        <v>0</v>
      </c>
      <c r="AC986" s="411">
        <f t="shared" si="304"/>
        <v>0</v>
      </c>
      <c r="AD986" s="411">
        <f t="shared" si="304"/>
        <v>0</v>
      </c>
      <c r="AE986" s="411">
        <f t="shared" si="304"/>
        <v>0</v>
      </c>
      <c r="AF986" s="411">
        <f t="shared" si="304"/>
        <v>0</v>
      </c>
      <c r="AG986" s="411">
        <f t="shared" si="304"/>
        <v>0</v>
      </c>
      <c r="AH986" s="411">
        <f t="shared" si="304"/>
        <v>0</v>
      </c>
      <c r="AI986" s="411">
        <f t="shared" si="304"/>
        <v>0</v>
      </c>
      <c r="AJ986" s="411">
        <f t="shared" si="304"/>
        <v>0</v>
      </c>
      <c r="AK986" s="411">
        <f t="shared" si="304"/>
        <v>0</v>
      </c>
      <c r="AL986" s="411">
        <f t="shared" si="304"/>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 t="shared" ref="Y989:AL989" si="305">Y988</f>
        <v>0</v>
      </c>
      <c r="Z989" s="411">
        <f t="shared" si="305"/>
        <v>0</v>
      </c>
      <c r="AA989" s="411">
        <f t="shared" si="305"/>
        <v>0</v>
      </c>
      <c r="AB989" s="411">
        <f t="shared" si="305"/>
        <v>0</v>
      </c>
      <c r="AC989" s="411">
        <f t="shared" si="305"/>
        <v>0</v>
      </c>
      <c r="AD989" s="411">
        <f t="shared" si="305"/>
        <v>0</v>
      </c>
      <c r="AE989" s="411">
        <f t="shared" si="305"/>
        <v>0</v>
      </c>
      <c r="AF989" s="411">
        <f t="shared" si="305"/>
        <v>0</v>
      </c>
      <c r="AG989" s="411">
        <f t="shared" si="305"/>
        <v>0</v>
      </c>
      <c r="AH989" s="411">
        <f t="shared" si="305"/>
        <v>0</v>
      </c>
      <c r="AI989" s="411">
        <f t="shared" si="305"/>
        <v>0</v>
      </c>
      <c r="AJ989" s="411">
        <f t="shared" si="305"/>
        <v>0</v>
      </c>
      <c r="AK989" s="411">
        <f t="shared" si="305"/>
        <v>0</v>
      </c>
      <c r="AL989" s="411">
        <f t="shared" si="305"/>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 t="shared" ref="Y992:AL992" si="306">Y991</f>
        <v>0</v>
      </c>
      <c r="Z992" s="411">
        <f t="shared" si="306"/>
        <v>0</v>
      </c>
      <c r="AA992" s="411">
        <f t="shared" si="306"/>
        <v>0</v>
      </c>
      <c r="AB992" s="411">
        <f t="shared" si="306"/>
        <v>0</v>
      </c>
      <c r="AC992" s="411">
        <f t="shared" si="306"/>
        <v>0</v>
      </c>
      <c r="AD992" s="411">
        <f t="shared" si="306"/>
        <v>0</v>
      </c>
      <c r="AE992" s="411">
        <f t="shared" si="306"/>
        <v>0</v>
      </c>
      <c r="AF992" s="411">
        <f t="shared" si="306"/>
        <v>0</v>
      </c>
      <c r="AG992" s="411">
        <f t="shared" si="306"/>
        <v>0</v>
      </c>
      <c r="AH992" s="411">
        <f t="shared" si="306"/>
        <v>0</v>
      </c>
      <c r="AI992" s="411">
        <f t="shared" si="306"/>
        <v>0</v>
      </c>
      <c r="AJ992" s="411">
        <f t="shared" si="306"/>
        <v>0</v>
      </c>
      <c r="AK992" s="411">
        <f t="shared" si="306"/>
        <v>0</v>
      </c>
      <c r="AL992" s="411">
        <f t="shared" si="306"/>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 t="shared" ref="Y996:AL996" si="307">Y995</f>
        <v>0</v>
      </c>
      <c r="Z996" s="411">
        <f t="shared" si="307"/>
        <v>0</v>
      </c>
      <c r="AA996" s="411">
        <f t="shared" si="307"/>
        <v>0</v>
      </c>
      <c r="AB996" s="411">
        <f t="shared" si="307"/>
        <v>0</v>
      </c>
      <c r="AC996" s="411">
        <f t="shared" si="307"/>
        <v>0</v>
      </c>
      <c r="AD996" s="411">
        <f t="shared" si="307"/>
        <v>0</v>
      </c>
      <c r="AE996" s="411">
        <f t="shared" si="307"/>
        <v>0</v>
      </c>
      <c r="AF996" s="411">
        <f t="shared" si="307"/>
        <v>0</v>
      </c>
      <c r="AG996" s="411">
        <f t="shared" si="307"/>
        <v>0</v>
      </c>
      <c r="AH996" s="411">
        <f t="shared" si="307"/>
        <v>0</v>
      </c>
      <c r="AI996" s="411">
        <f t="shared" si="307"/>
        <v>0</v>
      </c>
      <c r="AJ996" s="411">
        <f t="shared" si="307"/>
        <v>0</v>
      </c>
      <c r="AK996" s="411">
        <f t="shared" si="307"/>
        <v>0</v>
      </c>
      <c r="AL996" s="411">
        <f t="shared" si="307"/>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0"/>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8">AA999</f>
        <v>0</v>
      </c>
      <c r="AB1000" s="411">
        <f t="shared" si="308"/>
        <v>0</v>
      </c>
      <c r="AC1000" s="411">
        <f t="shared" si="308"/>
        <v>0</v>
      </c>
      <c r="AD1000" s="411">
        <f>AD999</f>
        <v>0</v>
      </c>
      <c r="AE1000" s="411">
        <f t="shared" si="308"/>
        <v>0</v>
      </c>
      <c r="AF1000" s="411">
        <f t="shared" si="308"/>
        <v>0</v>
      </c>
      <c r="AG1000" s="411">
        <f t="shared" si="308"/>
        <v>0</v>
      </c>
      <c r="AH1000" s="411">
        <f t="shared" si="308"/>
        <v>0</v>
      </c>
      <c r="AI1000" s="411">
        <f t="shared" si="308"/>
        <v>0</v>
      </c>
      <c r="AJ1000" s="411">
        <f t="shared" si="308"/>
        <v>0</v>
      </c>
      <c r="AK1000" s="411">
        <f t="shared" si="308"/>
        <v>0</v>
      </c>
      <c r="AL1000" s="411">
        <f t="shared" si="308"/>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9">Z1002</f>
        <v>0</v>
      </c>
      <c r="AA1003" s="411">
        <f t="shared" si="309"/>
        <v>0</v>
      </c>
      <c r="AB1003" s="411">
        <f t="shared" si="309"/>
        <v>0</v>
      </c>
      <c r="AC1003" s="411">
        <f t="shared" si="309"/>
        <v>0</v>
      </c>
      <c r="AD1003" s="411">
        <f t="shared" si="309"/>
        <v>0</v>
      </c>
      <c r="AE1003" s="411">
        <f t="shared" si="309"/>
        <v>0</v>
      </c>
      <c r="AF1003" s="411">
        <f t="shared" si="309"/>
        <v>0</v>
      </c>
      <c r="AG1003" s="411">
        <f t="shared" si="309"/>
        <v>0</v>
      </c>
      <c r="AH1003" s="411">
        <f t="shared" si="309"/>
        <v>0</v>
      </c>
      <c r="AI1003" s="411">
        <f t="shared" si="309"/>
        <v>0</v>
      </c>
      <c r="AJ1003" s="411">
        <f t="shared" si="309"/>
        <v>0</v>
      </c>
      <c r="AK1003" s="411">
        <f t="shared" si="309"/>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10">Z1006</f>
        <v>0</v>
      </c>
      <c r="AA1007" s="411">
        <f t="shared" si="310"/>
        <v>0</v>
      </c>
      <c r="AB1007" s="411">
        <f t="shared" si="310"/>
        <v>0</v>
      </c>
      <c r="AC1007" s="411">
        <f t="shared" si="310"/>
        <v>0</v>
      </c>
      <c r="AD1007" s="411">
        <f t="shared" si="310"/>
        <v>0</v>
      </c>
      <c r="AE1007" s="411">
        <f t="shared" si="310"/>
        <v>0</v>
      </c>
      <c r="AF1007" s="411">
        <f t="shared" si="310"/>
        <v>0</v>
      </c>
      <c r="AG1007" s="411">
        <f t="shared" si="310"/>
        <v>0</v>
      </c>
      <c r="AH1007" s="411">
        <f t="shared" si="310"/>
        <v>0</v>
      </c>
      <c r="AI1007" s="411">
        <f t="shared" si="310"/>
        <v>0</v>
      </c>
      <c r="AJ1007" s="411">
        <f t="shared" si="310"/>
        <v>0</v>
      </c>
      <c r="AK1007" s="411">
        <f t="shared" si="310"/>
        <v>0</v>
      </c>
      <c r="AL1007" s="411">
        <f t="shared" si="310"/>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11">Z1009</f>
        <v>0</v>
      </c>
      <c r="AA1010" s="411">
        <f t="shared" si="311"/>
        <v>0</v>
      </c>
      <c r="AB1010" s="411">
        <f t="shared" si="311"/>
        <v>0</v>
      </c>
      <c r="AC1010" s="411">
        <f t="shared" si="311"/>
        <v>0</v>
      </c>
      <c r="AD1010" s="411">
        <f t="shared" si="311"/>
        <v>0</v>
      </c>
      <c r="AE1010" s="411">
        <f t="shared" si="311"/>
        <v>0</v>
      </c>
      <c r="AF1010" s="411">
        <f t="shared" si="311"/>
        <v>0</v>
      </c>
      <c r="AG1010" s="411">
        <f t="shared" si="311"/>
        <v>0</v>
      </c>
      <c r="AH1010" s="411">
        <f t="shared" si="311"/>
        <v>0</v>
      </c>
      <c r="AI1010" s="411">
        <f t="shared" si="311"/>
        <v>0</v>
      </c>
      <c r="AJ1010" s="411">
        <f t="shared" si="311"/>
        <v>0</v>
      </c>
      <c r="AK1010" s="411">
        <f t="shared" si="311"/>
        <v>0</v>
      </c>
      <c r="AL1010" s="411">
        <f t="shared" si="311"/>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12">Z1012</f>
        <v>0</v>
      </c>
      <c r="AA1013" s="411">
        <f t="shared" si="312"/>
        <v>0</v>
      </c>
      <c r="AB1013" s="411">
        <f t="shared" si="312"/>
        <v>0</v>
      </c>
      <c r="AC1013" s="411">
        <f t="shared" si="312"/>
        <v>0</v>
      </c>
      <c r="AD1013" s="411">
        <f t="shared" si="312"/>
        <v>0</v>
      </c>
      <c r="AE1013" s="411">
        <f t="shared" si="312"/>
        <v>0</v>
      </c>
      <c r="AF1013" s="411">
        <f t="shared" si="312"/>
        <v>0</v>
      </c>
      <c r="AG1013" s="411">
        <f t="shared" si="312"/>
        <v>0</v>
      </c>
      <c r="AH1013" s="411">
        <f t="shared" si="312"/>
        <v>0</v>
      </c>
      <c r="AI1013" s="411">
        <f t="shared" si="312"/>
        <v>0</v>
      </c>
      <c r="AJ1013" s="411">
        <f t="shared" si="312"/>
        <v>0</v>
      </c>
      <c r="AK1013" s="411">
        <f t="shared" si="312"/>
        <v>0</v>
      </c>
      <c r="AL1013" s="411">
        <f t="shared" si="312"/>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13">Y1015</f>
        <v>0</v>
      </c>
      <c r="Z1016" s="411">
        <f t="shared" si="313"/>
        <v>0</v>
      </c>
      <c r="AA1016" s="411">
        <f t="shared" si="313"/>
        <v>0</v>
      </c>
      <c r="AB1016" s="411">
        <f t="shared" si="313"/>
        <v>0</v>
      </c>
      <c r="AC1016" s="411">
        <f t="shared" si="313"/>
        <v>0</v>
      </c>
      <c r="AD1016" s="411">
        <f t="shared" si="313"/>
        <v>0</v>
      </c>
      <c r="AE1016" s="411">
        <f t="shared" si="313"/>
        <v>0</v>
      </c>
      <c r="AF1016" s="411">
        <f t="shared" si="313"/>
        <v>0</v>
      </c>
      <c r="AG1016" s="411">
        <f t="shared" si="313"/>
        <v>0</v>
      </c>
      <c r="AH1016" s="411">
        <f t="shared" si="313"/>
        <v>0</v>
      </c>
      <c r="AI1016" s="411">
        <f t="shared" si="313"/>
        <v>0</v>
      </c>
      <c r="AJ1016" s="411">
        <f t="shared" si="313"/>
        <v>0</v>
      </c>
      <c r="AK1016" s="411">
        <f t="shared" si="313"/>
        <v>0</v>
      </c>
      <c r="AL1016" s="411">
        <f t="shared" si="313"/>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 t="shared" ref="Y1021:AL1021" si="314">Y1020</f>
        <v>0</v>
      </c>
      <c r="Z1021" s="411">
        <f t="shared" si="314"/>
        <v>0</v>
      </c>
      <c r="AA1021" s="411">
        <f t="shared" si="314"/>
        <v>0</v>
      </c>
      <c r="AB1021" s="411">
        <f t="shared" si="314"/>
        <v>0</v>
      </c>
      <c r="AC1021" s="411">
        <f t="shared" si="314"/>
        <v>0</v>
      </c>
      <c r="AD1021" s="411">
        <f t="shared" si="314"/>
        <v>0</v>
      </c>
      <c r="AE1021" s="411">
        <f t="shared" si="314"/>
        <v>0</v>
      </c>
      <c r="AF1021" s="411">
        <f t="shared" si="314"/>
        <v>0</v>
      </c>
      <c r="AG1021" s="411">
        <f t="shared" si="314"/>
        <v>0</v>
      </c>
      <c r="AH1021" s="411">
        <f t="shared" si="314"/>
        <v>0</v>
      </c>
      <c r="AI1021" s="411">
        <f t="shared" si="314"/>
        <v>0</v>
      </c>
      <c r="AJ1021" s="411">
        <f t="shared" si="314"/>
        <v>0</v>
      </c>
      <c r="AK1021" s="411">
        <f t="shared" si="314"/>
        <v>0</v>
      </c>
      <c r="AL1021" s="411">
        <f t="shared" si="314"/>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 t="shared" ref="Y1024:AL1024" si="315">Y1023</f>
        <v>0</v>
      </c>
      <c r="Z1024" s="411">
        <f t="shared" si="315"/>
        <v>0</v>
      </c>
      <c r="AA1024" s="411">
        <f t="shared" si="315"/>
        <v>0</v>
      </c>
      <c r="AB1024" s="411">
        <f t="shared" si="315"/>
        <v>0</v>
      </c>
      <c r="AC1024" s="411">
        <f t="shared" si="315"/>
        <v>0</v>
      </c>
      <c r="AD1024" s="411">
        <f t="shared" si="315"/>
        <v>0</v>
      </c>
      <c r="AE1024" s="411">
        <f t="shared" si="315"/>
        <v>0</v>
      </c>
      <c r="AF1024" s="411">
        <f t="shared" si="315"/>
        <v>0</v>
      </c>
      <c r="AG1024" s="411">
        <f t="shared" si="315"/>
        <v>0</v>
      </c>
      <c r="AH1024" s="411">
        <f t="shared" si="315"/>
        <v>0</v>
      </c>
      <c r="AI1024" s="411">
        <f t="shared" si="315"/>
        <v>0</v>
      </c>
      <c r="AJ1024" s="411">
        <f t="shared" si="315"/>
        <v>0</v>
      </c>
      <c r="AK1024" s="411">
        <f t="shared" si="315"/>
        <v>0</v>
      </c>
      <c r="AL1024" s="411">
        <f t="shared" si="315"/>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 t="shared" ref="Y1027:AL1027" si="316">Y1026</f>
        <v>0</v>
      </c>
      <c r="Z1027" s="411">
        <f t="shared" si="316"/>
        <v>0</v>
      </c>
      <c r="AA1027" s="411">
        <f t="shared" si="316"/>
        <v>0</v>
      </c>
      <c r="AB1027" s="411">
        <f t="shared" si="316"/>
        <v>0</v>
      </c>
      <c r="AC1027" s="411">
        <f t="shared" si="316"/>
        <v>0</v>
      </c>
      <c r="AD1027" s="411">
        <f t="shared" si="316"/>
        <v>0</v>
      </c>
      <c r="AE1027" s="411">
        <f t="shared" si="316"/>
        <v>0</v>
      </c>
      <c r="AF1027" s="411">
        <f t="shared" si="316"/>
        <v>0</v>
      </c>
      <c r="AG1027" s="411">
        <f t="shared" si="316"/>
        <v>0</v>
      </c>
      <c r="AH1027" s="411">
        <f t="shared" si="316"/>
        <v>0</v>
      </c>
      <c r="AI1027" s="411">
        <f t="shared" si="316"/>
        <v>0</v>
      </c>
      <c r="AJ1027" s="411">
        <f t="shared" si="316"/>
        <v>0</v>
      </c>
      <c r="AK1027" s="411">
        <f t="shared" si="316"/>
        <v>0</v>
      </c>
      <c r="AL1027" s="411">
        <f t="shared" si="316"/>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 t="shared" ref="Y1030:AL1030" si="317">Y1029</f>
        <v>0</v>
      </c>
      <c r="Z1030" s="411">
        <f t="shared" si="317"/>
        <v>0</v>
      </c>
      <c r="AA1030" s="411">
        <f t="shared" si="317"/>
        <v>0</v>
      </c>
      <c r="AB1030" s="411">
        <f t="shared" si="317"/>
        <v>0</v>
      </c>
      <c r="AC1030" s="411">
        <f t="shared" si="317"/>
        <v>0</v>
      </c>
      <c r="AD1030" s="411">
        <f t="shared" si="317"/>
        <v>0</v>
      </c>
      <c r="AE1030" s="411">
        <f t="shared" si="317"/>
        <v>0</v>
      </c>
      <c r="AF1030" s="411">
        <f t="shared" si="317"/>
        <v>0</v>
      </c>
      <c r="AG1030" s="411">
        <f t="shared" si="317"/>
        <v>0</v>
      </c>
      <c r="AH1030" s="411">
        <f t="shared" si="317"/>
        <v>0</v>
      </c>
      <c r="AI1030" s="411">
        <f t="shared" si="317"/>
        <v>0</v>
      </c>
      <c r="AJ1030" s="411">
        <f t="shared" si="317"/>
        <v>0</v>
      </c>
      <c r="AK1030" s="411">
        <f t="shared" si="317"/>
        <v>0</v>
      </c>
      <c r="AL1030" s="411">
        <f t="shared" si="317"/>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 t="shared" ref="Y1034:AL1034" si="318">Y1033</f>
        <v>0</v>
      </c>
      <c r="Z1034" s="411">
        <f t="shared" si="318"/>
        <v>0</v>
      </c>
      <c r="AA1034" s="411">
        <f t="shared" si="318"/>
        <v>0</v>
      </c>
      <c r="AB1034" s="411">
        <f t="shared" si="318"/>
        <v>0</v>
      </c>
      <c r="AC1034" s="411">
        <f t="shared" si="318"/>
        <v>0</v>
      </c>
      <c r="AD1034" s="411">
        <f t="shared" si="318"/>
        <v>0</v>
      </c>
      <c r="AE1034" s="411">
        <f t="shared" si="318"/>
        <v>0</v>
      </c>
      <c r="AF1034" s="411">
        <f t="shared" si="318"/>
        <v>0</v>
      </c>
      <c r="AG1034" s="411">
        <f t="shared" si="318"/>
        <v>0</v>
      </c>
      <c r="AH1034" s="411">
        <f t="shared" si="318"/>
        <v>0</v>
      </c>
      <c r="AI1034" s="411">
        <f t="shared" si="318"/>
        <v>0</v>
      </c>
      <c r="AJ1034" s="411">
        <f t="shared" si="318"/>
        <v>0</v>
      </c>
      <c r="AK1034" s="411">
        <f t="shared" si="318"/>
        <v>0</v>
      </c>
      <c r="AL1034" s="411">
        <f t="shared" si="318"/>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 t="shared" ref="Y1037:AL1037" si="319">Y1036</f>
        <v>0</v>
      </c>
      <c r="Z1037" s="411">
        <f t="shared" si="319"/>
        <v>0</v>
      </c>
      <c r="AA1037" s="411">
        <f t="shared" si="319"/>
        <v>0</v>
      </c>
      <c r="AB1037" s="411">
        <f t="shared" si="319"/>
        <v>0</v>
      </c>
      <c r="AC1037" s="411">
        <f t="shared" si="319"/>
        <v>0</v>
      </c>
      <c r="AD1037" s="411">
        <f t="shared" si="319"/>
        <v>0</v>
      </c>
      <c r="AE1037" s="411">
        <f t="shared" si="319"/>
        <v>0</v>
      </c>
      <c r="AF1037" s="411">
        <f t="shared" si="319"/>
        <v>0</v>
      </c>
      <c r="AG1037" s="411">
        <f t="shared" si="319"/>
        <v>0</v>
      </c>
      <c r="AH1037" s="411">
        <f t="shared" si="319"/>
        <v>0</v>
      </c>
      <c r="AI1037" s="411">
        <f t="shared" si="319"/>
        <v>0</v>
      </c>
      <c r="AJ1037" s="411">
        <f t="shared" si="319"/>
        <v>0</v>
      </c>
      <c r="AK1037" s="411">
        <f t="shared" si="319"/>
        <v>0</v>
      </c>
      <c r="AL1037" s="411">
        <f t="shared" si="319"/>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 t="shared" ref="Y1040:AL1040" si="320">Y1039</f>
        <v>0</v>
      </c>
      <c r="Z1040" s="411">
        <f t="shared" si="320"/>
        <v>0</v>
      </c>
      <c r="AA1040" s="411">
        <f t="shared" si="320"/>
        <v>0</v>
      </c>
      <c r="AB1040" s="411">
        <f t="shared" si="320"/>
        <v>0</v>
      </c>
      <c r="AC1040" s="411">
        <f t="shared" si="320"/>
        <v>0</v>
      </c>
      <c r="AD1040" s="411">
        <f t="shared" si="320"/>
        <v>0</v>
      </c>
      <c r="AE1040" s="411">
        <f t="shared" si="320"/>
        <v>0</v>
      </c>
      <c r="AF1040" s="411">
        <f t="shared" si="320"/>
        <v>0</v>
      </c>
      <c r="AG1040" s="411">
        <f t="shared" si="320"/>
        <v>0</v>
      </c>
      <c r="AH1040" s="411">
        <f t="shared" si="320"/>
        <v>0</v>
      </c>
      <c r="AI1040" s="411">
        <f t="shared" si="320"/>
        <v>0</v>
      </c>
      <c r="AJ1040" s="411">
        <f t="shared" si="320"/>
        <v>0</v>
      </c>
      <c r="AK1040" s="411">
        <f t="shared" si="320"/>
        <v>0</v>
      </c>
      <c r="AL1040" s="411">
        <f t="shared" si="320"/>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 t="shared" ref="Y1043:AL1043" si="321">Y1042</f>
        <v>0</v>
      </c>
      <c r="Z1043" s="411">
        <f t="shared" si="321"/>
        <v>0</v>
      </c>
      <c r="AA1043" s="411">
        <f t="shared" si="321"/>
        <v>0</v>
      </c>
      <c r="AB1043" s="411">
        <f t="shared" si="321"/>
        <v>0</v>
      </c>
      <c r="AC1043" s="411">
        <f t="shared" si="321"/>
        <v>0</v>
      </c>
      <c r="AD1043" s="411">
        <f t="shared" si="321"/>
        <v>0</v>
      </c>
      <c r="AE1043" s="411">
        <f t="shared" si="321"/>
        <v>0</v>
      </c>
      <c r="AF1043" s="411">
        <f t="shared" si="321"/>
        <v>0</v>
      </c>
      <c r="AG1043" s="411">
        <f t="shared" si="321"/>
        <v>0</v>
      </c>
      <c r="AH1043" s="411">
        <f t="shared" si="321"/>
        <v>0</v>
      </c>
      <c r="AI1043" s="411">
        <f t="shared" si="321"/>
        <v>0</v>
      </c>
      <c r="AJ1043" s="411">
        <f t="shared" si="321"/>
        <v>0</v>
      </c>
      <c r="AK1043" s="411">
        <f t="shared" si="321"/>
        <v>0</v>
      </c>
      <c r="AL1043" s="411">
        <f t="shared" si="321"/>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 t="shared" ref="Y1046:AL1046" si="322">Y1045</f>
        <v>0</v>
      </c>
      <c r="Z1046" s="411">
        <f t="shared" si="322"/>
        <v>0</v>
      </c>
      <c r="AA1046" s="411">
        <f t="shared" si="322"/>
        <v>0</v>
      </c>
      <c r="AB1046" s="411">
        <f t="shared" si="322"/>
        <v>0</v>
      </c>
      <c r="AC1046" s="411">
        <f t="shared" si="322"/>
        <v>0</v>
      </c>
      <c r="AD1046" s="411">
        <f t="shared" si="322"/>
        <v>0</v>
      </c>
      <c r="AE1046" s="411">
        <f t="shared" si="322"/>
        <v>0</v>
      </c>
      <c r="AF1046" s="411">
        <f t="shared" si="322"/>
        <v>0</v>
      </c>
      <c r="AG1046" s="411">
        <f t="shared" si="322"/>
        <v>0</v>
      </c>
      <c r="AH1046" s="411">
        <f t="shared" si="322"/>
        <v>0</v>
      </c>
      <c r="AI1046" s="411">
        <f t="shared" si="322"/>
        <v>0</v>
      </c>
      <c r="AJ1046" s="411">
        <f t="shared" si="322"/>
        <v>0</v>
      </c>
      <c r="AK1046" s="411">
        <f t="shared" si="322"/>
        <v>0</v>
      </c>
      <c r="AL1046" s="411">
        <f t="shared" si="322"/>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 t="shared" ref="Y1049:AL1049" si="323">Y1048</f>
        <v>0</v>
      </c>
      <c r="Z1049" s="411">
        <f t="shared" si="323"/>
        <v>0</v>
      </c>
      <c r="AA1049" s="411">
        <f t="shared" si="323"/>
        <v>0</v>
      </c>
      <c r="AB1049" s="411">
        <f t="shared" si="323"/>
        <v>0</v>
      </c>
      <c r="AC1049" s="411">
        <f t="shared" si="323"/>
        <v>0</v>
      </c>
      <c r="AD1049" s="411">
        <f t="shared" si="323"/>
        <v>0</v>
      </c>
      <c r="AE1049" s="411">
        <f t="shared" si="323"/>
        <v>0</v>
      </c>
      <c r="AF1049" s="411">
        <f t="shared" si="323"/>
        <v>0</v>
      </c>
      <c r="AG1049" s="411">
        <f t="shared" si="323"/>
        <v>0</v>
      </c>
      <c r="AH1049" s="411">
        <f t="shared" si="323"/>
        <v>0</v>
      </c>
      <c r="AI1049" s="411">
        <f t="shared" si="323"/>
        <v>0</v>
      </c>
      <c r="AJ1049" s="411">
        <f t="shared" si="323"/>
        <v>0</v>
      </c>
      <c r="AK1049" s="411">
        <f t="shared" si="323"/>
        <v>0</v>
      </c>
      <c r="AL1049" s="411">
        <f t="shared" si="323"/>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 t="shared" ref="Y1052:AL1052" si="324">Y1051</f>
        <v>0</v>
      </c>
      <c r="Z1052" s="411">
        <f t="shared" si="324"/>
        <v>0</v>
      </c>
      <c r="AA1052" s="411">
        <f t="shared" si="324"/>
        <v>0</v>
      </c>
      <c r="AB1052" s="411">
        <f t="shared" si="324"/>
        <v>0</v>
      </c>
      <c r="AC1052" s="411">
        <f t="shared" si="324"/>
        <v>0</v>
      </c>
      <c r="AD1052" s="411">
        <f t="shared" si="324"/>
        <v>0</v>
      </c>
      <c r="AE1052" s="411">
        <f t="shared" si="324"/>
        <v>0</v>
      </c>
      <c r="AF1052" s="411">
        <f t="shared" si="324"/>
        <v>0</v>
      </c>
      <c r="AG1052" s="411">
        <f t="shared" si="324"/>
        <v>0</v>
      </c>
      <c r="AH1052" s="411">
        <f t="shared" si="324"/>
        <v>0</v>
      </c>
      <c r="AI1052" s="411">
        <f t="shared" si="324"/>
        <v>0</v>
      </c>
      <c r="AJ1052" s="411">
        <f t="shared" si="324"/>
        <v>0</v>
      </c>
      <c r="AK1052" s="411">
        <f t="shared" si="324"/>
        <v>0</v>
      </c>
      <c r="AL1052" s="411">
        <f t="shared" si="324"/>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 t="shared" ref="Y1055:AL1055" si="325">Y1054</f>
        <v>0</v>
      </c>
      <c r="Z1055" s="411">
        <f t="shared" si="325"/>
        <v>0</v>
      </c>
      <c r="AA1055" s="411">
        <f t="shared" si="325"/>
        <v>0</v>
      </c>
      <c r="AB1055" s="411">
        <f t="shared" si="325"/>
        <v>0</v>
      </c>
      <c r="AC1055" s="411">
        <f t="shared" si="325"/>
        <v>0</v>
      </c>
      <c r="AD1055" s="411">
        <f t="shared" si="325"/>
        <v>0</v>
      </c>
      <c r="AE1055" s="411">
        <f t="shared" si="325"/>
        <v>0</v>
      </c>
      <c r="AF1055" s="411">
        <f t="shared" si="325"/>
        <v>0</v>
      </c>
      <c r="AG1055" s="411">
        <f t="shared" si="325"/>
        <v>0</v>
      </c>
      <c r="AH1055" s="411">
        <f t="shared" si="325"/>
        <v>0</v>
      </c>
      <c r="AI1055" s="411">
        <f t="shared" si="325"/>
        <v>0</v>
      </c>
      <c r="AJ1055" s="411">
        <f t="shared" si="325"/>
        <v>0</v>
      </c>
      <c r="AK1055" s="411">
        <f t="shared" si="325"/>
        <v>0</v>
      </c>
      <c r="AL1055" s="411">
        <f t="shared" si="325"/>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 t="shared" ref="Y1059:AL1059" si="326">Y1058</f>
        <v>0</v>
      </c>
      <c r="Z1059" s="411">
        <f t="shared" si="326"/>
        <v>0</v>
      </c>
      <c r="AA1059" s="411">
        <f t="shared" si="326"/>
        <v>0</v>
      </c>
      <c r="AB1059" s="411">
        <f t="shared" si="326"/>
        <v>0</v>
      </c>
      <c r="AC1059" s="411">
        <f t="shared" si="326"/>
        <v>0</v>
      </c>
      <c r="AD1059" s="411">
        <f t="shared" si="326"/>
        <v>0</v>
      </c>
      <c r="AE1059" s="411">
        <f t="shared" si="326"/>
        <v>0</v>
      </c>
      <c r="AF1059" s="411">
        <f t="shared" si="326"/>
        <v>0</v>
      </c>
      <c r="AG1059" s="411">
        <f t="shared" si="326"/>
        <v>0</v>
      </c>
      <c r="AH1059" s="411">
        <f t="shared" si="326"/>
        <v>0</v>
      </c>
      <c r="AI1059" s="411">
        <f t="shared" si="326"/>
        <v>0</v>
      </c>
      <c r="AJ1059" s="411">
        <f t="shared" si="326"/>
        <v>0</v>
      </c>
      <c r="AK1059" s="411">
        <f t="shared" si="326"/>
        <v>0</v>
      </c>
      <c r="AL1059" s="411">
        <f t="shared" si="326"/>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 t="shared" ref="Y1062:AL1062" si="327">Y1061</f>
        <v>0</v>
      </c>
      <c r="Z1062" s="411">
        <f t="shared" si="327"/>
        <v>0</v>
      </c>
      <c r="AA1062" s="411">
        <f t="shared" si="327"/>
        <v>0</v>
      </c>
      <c r="AB1062" s="411">
        <f t="shared" si="327"/>
        <v>0</v>
      </c>
      <c r="AC1062" s="411">
        <f t="shared" si="327"/>
        <v>0</v>
      </c>
      <c r="AD1062" s="411">
        <f t="shared" si="327"/>
        <v>0</v>
      </c>
      <c r="AE1062" s="411">
        <f t="shared" si="327"/>
        <v>0</v>
      </c>
      <c r="AF1062" s="411">
        <f t="shared" si="327"/>
        <v>0</v>
      </c>
      <c r="AG1062" s="411">
        <f t="shared" si="327"/>
        <v>0</v>
      </c>
      <c r="AH1062" s="411">
        <f t="shared" si="327"/>
        <v>0</v>
      </c>
      <c r="AI1062" s="411">
        <f t="shared" si="327"/>
        <v>0</v>
      </c>
      <c r="AJ1062" s="411">
        <f t="shared" si="327"/>
        <v>0</v>
      </c>
      <c r="AK1062" s="411">
        <f t="shared" si="327"/>
        <v>0</v>
      </c>
      <c r="AL1062" s="411">
        <f t="shared" si="327"/>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 t="shared" ref="Y1065:AL1065" si="328">Y1064</f>
        <v>0</v>
      </c>
      <c r="Z1065" s="411">
        <f t="shared" si="328"/>
        <v>0</v>
      </c>
      <c r="AA1065" s="411">
        <f t="shared" si="328"/>
        <v>0</v>
      </c>
      <c r="AB1065" s="411">
        <f t="shared" si="328"/>
        <v>0</v>
      </c>
      <c r="AC1065" s="411">
        <f t="shared" si="328"/>
        <v>0</v>
      </c>
      <c r="AD1065" s="411">
        <f t="shared" si="328"/>
        <v>0</v>
      </c>
      <c r="AE1065" s="411">
        <f t="shared" si="328"/>
        <v>0</v>
      </c>
      <c r="AF1065" s="411">
        <f t="shared" si="328"/>
        <v>0</v>
      </c>
      <c r="AG1065" s="411">
        <f t="shared" si="328"/>
        <v>0</v>
      </c>
      <c r="AH1065" s="411">
        <f t="shared" si="328"/>
        <v>0</v>
      </c>
      <c r="AI1065" s="411">
        <f t="shared" si="328"/>
        <v>0</v>
      </c>
      <c r="AJ1065" s="411">
        <f t="shared" si="328"/>
        <v>0</v>
      </c>
      <c r="AK1065" s="411">
        <f t="shared" si="328"/>
        <v>0</v>
      </c>
      <c r="AL1065" s="411">
        <f t="shared" si="328"/>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 t="shared" ref="Y1069:AL1069" si="329">Y1068</f>
        <v>0</v>
      </c>
      <c r="Z1069" s="411">
        <f t="shared" si="329"/>
        <v>0</v>
      </c>
      <c r="AA1069" s="411">
        <f t="shared" si="329"/>
        <v>0</v>
      </c>
      <c r="AB1069" s="411">
        <f t="shared" si="329"/>
        <v>0</v>
      </c>
      <c r="AC1069" s="411">
        <f t="shared" si="329"/>
        <v>0</v>
      </c>
      <c r="AD1069" s="411">
        <f t="shared" si="329"/>
        <v>0</v>
      </c>
      <c r="AE1069" s="411">
        <f t="shared" si="329"/>
        <v>0</v>
      </c>
      <c r="AF1069" s="411">
        <f t="shared" si="329"/>
        <v>0</v>
      </c>
      <c r="AG1069" s="411">
        <f t="shared" si="329"/>
        <v>0</v>
      </c>
      <c r="AH1069" s="411">
        <f t="shared" si="329"/>
        <v>0</v>
      </c>
      <c r="AI1069" s="411">
        <f t="shared" si="329"/>
        <v>0</v>
      </c>
      <c r="AJ1069" s="411">
        <f t="shared" si="329"/>
        <v>0</v>
      </c>
      <c r="AK1069" s="411">
        <f t="shared" si="329"/>
        <v>0</v>
      </c>
      <c r="AL1069" s="411">
        <f t="shared" si="329"/>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 t="shared" ref="Y1072:AL1072" si="330">Y1071</f>
        <v>0</v>
      </c>
      <c r="Z1072" s="411">
        <f t="shared" si="330"/>
        <v>0</v>
      </c>
      <c r="AA1072" s="411">
        <f t="shared" si="330"/>
        <v>0</v>
      </c>
      <c r="AB1072" s="411">
        <f t="shared" si="330"/>
        <v>0</v>
      </c>
      <c r="AC1072" s="411">
        <f t="shared" si="330"/>
        <v>0</v>
      </c>
      <c r="AD1072" s="411">
        <f t="shared" si="330"/>
        <v>0</v>
      </c>
      <c r="AE1072" s="411">
        <f t="shared" si="330"/>
        <v>0</v>
      </c>
      <c r="AF1072" s="411">
        <f t="shared" si="330"/>
        <v>0</v>
      </c>
      <c r="AG1072" s="411">
        <f t="shared" si="330"/>
        <v>0</v>
      </c>
      <c r="AH1072" s="411">
        <f t="shared" si="330"/>
        <v>0</v>
      </c>
      <c r="AI1072" s="411">
        <f t="shared" si="330"/>
        <v>0</v>
      </c>
      <c r="AJ1072" s="411">
        <f t="shared" si="330"/>
        <v>0</v>
      </c>
      <c r="AK1072" s="411">
        <f t="shared" si="330"/>
        <v>0</v>
      </c>
      <c r="AL1072" s="411">
        <f t="shared" si="330"/>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 t="shared" ref="Y1075:AL1075" si="331">Y1074</f>
        <v>0</v>
      </c>
      <c r="Z1075" s="411">
        <f t="shared" si="331"/>
        <v>0</v>
      </c>
      <c r="AA1075" s="411">
        <f t="shared" si="331"/>
        <v>0</v>
      </c>
      <c r="AB1075" s="411">
        <f t="shared" si="331"/>
        <v>0</v>
      </c>
      <c r="AC1075" s="411">
        <f t="shared" si="331"/>
        <v>0</v>
      </c>
      <c r="AD1075" s="411">
        <f t="shared" si="331"/>
        <v>0</v>
      </c>
      <c r="AE1075" s="411">
        <f t="shared" si="331"/>
        <v>0</v>
      </c>
      <c r="AF1075" s="411">
        <f t="shared" si="331"/>
        <v>0</v>
      </c>
      <c r="AG1075" s="411">
        <f t="shared" si="331"/>
        <v>0</v>
      </c>
      <c r="AH1075" s="411">
        <f t="shared" si="331"/>
        <v>0</v>
      </c>
      <c r="AI1075" s="411">
        <f t="shared" si="331"/>
        <v>0</v>
      </c>
      <c r="AJ1075" s="411">
        <f t="shared" si="331"/>
        <v>0</v>
      </c>
      <c r="AK1075" s="411">
        <f t="shared" si="331"/>
        <v>0</v>
      </c>
      <c r="AL1075" s="411">
        <f t="shared" si="331"/>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 t="shared" ref="Y1078:AL1078" si="332">Y1077</f>
        <v>0</v>
      </c>
      <c r="Z1078" s="411">
        <f t="shared" si="332"/>
        <v>0</v>
      </c>
      <c r="AA1078" s="411">
        <f t="shared" si="332"/>
        <v>0</v>
      </c>
      <c r="AB1078" s="411">
        <f t="shared" si="332"/>
        <v>0</v>
      </c>
      <c r="AC1078" s="411">
        <f t="shared" si="332"/>
        <v>0</v>
      </c>
      <c r="AD1078" s="411">
        <f t="shared" si="332"/>
        <v>0</v>
      </c>
      <c r="AE1078" s="411">
        <f t="shared" si="332"/>
        <v>0</v>
      </c>
      <c r="AF1078" s="411">
        <f t="shared" si="332"/>
        <v>0</v>
      </c>
      <c r="AG1078" s="411">
        <f t="shared" si="332"/>
        <v>0</v>
      </c>
      <c r="AH1078" s="411">
        <f t="shared" si="332"/>
        <v>0</v>
      </c>
      <c r="AI1078" s="411">
        <f t="shared" si="332"/>
        <v>0</v>
      </c>
      <c r="AJ1078" s="411">
        <f t="shared" si="332"/>
        <v>0</v>
      </c>
      <c r="AK1078" s="411">
        <f t="shared" si="332"/>
        <v>0</v>
      </c>
      <c r="AL1078" s="411">
        <f t="shared" si="332"/>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 t="shared" ref="Y1081:AL1081" si="333">Y1080</f>
        <v>0</v>
      </c>
      <c r="Z1081" s="411">
        <f t="shared" si="333"/>
        <v>0</v>
      </c>
      <c r="AA1081" s="411">
        <f t="shared" si="333"/>
        <v>0</v>
      </c>
      <c r="AB1081" s="411">
        <f t="shared" si="333"/>
        <v>0</v>
      </c>
      <c r="AC1081" s="411">
        <f t="shared" si="333"/>
        <v>0</v>
      </c>
      <c r="AD1081" s="411">
        <f t="shared" si="333"/>
        <v>0</v>
      </c>
      <c r="AE1081" s="411">
        <f t="shared" si="333"/>
        <v>0</v>
      </c>
      <c r="AF1081" s="411">
        <f t="shared" si="333"/>
        <v>0</v>
      </c>
      <c r="AG1081" s="411">
        <f t="shared" si="333"/>
        <v>0</v>
      </c>
      <c r="AH1081" s="411">
        <f t="shared" si="333"/>
        <v>0</v>
      </c>
      <c r="AI1081" s="411">
        <f t="shared" si="333"/>
        <v>0</v>
      </c>
      <c r="AJ1081" s="411">
        <f t="shared" si="333"/>
        <v>0</v>
      </c>
      <c r="AK1081" s="411">
        <f t="shared" si="333"/>
        <v>0</v>
      </c>
      <c r="AL1081" s="411">
        <f t="shared" si="333"/>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 t="shared" ref="Y1084:AL1084" si="334">Y1083</f>
        <v>0</v>
      </c>
      <c r="Z1084" s="411">
        <f t="shared" si="334"/>
        <v>0</v>
      </c>
      <c r="AA1084" s="411">
        <f t="shared" si="334"/>
        <v>0</v>
      </c>
      <c r="AB1084" s="411">
        <f t="shared" si="334"/>
        <v>0</v>
      </c>
      <c r="AC1084" s="411">
        <f t="shared" si="334"/>
        <v>0</v>
      </c>
      <c r="AD1084" s="411">
        <f t="shared" si="334"/>
        <v>0</v>
      </c>
      <c r="AE1084" s="411">
        <f t="shared" si="334"/>
        <v>0</v>
      </c>
      <c r="AF1084" s="411">
        <f t="shared" si="334"/>
        <v>0</v>
      </c>
      <c r="AG1084" s="411">
        <f t="shared" si="334"/>
        <v>0</v>
      </c>
      <c r="AH1084" s="411">
        <f t="shared" si="334"/>
        <v>0</v>
      </c>
      <c r="AI1084" s="411">
        <f t="shared" si="334"/>
        <v>0</v>
      </c>
      <c r="AJ1084" s="411">
        <f t="shared" si="334"/>
        <v>0</v>
      </c>
      <c r="AK1084" s="411">
        <f t="shared" si="334"/>
        <v>0</v>
      </c>
      <c r="AL1084" s="411">
        <f t="shared" si="334"/>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 t="shared" ref="Y1087:AL1087" si="335">Y1086</f>
        <v>0</v>
      </c>
      <c r="Z1087" s="411">
        <f t="shared" si="335"/>
        <v>0</v>
      </c>
      <c r="AA1087" s="411">
        <f t="shared" si="335"/>
        <v>0</v>
      </c>
      <c r="AB1087" s="411">
        <f t="shared" si="335"/>
        <v>0</v>
      </c>
      <c r="AC1087" s="411">
        <f t="shared" si="335"/>
        <v>0</v>
      </c>
      <c r="AD1087" s="411">
        <f t="shared" si="335"/>
        <v>0</v>
      </c>
      <c r="AE1087" s="411">
        <f t="shared" si="335"/>
        <v>0</v>
      </c>
      <c r="AF1087" s="411">
        <f t="shared" si="335"/>
        <v>0</v>
      </c>
      <c r="AG1087" s="411">
        <f t="shared" si="335"/>
        <v>0</v>
      </c>
      <c r="AH1087" s="411">
        <f t="shared" si="335"/>
        <v>0</v>
      </c>
      <c r="AI1087" s="411">
        <f t="shared" si="335"/>
        <v>0</v>
      </c>
      <c r="AJ1087" s="411">
        <f t="shared" si="335"/>
        <v>0</v>
      </c>
      <c r="AK1087" s="411">
        <f t="shared" si="335"/>
        <v>0</v>
      </c>
      <c r="AL1087" s="411">
        <f t="shared" si="335"/>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 t="shared" ref="Y1090:AL1090" si="336">Y1089</f>
        <v>0</v>
      </c>
      <c r="Z1090" s="411">
        <f t="shared" si="336"/>
        <v>0</v>
      </c>
      <c r="AA1090" s="411">
        <f t="shared" si="336"/>
        <v>0</v>
      </c>
      <c r="AB1090" s="411">
        <f t="shared" si="336"/>
        <v>0</v>
      </c>
      <c r="AC1090" s="411">
        <f t="shared" si="336"/>
        <v>0</v>
      </c>
      <c r="AD1090" s="411">
        <f t="shared" si="336"/>
        <v>0</v>
      </c>
      <c r="AE1090" s="411">
        <f t="shared" si="336"/>
        <v>0</v>
      </c>
      <c r="AF1090" s="411">
        <f t="shared" si="336"/>
        <v>0</v>
      </c>
      <c r="AG1090" s="411">
        <f t="shared" si="336"/>
        <v>0</v>
      </c>
      <c r="AH1090" s="411">
        <f t="shared" si="336"/>
        <v>0</v>
      </c>
      <c r="AI1090" s="411">
        <f t="shared" si="336"/>
        <v>0</v>
      </c>
      <c r="AJ1090" s="411">
        <f t="shared" si="336"/>
        <v>0</v>
      </c>
      <c r="AK1090" s="411">
        <f t="shared" si="336"/>
        <v>0</v>
      </c>
      <c r="AL1090" s="411">
        <f t="shared" si="336"/>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 t="shared" ref="Y1093:AL1093" si="337">Y1092</f>
        <v>0</v>
      </c>
      <c r="Z1093" s="411">
        <f t="shared" si="337"/>
        <v>0</v>
      </c>
      <c r="AA1093" s="411">
        <f t="shared" si="337"/>
        <v>0</v>
      </c>
      <c r="AB1093" s="411">
        <f t="shared" si="337"/>
        <v>0</v>
      </c>
      <c r="AC1093" s="411">
        <f t="shared" si="337"/>
        <v>0</v>
      </c>
      <c r="AD1093" s="411">
        <f t="shared" si="337"/>
        <v>0</v>
      </c>
      <c r="AE1093" s="411">
        <f t="shared" si="337"/>
        <v>0</v>
      </c>
      <c r="AF1093" s="411">
        <f t="shared" si="337"/>
        <v>0</v>
      </c>
      <c r="AG1093" s="411">
        <f t="shared" si="337"/>
        <v>0</v>
      </c>
      <c r="AH1093" s="411">
        <f t="shared" si="337"/>
        <v>0</v>
      </c>
      <c r="AI1093" s="411">
        <f t="shared" si="337"/>
        <v>0</v>
      </c>
      <c r="AJ1093" s="411">
        <f t="shared" si="337"/>
        <v>0</v>
      </c>
      <c r="AK1093" s="411">
        <f t="shared" si="337"/>
        <v>0</v>
      </c>
      <c r="AL1093" s="411">
        <f t="shared" si="337"/>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 t="shared" ref="Y1096:AL1096" si="338">Y1095</f>
        <v>0</v>
      </c>
      <c r="Z1096" s="411">
        <f t="shared" si="338"/>
        <v>0</v>
      </c>
      <c r="AA1096" s="411">
        <f t="shared" si="338"/>
        <v>0</v>
      </c>
      <c r="AB1096" s="411">
        <f t="shared" si="338"/>
        <v>0</v>
      </c>
      <c r="AC1096" s="411">
        <f t="shared" si="338"/>
        <v>0</v>
      </c>
      <c r="AD1096" s="411">
        <f t="shared" si="338"/>
        <v>0</v>
      </c>
      <c r="AE1096" s="411">
        <f t="shared" si="338"/>
        <v>0</v>
      </c>
      <c r="AF1096" s="411">
        <f t="shared" si="338"/>
        <v>0</v>
      </c>
      <c r="AG1096" s="411">
        <f t="shared" si="338"/>
        <v>0</v>
      </c>
      <c r="AH1096" s="411">
        <f t="shared" si="338"/>
        <v>0</v>
      </c>
      <c r="AI1096" s="411">
        <f t="shared" si="338"/>
        <v>0</v>
      </c>
      <c r="AJ1096" s="411">
        <f t="shared" si="338"/>
        <v>0</v>
      </c>
      <c r="AK1096" s="411">
        <f t="shared" si="338"/>
        <v>0</v>
      </c>
      <c r="AL1096" s="411">
        <f t="shared" si="338"/>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 t="shared" ref="Y1099:AL1099" si="339">Y1098</f>
        <v>0</v>
      </c>
      <c r="Z1099" s="411">
        <f t="shared" si="339"/>
        <v>0</v>
      </c>
      <c r="AA1099" s="411">
        <f t="shared" si="339"/>
        <v>0</v>
      </c>
      <c r="AB1099" s="411">
        <f t="shared" si="339"/>
        <v>0</v>
      </c>
      <c r="AC1099" s="411">
        <f t="shared" si="339"/>
        <v>0</v>
      </c>
      <c r="AD1099" s="411">
        <f t="shared" si="339"/>
        <v>0</v>
      </c>
      <c r="AE1099" s="411">
        <f t="shared" si="339"/>
        <v>0</v>
      </c>
      <c r="AF1099" s="411">
        <f t="shared" si="339"/>
        <v>0</v>
      </c>
      <c r="AG1099" s="411">
        <f t="shared" si="339"/>
        <v>0</v>
      </c>
      <c r="AH1099" s="411">
        <f t="shared" si="339"/>
        <v>0</v>
      </c>
      <c r="AI1099" s="411">
        <f t="shared" si="339"/>
        <v>0</v>
      </c>
      <c r="AJ1099" s="411">
        <f t="shared" si="339"/>
        <v>0</v>
      </c>
      <c r="AK1099" s="411">
        <f t="shared" si="339"/>
        <v>0</v>
      </c>
      <c r="AL1099" s="411">
        <f t="shared" si="339"/>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 t="shared" ref="Y1102:AL1102" si="340">Y1101</f>
        <v>0</v>
      </c>
      <c r="Z1102" s="411">
        <f t="shared" si="340"/>
        <v>0</v>
      </c>
      <c r="AA1102" s="411">
        <f t="shared" si="340"/>
        <v>0</v>
      </c>
      <c r="AB1102" s="411">
        <f t="shared" si="340"/>
        <v>0</v>
      </c>
      <c r="AC1102" s="411">
        <f t="shared" si="340"/>
        <v>0</v>
      </c>
      <c r="AD1102" s="411">
        <f t="shared" si="340"/>
        <v>0</v>
      </c>
      <c r="AE1102" s="411">
        <f t="shared" si="340"/>
        <v>0</v>
      </c>
      <c r="AF1102" s="411">
        <f t="shared" si="340"/>
        <v>0</v>
      </c>
      <c r="AG1102" s="411">
        <f t="shared" si="340"/>
        <v>0</v>
      </c>
      <c r="AH1102" s="411">
        <f t="shared" si="340"/>
        <v>0</v>
      </c>
      <c r="AI1102" s="411">
        <f t="shared" si="340"/>
        <v>0</v>
      </c>
      <c r="AJ1102" s="411">
        <f t="shared" si="340"/>
        <v>0</v>
      </c>
      <c r="AK1102" s="411">
        <f t="shared" si="340"/>
        <v>0</v>
      </c>
      <c r="AL1102" s="411">
        <f t="shared" si="340"/>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 t="shared" ref="Y1105:AL1105" si="341">Y1104</f>
        <v>0</v>
      </c>
      <c r="Z1105" s="411">
        <f t="shared" si="341"/>
        <v>0</v>
      </c>
      <c r="AA1105" s="411">
        <f t="shared" si="341"/>
        <v>0</v>
      </c>
      <c r="AB1105" s="411">
        <f t="shared" si="341"/>
        <v>0</v>
      </c>
      <c r="AC1105" s="411">
        <f t="shared" si="341"/>
        <v>0</v>
      </c>
      <c r="AD1105" s="411">
        <f t="shared" si="341"/>
        <v>0</v>
      </c>
      <c r="AE1105" s="411">
        <f t="shared" si="341"/>
        <v>0</v>
      </c>
      <c r="AF1105" s="411">
        <f t="shared" si="341"/>
        <v>0</v>
      </c>
      <c r="AG1105" s="411">
        <f t="shared" si="341"/>
        <v>0</v>
      </c>
      <c r="AH1105" s="411">
        <f t="shared" si="341"/>
        <v>0</v>
      </c>
      <c r="AI1105" s="411">
        <f t="shared" si="341"/>
        <v>0</v>
      </c>
      <c r="AJ1105" s="411">
        <f t="shared" si="341"/>
        <v>0</v>
      </c>
      <c r="AK1105" s="411">
        <f t="shared" si="341"/>
        <v>0</v>
      </c>
      <c r="AL1105" s="411">
        <f t="shared" si="341"/>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 t="shared" ref="Y1108:AL1108" si="342">Y1107</f>
        <v>0</v>
      </c>
      <c r="Z1108" s="411">
        <f t="shared" si="342"/>
        <v>0</v>
      </c>
      <c r="AA1108" s="411">
        <f t="shared" si="342"/>
        <v>0</v>
      </c>
      <c r="AB1108" s="411">
        <f t="shared" si="342"/>
        <v>0</v>
      </c>
      <c r="AC1108" s="411">
        <f t="shared" si="342"/>
        <v>0</v>
      </c>
      <c r="AD1108" s="411">
        <f t="shared" si="342"/>
        <v>0</v>
      </c>
      <c r="AE1108" s="411">
        <f t="shared" si="342"/>
        <v>0</v>
      </c>
      <c r="AF1108" s="411">
        <f t="shared" si="342"/>
        <v>0</v>
      </c>
      <c r="AG1108" s="411">
        <f t="shared" si="342"/>
        <v>0</v>
      </c>
      <c r="AH1108" s="411">
        <f t="shared" si="342"/>
        <v>0</v>
      </c>
      <c r="AI1108" s="411">
        <f t="shared" si="342"/>
        <v>0</v>
      </c>
      <c r="AJ1108" s="411">
        <f t="shared" si="342"/>
        <v>0</v>
      </c>
      <c r="AK1108" s="411">
        <f t="shared" si="342"/>
        <v>0</v>
      </c>
      <c r="AL1108" s="411">
        <f t="shared" si="342"/>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3">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3"/>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3"/>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3"/>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4">Y212*Y1113</f>
        <v>0</v>
      </c>
      <c r="Z1118" s="378">
        <f t="shared" si="344"/>
        <v>0</v>
      </c>
      <c r="AA1118" s="378">
        <f t="shared" si="344"/>
        <v>0</v>
      </c>
      <c r="AB1118" s="378">
        <f t="shared" si="344"/>
        <v>0</v>
      </c>
      <c r="AC1118" s="378">
        <f t="shared" si="344"/>
        <v>0</v>
      </c>
      <c r="AD1118" s="378">
        <f t="shared" si="344"/>
        <v>0</v>
      </c>
      <c r="AE1118" s="378">
        <f t="shared" si="344"/>
        <v>0</v>
      </c>
      <c r="AF1118" s="378">
        <f t="shared" si="344"/>
        <v>0</v>
      </c>
      <c r="AG1118" s="378">
        <f t="shared" si="344"/>
        <v>0</v>
      </c>
      <c r="AH1118" s="378">
        <f t="shared" si="344"/>
        <v>0</v>
      </c>
      <c r="AI1118" s="378">
        <f t="shared" si="344"/>
        <v>0</v>
      </c>
      <c r="AJ1118" s="378">
        <f t="shared" si="344"/>
        <v>0</v>
      </c>
      <c r="AK1118" s="378">
        <f t="shared" si="344"/>
        <v>0</v>
      </c>
      <c r="AL1118" s="378">
        <f t="shared" si="344"/>
        <v>0</v>
      </c>
      <c r="AM1118" s="628">
        <f t="shared" si="343"/>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5">Y395*Y1113</f>
        <v>0</v>
      </c>
      <c r="Z1119" s="378">
        <f t="shared" si="345"/>
        <v>0</v>
      </c>
      <c r="AA1119" s="378">
        <f t="shared" si="345"/>
        <v>0</v>
      </c>
      <c r="AB1119" s="378">
        <f t="shared" si="345"/>
        <v>0</v>
      </c>
      <c r="AC1119" s="378">
        <f t="shared" si="345"/>
        <v>0</v>
      </c>
      <c r="AD1119" s="378">
        <f t="shared" si="345"/>
        <v>0</v>
      </c>
      <c r="AE1119" s="378">
        <f t="shared" si="345"/>
        <v>0</v>
      </c>
      <c r="AF1119" s="378">
        <f t="shared" si="345"/>
        <v>0</v>
      </c>
      <c r="AG1119" s="378">
        <f t="shared" si="345"/>
        <v>0</v>
      </c>
      <c r="AH1119" s="378">
        <f t="shared" si="345"/>
        <v>0</v>
      </c>
      <c r="AI1119" s="378">
        <f t="shared" si="345"/>
        <v>0</v>
      </c>
      <c r="AJ1119" s="378">
        <f t="shared" si="345"/>
        <v>0</v>
      </c>
      <c r="AK1119" s="378">
        <f t="shared" si="345"/>
        <v>0</v>
      </c>
      <c r="AL1119" s="378">
        <f t="shared" si="345"/>
        <v>0</v>
      </c>
      <c r="AM1119" s="628">
        <f t="shared" si="343"/>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6">Y578*Y1113</f>
        <v>0</v>
      </c>
      <c r="Z1120" s="378">
        <f t="shared" si="346"/>
        <v>0</v>
      </c>
      <c r="AA1120" s="378">
        <f t="shared" si="346"/>
        <v>0</v>
      </c>
      <c r="AB1120" s="378">
        <f t="shared" si="346"/>
        <v>0</v>
      </c>
      <c r="AC1120" s="378">
        <f t="shared" si="346"/>
        <v>0</v>
      </c>
      <c r="AD1120" s="378">
        <f t="shared" si="346"/>
        <v>0</v>
      </c>
      <c r="AE1120" s="378">
        <f t="shared" si="346"/>
        <v>0</v>
      </c>
      <c r="AF1120" s="378">
        <f t="shared" si="346"/>
        <v>0</v>
      </c>
      <c r="AG1120" s="378">
        <f t="shared" si="346"/>
        <v>0</v>
      </c>
      <c r="AH1120" s="378">
        <f t="shared" si="346"/>
        <v>0</v>
      </c>
      <c r="AI1120" s="378">
        <f t="shared" si="346"/>
        <v>0</v>
      </c>
      <c r="AJ1120" s="378">
        <f t="shared" si="346"/>
        <v>0</v>
      </c>
      <c r="AK1120" s="378">
        <f t="shared" si="346"/>
        <v>0</v>
      </c>
      <c r="AL1120" s="378">
        <f t="shared" si="346"/>
        <v>0</v>
      </c>
      <c r="AM1120" s="628">
        <f t="shared" si="343"/>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7">Y761*Y1113</f>
        <v>0</v>
      </c>
      <c r="Z1121" s="378">
        <f t="shared" si="347"/>
        <v>0</v>
      </c>
      <c r="AA1121" s="378">
        <f t="shared" si="347"/>
        <v>0</v>
      </c>
      <c r="AB1121" s="378">
        <f t="shared" si="347"/>
        <v>0</v>
      </c>
      <c r="AC1121" s="378">
        <f t="shared" si="347"/>
        <v>0</v>
      </c>
      <c r="AD1121" s="378">
        <f t="shared" si="347"/>
        <v>0</v>
      </c>
      <c r="AE1121" s="378">
        <f t="shared" si="347"/>
        <v>0</v>
      </c>
      <c r="AF1121" s="378">
        <f t="shared" si="347"/>
        <v>0</v>
      </c>
      <c r="AG1121" s="378">
        <f t="shared" si="347"/>
        <v>0</v>
      </c>
      <c r="AH1121" s="378">
        <f t="shared" si="347"/>
        <v>0</v>
      </c>
      <c r="AI1121" s="378">
        <f t="shared" si="347"/>
        <v>0</v>
      </c>
      <c r="AJ1121" s="378">
        <f t="shared" si="347"/>
        <v>0</v>
      </c>
      <c r="AK1121" s="378">
        <f t="shared" si="347"/>
        <v>0</v>
      </c>
      <c r="AL1121" s="378">
        <f t="shared" si="347"/>
        <v>0</v>
      </c>
      <c r="AM1121" s="628">
        <f t="shared" si="343"/>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8">Y944*Y1113</f>
        <v>0</v>
      </c>
      <c r="Z1122" s="378">
        <f t="shared" si="348"/>
        <v>0</v>
      </c>
      <c r="AA1122" s="378">
        <f t="shared" si="348"/>
        <v>0</v>
      </c>
      <c r="AB1122" s="378">
        <f t="shared" si="348"/>
        <v>0</v>
      </c>
      <c r="AC1122" s="378">
        <f t="shared" si="348"/>
        <v>0</v>
      </c>
      <c r="AD1122" s="378">
        <f t="shared" si="348"/>
        <v>0</v>
      </c>
      <c r="AE1122" s="378">
        <f t="shared" si="348"/>
        <v>0</v>
      </c>
      <c r="AF1122" s="378">
        <f t="shared" si="348"/>
        <v>0</v>
      </c>
      <c r="AG1122" s="378">
        <f t="shared" si="348"/>
        <v>0</v>
      </c>
      <c r="AH1122" s="378">
        <f t="shared" si="348"/>
        <v>0</v>
      </c>
      <c r="AI1122" s="378">
        <f t="shared" si="348"/>
        <v>0</v>
      </c>
      <c r="AJ1122" s="378">
        <f t="shared" si="348"/>
        <v>0</v>
      </c>
      <c r="AK1122" s="378">
        <f t="shared" si="348"/>
        <v>0</v>
      </c>
      <c r="AL1122" s="378">
        <f t="shared" si="348"/>
        <v>0</v>
      </c>
      <c r="AM1122" s="628">
        <f t="shared" si="343"/>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9">AA1110*AA1113</f>
        <v>0</v>
      </c>
      <c r="AB1123" s="378">
        <f t="shared" si="349"/>
        <v>0</v>
      </c>
      <c r="AC1123" s="378">
        <f t="shared" si="349"/>
        <v>0</v>
      </c>
      <c r="AD1123" s="378">
        <f t="shared" si="349"/>
        <v>0</v>
      </c>
      <c r="AE1123" s="378">
        <f t="shared" si="349"/>
        <v>0</v>
      </c>
      <c r="AF1123" s="378">
        <f t="shared" si="349"/>
        <v>0</v>
      </c>
      <c r="AG1123" s="378">
        <f t="shared" si="349"/>
        <v>0</v>
      </c>
      <c r="AH1123" s="378">
        <f t="shared" si="349"/>
        <v>0</v>
      </c>
      <c r="AI1123" s="378">
        <f t="shared" si="349"/>
        <v>0</v>
      </c>
      <c r="AJ1123" s="378">
        <f t="shared" si="349"/>
        <v>0</v>
      </c>
      <c r="AK1123" s="378">
        <f t="shared" si="349"/>
        <v>0</v>
      </c>
      <c r="AL1123" s="378">
        <f t="shared" si="349"/>
        <v>0</v>
      </c>
      <c r="AM1123" s="628">
        <f t="shared" si="343"/>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50">SUM(Z1114:Z1123)</f>
        <v>0</v>
      </c>
      <c r="AA1124" s="346">
        <f t="shared" si="350"/>
        <v>0</v>
      </c>
      <c r="AB1124" s="346">
        <f t="shared" si="350"/>
        <v>0</v>
      </c>
      <c r="AC1124" s="346">
        <f t="shared" si="350"/>
        <v>0</v>
      </c>
      <c r="AD1124" s="346">
        <f t="shared" si="350"/>
        <v>0</v>
      </c>
      <c r="AE1124" s="346">
        <f t="shared" si="350"/>
        <v>0</v>
      </c>
      <c r="AF1124" s="346">
        <f>SUM(AF1114:AF1123)</f>
        <v>0</v>
      </c>
      <c r="AG1124" s="346">
        <f t="shared" ref="AG1124:AL1124" si="351">SUM(AG1114:AG1123)</f>
        <v>0</v>
      </c>
      <c r="AH1124" s="346">
        <f t="shared" si="351"/>
        <v>0</v>
      </c>
      <c r="AI1124" s="346">
        <f t="shared" si="351"/>
        <v>0</v>
      </c>
      <c r="AJ1124" s="346">
        <f t="shared" si="351"/>
        <v>0</v>
      </c>
      <c r="AK1124" s="346">
        <f t="shared" si="351"/>
        <v>0</v>
      </c>
      <c r="AL1124" s="346">
        <f t="shared" si="351"/>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52">Z1111*Z1113</f>
        <v>0</v>
      </c>
      <c r="AA1125" s="347">
        <f>AA1111*AA1113</f>
        <v>0</v>
      </c>
      <c r="AB1125" s="347">
        <f t="shared" si="352"/>
        <v>0</v>
      </c>
      <c r="AC1125" s="347">
        <f t="shared" si="352"/>
        <v>0</v>
      </c>
      <c r="AD1125" s="347">
        <f t="shared" si="352"/>
        <v>0</v>
      </c>
      <c r="AE1125" s="347">
        <f t="shared" si="352"/>
        <v>0</v>
      </c>
      <c r="AF1125" s="347">
        <f t="shared" ref="AF1125:AL1125" si="353">AF1111*AF1113</f>
        <v>0</v>
      </c>
      <c r="AG1125" s="347">
        <f t="shared" si="353"/>
        <v>0</v>
      </c>
      <c r="AH1125" s="347">
        <f t="shared" si="353"/>
        <v>0</v>
      </c>
      <c r="AI1125" s="347">
        <f t="shared" si="353"/>
        <v>0</v>
      </c>
      <c r="AJ1125" s="347">
        <f t="shared" si="353"/>
        <v>0</v>
      </c>
      <c r="AK1125" s="347">
        <f t="shared" si="353"/>
        <v>0</v>
      </c>
      <c r="AL1125" s="347">
        <f t="shared" si="353"/>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587</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00" zoomScale="90" zoomScaleNormal="90" workbookViewId="0">
      <selection activeCell="I121" sqref="I12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9" t="s">
        <v>666</v>
      </c>
      <c r="D8" s="839"/>
      <c r="E8" s="839"/>
      <c r="F8" s="839"/>
      <c r="G8" s="839"/>
      <c r="H8" s="839"/>
      <c r="I8" s="839"/>
      <c r="J8" s="839"/>
      <c r="K8" s="839"/>
      <c r="L8" s="839"/>
      <c r="M8" s="839"/>
      <c r="N8" s="839"/>
      <c r="O8" s="839"/>
      <c r="P8" s="839"/>
      <c r="Q8" s="839"/>
      <c r="R8" s="839"/>
      <c r="S8" s="839"/>
      <c r="T8" s="105"/>
      <c r="U8" s="105"/>
      <c r="V8" s="105"/>
      <c r="W8" s="105"/>
    </row>
    <row r="9" spans="1:28" s="9" customFormat="1" ht="46.9" customHeight="1">
      <c r="B9" s="55"/>
      <c r="C9" s="794" t="s">
        <v>678</v>
      </c>
      <c r="D9" s="794"/>
      <c r="E9" s="794"/>
      <c r="F9" s="794"/>
      <c r="G9" s="794"/>
      <c r="H9" s="794"/>
      <c r="I9" s="794"/>
      <c r="J9" s="794"/>
      <c r="K9" s="794"/>
      <c r="L9" s="794"/>
      <c r="M9" s="794"/>
      <c r="N9" s="794"/>
      <c r="O9" s="794"/>
      <c r="P9" s="794"/>
      <c r="Q9" s="794"/>
      <c r="R9" s="794"/>
      <c r="S9" s="794"/>
      <c r="T9" s="105"/>
      <c r="U9" s="105"/>
      <c r="V9" s="105"/>
      <c r="W9" s="105"/>
    </row>
    <row r="10" spans="1:28" s="9" customFormat="1" ht="37.9" customHeight="1">
      <c r="B10" s="88"/>
      <c r="C10" s="821" t="s">
        <v>679</v>
      </c>
      <c r="D10" s="794"/>
      <c r="E10" s="794"/>
      <c r="F10" s="794"/>
      <c r="G10" s="794"/>
      <c r="H10" s="794"/>
      <c r="I10" s="794"/>
      <c r="J10" s="794"/>
      <c r="K10" s="794"/>
      <c r="L10" s="794"/>
      <c r="M10" s="794"/>
      <c r="N10" s="794"/>
      <c r="O10" s="794"/>
      <c r="P10" s="794"/>
      <c r="Q10" s="794"/>
      <c r="R10" s="794"/>
      <c r="S10" s="79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8" t="s">
        <v>235</v>
      </c>
      <c r="C12" s="838"/>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General Service &lt; 50 kW</v>
      </c>
      <c r="K14" s="204" t="str">
        <f>'1.  LRAMVA Summary'!F52</f>
        <v>General Service 50 - 4,999 kW</v>
      </c>
      <c r="L14" s="204" t="str">
        <f>'1.  LRAMVA Summary'!G52</f>
        <v>General Service 3,000 - 4,999 kW</v>
      </c>
      <c r="M14" s="204" t="str">
        <f>'1.  LRAMVA Summary'!H52</f>
        <v>Large Use - Regular</v>
      </c>
      <c r="N14" s="204" t="str">
        <f>'1.  LRAMVA Summary'!I52</f>
        <v>Large Use - 3TS</v>
      </c>
      <c r="O14" s="204" t="str">
        <f>'1.  LRAMVA Summary'!J52</f>
        <v>Large Use - Ford Annex</v>
      </c>
      <c r="P14" s="204" t="str">
        <f>'1.  LRAMVA Summary'!K52</f>
        <v>Other</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 t="shared" ref="I29:O29" si="3">I27+I28</f>
        <v>0</v>
      </c>
      <c r="J29" s="228">
        <f t="shared" si="3"/>
        <v>0</v>
      </c>
      <c r="K29" s="228">
        <f t="shared" si="3"/>
        <v>0</v>
      </c>
      <c r="L29" s="228">
        <f t="shared" si="3"/>
        <v>0</v>
      </c>
      <c r="M29" s="228">
        <f t="shared" si="3"/>
        <v>0</v>
      </c>
      <c r="N29" s="228">
        <f t="shared" si="3"/>
        <v>0</v>
      </c>
      <c r="O29" s="228">
        <f t="shared" si="3"/>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C$31/12</f>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19">SUM(I78:V78)</f>
        <v>0</v>
      </c>
    </row>
    <row r="79" spans="2:23" s="9" customFormat="1">
      <c r="B79" s="66"/>
      <c r="E79" s="214">
        <v>42125</v>
      </c>
      <c r="F79" s="214" t="s">
        <v>181</v>
      </c>
      <c r="G79" s="215" t="s">
        <v>66</v>
      </c>
      <c r="H79" s="229">
        <f>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19"/>
        <v>0</v>
      </c>
    </row>
    <row r="80" spans="2:23" s="9" customFormat="1">
      <c r="B80" s="66"/>
      <c r="E80" s="214">
        <v>42156</v>
      </c>
      <c r="F80" s="214" t="s">
        <v>181</v>
      </c>
      <c r="G80" s="215" t="s">
        <v>66</v>
      </c>
      <c r="H80" s="229">
        <f>C$32/12</f>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19"/>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19"/>
        <v>0</v>
      </c>
    </row>
    <row r="82" spans="2:23" s="9" customFormat="1">
      <c r="B82" s="66"/>
      <c r="E82" s="214">
        <v>42217</v>
      </c>
      <c r="F82" s="214" t="s">
        <v>181</v>
      </c>
      <c r="G82" s="215" t="s">
        <v>68</v>
      </c>
      <c r="H82" s="229">
        <f>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19"/>
        <v>0</v>
      </c>
    </row>
    <row r="83" spans="2:23" s="9" customFormat="1">
      <c r="B83" s="66"/>
      <c r="E83" s="214">
        <v>42248</v>
      </c>
      <c r="F83" s="214" t="s">
        <v>181</v>
      </c>
      <c r="G83" s="215" t="s">
        <v>68</v>
      </c>
      <c r="H83" s="229">
        <f>C$33/12</f>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19"/>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19"/>
        <v>0</v>
      </c>
    </row>
    <row r="85" spans="2:23" s="9" customFormat="1">
      <c r="B85" s="66"/>
      <c r="E85" s="214">
        <v>42309</v>
      </c>
      <c r="F85" s="214" t="s">
        <v>181</v>
      </c>
      <c r="G85" s="215" t="s">
        <v>69</v>
      </c>
      <c r="H85" s="229">
        <f>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19"/>
        <v>0</v>
      </c>
    </row>
    <row r="86" spans="2:23" s="9" customFormat="1">
      <c r="B86" s="66"/>
      <c r="E86" s="214">
        <v>42339</v>
      </c>
      <c r="F86" s="214" t="s">
        <v>181</v>
      </c>
      <c r="G86" s="215" t="s">
        <v>69</v>
      </c>
      <c r="H86" s="229">
        <f>C$34/12</f>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19"/>
        <v>0</v>
      </c>
    </row>
    <row r="87" spans="2:23" s="9" customFormat="1" ht="15.75" thickBot="1">
      <c r="B87" s="66"/>
      <c r="E87" s="216" t="s">
        <v>465</v>
      </c>
      <c r="F87" s="216"/>
      <c r="G87" s="217"/>
      <c r="H87" s="218"/>
      <c r="I87" s="219">
        <f t="shared" ref="I87:O87" si="20">SUM(I74:I86)</f>
        <v>0</v>
      </c>
      <c r="J87" s="219">
        <f t="shared" si="20"/>
        <v>0</v>
      </c>
      <c r="K87" s="219">
        <f t="shared" si="20"/>
        <v>0</v>
      </c>
      <c r="L87" s="219">
        <f t="shared" si="20"/>
        <v>0</v>
      </c>
      <c r="M87" s="219">
        <f t="shared" si="20"/>
        <v>0</v>
      </c>
      <c r="N87" s="219">
        <f t="shared" si="20"/>
        <v>0</v>
      </c>
      <c r="O87" s="219">
        <f t="shared" si="20"/>
        <v>0</v>
      </c>
      <c r="P87" s="219">
        <f t="shared" ref="P87:V87" si="21">SUM(P74:P86)</f>
        <v>0</v>
      </c>
      <c r="Q87" s="219">
        <f t="shared" si="21"/>
        <v>0</v>
      </c>
      <c r="R87" s="219">
        <f t="shared" si="21"/>
        <v>0</v>
      </c>
      <c r="S87" s="219">
        <f t="shared" si="21"/>
        <v>0</v>
      </c>
      <c r="T87" s="219">
        <f t="shared" si="21"/>
        <v>0</v>
      </c>
      <c r="U87" s="219">
        <f t="shared" si="21"/>
        <v>0</v>
      </c>
      <c r="V87" s="219">
        <f t="shared" si="21"/>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 t="shared" ref="I89:N89" si="22">I87+I88</f>
        <v>0</v>
      </c>
      <c r="J89" s="228">
        <f t="shared" si="22"/>
        <v>0</v>
      </c>
      <c r="K89" s="228">
        <f t="shared" si="22"/>
        <v>0</v>
      </c>
      <c r="L89" s="228">
        <f t="shared" si="22"/>
        <v>0</v>
      </c>
      <c r="M89" s="228">
        <f t="shared" si="22"/>
        <v>0</v>
      </c>
      <c r="N89" s="228">
        <f t="shared" si="22"/>
        <v>0</v>
      </c>
      <c r="O89" s="228">
        <f t="shared" ref="O89:U89" si="23">O87+O88</f>
        <v>0</v>
      </c>
      <c r="P89" s="228">
        <f t="shared" si="23"/>
        <v>0</v>
      </c>
      <c r="Q89" s="228">
        <f t="shared" si="23"/>
        <v>0</v>
      </c>
      <c r="R89" s="228">
        <f t="shared" si="23"/>
        <v>0</v>
      </c>
      <c r="S89" s="228">
        <f t="shared" si="23"/>
        <v>0</v>
      </c>
      <c r="T89" s="228">
        <f t="shared" si="23"/>
        <v>0</v>
      </c>
      <c r="U89" s="228">
        <f t="shared" si="23"/>
        <v>0</v>
      </c>
      <c r="V89" s="228">
        <f>V87+V88</f>
        <v>0</v>
      </c>
      <c r="W89" s="228">
        <f>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24">SUM(I91:V91)</f>
        <v>0</v>
      </c>
    </row>
    <row r="92" spans="2:23" s="9" customFormat="1" ht="14.25" customHeight="1">
      <c r="B92" s="66"/>
      <c r="E92" s="214">
        <v>42430</v>
      </c>
      <c r="F92" s="214" t="s">
        <v>183</v>
      </c>
      <c r="G92" s="215" t="s">
        <v>65</v>
      </c>
      <c r="H92" s="229">
        <f>$C$35/12</f>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24"/>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24"/>
        <v>0</v>
      </c>
    </row>
    <row r="94" spans="2:23" s="9" customFormat="1">
      <c r="B94" s="66"/>
      <c r="E94" s="214">
        <v>42491</v>
      </c>
      <c r="F94" s="214" t="s">
        <v>183</v>
      </c>
      <c r="G94" s="215" t="s">
        <v>66</v>
      </c>
      <c r="H94" s="229">
        <f>$C$36/12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24"/>
        <v>0</v>
      </c>
    </row>
    <row r="95" spans="2:23" s="238" customFormat="1">
      <c r="B95" s="237"/>
      <c r="D95" s="9"/>
      <c r="E95" s="214">
        <v>42522</v>
      </c>
      <c r="F95" s="214" t="s">
        <v>183</v>
      </c>
      <c r="G95" s="215" t="s">
        <v>66</v>
      </c>
      <c r="H95" s="229">
        <f>$C$36/12</f>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24"/>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24"/>
        <v>0</v>
      </c>
    </row>
    <row r="97" spans="2:23" s="9" customFormat="1">
      <c r="B97" s="66"/>
      <c r="E97" s="214">
        <v>42583</v>
      </c>
      <c r="F97" s="214" t="s">
        <v>183</v>
      </c>
      <c r="G97" s="215" t="s">
        <v>68</v>
      </c>
      <c r="H97" s="229">
        <f>$C$37/12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24"/>
        <v>0</v>
      </c>
    </row>
    <row r="98" spans="2:23" s="9" customFormat="1">
      <c r="B98" s="66"/>
      <c r="E98" s="214">
        <v>42614</v>
      </c>
      <c r="F98" s="214" t="s">
        <v>183</v>
      </c>
      <c r="G98" s="215" t="s">
        <v>68</v>
      </c>
      <c r="H98" s="229">
        <f>$C$37/12</f>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24"/>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24"/>
        <v>0</v>
      </c>
    </row>
    <row r="100" spans="2:23" s="9" customFormat="1">
      <c r="B100" s="66"/>
      <c r="E100" s="214">
        <v>42675</v>
      </c>
      <c r="F100" s="214" t="s">
        <v>183</v>
      </c>
      <c r="G100" s="215" t="s">
        <v>69</v>
      </c>
      <c r="H100" s="210">
        <f>$C$38/12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24"/>
        <v>0</v>
      </c>
    </row>
    <row r="101" spans="2:23" s="9" customFormat="1">
      <c r="B101" s="66"/>
      <c r="E101" s="214">
        <v>42705</v>
      </c>
      <c r="F101" s="214" t="s">
        <v>183</v>
      </c>
      <c r="G101" s="215" t="s">
        <v>69</v>
      </c>
      <c r="H101" s="210">
        <f>$C$38/12</f>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24"/>
        <v>0</v>
      </c>
    </row>
    <row r="102" spans="2:23" s="9" customFormat="1" ht="15.75" thickBot="1">
      <c r="B102" s="66"/>
      <c r="E102" s="216" t="s">
        <v>466</v>
      </c>
      <c r="F102" s="216"/>
      <c r="G102" s="217"/>
      <c r="H102" s="218"/>
      <c r="I102" s="219">
        <f t="shared" ref="I102:O102" si="25">SUM(I89:I101)</f>
        <v>0</v>
      </c>
      <c r="J102" s="219">
        <f t="shared" si="25"/>
        <v>0</v>
      </c>
      <c r="K102" s="219">
        <f t="shared" si="25"/>
        <v>0</v>
      </c>
      <c r="L102" s="219">
        <f t="shared" si="25"/>
        <v>0</v>
      </c>
      <c r="M102" s="219">
        <f t="shared" si="25"/>
        <v>0</v>
      </c>
      <c r="N102" s="219">
        <f t="shared" si="25"/>
        <v>0</v>
      </c>
      <c r="O102" s="219">
        <f t="shared" si="25"/>
        <v>0</v>
      </c>
      <c r="P102" s="219">
        <f t="shared" ref="P102:V102" si="26">SUM(P89:P101)</f>
        <v>0</v>
      </c>
      <c r="Q102" s="219">
        <f t="shared" si="26"/>
        <v>0</v>
      </c>
      <c r="R102" s="219">
        <f t="shared" si="26"/>
        <v>0</v>
      </c>
      <c r="S102" s="219">
        <f t="shared" si="26"/>
        <v>0</v>
      </c>
      <c r="T102" s="219">
        <f t="shared" si="26"/>
        <v>0</v>
      </c>
      <c r="U102" s="219">
        <f t="shared" si="26"/>
        <v>0</v>
      </c>
      <c r="V102" s="219">
        <f t="shared" si="26"/>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 t="shared" ref="I104:N104" si="27">I102+I103</f>
        <v>0</v>
      </c>
      <c r="J104" s="228">
        <f t="shared" si="27"/>
        <v>0</v>
      </c>
      <c r="K104" s="228">
        <f t="shared" si="27"/>
        <v>0</v>
      </c>
      <c r="L104" s="228">
        <f t="shared" si="27"/>
        <v>0</v>
      </c>
      <c r="M104" s="228">
        <f t="shared" si="27"/>
        <v>0</v>
      </c>
      <c r="N104" s="228">
        <f t="shared" si="27"/>
        <v>0</v>
      </c>
      <c r="O104" s="228">
        <f t="shared" ref="O104:V104" si="28">O102+O103</f>
        <v>0</v>
      </c>
      <c r="P104" s="228">
        <f t="shared" si="28"/>
        <v>0</v>
      </c>
      <c r="Q104" s="228">
        <f t="shared" si="28"/>
        <v>0</v>
      </c>
      <c r="R104" s="228">
        <f t="shared" si="28"/>
        <v>0</v>
      </c>
      <c r="S104" s="228">
        <f t="shared" si="28"/>
        <v>0</v>
      </c>
      <c r="T104" s="228">
        <f t="shared" si="28"/>
        <v>0</v>
      </c>
      <c r="U104" s="228">
        <f t="shared" si="28"/>
        <v>0</v>
      </c>
      <c r="V104" s="228">
        <f t="shared" si="28"/>
        <v>0</v>
      </c>
      <c r="W104" s="228">
        <f>W102+W103</f>
        <v>0</v>
      </c>
    </row>
    <row r="105" spans="2:23" s="9" customFormat="1">
      <c r="B105" s="66"/>
      <c r="E105" s="214">
        <v>42736</v>
      </c>
      <c r="F105" s="214" t="s">
        <v>184</v>
      </c>
      <c r="G105" s="215" t="s">
        <v>65</v>
      </c>
      <c r="H105" s="240">
        <f>$C$39/12</f>
        <v>9.1666666666666665E-4</v>
      </c>
      <c r="I105" s="766">
        <v>993.77168246962322</v>
      </c>
      <c r="J105" s="766">
        <v>435.08151703531951</v>
      </c>
      <c r="K105" s="766">
        <v>1185.4756929364373</v>
      </c>
      <c r="L105" s="766">
        <v>1.0288841863606881</v>
      </c>
      <c r="M105" s="766">
        <v>153.27531477982413</v>
      </c>
      <c r="N105" s="766">
        <v>312.66745685804847</v>
      </c>
      <c r="O105" s="766">
        <v>-1.5340230016611169E-2</v>
      </c>
      <c r="P105" s="766">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3081.2852080355965</v>
      </c>
    </row>
    <row r="106" spans="2:23" s="9" customFormat="1">
      <c r="B106" s="66"/>
      <c r="E106" s="214">
        <v>42767</v>
      </c>
      <c r="F106" s="214" t="s">
        <v>184</v>
      </c>
      <c r="G106" s="215" t="s">
        <v>65</v>
      </c>
      <c r="H106" s="240">
        <f>$C$39/12</f>
        <v>9.1666666666666665E-4</v>
      </c>
      <c r="I106" s="766">
        <v>1025.4935109239882</v>
      </c>
      <c r="J106" s="766">
        <v>445.82936336363696</v>
      </c>
      <c r="K106" s="766">
        <v>1229.877997730872</v>
      </c>
      <c r="L106" s="766">
        <v>1.2101972726627914</v>
      </c>
      <c r="M106" s="766">
        <v>156.47972415336335</v>
      </c>
      <c r="N106" s="766">
        <v>323.43064031181211</v>
      </c>
      <c r="O106" s="766">
        <v>-1.5615769767235119E-2</v>
      </c>
      <c r="P106" s="766">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29">SUM(I106:V106)</f>
        <v>3182.3058179865684</v>
      </c>
    </row>
    <row r="107" spans="2:23" s="9" customFormat="1">
      <c r="B107" s="66"/>
      <c r="E107" s="214">
        <v>42795</v>
      </c>
      <c r="F107" s="214" t="s">
        <v>184</v>
      </c>
      <c r="G107" s="215" t="s">
        <v>65</v>
      </c>
      <c r="H107" s="240">
        <f>$C$39/12</f>
        <v>9.1666666666666665E-4</v>
      </c>
      <c r="I107" s="766">
        <v>1057.2153393783533</v>
      </c>
      <c r="J107" s="766">
        <v>456.57720969195435</v>
      </c>
      <c r="K107" s="766">
        <v>1274.2803025253065</v>
      </c>
      <c r="L107" s="766">
        <v>1.3915103589648947</v>
      </c>
      <c r="M107" s="766">
        <v>159.68413352690257</v>
      </c>
      <c r="N107" s="766">
        <v>334.1938237655757</v>
      </c>
      <c r="O107" s="766">
        <v>-1.5891309517859071E-2</v>
      </c>
      <c r="P107" s="766">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29"/>
        <v>3283.3264279375398</v>
      </c>
    </row>
    <row r="108" spans="2:23" s="8" customFormat="1">
      <c r="B108" s="239"/>
      <c r="E108" s="214">
        <v>42826</v>
      </c>
      <c r="F108" s="214" t="s">
        <v>184</v>
      </c>
      <c r="G108" s="215" t="s">
        <v>66</v>
      </c>
      <c r="H108" s="240">
        <f>$C$40/12</f>
        <v>9.1666666666666665E-4</v>
      </c>
      <c r="I108" s="766">
        <v>1088.9371678327182</v>
      </c>
      <c r="J108" s="766">
        <v>467.32505602027175</v>
      </c>
      <c r="K108" s="766">
        <v>1318.682607319741</v>
      </c>
      <c r="L108" s="766">
        <v>1.572823445266998</v>
      </c>
      <c r="M108" s="766">
        <v>162.88854290044179</v>
      </c>
      <c r="N108" s="766">
        <v>344.95700721933935</v>
      </c>
      <c r="O108" s="766">
        <v>-1.6166849268483021E-2</v>
      </c>
      <c r="P108" s="766">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29"/>
        <v>3384.3470378885108</v>
      </c>
    </row>
    <row r="109" spans="2:23" s="9" customFormat="1">
      <c r="B109" s="66"/>
      <c r="E109" s="214">
        <v>42856</v>
      </c>
      <c r="F109" s="214" t="s">
        <v>184</v>
      </c>
      <c r="G109" s="215" t="s">
        <v>66</v>
      </c>
      <c r="H109" s="240">
        <f>$C$40/12</f>
        <v>9.1666666666666665E-4</v>
      </c>
      <c r="I109" s="766">
        <v>1120.6589962870833</v>
      </c>
      <c r="J109" s="766">
        <v>478.0729023485892</v>
      </c>
      <c r="K109" s="766">
        <v>1363.0849121141757</v>
      </c>
      <c r="L109" s="766">
        <v>1.7541365315691013</v>
      </c>
      <c r="M109" s="766">
        <v>166.09295227398101</v>
      </c>
      <c r="N109" s="766">
        <v>355.72019067310299</v>
      </c>
      <c r="O109" s="766">
        <v>-1.6442389019106971E-2</v>
      </c>
      <c r="P109" s="766">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29"/>
        <v>3485.3676478394823</v>
      </c>
    </row>
    <row r="110" spans="2:23" s="238" customFormat="1">
      <c r="B110" s="237"/>
      <c r="E110" s="214">
        <v>42887</v>
      </c>
      <c r="F110" s="214" t="s">
        <v>184</v>
      </c>
      <c r="G110" s="215" t="s">
        <v>66</v>
      </c>
      <c r="H110" s="240">
        <f>$C$40/12</f>
        <v>9.1666666666666665E-4</v>
      </c>
      <c r="I110" s="766">
        <v>1152.3808247414484</v>
      </c>
      <c r="J110" s="766">
        <v>488.82074867690653</v>
      </c>
      <c r="K110" s="766">
        <v>1407.4872169086102</v>
      </c>
      <c r="L110" s="766">
        <v>1.9354496178712046</v>
      </c>
      <c r="M110" s="766">
        <v>169.29736164752023</v>
      </c>
      <c r="N110" s="766">
        <v>366.48337412686658</v>
      </c>
      <c r="O110" s="766">
        <v>-1.6717928769730918E-2</v>
      </c>
      <c r="P110" s="766">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29"/>
        <v>3586.3882577904537</v>
      </c>
    </row>
    <row r="111" spans="2:23" s="9" customFormat="1">
      <c r="B111" s="66"/>
      <c r="E111" s="214">
        <v>42917</v>
      </c>
      <c r="F111" s="214" t="s">
        <v>184</v>
      </c>
      <c r="G111" s="215" t="s">
        <v>68</v>
      </c>
      <c r="H111" s="240">
        <f>$C$41/12</f>
        <v>9.1666666666666665E-4</v>
      </c>
      <c r="I111" s="766">
        <v>1184.1026531958132</v>
      </c>
      <c r="J111" s="766">
        <v>499.56859500522404</v>
      </c>
      <c r="K111" s="766">
        <v>1451.8895217030449</v>
      </c>
      <c r="L111" s="766">
        <v>2.1167627041733077</v>
      </c>
      <c r="M111" s="766">
        <v>172.50177102105945</v>
      </c>
      <c r="N111" s="766">
        <v>377.24655758063022</v>
      </c>
      <c r="O111" s="766">
        <v>-1.6993468520354871E-2</v>
      </c>
      <c r="P111" s="766">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29"/>
        <v>3687.4088677414243</v>
      </c>
    </row>
    <row r="112" spans="2:23" s="9" customFormat="1">
      <c r="B112" s="66"/>
      <c r="E112" s="214">
        <v>42948</v>
      </c>
      <c r="F112" s="214" t="s">
        <v>184</v>
      </c>
      <c r="G112" s="215" t="s">
        <v>68</v>
      </c>
      <c r="H112" s="240">
        <f>$C$41/12</f>
        <v>9.1666666666666665E-4</v>
      </c>
      <c r="I112" s="766">
        <v>1215.8244816501785</v>
      </c>
      <c r="J112" s="766">
        <v>510.31644133354149</v>
      </c>
      <c r="K112" s="766">
        <v>1496.2918264974796</v>
      </c>
      <c r="L112" s="766">
        <v>2.2980757904754108</v>
      </c>
      <c r="M112" s="766">
        <v>175.70618039459868</v>
      </c>
      <c r="N112" s="766">
        <v>388.00974103439393</v>
      </c>
      <c r="O112" s="766">
        <v>-1.7269008270978822E-2</v>
      </c>
      <c r="P112" s="766">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29"/>
        <v>3788.4294776923962</v>
      </c>
    </row>
    <row r="113" spans="2:23" s="9" customFormat="1">
      <c r="B113" s="66"/>
      <c r="E113" s="214">
        <v>42979</v>
      </c>
      <c r="F113" s="214" t="s">
        <v>184</v>
      </c>
      <c r="G113" s="215" t="s">
        <v>68</v>
      </c>
      <c r="H113" s="240">
        <f>$C$41/12</f>
        <v>9.1666666666666665E-4</v>
      </c>
      <c r="I113" s="766">
        <v>1247.5463101045434</v>
      </c>
      <c r="J113" s="766">
        <v>521.06428766185888</v>
      </c>
      <c r="K113" s="766">
        <v>1540.6941312919143</v>
      </c>
      <c r="L113" s="766">
        <v>2.4793888767775143</v>
      </c>
      <c r="M113" s="766">
        <v>178.91058976813787</v>
      </c>
      <c r="N113" s="766">
        <v>398.77292448815757</v>
      </c>
      <c r="O113" s="766">
        <v>-1.7544548021602772E-2</v>
      </c>
      <c r="P113" s="766">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29"/>
        <v>3889.4500876433681</v>
      </c>
    </row>
    <row r="114" spans="2:23" s="9" customFormat="1">
      <c r="B114" s="66"/>
      <c r="E114" s="214">
        <v>43009</v>
      </c>
      <c r="F114" s="214" t="s">
        <v>184</v>
      </c>
      <c r="G114" s="215" t="s">
        <v>69</v>
      </c>
      <c r="H114" s="240">
        <f>$C$42/12</f>
        <v>1.25E-3</v>
      </c>
      <c r="I114" s="766">
        <v>1744.4565525803296</v>
      </c>
      <c r="J114" s="766">
        <v>725.19836453205846</v>
      </c>
      <c r="K114" s="766">
        <v>2161.4951401177486</v>
      </c>
      <c r="L114" s="766">
        <v>3.6282299496540236</v>
      </c>
      <c r="M114" s="766">
        <v>248.33863519319607</v>
      </c>
      <c r="N114" s="766">
        <v>558.4583290117107</v>
      </c>
      <c r="O114" s="766">
        <v>-2.4300119689400077E-2</v>
      </c>
      <c r="P114" s="766">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29"/>
        <v>5441.5509512650078</v>
      </c>
    </row>
    <row r="115" spans="2:23" s="9" customFormat="1">
      <c r="B115" s="66"/>
      <c r="E115" s="214">
        <v>43040</v>
      </c>
      <c r="F115" s="214" t="s">
        <v>184</v>
      </c>
      <c r="G115" s="215" t="s">
        <v>69</v>
      </c>
      <c r="H115" s="240">
        <f>$C$42/12</f>
        <v>1.25E-3</v>
      </c>
      <c r="I115" s="766">
        <v>1787.7135913817367</v>
      </c>
      <c r="J115" s="766">
        <v>739.85451861612773</v>
      </c>
      <c r="K115" s="766">
        <v>2222.0437375647048</v>
      </c>
      <c r="L115" s="766">
        <v>3.8754750673387104</v>
      </c>
      <c r="M115" s="766">
        <v>252.70828433893135</v>
      </c>
      <c r="N115" s="766">
        <v>573.13539735775203</v>
      </c>
      <c r="O115" s="766">
        <v>-2.467585571297819E-2</v>
      </c>
      <c r="P115" s="766">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29"/>
        <v>5579.3063284708787</v>
      </c>
    </row>
    <row r="116" spans="2:23" s="9" customFormat="1">
      <c r="B116" s="66"/>
      <c r="E116" s="214">
        <v>43070</v>
      </c>
      <c r="F116" s="214" t="s">
        <v>184</v>
      </c>
      <c r="G116" s="215" t="s">
        <v>69</v>
      </c>
      <c r="H116" s="240">
        <f>$C$42/12</f>
        <v>1.25E-3</v>
      </c>
      <c r="I116" s="766">
        <v>1830.9706301831434</v>
      </c>
      <c r="J116" s="766">
        <v>754.51067270019701</v>
      </c>
      <c r="K116" s="766">
        <v>2282.5923350116609</v>
      </c>
      <c r="L116" s="766">
        <v>4.1227201850233959</v>
      </c>
      <c r="M116" s="766">
        <v>257.07793348466663</v>
      </c>
      <c r="N116" s="766">
        <v>587.81246570379335</v>
      </c>
      <c r="O116" s="766">
        <v>-2.5051591736556304E-2</v>
      </c>
      <c r="P116" s="766">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29"/>
        <v>5717.0617056767478</v>
      </c>
    </row>
    <row r="117" spans="2:23" s="9" customFormat="1" ht="15.75" thickBot="1">
      <c r="B117" s="66"/>
      <c r="E117" s="216" t="s">
        <v>467</v>
      </c>
      <c r="F117" s="216"/>
      <c r="G117" s="217"/>
      <c r="H117" s="218"/>
      <c r="I117" s="219">
        <f t="shared" ref="I117:O117" si="30">SUM(I104:I116)</f>
        <v>15449.071740728959</v>
      </c>
      <c r="J117" s="219">
        <f t="shared" si="30"/>
        <v>6522.2196769856855</v>
      </c>
      <c r="K117" s="219">
        <f t="shared" si="30"/>
        <v>18933.895421721696</v>
      </c>
      <c r="L117" s="219">
        <f t="shared" si="30"/>
        <v>27.413653986138044</v>
      </c>
      <c r="M117" s="219">
        <f t="shared" si="30"/>
        <v>2252.9614234826236</v>
      </c>
      <c r="N117" s="219">
        <f t="shared" si="30"/>
        <v>4920.8879081311825</v>
      </c>
      <c r="O117" s="219">
        <f t="shared" si="30"/>
        <v>-0.22200906831089728</v>
      </c>
      <c r="P117" s="219">
        <f t="shared" ref="P117:V117" si="31">SUM(P104:P116)</f>
        <v>0</v>
      </c>
      <c r="Q117" s="219">
        <f t="shared" si="31"/>
        <v>0</v>
      </c>
      <c r="R117" s="219">
        <f t="shared" si="31"/>
        <v>0</v>
      </c>
      <c r="S117" s="219">
        <f t="shared" si="31"/>
        <v>0</v>
      </c>
      <c r="T117" s="219">
        <f t="shared" si="31"/>
        <v>0</v>
      </c>
      <c r="U117" s="219">
        <f t="shared" si="31"/>
        <v>0</v>
      </c>
      <c r="V117" s="219">
        <f t="shared" si="31"/>
        <v>0</v>
      </c>
      <c r="W117" s="219">
        <f>SUM(W104:W116)</f>
        <v>48106.22781596797</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 t="shared" ref="I119:N119" si="32">I117+I118</f>
        <v>15449.071740728959</v>
      </c>
      <c r="J119" s="228">
        <f t="shared" si="32"/>
        <v>6522.2196769856855</v>
      </c>
      <c r="K119" s="228">
        <f t="shared" si="32"/>
        <v>18933.895421721696</v>
      </c>
      <c r="L119" s="228">
        <f t="shared" si="32"/>
        <v>27.413653986138044</v>
      </c>
      <c r="M119" s="228">
        <f t="shared" si="32"/>
        <v>2252.9614234826236</v>
      </c>
      <c r="N119" s="228">
        <f t="shared" si="32"/>
        <v>4920.8879081311825</v>
      </c>
      <c r="O119" s="228">
        <f t="shared" ref="O119:V119" si="33">O117+O118</f>
        <v>-0.22200906831089728</v>
      </c>
      <c r="P119" s="228">
        <f t="shared" si="33"/>
        <v>0</v>
      </c>
      <c r="Q119" s="228">
        <f t="shared" si="33"/>
        <v>0</v>
      </c>
      <c r="R119" s="228">
        <f t="shared" si="33"/>
        <v>0</v>
      </c>
      <c r="S119" s="228">
        <f t="shared" si="33"/>
        <v>0</v>
      </c>
      <c r="T119" s="228">
        <f t="shared" si="33"/>
        <v>0</v>
      </c>
      <c r="U119" s="228">
        <f t="shared" si="33"/>
        <v>0</v>
      </c>
      <c r="V119" s="228">
        <f t="shared" si="33"/>
        <v>0</v>
      </c>
      <c r="W119" s="228">
        <f>W117+W118</f>
        <v>48106.22781596797</v>
      </c>
    </row>
    <row r="120" spans="2:23" s="9" customFormat="1">
      <c r="B120" s="66"/>
      <c r="E120" s="214">
        <v>43101</v>
      </c>
      <c r="F120" s="214" t="s">
        <v>185</v>
      </c>
      <c r="G120" s="215" t="s">
        <v>65</v>
      </c>
      <c r="H120" s="240">
        <f>$C$43/12</f>
        <v>1.25E-3</v>
      </c>
      <c r="I120" s="766">
        <v>1874.2276689845505</v>
      </c>
      <c r="J120" s="766">
        <v>769.16682678426616</v>
      </c>
      <c r="K120" s="766">
        <v>2343.1409324586175</v>
      </c>
      <c r="L120" s="766">
        <v>4.3699653027080823</v>
      </c>
      <c r="M120" s="766">
        <v>261.44758263040194</v>
      </c>
      <c r="N120" s="766">
        <v>602.48953404983467</v>
      </c>
      <c r="O120" s="766">
        <v>-2.542732776013442E-2</v>
      </c>
      <c r="P120" s="766">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5854.8170828826187</v>
      </c>
    </row>
    <row r="121" spans="2:23" s="9" customFormat="1">
      <c r="B121" s="66"/>
      <c r="E121" s="214">
        <v>43132</v>
      </c>
      <c r="F121" s="214" t="s">
        <v>185</v>
      </c>
      <c r="G121" s="215" t="s">
        <v>65</v>
      </c>
      <c r="H121" s="240">
        <f>$C$43/12</f>
        <v>1.25E-3</v>
      </c>
      <c r="I121" s="766">
        <v>1897.6988880775054</v>
      </c>
      <c r="J121" s="766">
        <v>785.66169797217151</v>
      </c>
      <c r="K121" s="766">
        <v>2417.1588418369251</v>
      </c>
      <c r="L121" s="766">
        <v>4.7202818283093038</v>
      </c>
      <c r="M121" s="766">
        <v>266.5253367351109</v>
      </c>
      <c r="N121" s="766">
        <v>617.30084704208809</v>
      </c>
      <c r="O121" s="766">
        <v>-3.9729076628788135E-2</v>
      </c>
      <c r="P121" s="766">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34">SUM(I121:V121)</f>
        <v>5989.0261644154816</v>
      </c>
    </row>
    <row r="122" spans="2:23" s="9" customFormat="1">
      <c r="B122" s="66"/>
      <c r="E122" s="214">
        <v>43160</v>
      </c>
      <c r="F122" s="214" t="s">
        <v>185</v>
      </c>
      <c r="G122" s="215" t="s">
        <v>65</v>
      </c>
      <c r="H122" s="240">
        <f>$C$43/12</f>
        <v>1.25E-3</v>
      </c>
      <c r="I122" s="766">
        <v>1921.1701071704601</v>
      </c>
      <c r="J122" s="766">
        <v>802.15656916007674</v>
      </c>
      <c r="K122" s="766">
        <v>2491.1767512152328</v>
      </c>
      <c r="L122" s="766">
        <v>5.0705983539105244</v>
      </c>
      <c r="M122" s="766">
        <v>271.60309083981991</v>
      </c>
      <c r="N122" s="766">
        <v>632.11216003434151</v>
      </c>
      <c r="O122" s="766">
        <v>-5.4030825497441856E-2</v>
      </c>
      <c r="P122" s="766">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34"/>
        <v>6123.2352459483427</v>
      </c>
    </row>
    <row r="123" spans="2:23" s="8" customFormat="1">
      <c r="B123" s="239"/>
      <c r="E123" s="214">
        <v>43191</v>
      </c>
      <c r="F123" s="214" t="s">
        <v>185</v>
      </c>
      <c r="G123" s="215" t="s">
        <v>66</v>
      </c>
      <c r="H123" s="240">
        <f>$C$44/12</f>
        <v>1.575E-3</v>
      </c>
      <c r="I123" s="766">
        <v>2450.2480710919031</v>
      </c>
      <c r="J123" s="766">
        <v>1031.5008148384575</v>
      </c>
      <c r="K123" s="766">
        <v>3232.145272347861</v>
      </c>
      <c r="L123" s="766">
        <v>6.830352748184799</v>
      </c>
      <c r="M123" s="766">
        <v>348.61786463010634</v>
      </c>
      <c r="N123" s="766">
        <v>815.12357601350971</v>
      </c>
      <c r="O123" s="766">
        <v>-8.6099043701280423E-2</v>
      </c>
      <c r="P123" s="766">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34"/>
        <v>7884.3798526263199</v>
      </c>
    </row>
    <row r="124" spans="2:23" s="9" customFormat="1">
      <c r="B124" s="66"/>
      <c r="E124" s="214">
        <v>43221</v>
      </c>
      <c r="F124" s="214" t="s">
        <v>185</v>
      </c>
      <c r="G124" s="215" t="s">
        <v>66</v>
      </c>
      <c r="H124" s="240">
        <f>$C$44/12</f>
        <v>1.575E-3</v>
      </c>
      <c r="I124" s="230">
        <f>(SUM('1.  LRAMVA Summary'!D$54:D$74)+SUM('1.  LRAMVA Summary'!D$75:D$76)*(MONTH($E124)-1)/12)*$H124</f>
        <v>772.34137090576428</v>
      </c>
      <c r="J124" s="230">
        <f>(SUM('1.  LRAMVA Summary'!E$54:E$74)+SUM('1.  LRAMVA Summary'!E$75:E$76)*(MONTH($E124)-1)/12)*$H124</f>
        <v>304.73520053816918</v>
      </c>
      <c r="K124" s="230">
        <f>(SUM('1.  LRAMVA Summary'!F$54:F$74)+SUM('1.  LRAMVA Summary'!F$75:F$76)*(MONTH($E124)-1)/12)*$H124</f>
        <v>1288.54505666465</v>
      </c>
      <c r="L124" s="230">
        <f>(SUM('1.  LRAMVA Summary'!G$54:G$74)+SUM('1.  LRAMVA Summary'!G$75:G$76)*(MONTH($E124)-1)/12)*$H124</f>
        <v>5.5039414684226093</v>
      </c>
      <c r="M124" s="230">
        <f>(SUM('1.  LRAMVA Summary'!H$54:H$74)+SUM('1.  LRAMVA Summary'!H$75:H$76)*(MONTH($E124)-1)/12)*$H124</f>
        <v>91.660975771250861</v>
      </c>
      <c r="N124" s="230">
        <f>(SUM('1.  LRAMVA Summary'!I$54:I$74)+SUM('1.  LRAMVA Summary'!I$75:I$76)*(MONTH($E124)-1)/12)*$H124</f>
        <v>296.56629087310222</v>
      </c>
      <c r="O124" s="230">
        <f>(SUM('1.  LRAMVA Summary'!J$54:J$74)+SUM('1.  LRAMVA Summary'!J$75:J$76)*(MONTH($E124)-1)/12)*$H124</f>
        <v>-7.7761942974515844E-2</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34"/>
        <v>2759.2750742783846</v>
      </c>
    </row>
    <row r="125" spans="2:23" s="238" customFormat="1">
      <c r="B125" s="237"/>
      <c r="E125" s="214">
        <v>43252</v>
      </c>
      <c r="F125" s="214" t="s">
        <v>185</v>
      </c>
      <c r="G125" s="215" t="s">
        <v>66</v>
      </c>
      <c r="H125" s="240">
        <f>$C$44/12</f>
        <v>1.575E-3</v>
      </c>
      <c r="I125" s="230">
        <f>(SUM('1.  LRAMVA Summary'!D$54:D$74)+SUM('1.  LRAMVA Summary'!D$75:D$76)*(MONTH($E125)-1)/12)*$H125</f>
        <v>801.91510696288742</v>
      </c>
      <c r="J125" s="230">
        <f>(SUM('1.  LRAMVA Summary'!E$54:E$74)+SUM('1.  LRAMVA Summary'!E$75:E$76)*(MONTH($E125)-1)/12)*$H125</f>
        <v>325.51873823492986</v>
      </c>
      <c r="K125" s="230">
        <f>(SUM('1.  LRAMVA Summary'!F$54:F$74)+SUM('1.  LRAMVA Summary'!F$75:F$76)*(MONTH($E125)-1)/12)*$H125</f>
        <v>1381.807622481318</v>
      </c>
      <c r="L125" s="230">
        <f>(SUM('1.  LRAMVA Summary'!G$54:G$74)+SUM('1.  LRAMVA Summary'!G$75:G$76)*(MONTH($E125)-1)/12)*$H125</f>
        <v>5.9453402906801474</v>
      </c>
      <c r="M125" s="230">
        <f>(SUM('1.  LRAMVA Summary'!H$54:H$74)+SUM('1.  LRAMVA Summary'!H$75:H$76)*(MONTH($E125)-1)/12)*$H125</f>
        <v>98.058945943184156</v>
      </c>
      <c r="N125" s="230">
        <f>(SUM('1.  LRAMVA Summary'!I$54:I$74)+SUM('1.  LRAMVA Summary'!I$75:I$76)*(MONTH($E125)-1)/12)*$H125</f>
        <v>315.22854524334161</v>
      </c>
      <c r="O125" s="230">
        <f>(SUM('1.  LRAMVA Summary'!J$54:J$74)+SUM('1.  LRAMVA Summary'!J$75:J$76)*(MONTH($E125)-1)/12)*$H125</f>
        <v>-9.5782146549019523E-2</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34"/>
        <v>2928.3785170097922</v>
      </c>
    </row>
    <row r="126" spans="2:23" s="9" customFormat="1">
      <c r="B126" s="66"/>
      <c r="E126" s="214">
        <v>43282</v>
      </c>
      <c r="F126" s="214" t="s">
        <v>185</v>
      </c>
      <c r="G126" s="215" t="s">
        <v>68</v>
      </c>
      <c r="H126" s="240">
        <f>$C$45/12</f>
        <v>1.575E-3</v>
      </c>
      <c r="I126" s="230">
        <f>(SUM('1.  LRAMVA Summary'!D$54:D$74)+SUM('1.  LRAMVA Summary'!D$75:D$76)*(MONTH($E126)-1)/12)*$H126</f>
        <v>831.48884302001068</v>
      </c>
      <c r="J126" s="230">
        <f>(SUM('1.  LRAMVA Summary'!E$54:E$74)+SUM('1.  LRAMVA Summary'!E$75:E$76)*(MONTH($E126)-1)/12)*$H126</f>
        <v>346.30227593169053</v>
      </c>
      <c r="K126" s="230">
        <f>(SUM('1.  LRAMVA Summary'!F$54:F$74)+SUM('1.  LRAMVA Summary'!F$75:F$76)*(MONTH($E126)-1)/12)*$H126</f>
        <v>1475.0701882979859</v>
      </c>
      <c r="L126" s="230">
        <f>(SUM('1.  LRAMVA Summary'!G$54:G$74)+SUM('1.  LRAMVA Summary'!G$75:G$76)*(MONTH($E126)-1)/12)*$H126</f>
        <v>6.3867391129376854</v>
      </c>
      <c r="M126" s="230">
        <f>(SUM('1.  LRAMVA Summary'!H$54:H$74)+SUM('1.  LRAMVA Summary'!H$75:H$76)*(MONTH($E126)-1)/12)*$H126</f>
        <v>104.45691611511745</v>
      </c>
      <c r="N126" s="230">
        <f>(SUM('1.  LRAMVA Summary'!I$54:I$74)+SUM('1.  LRAMVA Summary'!I$75:I$76)*(MONTH($E126)-1)/12)*$H126</f>
        <v>333.89079961358095</v>
      </c>
      <c r="O126" s="230">
        <f>(SUM('1.  LRAMVA Summary'!J$54:J$74)+SUM('1.  LRAMVA Summary'!J$75:J$76)*(MONTH($E126)-1)/12)*$H126</f>
        <v>-0.11380235012352322</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34"/>
        <v>3097.4819597412002</v>
      </c>
    </row>
    <row r="127" spans="2:23" s="9" customFormat="1">
      <c r="B127" s="66"/>
      <c r="E127" s="214">
        <v>43313</v>
      </c>
      <c r="F127" s="214" t="s">
        <v>185</v>
      </c>
      <c r="G127" s="215" t="s">
        <v>68</v>
      </c>
      <c r="H127" s="240">
        <f>$C$45/12</f>
        <v>1.575E-3</v>
      </c>
      <c r="I127" s="230">
        <f>(SUM('1.  LRAMVA Summary'!D$54:D$74)+SUM('1.  LRAMVA Summary'!D$75:D$76)*(MONTH($E127)-1)/12)*$H127</f>
        <v>861.06257907713382</v>
      </c>
      <c r="J127" s="230">
        <f>(SUM('1.  LRAMVA Summary'!E$54:E$74)+SUM('1.  LRAMVA Summary'!E$75:E$76)*(MONTH($E127)-1)/12)*$H127</f>
        <v>367.08581362845121</v>
      </c>
      <c r="K127" s="230">
        <f>(SUM('1.  LRAMVA Summary'!F$54:F$74)+SUM('1.  LRAMVA Summary'!F$75:F$76)*(MONTH($E127)-1)/12)*$H127</f>
        <v>1568.3327541146537</v>
      </c>
      <c r="L127" s="230">
        <f>(SUM('1.  LRAMVA Summary'!G$54:G$74)+SUM('1.  LRAMVA Summary'!G$75:G$76)*(MONTH($E127)-1)/12)*$H127</f>
        <v>6.8281379351952243</v>
      </c>
      <c r="M127" s="230">
        <f>(SUM('1.  LRAMVA Summary'!H$54:H$74)+SUM('1.  LRAMVA Summary'!H$75:H$76)*(MONTH($E127)-1)/12)*$H127</f>
        <v>110.85488628705073</v>
      </c>
      <c r="N127" s="230">
        <f>(SUM('1.  LRAMVA Summary'!I$54:I$74)+SUM('1.  LRAMVA Summary'!I$75:I$76)*(MONTH($E127)-1)/12)*$H127</f>
        <v>352.55305398382029</v>
      </c>
      <c r="O127" s="230">
        <f>(SUM('1.  LRAMVA Summary'!J$54:J$74)+SUM('1.  LRAMVA Summary'!J$75:J$76)*(MONTH($E127)-1)/12)*$H127</f>
        <v>-0.1318225536980269</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34"/>
        <v>3266.5854024726068</v>
      </c>
    </row>
    <row r="128" spans="2:23" s="9" customFormat="1">
      <c r="B128" s="66"/>
      <c r="E128" s="214">
        <v>43344</v>
      </c>
      <c r="F128" s="214" t="s">
        <v>185</v>
      </c>
      <c r="G128" s="215" t="s">
        <v>68</v>
      </c>
      <c r="H128" s="240">
        <f>$C$45/12</f>
        <v>1.575E-3</v>
      </c>
      <c r="I128" s="230">
        <f>(SUM('1.  LRAMVA Summary'!D$54:D$74)+SUM('1.  LRAMVA Summary'!D$75:D$76)*(MONTH($E128)-1)/12)*$H128</f>
        <v>890.63631513425685</v>
      </c>
      <c r="J128" s="230">
        <f>(SUM('1.  LRAMVA Summary'!E$54:E$74)+SUM('1.  LRAMVA Summary'!E$75:E$76)*(MONTH($E128)-1)/12)*$H128</f>
        <v>387.86935132521199</v>
      </c>
      <c r="K128" s="230">
        <f>(SUM('1.  LRAMVA Summary'!F$54:F$74)+SUM('1.  LRAMVA Summary'!F$75:F$76)*(MONTH($E128)-1)/12)*$H128</f>
        <v>1661.5953199313212</v>
      </c>
      <c r="L128" s="230">
        <f>(SUM('1.  LRAMVA Summary'!G$54:G$74)+SUM('1.  LRAMVA Summary'!G$75:G$76)*(MONTH($E128)-1)/12)*$H128</f>
        <v>7.2695367574527614</v>
      </c>
      <c r="M128" s="230">
        <f>(SUM('1.  LRAMVA Summary'!H$54:H$74)+SUM('1.  LRAMVA Summary'!H$75:H$76)*(MONTH($E128)-1)/12)*$H128</f>
        <v>117.25285645898403</v>
      </c>
      <c r="N128" s="230">
        <f>(SUM('1.  LRAMVA Summary'!I$54:I$74)+SUM('1.  LRAMVA Summary'!I$75:I$76)*(MONTH($E128)-1)/12)*$H128</f>
        <v>371.21530835405963</v>
      </c>
      <c r="O128" s="230">
        <f>(SUM('1.  LRAMVA Summary'!J$54:J$74)+SUM('1.  LRAMVA Summary'!J$75:J$76)*(MONTH($E128)-1)/12)*$H128</f>
        <v>-0.1498427572725306</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34"/>
        <v>3435.6888452040143</v>
      </c>
    </row>
    <row r="129" spans="2:23" s="9" customFormat="1">
      <c r="B129" s="66"/>
      <c r="E129" s="214">
        <v>43374</v>
      </c>
      <c r="F129" s="214" t="s">
        <v>185</v>
      </c>
      <c r="G129" s="215" t="s">
        <v>69</v>
      </c>
      <c r="H129" s="240">
        <f>$C$46/12</f>
        <v>1.8083333333333335E-3</v>
      </c>
      <c r="I129" s="230">
        <f>(SUM('1.  LRAMVA Summary'!D$54:D$74)+SUM('1.  LRAMVA Summary'!D$75:D$76)*(MONTH($E129)-1)/12)*$H129</f>
        <v>1056.5374661826957</v>
      </c>
      <c r="J129" s="230">
        <f>(SUM('1.  LRAMVA Summary'!E$54:E$74)+SUM('1.  LRAMVA Summary'!E$75:E$76)*(MONTH($E129)-1)/12)*$H129</f>
        <v>469.19405776596864</v>
      </c>
      <c r="K129" s="230">
        <f>(SUM('1.  LRAMVA Summary'!F$54:F$74)+SUM('1.  LRAMVA Summary'!F$75:F$76)*(MONTH($E129)-1)/12)*$H129</f>
        <v>2014.8368317847282</v>
      </c>
      <c r="L129" s="230">
        <f>(SUM('1.  LRAMVA Summary'!G$54:G$74)+SUM('1.  LRAMVA Summary'!G$75:G$76)*(MONTH($E129)-1)/12)*$H129</f>
        <v>8.8532964063340494</v>
      </c>
      <c r="M129" s="230">
        <f>(SUM('1.  LRAMVA Summary'!H$54:H$74)+SUM('1.  LRAMVA Summary'!H$75:H$76)*(MONTH($E129)-1)/12)*$H129</f>
        <v>141.96946761327544</v>
      </c>
      <c r="N129" s="230">
        <f>(SUM('1.  LRAMVA Summary'!I$54:I$74)+SUM('1.  LRAMVA Summary'!I$75:I$76)*(MONTH($E129)-1)/12)*$H129</f>
        <v>447.63720164641745</v>
      </c>
      <c r="O129" s="230">
        <f>(SUM('1.  LRAMVA Summary'!J$54:J$74)+SUM('1.  LRAMVA Summary'!J$75:J$76)*(MONTH($E129)-1)/12)*$H129</f>
        <v>-0.19273154763918754</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34"/>
        <v>4138.8355898517793</v>
      </c>
    </row>
    <row r="130" spans="2:23" s="9" customFormat="1">
      <c r="B130" s="66"/>
      <c r="E130" s="214">
        <v>43405</v>
      </c>
      <c r="F130" s="214" t="s">
        <v>185</v>
      </c>
      <c r="G130" s="215" t="s">
        <v>69</v>
      </c>
      <c r="H130" s="240">
        <f>$C$46/12</f>
        <v>1.8083333333333335E-3</v>
      </c>
      <c r="I130" s="230">
        <f>(SUM('1.  LRAMVA Summary'!D$54:D$74)+SUM('1.  LRAMVA Summary'!D$75:D$76)*(MONTH($E130)-1)/12)*$H130</f>
        <v>1090.492496470504</v>
      </c>
      <c r="J130" s="230">
        <f>(SUM('1.  LRAMVA Summary'!E$54:E$74)+SUM('1.  LRAMVA Summary'!E$75:E$76)*(MONTH($E130)-1)/12)*$H130</f>
        <v>493.05663808447162</v>
      </c>
      <c r="K130" s="230">
        <f>(SUM('1.  LRAMVA Summary'!F$54:F$74)+SUM('1.  LRAMVA Summary'!F$75:F$76)*(MONTH($E130)-1)/12)*$H130</f>
        <v>2121.9160740186803</v>
      </c>
      <c r="L130" s="230">
        <f>(SUM('1.  LRAMVA Summary'!G$54:G$74)+SUM('1.  LRAMVA Summary'!G$75:G$76)*(MONTH($E130)-1)/12)*$H130</f>
        <v>9.3600876467038159</v>
      </c>
      <c r="M130" s="230">
        <f>(SUM('1.  LRAMVA Summary'!H$54:H$74)+SUM('1.  LRAMVA Summary'!H$75:H$76)*(MONTH($E130)-1)/12)*$H130</f>
        <v>149.31528521808772</v>
      </c>
      <c r="N130" s="230">
        <f>(SUM('1.  LRAMVA Summary'!I$54:I$74)+SUM('1.  LRAMVA Summary'!I$75:I$76)*(MONTH($E130)-1)/12)*$H130</f>
        <v>469.06423444187743</v>
      </c>
      <c r="O130" s="230">
        <f>(SUM('1.  LRAMVA Summary'!J$54:J$74)+SUM('1.  LRAMVA Summary'!J$75:J$76)*(MONTH($E130)-1)/12)*$H130</f>
        <v>-0.21342141100250656</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34"/>
        <v>4332.9913944693226</v>
      </c>
    </row>
    <row r="131" spans="2:23" s="9" customFormat="1">
      <c r="B131" s="66"/>
      <c r="E131" s="214">
        <v>43435</v>
      </c>
      <c r="F131" s="214" t="s">
        <v>185</v>
      </c>
      <c r="G131" s="215" t="s">
        <v>69</v>
      </c>
      <c r="H131" s="240">
        <f>$C$46/12</f>
        <v>1.8083333333333335E-3</v>
      </c>
      <c r="I131" s="230">
        <f>(SUM('1.  LRAMVA Summary'!D$54:D$74)+SUM('1.  LRAMVA Summary'!D$75:D$76)*(MONTH($E131)-1)/12)*$H131</f>
        <v>1124.4475267583118</v>
      </c>
      <c r="J131" s="230">
        <f>(SUM('1.  LRAMVA Summary'!E$54:E$74)+SUM('1.  LRAMVA Summary'!E$75:E$76)*(MONTH($E131)-1)/12)*$H131</f>
        <v>516.91921840297471</v>
      </c>
      <c r="K131" s="230">
        <f>(SUM('1.  LRAMVA Summary'!F$54:F$74)+SUM('1.  LRAMVA Summary'!F$75:F$76)*(MONTH($E131)-1)/12)*$H131</f>
        <v>2228.9953162526322</v>
      </c>
      <c r="L131" s="230">
        <f>(SUM('1.  LRAMVA Summary'!G$54:G$74)+SUM('1.  LRAMVA Summary'!G$75:G$76)*(MONTH($E131)-1)/12)*$H131</f>
        <v>9.8668788870735806</v>
      </c>
      <c r="M131" s="230">
        <f>(SUM('1.  LRAMVA Summary'!H$54:H$74)+SUM('1.  LRAMVA Summary'!H$75:H$76)*(MONTH($E131)-1)/12)*$H131</f>
        <v>156.66110282290003</v>
      </c>
      <c r="N131" s="230">
        <f>(SUM('1.  LRAMVA Summary'!I$54:I$74)+SUM('1.  LRAMVA Summary'!I$75:I$76)*(MONTH($E131)-1)/12)*$H131</f>
        <v>490.49126723733741</v>
      </c>
      <c r="O131" s="230">
        <f>(SUM('1.  LRAMVA Summary'!J$54:J$74)+SUM('1.  LRAMVA Summary'!J$75:J$76)*(MONTH($E131)-1)/12)*$H131</f>
        <v>-0.2341112743658256</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34"/>
        <v>4527.1471990868631</v>
      </c>
    </row>
    <row r="132" spans="2:23" s="9" customFormat="1" ht="15.75" thickBot="1">
      <c r="B132" s="66"/>
      <c r="E132" s="216" t="s">
        <v>468</v>
      </c>
      <c r="F132" s="216"/>
      <c r="G132" s="217"/>
      <c r="H132" s="218"/>
      <c r="I132" s="219">
        <f t="shared" ref="I132:O132" si="35">SUM(I119:I131)</f>
        <v>31021.338180564941</v>
      </c>
      <c r="J132" s="219">
        <f t="shared" si="35"/>
        <v>13121.386879652524</v>
      </c>
      <c r="K132" s="219">
        <f t="shared" si="35"/>
        <v>43158.616383126297</v>
      </c>
      <c r="L132" s="219">
        <f t="shared" si="35"/>
        <v>108.41881072405064</v>
      </c>
      <c r="M132" s="219">
        <f t="shared" si="35"/>
        <v>4371.3857345479128</v>
      </c>
      <c r="N132" s="219">
        <f t="shared" si="35"/>
        <v>10664.560726664493</v>
      </c>
      <c r="O132" s="219">
        <f t="shared" si="35"/>
        <v>-1.6365713255236778</v>
      </c>
      <c r="P132" s="219">
        <f t="shared" ref="P132:V132" si="36">SUM(P119:P131)</f>
        <v>0</v>
      </c>
      <c r="Q132" s="219">
        <f t="shared" si="36"/>
        <v>0</v>
      </c>
      <c r="R132" s="219">
        <f t="shared" si="36"/>
        <v>0</v>
      </c>
      <c r="S132" s="219">
        <f t="shared" si="36"/>
        <v>0</v>
      </c>
      <c r="T132" s="219">
        <f t="shared" si="36"/>
        <v>0</v>
      </c>
      <c r="U132" s="219">
        <f t="shared" si="36"/>
        <v>0</v>
      </c>
      <c r="V132" s="219">
        <f t="shared" si="36"/>
        <v>0</v>
      </c>
      <c r="W132" s="219">
        <f>SUM(W119:W131)</f>
        <v>102444.07014395471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 t="shared" ref="I134:N134" si="37">I132+I133</f>
        <v>31021.338180564941</v>
      </c>
      <c r="J134" s="228">
        <f t="shared" si="37"/>
        <v>13121.386879652524</v>
      </c>
      <c r="K134" s="228">
        <f t="shared" si="37"/>
        <v>43158.616383126297</v>
      </c>
      <c r="L134" s="228">
        <f t="shared" si="37"/>
        <v>108.41881072405064</v>
      </c>
      <c r="M134" s="228">
        <f t="shared" si="37"/>
        <v>4371.3857345479128</v>
      </c>
      <c r="N134" s="228">
        <f t="shared" si="37"/>
        <v>10664.560726664493</v>
      </c>
      <c r="O134" s="228">
        <f t="shared" ref="O134:V134" si="38">O132+O133</f>
        <v>-1.6365713255236778</v>
      </c>
      <c r="P134" s="228">
        <f t="shared" si="38"/>
        <v>0</v>
      </c>
      <c r="Q134" s="228">
        <f t="shared" si="38"/>
        <v>0</v>
      </c>
      <c r="R134" s="228">
        <f t="shared" si="38"/>
        <v>0</v>
      </c>
      <c r="S134" s="228">
        <f t="shared" si="38"/>
        <v>0</v>
      </c>
      <c r="T134" s="228">
        <f t="shared" si="38"/>
        <v>0</v>
      </c>
      <c r="U134" s="228">
        <f t="shared" si="38"/>
        <v>0</v>
      </c>
      <c r="V134" s="228">
        <f t="shared" si="38"/>
        <v>0</v>
      </c>
      <c r="W134" s="228">
        <f>W132+W133</f>
        <v>102444.07014395471</v>
      </c>
    </row>
    <row r="135" spans="2:23" s="9" customFormat="1">
      <c r="B135" s="66"/>
      <c r="E135" s="214">
        <v>43466</v>
      </c>
      <c r="F135" s="214" t="s">
        <v>186</v>
      </c>
      <c r="G135" s="215" t="s">
        <v>65</v>
      </c>
      <c r="H135" s="240">
        <f>$C$47/12</f>
        <v>2.0416666666666669E-3</v>
      </c>
      <c r="I135" s="230">
        <f>(SUM('1.  LRAMVA Summary'!D$54:D$77)+SUM('1.  LRAMVA Summary'!D$78:D$79)*(MONTH($E135)-1)/12)*$H135</f>
        <v>1307.8738547294902</v>
      </c>
      <c r="J135" s="230">
        <f>(SUM('1.  LRAMVA Summary'!E$54:E$77)+SUM('1.  LRAMVA Summary'!E$78:E$79)*(MONTH($E135)-1)/12)*$H135</f>
        <v>610.56009533070062</v>
      </c>
      <c r="K135" s="230">
        <f>(SUM('1.  LRAMVA Summary'!F$54:F$77)+SUM('1.  LRAMVA Summary'!F$78:F$79)*(MONTH($E135)-1)/12)*$H135</f>
        <v>2637.5035337751751</v>
      </c>
      <c r="L135" s="230">
        <f>(SUM('1.  LRAMVA Summary'!G$54:G$77)+SUM('1.  LRAMVA Summary'!G$78:G$79)*(MONTH($E135)-1)/12)*$H135</f>
        <v>11.71220820840378</v>
      </c>
      <c r="M135" s="230">
        <f>(SUM('1.  LRAMVA Summary'!H$54:H$77)+SUM('1.  LRAMVA Summary'!H$78:H$79)*(MONTH($E135)-1)/12)*$H135</f>
        <v>185.1691037087075</v>
      </c>
      <c r="N135" s="230">
        <f>(SUM('1.  LRAMVA Summary'!I$54:I$77)+SUM('1.  LRAMVA Summary'!I$78:I$79)*(MONTH($E135)-1)/12)*$H135</f>
        <v>577.9722742305778</v>
      </c>
      <c r="O135" s="230">
        <f>(SUM('1.  LRAMVA Summary'!J$54:J$77)+SUM('1.  LRAMVA Summary'!J$78:J$79)*(MONTH($E135)-1)/12)*$H135</f>
        <v>-0.28767870388774397</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5330.5033912791669</v>
      </c>
    </row>
    <row r="136" spans="2:23" s="9" customFormat="1">
      <c r="B136" s="66"/>
      <c r="E136" s="214">
        <v>43497</v>
      </c>
      <c r="F136" s="214" t="s">
        <v>186</v>
      </c>
      <c r="G136" s="215" t="s">
        <v>65</v>
      </c>
      <c r="H136" s="240">
        <f>$C$47/12</f>
        <v>2.0416666666666669E-3</v>
      </c>
      <c r="I136" s="230">
        <f>(SUM('1.  LRAMVA Summary'!D$54:D$77)+SUM('1.  LRAMVA Summary'!D$78:D$79)*(MONTH($E136)-1)/12)*$H136</f>
        <v>1307.8738547294902</v>
      </c>
      <c r="J136" s="230">
        <f>(SUM('1.  LRAMVA Summary'!E$54:E$77)+SUM('1.  LRAMVA Summary'!E$78:E$79)*(MONTH($E136)-1)/12)*$H136</f>
        <v>610.56009533070062</v>
      </c>
      <c r="K136" s="230">
        <f>(SUM('1.  LRAMVA Summary'!F$54:F$77)+SUM('1.  LRAMVA Summary'!F$78:F$79)*(MONTH($E136)-1)/12)*$H136</f>
        <v>2637.5035337751751</v>
      </c>
      <c r="L136" s="230">
        <f>(SUM('1.  LRAMVA Summary'!G$54:G$77)+SUM('1.  LRAMVA Summary'!G$78:G$79)*(MONTH($E136)-1)/12)*$H136</f>
        <v>11.71220820840378</v>
      </c>
      <c r="M136" s="230">
        <f>(SUM('1.  LRAMVA Summary'!H$54:H$77)+SUM('1.  LRAMVA Summary'!H$78:H$79)*(MONTH($E136)-1)/12)*$H136</f>
        <v>185.1691037087075</v>
      </c>
      <c r="N136" s="230">
        <f>(SUM('1.  LRAMVA Summary'!I$54:I$77)+SUM('1.  LRAMVA Summary'!I$78:I$79)*(MONTH($E136)-1)/12)*$H136</f>
        <v>577.9722742305778</v>
      </c>
      <c r="O136" s="230">
        <f>(SUM('1.  LRAMVA Summary'!J$54:J$77)+SUM('1.  LRAMVA Summary'!J$78:J$79)*(MONTH($E136)-1)/12)*$H136</f>
        <v>-0.28767870388774397</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39">SUM(I136:V136)</f>
        <v>5330.5033912791669</v>
      </c>
    </row>
    <row r="137" spans="2:23" s="9" customFormat="1">
      <c r="B137" s="66"/>
      <c r="E137" s="214">
        <v>43525</v>
      </c>
      <c r="F137" s="214" t="s">
        <v>186</v>
      </c>
      <c r="G137" s="215" t="s">
        <v>65</v>
      </c>
      <c r="H137" s="240">
        <f>$C$47/12</f>
        <v>2.0416666666666669E-3</v>
      </c>
      <c r="I137" s="230">
        <f>(SUM('1.  LRAMVA Summary'!D$54:D$77)+SUM('1.  LRAMVA Summary'!D$78:D$79)*(MONTH($E137)-1)/12)*$H137</f>
        <v>1307.8738547294902</v>
      </c>
      <c r="J137" s="230">
        <f>(SUM('1.  LRAMVA Summary'!E$54:E$77)+SUM('1.  LRAMVA Summary'!E$78:E$79)*(MONTH($E137)-1)/12)*$H137</f>
        <v>610.56009533070062</v>
      </c>
      <c r="K137" s="230">
        <f>(SUM('1.  LRAMVA Summary'!F$54:F$77)+SUM('1.  LRAMVA Summary'!F$78:F$79)*(MONTH($E137)-1)/12)*$H137</f>
        <v>2637.5035337751751</v>
      </c>
      <c r="L137" s="230">
        <f>(SUM('1.  LRAMVA Summary'!G$54:G$77)+SUM('1.  LRAMVA Summary'!G$78:G$79)*(MONTH($E137)-1)/12)*$H137</f>
        <v>11.71220820840378</v>
      </c>
      <c r="M137" s="230">
        <f>(SUM('1.  LRAMVA Summary'!H$54:H$77)+SUM('1.  LRAMVA Summary'!H$78:H$79)*(MONTH($E137)-1)/12)*$H137</f>
        <v>185.1691037087075</v>
      </c>
      <c r="N137" s="230">
        <f>(SUM('1.  LRAMVA Summary'!I$54:I$77)+SUM('1.  LRAMVA Summary'!I$78:I$79)*(MONTH($E137)-1)/12)*$H137</f>
        <v>577.9722742305778</v>
      </c>
      <c r="O137" s="230">
        <f>(SUM('1.  LRAMVA Summary'!J$54:J$77)+SUM('1.  LRAMVA Summary'!J$78:J$79)*(MONTH($E137)-1)/12)*$H137</f>
        <v>-0.28767870388774397</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39"/>
        <v>5330.5033912791669</v>
      </c>
    </row>
    <row r="138" spans="2:23" s="8" customFormat="1">
      <c r="B138" s="239"/>
      <c r="E138" s="214">
        <v>43556</v>
      </c>
      <c r="F138" s="214" t="s">
        <v>186</v>
      </c>
      <c r="G138" s="215" t="s">
        <v>66</v>
      </c>
      <c r="H138" s="240">
        <f>$C$48/12</f>
        <v>1.8166666666666667E-3</v>
      </c>
      <c r="I138" s="230">
        <f>(SUM('1.  LRAMVA Summary'!D$54:D$77)+SUM('1.  LRAMVA Summary'!D$78:D$79)*(MONTH($E138)-1)/12)*$H138</f>
        <v>1163.7408176776687</v>
      </c>
      <c r="J138" s="230">
        <f>(SUM('1.  LRAMVA Summary'!E$54:E$77)+SUM('1.  LRAMVA Summary'!E$78:E$79)*(MONTH($E138)-1)/12)*$H138</f>
        <v>543.27388074323562</v>
      </c>
      <c r="K138" s="230">
        <f>(SUM('1.  LRAMVA Summary'!F$54:F$77)+SUM('1.  LRAMVA Summary'!F$78:F$79)*(MONTH($E138)-1)/12)*$H138</f>
        <v>2346.8398790326046</v>
      </c>
      <c r="L138" s="230">
        <f>(SUM('1.  LRAMVA Summary'!G$54:G$77)+SUM('1.  LRAMVA Summary'!G$78:G$79)*(MONTH($E138)-1)/12)*$H138</f>
        <v>10.42147505890622</v>
      </c>
      <c r="M138" s="230">
        <f>(SUM('1.  LRAMVA Summary'!H$54:H$77)+SUM('1.  LRAMVA Summary'!H$78:H$79)*(MONTH($E138)-1)/12)*$H138</f>
        <v>164.76271268774786</v>
      </c>
      <c r="N138" s="230">
        <f>(SUM('1.  LRAMVA Summary'!I$54:I$77)+SUM('1.  LRAMVA Summary'!I$78:I$79)*(MONTH($E138)-1)/12)*$H138</f>
        <v>514.27737053986107</v>
      </c>
      <c r="O138" s="230">
        <f>(SUM('1.  LRAMVA Summary'!J$54:J$77)+SUM('1.  LRAMVA Summary'!J$78:J$79)*(MONTH($E138)-1)/12)*$H138</f>
        <v>-0.25597533652052318</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39"/>
        <v>4743.0601604035037</v>
      </c>
    </row>
    <row r="139" spans="2:23" s="9" customFormat="1">
      <c r="B139" s="66"/>
      <c r="E139" s="214">
        <v>43586</v>
      </c>
      <c r="F139" s="214" t="s">
        <v>186</v>
      </c>
      <c r="G139" s="215" t="s">
        <v>66</v>
      </c>
      <c r="H139" s="240">
        <f>$C$48/12</f>
        <v>1.8166666666666667E-3</v>
      </c>
      <c r="I139" s="230">
        <f>(SUM('1.  LRAMVA Summary'!D$54:D$77)+SUM('1.  LRAMVA Summary'!D$78:D$79)*(MONTH($E139)-1)/12)*$H139</f>
        <v>1163.7408176776687</v>
      </c>
      <c r="J139" s="230">
        <f>(SUM('1.  LRAMVA Summary'!E$54:E$77)+SUM('1.  LRAMVA Summary'!E$78:E$79)*(MONTH($E139)-1)/12)*$H139</f>
        <v>543.27388074323562</v>
      </c>
      <c r="K139" s="230">
        <f>(SUM('1.  LRAMVA Summary'!F$54:F$77)+SUM('1.  LRAMVA Summary'!F$78:F$79)*(MONTH($E139)-1)/12)*$H139</f>
        <v>2346.8398790326046</v>
      </c>
      <c r="L139" s="230">
        <f>(SUM('1.  LRAMVA Summary'!G$54:G$77)+SUM('1.  LRAMVA Summary'!G$78:G$79)*(MONTH($E139)-1)/12)*$H139</f>
        <v>10.42147505890622</v>
      </c>
      <c r="M139" s="230">
        <f>(SUM('1.  LRAMVA Summary'!H$54:H$77)+SUM('1.  LRAMVA Summary'!H$78:H$79)*(MONTH($E139)-1)/12)*$H139</f>
        <v>164.76271268774786</v>
      </c>
      <c r="N139" s="230">
        <f>(SUM('1.  LRAMVA Summary'!I$54:I$77)+SUM('1.  LRAMVA Summary'!I$78:I$79)*(MONTH($E139)-1)/12)*$H139</f>
        <v>514.27737053986107</v>
      </c>
      <c r="O139" s="230">
        <f>(SUM('1.  LRAMVA Summary'!J$54:J$77)+SUM('1.  LRAMVA Summary'!J$78:J$79)*(MONTH($E139)-1)/12)*$H139</f>
        <v>-0.25597533652052318</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39"/>
        <v>4743.0601604035037</v>
      </c>
    </row>
    <row r="140" spans="2:23" s="9" customFormat="1">
      <c r="B140" s="66"/>
      <c r="E140" s="214">
        <v>43617</v>
      </c>
      <c r="F140" s="214" t="s">
        <v>186</v>
      </c>
      <c r="G140" s="215" t="s">
        <v>66</v>
      </c>
      <c r="H140" s="240">
        <f>$C$48/12</f>
        <v>1.8166666666666667E-3</v>
      </c>
      <c r="I140" s="230">
        <f>(SUM('1.  LRAMVA Summary'!D$54:D$77)+SUM('1.  LRAMVA Summary'!D$78:D$79)*(MONTH($E140)-1)/12)*$H140</f>
        <v>1163.7408176776687</v>
      </c>
      <c r="J140" s="230">
        <f>(SUM('1.  LRAMVA Summary'!E$54:E$77)+SUM('1.  LRAMVA Summary'!E$78:E$79)*(MONTH($E140)-1)/12)*$H140</f>
        <v>543.27388074323562</v>
      </c>
      <c r="K140" s="230">
        <f>(SUM('1.  LRAMVA Summary'!F$54:F$77)+SUM('1.  LRAMVA Summary'!F$78:F$79)*(MONTH($E140)-1)/12)*$H140</f>
        <v>2346.8398790326046</v>
      </c>
      <c r="L140" s="230">
        <f>(SUM('1.  LRAMVA Summary'!G$54:G$77)+SUM('1.  LRAMVA Summary'!G$78:G$79)*(MONTH($E140)-1)/12)*$H140</f>
        <v>10.42147505890622</v>
      </c>
      <c r="M140" s="230">
        <f>(SUM('1.  LRAMVA Summary'!H$54:H$77)+SUM('1.  LRAMVA Summary'!H$78:H$79)*(MONTH($E140)-1)/12)*$H140</f>
        <v>164.76271268774786</v>
      </c>
      <c r="N140" s="230">
        <f>(SUM('1.  LRAMVA Summary'!I$54:I$77)+SUM('1.  LRAMVA Summary'!I$78:I$79)*(MONTH($E140)-1)/12)*$H140</f>
        <v>514.27737053986107</v>
      </c>
      <c r="O140" s="230">
        <f>(SUM('1.  LRAMVA Summary'!J$54:J$77)+SUM('1.  LRAMVA Summary'!J$78:J$79)*(MONTH($E140)-1)/12)*$H140</f>
        <v>-0.25597533652052318</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39"/>
        <v>4743.0601604035037</v>
      </c>
    </row>
    <row r="141" spans="2:23" s="9" customFormat="1">
      <c r="B141" s="66"/>
      <c r="E141" s="214">
        <v>43647</v>
      </c>
      <c r="F141" s="214" t="s">
        <v>186</v>
      </c>
      <c r="G141" s="215" t="s">
        <v>68</v>
      </c>
      <c r="H141" s="240">
        <f>$C$49/12</f>
        <v>1.8166666666666667E-3</v>
      </c>
      <c r="I141" s="230">
        <f>(SUM('1.  LRAMVA Summary'!D$54:D$77)+SUM('1.  LRAMVA Summary'!D$78:D$79)*(MONTH($E141)-1)/12)*$H141</f>
        <v>1163.7408176776687</v>
      </c>
      <c r="J141" s="230">
        <f>(SUM('1.  LRAMVA Summary'!E$54:E$77)+SUM('1.  LRAMVA Summary'!E$78:E$79)*(MONTH($E141)-1)/12)*$H141</f>
        <v>543.27388074323562</v>
      </c>
      <c r="K141" s="230">
        <f>(SUM('1.  LRAMVA Summary'!F$54:F$77)+SUM('1.  LRAMVA Summary'!F$78:F$79)*(MONTH($E141)-1)/12)*$H141</f>
        <v>2346.8398790326046</v>
      </c>
      <c r="L141" s="230">
        <f>(SUM('1.  LRAMVA Summary'!G$54:G$77)+SUM('1.  LRAMVA Summary'!G$78:G$79)*(MONTH($E141)-1)/12)*$H141</f>
        <v>10.42147505890622</v>
      </c>
      <c r="M141" s="230">
        <f>(SUM('1.  LRAMVA Summary'!H$54:H$77)+SUM('1.  LRAMVA Summary'!H$78:H$79)*(MONTH($E141)-1)/12)*$H141</f>
        <v>164.76271268774786</v>
      </c>
      <c r="N141" s="230">
        <f>(SUM('1.  LRAMVA Summary'!I$54:I$77)+SUM('1.  LRAMVA Summary'!I$78:I$79)*(MONTH($E141)-1)/12)*$H141</f>
        <v>514.27737053986107</v>
      </c>
      <c r="O141" s="230">
        <f>(SUM('1.  LRAMVA Summary'!J$54:J$77)+SUM('1.  LRAMVA Summary'!J$78:J$79)*(MONTH($E141)-1)/12)*$H141</f>
        <v>-0.25597533652052318</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39"/>
        <v>4743.0601604035037</v>
      </c>
    </row>
    <row r="142" spans="2:23" s="9" customFormat="1">
      <c r="B142" s="66"/>
      <c r="E142" s="214">
        <v>43678</v>
      </c>
      <c r="F142" s="214" t="s">
        <v>186</v>
      </c>
      <c r="G142" s="215" t="s">
        <v>68</v>
      </c>
      <c r="H142" s="240">
        <f>$C$49/12</f>
        <v>1.8166666666666667E-3</v>
      </c>
      <c r="I142" s="230">
        <f>(SUM('1.  LRAMVA Summary'!D$54:D$77)+SUM('1.  LRAMVA Summary'!D$78:D$79)*(MONTH($E142)-1)/12)*$H142</f>
        <v>1163.7408176776687</v>
      </c>
      <c r="J142" s="230">
        <f>(SUM('1.  LRAMVA Summary'!E$54:E$77)+SUM('1.  LRAMVA Summary'!E$78:E$79)*(MONTH($E142)-1)/12)*$H142</f>
        <v>543.27388074323562</v>
      </c>
      <c r="K142" s="230">
        <f>(SUM('1.  LRAMVA Summary'!F$54:F$77)+SUM('1.  LRAMVA Summary'!F$78:F$79)*(MONTH($E142)-1)/12)*$H142</f>
        <v>2346.8398790326046</v>
      </c>
      <c r="L142" s="230">
        <f>(SUM('1.  LRAMVA Summary'!G$54:G$77)+SUM('1.  LRAMVA Summary'!G$78:G$79)*(MONTH($E142)-1)/12)*$H142</f>
        <v>10.42147505890622</v>
      </c>
      <c r="M142" s="230">
        <f>(SUM('1.  LRAMVA Summary'!H$54:H$77)+SUM('1.  LRAMVA Summary'!H$78:H$79)*(MONTH($E142)-1)/12)*$H142</f>
        <v>164.76271268774786</v>
      </c>
      <c r="N142" s="230">
        <f>(SUM('1.  LRAMVA Summary'!I$54:I$77)+SUM('1.  LRAMVA Summary'!I$78:I$79)*(MONTH($E142)-1)/12)*$H142</f>
        <v>514.27737053986107</v>
      </c>
      <c r="O142" s="230">
        <f>(SUM('1.  LRAMVA Summary'!J$54:J$77)+SUM('1.  LRAMVA Summary'!J$78:J$79)*(MONTH($E142)-1)/12)*$H142</f>
        <v>-0.25597533652052318</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39"/>
        <v>4743.0601604035037</v>
      </c>
    </row>
    <row r="143" spans="2:23" s="9" customFormat="1">
      <c r="B143" s="66"/>
      <c r="E143" s="214">
        <v>43709</v>
      </c>
      <c r="F143" s="214" t="s">
        <v>186</v>
      </c>
      <c r="G143" s="215" t="s">
        <v>68</v>
      </c>
      <c r="H143" s="240">
        <f>$C$49/12</f>
        <v>1.8166666666666667E-3</v>
      </c>
      <c r="I143" s="230">
        <f>(SUM('1.  LRAMVA Summary'!D$54:D$77)+SUM('1.  LRAMVA Summary'!D$78:D$79)*(MONTH($E143)-1)/12)*$H143</f>
        <v>1163.7408176776687</v>
      </c>
      <c r="J143" s="230">
        <f>(SUM('1.  LRAMVA Summary'!E$54:E$77)+SUM('1.  LRAMVA Summary'!E$78:E$79)*(MONTH($E143)-1)/12)*$H143</f>
        <v>543.27388074323562</v>
      </c>
      <c r="K143" s="230">
        <f>(SUM('1.  LRAMVA Summary'!F$54:F$77)+SUM('1.  LRAMVA Summary'!F$78:F$79)*(MONTH($E143)-1)/12)*$H143</f>
        <v>2346.8398790326046</v>
      </c>
      <c r="L143" s="230">
        <f>(SUM('1.  LRAMVA Summary'!G$54:G$77)+SUM('1.  LRAMVA Summary'!G$78:G$79)*(MONTH($E143)-1)/12)*$H143</f>
        <v>10.42147505890622</v>
      </c>
      <c r="M143" s="230">
        <f>(SUM('1.  LRAMVA Summary'!H$54:H$77)+SUM('1.  LRAMVA Summary'!H$78:H$79)*(MONTH($E143)-1)/12)*$H143</f>
        <v>164.76271268774786</v>
      </c>
      <c r="N143" s="230">
        <f>(SUM('1.  LRAMVA Summary'!I$54:I$77)+SUM('1.  LRAMVA Summary'!I$78:I$79)*(MONTH($E143)-1)/12)*$H143</f>
        <v>514.27737053986107</v>
      </c>
      <c r="O143" s="230">
        <f>(SUM('1.  LRAMVA Summary'!J$54:J$77)+SUM('1.  LRAMVA Summary'!J$78:J$79)*(MONTH($E143)-1)/12)*$H143</f>
        <v>-0.25597533652052318</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39"/>
        <v>4743.0601604035037</v>
      </c>
    </row>
    <row r="144" spans="2:23" s="9" customFormat="1">
      <c r="B144" s="66"/>
      <c r="E144" s="214">
        <v>43739</v>
      </c>
      <c r="F144" s="214" t="s">
        <v>186</v>
      </c>
      <c r="G144" s="215" t="s">
        <v>69</v>
      </c>
      <c r="H144" s="240">
        <f>$C$50/12</f>
        <v>1.8166666666666667E-3</v>
      </c>
      <c r="I144" s="230">
        <f>(SUM('1.  LRAMVA Summary'!D$54:D$77)+SUM('1.  LRAMVA Summary'!D$78:D$79)*(MONTH($E144)-1)/12)*$H144</f>
        <v>1163.7408176776687</v>
      </c>
      <c r="J144" s="230">
        <f>(SUM('1.  LRAMVA Summary'!E$54:E$77)+SUM('1.  LRAMVA Summary'!E$78:E$79)*(MONTH($E144)-1)/12)*$H144</f>
        <v>543.27388074323562</v>
      </c>
      <c r="K144" s="230">
        <f>(SUM('1.  LRAMVA Summary'!F$54:F$77)+SUM('1.  LRAMVA Summary'!F$78:F$79)*(MONTH($E144)-1)/12)*$H144</f>
        <v>2346.8398790326046</v>
      </c>
      <c r="L144" s="230">
        <f>(SUM('1.  LRAMVA Summary'!G$54:G$77)+SUM('1.  LRAMVA Summary'!G$78:G$79)*(MONTH($E144)-1)/12)*$H144</f>
        <v>10.42147505890622</v>
      </c>
      <c r="M144" s="230">
        <f>(SUM('1.  LRAMVA Summary'!H$54:H$77)+SUM('1.  LRAMVA Summary'!H$78:H$79)*(MONTH($E144)-1)/12)*$H144</f>
        <v>164.76271268774786</v>
      </c>
      <c r="N144" s="230">
        <f>(SUM('1.  LRAMVA Summary'!I$54:I$77)+SUM('1.  LRAMVA Summary'!I$78:I$79)*(MONTH($E144)-1)/12)*$H144</f>
        <v>514.27737053986107</v>
      </c>
      <c r="O144" s="230">
        <f>(SUM('1.  LRAMVA Summary'!J$54:J$77)+SUM('1.  LRAMVA Summary'!J$78:J$79)*(MONTH($E144)-1)/12)*$H144</f>
        <v>-0.25597533652052318</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39"/>
        <v>4743.0601604035037</v>
      </c>
    </row>
    <row r="145" spans="2:23" s="9" customFormat="1">
      <c r="B145" s="66"/>
      <c r="E145" s="214">
        <v>43770</v>
      </c>
      <c r="F145" s="214" t="s">
        <v>186</v>
      </c>
      <c r="G145" s="215" t="s">
        <v>69</v>
      </c>
      <c r="H145" s="240">
        <f>$C$50/12</f>
        <v>1.8166666666666667E-3</v>
      </c>
      <c r="I145" s="230">
        <f>(SUM('1.  LRAMVA Summary'!D$54:D$77)+SUM('1.  LRAMVA Summary'!D$78:D$79)*(MONTH($E145)-1)/12)*$H145</f>
        <v>1163.7408176776687</v>
      </c>
      <c r="J145" s="230">
        <f>(SUM('1.  LRAMVA Summary'!E$54:E$77)+SUM('1.  LRAMVA Summary'!E$78:E$79)*(MONTH($E145)-1)/12)*$H145</f>
        <v>543.27388074323562</v>
      </c>
      <c r="K145" s="230">
        <f>(SUM('1.  LRAMVA Summary'!F$54:F$77)+SUM('1.  LRAMVA Summary'!F$78:F$79)*(MONTH($E145)-1)/12)*$H145</f>
        <v>2346.8398790326046</v>
      </c>
      <c r="L145" s="230">
        <f>(SUM('1.  LRAMVA Summary'!G$54:G$77)+SUM('1.  LRAMVA Summary'!G$78:G$79)*(MONTH($E145)-1)/12)*$H145</f>
        <v>10.42147505890622</v>
      </c>
      <c r="M145" s="230">
        <f>(SUM('1.  LRAMVA Summary'!H$54:H$77)+SUM('1.  LRAMVA Summary'!H$78:H$79)*(MONTH($E145)-1)/12)*$H145</f>
        <v>164.76271268774786</v>
      </c>
      <c r="N145" s="230">
        <f>(SUM('1.  LRAMVA Summary'!I$54:I$77)+SUM('1.  LRAMVA Summary'!I$78:I$79)*(MONTH($E145)-1)/12)*$H145</f>
        <v>514.27737053986107</v>
      </c>
      <c r="O145" s="230">
        <f>(SUM('1.  LRAMVA Summary'!J$54:J$77)+SUM('1.  LRAMVA Summary'!J$78:J$79)*(MONTH($E145)-1)/12)*$H145</f>
        <v>-0.25597533652052318</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39"/>
        <v>4743.0601604035037</v>
      </c>
    </row>
    <row r="146" spans="2:23" s="9" customFormat="1">
      <c r="B146" s="66"/>
      <c r="E146" s="214">
        <v>43800</v>
      </c>
      <c r="F146" s="214" t="s">
        <v>186</v>
      </c>
      <c r="G146" s="215" t="s">
        <v>69</v>
      </c>
      <c r="H146" s="240">
        <f>$C$50/12</f>
        <v>1.8166666666666667E-3</v>
      </c>
      <c r="I146" s="230">
        <f>(SUM('1.  LRAMVA Summary'!D$54:D$77)+SUM('1.  LRAMVA Summary'!D$78:D$79)*(MONTH($E146)-1)/12)*$H146</f>
        <v>1163.7408176776687</v>
      </c>
      <c r="J146" s="230">
        <f>(SUM('1.  LRAMVA Summary'!E$54:E$77)+SUM('1.  LRAMVA Summary'!E$78:E$79)*(MONTH($E146)-1)/12)*$H146</f>
        <v>543.27388074323562</v>
      </c>
      <c r="K146" s="230">
        <f>(SUM('1.  LRAMVA Summary'!F$54:F$77)+SUM('1.  LRAMVA Summary'!F$78:F$79)*(MONTH($E146)-1)/12)*$H146</f>
        <v>2346.8398790326046</v>
      </c>
      <c r="L146" s="230">
        <f>(SUM('1.  LRAMVA Summary'!G$54:G$77)+SUM('1.  LRAMVA Summary'!G$78:G$79)*(MONTH($E146)-1)/12)*$H146</f>
        <v>10.42147505890622</v>
      </c>
      <c r="M146" s="230">
        <f>(SUM('1.  LRAMVA Summary'!H$54:H$77)+SUM('1.  LRAMVA Summary'!H$78:H$79)*(MONTH($E146)-1)/12)*$H146</f>
        <v>164.76271268774786</v>
      </c>
      <c r="N146" s="230">
        <f>(SUM('1.  LRAMVA Summary'!I$54:I$77)+SUM('1.  LRAMVA Summary'!I$78:I$79)*(MONTH($E146)-1)/12)*$H146</f>
        <v>514.27737053986107</v>
      </c>
      <c r="O146" s="230">
        <f>(SUM('1.  LRAMVA Summary'!J$54:J$77)+SUM('1.  LRAMVA Summary'!J$78:J$79)*(MONTH($E146)-1)/12)*$H146</f>
        <v>-0.25597533652052318</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39"/>
        <v>4743.0601604035037</v>
      </c>
    </row>
    <row r="147" spans="2:23" s="9" customFormat="1" ht="15.75" thickBot="1">
      <c r="B147" s="66"/>
      <c r="E147" s="216" t="s">
        <v>469</v>
      </c>
      <c r="F147" s="216"/>
      <c r="G147" s="217"/>
      <c r="H147" s="218"/>
      <c r="I147" s="219">
        <f t="shared" ref="I147:O147" si="40">SUM(I134:I146)</f>
        <v>45418.627103852406</v>
      </c>
      <c r="J147" s="219">
        <f t="shared" si="40"/>
        <v>19842.532092333749</v>
      </c>
      <c r="K147" s="219">
        <f t="shared" si="40"/>
        <v>72192.68589574525</v>
      </c>
      <c r="L147" s="219">
        <f t="shared" si="40"/>
        <v>237.34871087941801</v>
      </c>
      <c r="M147" s="219">
        <f t="shared" si="40"/>
        <v>6409.7574598637657</v>
      </c>
      <c r="N147" s="219">
        <f t="shared" si="40"/>
        <v>17026.973884214978</v>
      </c>
      <c r="O147" s="219">
        <f t="shared" si="40"/>
        <v>-4.8033854658716182</v>
      </c>
      <c r="P147" s="219">
        <f t="shared" ref="P147:V147" si="41">SUM(P134:P146)</f>
        <v>0</v>
      </c>
      <c r="Q147" s="219">
        <f t="shared" si="41"/>
        <v>0</v>
      </c>
      <c r="R147" s="219">
        <f t="shared" si="41"/>
        <v>0</v>
      </c>
      <c r="S147" s="219">
        <f t="shared" si="41"/>
        <v>0</v>
      </c>
      <c r="T147" s="219">
        <f t="shared" si="41"/>
        <v>0</v>
      </c>
      <c r="U147" s="219">
        <f t="shared" si="41"/>
        <v>0</v>
      </c>
      <c r="V147" s="219">
        <f t="shared" si="41"/>
        <v>0</v>
      </c>
      <c r="W147" s="219">
        <f>SUM(W134:W146)</f>
        <v>161123.12176142365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 t="shared" ref="I149:N149" si="42">I147+I148</f>
        <v>45418.627103852406</v>
      </c>
      <c r="J149" s="228">
        <f t="shared" si="42"/>
        <v>19842.532092333749</v>
      </c>
      <c r="K149" s="228">
        <f t="shared" si="42"/>
        <v>72192.68589574525</v>
      </c>
      <c r="L149" s="228">
        <f t="shared" si="42"/>
        <v>237.34871087941801</v>
      </c>
      <c r="M149" s="228">
        <f t="shared" si="42"/>
        <v>6409.7574598637657</v>
      </c>
      <c r="N149" s="228">
        <f t="shared" si="42"/>
        <v>17026.973884214978</v>
      </c>
      <c r="O149" s="228">
        <f t="shared" ref="O149:V149" si="43">O147+O148</f>
        <v>-4.8033854658716182</v>
      </c>
      <c r="P149" s="228">
        <f t="shared" si="43"/>
        <v>0</v>
      </c>
      <c r="Q149" s="228">
        <f t="shared" si="43"/>
        <v>0</v>
      </c>
      <c r="R149" s="228">
        <f t="shared" si="43"/>
        <v>0</v>
      </c>
      <c r="S149" s="228">
        <f t="shared" si="43"/>
        <v>0</v>
      </c>
      <c r="T149" s="228">
        <f t="shared" si="43"/>
        <v>0</v>
      </c>
      <c r="U149" s="228">
        <f t="shared" si="43"/>
        <v>0</v>
      </c>
      <c r="V149" s="228">
        <f t="shared" si="43"/>
        <v>0</v>
      </c>
      <c r="W149" s="228">
        <f>W147+W148</f>
        <v>161123.12176142365</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44">SUM(I151:V151)</f>
        <v>0</v>
      </c>
    </row>
    <row r="152" spans="2:23" s="9" customFormat="1">
      <c r="B152" s="66"/>
      <c r="E152" s="214">
        <v>43891</v>
      </c>
      <c r="F152" s="214" t="s">
        <v>187</v>
      </c>
      <c r="G152" s="215" t="s">
        <v>65</v>
      </c>
      <c r="H152" s="240">
        <f>$C$51/12</f>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44"/>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44"/>
        <v>0</v>
      </c>
    </row>
    <row r="154" spans="2:23" s="9" customFormat="1">
      <c r="B154" s="66"/>
      <c r="E154" s="214">
        <v>43952</v>
      </c>
      <c r="F154" s="214" t="s">
        <v>187</v>
      </c>
      <c r="G154" s="215" t="s">
        <v>66</v>
      </c>
      <c r="H154" s="240">
        <f>$C$52/12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44"/>
        <v>0</v>
      </c>
    </row>
    <row r="155" spans="2:23" s="9" customFormat="1">
      <c r="B155" s="66"/>
      <c r="E155" s="214">
        <v>43983</v>
      </c>
      <c r="F155" s="214" t="s">
        <v>187</v>
      </c>
      <c r="G155" s="215" t="s">
        <v>66</v>
      </c>
      <c r="H155" s="240">
        <f>$C$52/12</f>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44"/>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44"/>
        <v>0</v>
      </c>
    </row>
    <row r="157" spans="2:23" s="9" customFormat="1">
      <c r="B157" s="66"/>
      <c r="E157" s="214">
        <v>44044</v>
      </c>
      <c r="F157" s="214" t="s">
        <v>187</v>
      </c>
      <c r="G157" s="215" t="s">
        <v>68</v>
      </c>
      <c r="H157" s="240">
        <f>$C$53/12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44"/>
        <v>0</v>
      </c>
    </row>
    <row r="158" spans="2:23" s="9" customFormat="1">
      <c r="B158" s="66"/>
      <c r="E158" s="214">
        <v>44075</v>
      </c>
      <c r="F158" s="214" t="s">
        <v>187</v>
      </c>
      <c r="G158" s="215" t="s">
        <v>68</v>
      </c>
      <c r="H158" s="240">
        <f>$C$53/12</f>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44"/>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44"/>
        <v>0</v>
      </c>
    </row>
    <row r="160" spans="2:23" s="9" customFormat="1">
      <c r="B160" s="66"/>
      <c r="E160" s="214">
        <v>44136</v>
      </c>
      <c r="F160" s="214" t="s">
        <v>187</v>
      </c>
      <c r="G160" s="215" t="s">
        <v>69</v>
      </c>
      <c r="H160" s="240">
        <f>$C$54/12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44"/>
        <v>0</v>
      </c>
    </row>
    <row r="161" spans="2:23" s="9" customFormat="1">
      <c r="B161" s="66"/>
      <c r="E161" s="214">
        <v>44166</v>
      </c>
      <c r="F161" s="214" t="s">
        <v>187</v>
      </c>
      <c r="G161" s="215" t="s">
        <v>69</v>
      </c>
      <c r="H161" s="240">
        <f>$C$54/12</f>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 t="shared" ref="I162:O162" si="45">SUM(I149:I161)</f>
        <v>45418.627103852406</v>
      </c>
      <c r="J162" s="219">
        <f t="shared" si="45"/>
        <v>19842.532092333749</v>
      </c>
      <c r="K162" s="219">
        <f t="shared" si="45"/>
        <v>72192.68589574525</v>
      </c>
      <c r="L162" s="219">
        <f t="shared" si="45"/>
        <v>237.34871087941801</v>
      </c>
      <c r="M162" s="219">
        <f t="shared" si="45"/>
        <v>6409.7574598637657</v>
      </c>
      <c r="N162" s="219">
        <f t="shared" si="45"/>
        <v>17026.973884214978</v>
      </c>
      <c r="O162" s="219">
        <f t="shared" si="45"/>
        <v>-4.8033854658716182</v>
      </c>
      <c r="P162" s="219">
        <f t="shared" ref="P162:V162" si="46">SUM(P149:P161)</f>
        <v>0</v>
      </c>
      <c r="Q162" s="219">
        <f t="shared" si="46"/>
        <v>0</v>
      </c>
      <c r="R162" s="219">
        <f t="shared" si="46"/>
        <v>0</v>
      </c>
      <c r="S162" s="219">
        <f t="shared" si="46"/>
        <v>0</v>
      </c>
      <c r="T162" s="219">
        <f t="shared" si="46"/>
        <v>0</v>
      </c>
      <c r="U162" s="219">
        <f t="shared" si="46"/>
        <v>0</v>
      </c>
      <c r="V162" s="219">
        <f t="shared" si="46"/>
        <v>0</v>
      </c>
      <c r="W162" s="219">
        <f>SUM(W149:W161)</f>
        <v>161123.12176142365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8"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zoomScale="90" zoomScaleNormal="90" workbookViewId="0">
      <selection activeCell="E15" sqref="E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614</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608</v>
      </c>
      <c r="C17" s="90"/>
      <c r="D17" s="610" t="s">
        <v>586</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621</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620</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622</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632</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591</v>
      </c>
      <c r="H23" s="10"/>
      <c r="I23" s="10"/>
      <c r="J23" s="10"/>
    </row>
    <row r="24" spans="2:73" s="669" customFormat="1" ht="21" customHeight="1">
      <c r="B24" s="701" t="s">
        <v>595</v>
      </c>
      <c r="C24" s="840" t="s">
        <v>596</v>
      </c>
      <c r="D24" s="840"/>
      <c r="E24" s="840"/>
      <c r="F24" s="840"/>
      <c r="G24" s="840"/>
      <c r="H24" s="677" t="s">
        <v>593</v>
      </c>
      <c r="I24" s="677" t="s">
        <v>592</v>
      </c>
      <c r="J24" s="677" t="s">
        <v>594</v>
      </c>
      <c r="K24" s="668"/>
      <c r="L24" s="669" t="s">
        <v>596</v>
      </c>
      <c r="AQ24" s="669" t="s">
        <v>596</v>
      </c>
      <c r="BU24" s="668"/>
    </row>
    <row r="25" spans="2:73" s="250" customFormat="1" ht="49.5" customHeight="1">
      <c r="B25" s="245" t="s">
        <v>473</v>
      </c>
      <c r="C25" s="245" t="s">
        <v>211</v>
      </c>
      <c r="D25" s="627" t="s">
        <v>474</v>
      </c>
      <c r="E25" s="245" t="s">
        <v>208</v>
      </c>
      <c r="F25" s="245" t="s">
        <v>475</v>
      </c>
      <c r="G25" s="245" t="s">
        <v>476</v>
      </c>
      <c r="H25" s="627" t="s">
        <v>477</v>
      </c>
      <c r="I25" s="635" t="s">
        <v>584</v>
      </c>
      <c r="J25" s="642" t="s">
        <v>585</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90" zoomScaleNormal="90" workbookViewId="0">
      <selection activeCell="B18" sqref="B18"/>
    </sheetView>
  </sheetViews>
  <sheetFormatPr defaultColWidth="9.140625" defaultRowHeight="15"/>
  <cols>
    <col min="1" max="16384" width="9.140625" style="12"/>
  </cols>
  <sheetData>
    <row r="12" spans="2:22" ht="24" customHeight="1"/>
    <row r="13" spans="2:22" ht="15.75">
      <c r="B13" s="587" t="s">
        <v>505</v>
      </c>
    </row>
    <row r="14" spans="2:22" ht="15.75">
      <c r="B14" s="587"/>
    </row>
    <row r="15" spans="2:22" s="667" customFormat="1" ht="27" customHeight="1">
      <c r="B15" s="665" t="s">
        <v>667</v>
      </c>
      <c r="C15" s="666"/>
      <c r="D15" s="666"/>
      <c r="E15" s="666"/>
      <c r="F15" s="666"/>
      <c r="G15" s="666"/>
      <c r="H15" s="666"/>
      <c r="I15" s="666"/>
      <c r="J15" s="666"/>
      <c r="K15" s="666"/>
      <c r="L15" s="666"/>
      <c r="M15" s="666"/>
      <c r="N15" s="666"/>
      <c r="O15" s="666"/>
      <c r="P15" s="666"/>
      <c r="Q15" s="666"/>
      <c r="R15" s="666"/>
      <c r="S15" s="666"/>
      <c r="T15" s="666"/>
      <c r="U15" s="666"/>
      <c r="V15" s="66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561</v>
      </c>
      <c r="C16" s="771" t="s">
        <v>505</v>
      </c>
      <c r="D16" s="772"/>
      <c r="E16" s="772"/>
      <c r="F16" s="772"/>
      <c r="G16" s="772"/>
      <c r="H16" s="772"/>
      <c r="I16" s="772"/>
      <c r="J16" s="772"/>
      <c r="K16" s="772"/>
      <c r="L16" s="772"/>
      <c r="M16" s="772"/>
      <c r="N16" s="772"/>
      <c r="O16" s="772"/>
      <c r="P16" s="772"/>
      <c r="Q16" s="772"/>
      <c r="R16" s="772"/>
      <c r="S16" s="772"/>
      <c r="T16" s="772"/>
      <c r="U16" s="772"/>
    </row>
    <row r="17" spans="2:21" ht="55.5" customHeight="1">
      <c r="B17" s="705" t="s">
        <v>635</v>
      </c>
      <c r="C17" s="773" t="s">
        <v>636</v>
      </c>
      <c r="D17" s="773"/>
      <c r="E17" s="773"/>
      <c r="F17" s="773"/>
      <c r="G17" s="773"/>
      <c r="H17" s="773"/>
      <c r="I17" s="773"/>
      <c r="J17" s="773"/>
      <c r="K17" s="773"/>
      <c r="L17" s="773"/>
      <c r="M17" s="773"/>
      <c r="N17" s="773"/>
      <c r="O17" s="773"/>
      <c r="P17" s="773"/>
      <c r="Q17" s="773"/>
      <c r="R17" s="773"/>
      <c r="S17" s="773"/>
      <c r="T17" s="773"/>
      <c r="U17" s="774"/>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640</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637</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70" t="s">
        <v>638</v>
      </c>
      <c r="D23" s="770"/>
      <c r="E23" s="770"/>
      <c r="F23" s="770"/>
      <c r="G23" s="770"/>
      <c r="H23" s="770"/>
      <c r="I23" s="770"/>
      <c r="J23" s="770"/>
      <c r="K23" s="770"/>
      <c r="L23" s="770"/>
      <c r="M23" s="770"/>
      <c r="N23" s="770"/>
      <c r="O23" s="770"/>
      <c r="P23" s="770"/>
      <c r="Q23" s="770"/>
      <c r="R23" s="770"/>
      <c r="S23" s="770"/>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641</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70" t="s">
        <v>639</v>
      </c>
      <c r="D27" s="770"/>
      <c r="E27" s="770"/>
      <c r="F27" s="770"/>
      <c r="G27" s="770"/>
      <c r="H27" s="770"/>
      <c r="I27" s="770"/>
      <c r="J27" s="770"/>
      <c r="K27" s="770"/>
      <c r="L27" s="770"/>
      <c r="M27" s="770"/>
      <c r="N27" s="770"/>
      <c r="O27" s="770"/>
      <c r="P27" s="770"/>
      <c r="Q27" s="770"/>
      <c r="R27" s="770"/>
      <c r="S27" s="770"/>
      <c r="T27" s="770"/>
      <c r="U27" s="775"/>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70" t="s">
        <v>642</v>
      </c>
      <c r="D29" s="770"/>
      <c r="E29" s="770"/>
      <c r="F29" s="770"/>
      <c r="G29" s="770"/>
      <c r="H29" s="770"/>
      <c r="I29" s="770"/>
      <c r="J29" s="770"/>
      <c r="K29" s="770"/>
      <c r="L29" s="770"/>
      <c r="M29" s="770"/>
      <c r="N29" s="770"/>
      <c r="O29" s="770"/>
      <c r="P29" s="770"/>
      <c r="Q29" s="770"/>
      <c r="R29" s="770"/>
      <c r="S29" s="770"/>
      <c r="T29" s="770"/>
      <c r="U29" s="775"/>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643</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644</v>
      </c>
      <c r="C33" s="776" t="s">
        <v>645</v>
      </c>
      <c r="D33" s="776"/>
      <c r="E33" s="776"/>
      <c r="F33" s="776"/>
      <c r="G33" s="776"/>
      <c r="H33" s="776"/>
      <c r="I33" s="776"/>
      <c r="J33" s="776"/>
      <c r="K33" s="776"/>
      <c r="L33" s="776"/>
      <c r="M33" s="776"/>
      <c r="N33" s="776"/>
      <c r="O33" s="776"/>
      <c r="P33" s="776"/>
      <c r="Q33" s="776"/>
      <c r="R33" s="776"/>
      <c r="S33" s="776"/>
      <c r="T33" s="776"/>
      <c r="U33" s="777"/>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646</v>
      </c>
      <c r="C35" s="719" t="s">
        <v>647</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648</v>
      </c>
      <c r="C37" s="778" t="s">
        <v>649</v>
      </c>
      <c r="D37" s="778"/>
      <c r="E37" s="778"/>
      <c r="F37" s="778"/>
      <c r="G37" s="778"/>
      <c r="H37" s="778"/>
      <c r="I37" s="778"/>
      <c r="J37" s="778"/>
      <c r="K37" s="778"/>
      <c r="L37" s="778"/>
      <c r="M37" s="778"/>
      <c r="N37" s="778"/>
      <c r="O37" s="778"/>
      <c r="P37" s="778"/>
      <c r="Q37" s="778"/>
      <c r="R37" s="778"/>
      <c r="S37" s="778"/>
      <c r="T37" s="778"/>
      <c r="U37" s="779"/>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650</v>
      </c>
      <c r="C39" s="721" t="s">
        <v>651</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652</v>
      </c>
      <c r="C41" s="780" t="s">
        <v>653</v>
      </c>
      <c r="D41" s="780"/>
      <c r="E41" s="780"/>
      <c r="F41" s="780"/>
      <c r="G41" s="780"/>
      <c r="H41" s="780"/>
      <c r="I41" s="780"/>
      <c r="J41" s="780"/>
      <c r="K41" s="780"/>
      <c r="L41" s="780"/>
      <c r="M41" s="780"/>
      <c r="N41" s="780"/>
      <c r="O41" s="780"/>
      <c r="P41" s="780"/>
      <c r="Q41" s="780"/>
      <c r="R41" s="780"/>
      <c r="S41" s="780"/>
      <c r="T41" s="780"/>
      <c r="U41" s="78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654</v>
      </c>
      <c r="C43" s="719" t="s">
        <v>655</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68" t="s">
        <v>672</v>
      </c>
      <c r="D45" s="768"/>
      <c r="E45" s="768"/>
      <c r="F45" s="768"/>
      <c r="G45" s="768"/>
      <c r="H45" s="768"/>
      <c r="I45" s="768"/>
      <c r="J45" s="768"/>
      <c r="K45" s="768"/>
      <c r="L45" s="768"/>
      <c r="M45" s="768"/>
      <c r="N45" s="768"/>
      <c r="O45" s="768"/>
      <c r="P45" s="768"/>
      <c r="Q45" s="768"/>
      <c r="R45" s="768"/>
      <c r="S45" s="768"/>
      <c r="T45" s="768"/>
      <c r="U45" s="76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68" t="s">
        <v>656</v>
      </c>
      <c r="D47" s="768"/>
      <c r="E47" s="768"/>
      <c r="F47" s="768"/>
      <c r="G47" s="768"/>
      <c r="H47" s="768"/>
      <c r="I47" s="768"/>
      <c r="J47" s="768"/>
      <c r="K47" s="768"/>
      <c r="L47" s="768"/>
      <c r="M47" s="768"/>
      <c r="N47" s="768"/>
      <c r="O47" s="768"/>
      <c r="P47" s="768"/>
      <c r="Q47" s="768"/>
      <c r="R47" s="768"/>
      <c r="S47" s="768"/>
      <c r="T47" s="768"/>
      <c r="U47" s="76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68" t="s">
        <v>657</v>
      </c>
      <c r="D49" s="768"/>
      <c r="E49" s="768"/>
      <c r="F49" s="768"/>
      <c r="G49" s="768"/>
      <c r="H49" s="768"/>
      <c r="I49" s="768"/>
      <c r="J49" s="768"/>
      <c r="K49" s="768"/>
      <c r="L49" s="768"/>
      <c r="M49" s="768"/>
      <c r="N49" s="768"/>
      <c r="O49" s="768"/>
      <c r="P49" s="768"/>
      <c r="Q49" s="768"/>
      <c r="R49" s="768"/>
      <c r="S49" s="768"/>
      <c r="T49" s="768"/>
      <c r="U49" s="76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68" t="s">
        <v>658</v>
      </c>
      <c r="D51" s="768"/>
      <c r="E51" s="768"/>
      <c r="F51" s="768"/>
      <c r="G51" s="768"/>
      <c r="H51" s="768"/>
      <c r="I51" s="768"/>
      <c r="J51" s="768"/>
      <c r="K51" s="768"/>
      <c r="L51" s="768"/>
      <c r="M51" s="768"/>
      <c r="N51" s="768"/>
      <c r="O51" s="768"/>
      <c r="P51" s="768"/>
      <c r="Q51" s="768"/>
      <c r="R51" s="768"/>
      <c r="S51" s="768"/>
      <c r="T51" s="768"/>
      <c r="U51" s="769"/>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70" t="s">
        <v>671</v>
      </c>
      <c r="D53" s="770"/>
      <c r="E53" s="770"/>
      <c r="F53" s="770"/>
      <c r="G53" s="770"/>
      <c r="H53" s="770"/>
      <c r="I53" s="770"/>
      <c r="J53" s="770"/>
      <c r="K53" s="770"/>
      <c r="L53" s="770"/>
      <c r="M53" s="770"/>
      <c r="N53" s="770"/>
      <c r="O53" s="770"/>
      <c r="P53" s="770"/>
      <c r="Q53" s="770"/>
      <c r="R53" s="770"/>
      <c r="S53" s="770"/>
      <c r="T53" s="770"/>
      <c r="U53" s="775"/>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659</v>
      </c>
      <c r="C55" s="778" t="s">
        <v>660</v>
      </c>
      <c r="D55" s="778"/>
      <c r="E55" s="778"/>
      <c r="F55" s="778"/>
      <c r="G55" s="778"/>
      <c r="H55" s="778"/>
      <c r="I55" s="778"/>
      <c r="J55" s="778"/>
      <c r="K55" s="778"/>
      <c r="L55" s="778"/>
      <c r="M55" s="778"/>
      <c r="N55" s="778"/>
      <c r="O55" s="778"/>
      <c r="P55" s="778"/>
      <c r="Q55" s="778"/>
      <c r="R55" s="778"/>
      <c r="S55" s="778"/>
      <c r="T55" s="778"/>
      <c r="U55" s="779"/>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661</v>
      </c>
      <c r="C57" s="778" t="s">
        <v>662</v>
      </c>
      <c r="D57" s="778"/>
      <c r="E57" s="778"/>
      <c r="F57" s="778"/>
      <c r="G57" s="778"/>
      <c r="H57" s="778"/>
      <c r="I57" s="778"/>
      <c r="J57" s="778"/>
      <c r="K57" s="778"/>
      <c r="L57" s="778"/>
      <c r="M57" s="778"/>
      <c r="N57" s="778"/>
      <c r="O57" s="778"/>
      <c r="P57" s="778"/>
      <c r="Q57" s="778"/>
      <c r="R57" s="778"/>
      <c r="S57" s="778"/>
      <c r="T57" s="778"/>
      <c r="U57" s="779"/>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663</v>
      </c>
      <c r="C59" s="726" t="s">
        <v>664</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4" zoomScale="80" zoomScaleNormal="80" workbookViewId="0">
      <selection activeCell="C16" sqref="C16"/>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3" t="s">
        <v>674</v>
      </c>
      <c r="C3" s="784"/>
      <c r="D3" s="784"/>
      <c r="E3" s="784"/>
      <c r="F3" s="785"/>
      <c r="G3" s="122"/>
    </row>
    <row r="4" spans="2:20" ht="16.5" customHeight="1">
      <c r="B4" s="786"/>
      <c r="C4" s="787"/>
      <c r="D4" s="787"/>
      <c r="E4" s="787"/>
      <c r="F4" s="788"/>
      <c r="G4" s="122"/>
    </row>
    <row r="5" spans="2:20" ht="71.25" customHeight="1">
      <c r="B5" s="786"/>
      <c r="C5" s="787"/>
      <c r="D5" s="787"/>
      <c r="E5" s="787"/>
      <c r="F5" s="788"/>
      <c r="G5" s="122"/>
    </row>
    <row r="6" spans="2:20" ht="21.75" customHeight="1">
      <c r="B6" s="789"/>
      <c r="C6" s="790"/>
      <c r="D6" s="790"/>
      <c r="E6" s="790"/>
      <c r="F6" s="791"/>
      <c r="G6" s="122"/>
    </row>
    <row r="8" spans="2:20" ht="21">
      <c r="B8" s="782" t="s">
        <v>481</v>
      </c>
      <c r="C8" s="782"/>
      <c r="D8" s="782"/>
      <c r="E8" s="782"/>
      <c r="F8" s="782"/>
      <c r="G8" s="78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589</v>
      </c>
      <c r="G12" s="28"/>
      <c r="L12" s="33"/>
      <c r="M12" s="33"/>
      <c r="N12" s="33"/>
      <c r="O12" s="33"/>
      <c r="P12" s="33"/>
      <c r="Q12" s="68"/>
      <c r="S12" s="8"/>
      <c r="T12" s="8"/>
    </row>
    <row r="13" spans="2:20" s="9" customFormat="1" ht="26.25" customHeight="1" thickBot="1">
      <c r="B13" s="102" t="s">
        <v>416</v>
      </c>
      <c r="C13" s="124" t="s">
        <v>628</v>
      </c>
      <c r="G13" s="109"/>
      <c r="L13" s="33"/>
      <c r="M13" s="33"/>
      <c r="N13" s="33"/>
      <c r="O13" s="33"/>
      <c r="P13" s="33"/>
      <c r="Q13" s="68"/>
      <c r="S13" s="8"/>
      <c r="T13" s="8"/>
    </row>
    <row r="14" spans="2:20" s="9" customFormat="1" ht="26.25" customHeight="1" thickBot="1">
      <c r="B14" s="102" t="s">
        <v>416</v>
      </c>
      <c r="C14" s="172" t="s">
        <v>623</v>
      </c>
      <c r="G14" s="123"/>
      <c r="L14" s="33"/>
      <c r="M14" s="33"/>
      <c r="N14" s="33"/>
      <c r="O14" s="33"/>
      <c r="P14" s="33"/>
      <c r="Q14" s="68"/>
      <c r="S14" s="8"/>
      <c r="T14" s="8"/>
    </row>
    <row r="15" spans="2:20" s="9" customFormat="1" ht="26.25" customHeight="1" thickBot="1">
      <c r="B15" s="102" t="s">
        <v>418</v>
      </c>
      <c r="C15" s="172" t="s">
        <v>624</v>
      </c>
      <c r="G15" s="123"/>
      <c r="L15" s="33"/>
      <c r="M15" s="33"/>
      <c r="N15" s="33"/>
      <c r="O15" s="33"/>
      <c r="P15" s="33"/>
      <c r="Q15" s="68"/>
      <c r="S15" s="8"/>
      <c r="T15" s="8"/>
    </row>
    <row r="16" spans="2:20" s="9" customFormat="1" ht="26.25" customHeight="1" thickBot="1">
      <c r="B16" s="102" t="s">
        <v>416</v>
      </c>
      <c r="C16" s="172" t="s">
        <v>625</v>
      </c>
      <c r="G16" s="123"/>
      <c r="L16" s="33"/>
      <c r="M16" s="33"/>
      <c r="N16" s="33"/>
      <c r="O16" s="33"/>
      <c r="P16" s="33"/>
      <c r="Q16" s="68"/>
      <c r="S16" s="8"/>
      <c r="T16" s="8"/>
    </row>
    <row r="17" spans="2:20" s="9" customFormat="1" ht="26.25" customHeight="1" thickBot="1">
      <c r="B17" s="102" t="s">
        <v>416</v>
      </c>
      <c r="C17" s="124" t="s">
        <v>626</v>
      </c>
      <c r="G17" s="109"/>
      <c r="L17" s="33"/>
      <c r="M17" s="33"/>
      <c r="N17" s="33"/>
      <c r="O17" s="33"/>
      <c r="P17" s="33"/>
      <c r="Q17" s="68"/>
      <c r="S17" s="8"/>
      <c r="T17" s="8"/>
    </row>
    <row r="18" spans="2:20" s="9" customFormat="1" ht="26.25" customHeight="1" thickBot="1">
      <c r="B18" s="102" t="s">
        <v>418</v>
      </c>
      <c r="C18" s="124" t="s">
        <v>627</v>
      </c>
      <c r="G18" s="123"/>
      <c r="L18" s="33"/>
      <c r="M18" s="33"/>
      <c r="N18" s="33"/>
      <c r="O18" s="33"/>
      <c r="P18" s="33"/>
      <c r="Q18" s="68"/>
      <c r="S18" s="8"/>
      <c r="T18" s="8"/>
    </row>
    <row r="19" spans="2:20" s="9" customFormat="1" ht="26.25" customHeight="1" thickBot="1">
      <c r="B19" s="102" t="s">
        <v>416</v>
      </c>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6" t="s">
        <v>543</v>
      </c>
      <c r="C22" s="652" t="s">
        <v>437</v>
      </c>
      <c r="D22" s="655" t="s">
        <v>443</v>
      </c>
      <c r="E22" s="659" t="s">
        <v>588</v>
      </c>
      <c r="F22" s="655" t="s">
        <v>448</v>
      </c>
      <c r="G22" s="174"/>
      <c r="M22" s="644"/>
      <c r="T22" s="644"/>
    </row>
    <row r="23" spans="2:20" s="103" customFormat="1" ht="35.25" customHeight="1">
      <c r="B23" s="647" t="s">
        <v>458</v>
      </c>
      <c r="C23" s="653" t="s">
        <v>438</v>
      </c>
      <c r="D23" s="656" t="s">
        <v>444</v>
      </c>
      <c r="E23" s="660" t="s">
        <v>588</v>
      </c>
      <c r="F23" s="656" t="s">
        <v>448</v>
      </c>
      <c r="G23" s="174"/>
      <c r="M23" s="644"/>
      <c r="T23" s="644"/>
    </row>
    <row r="24" spans="2:20" s="103" customFormat="1" ht="34.5" customHeight="1">
      <c r="B24" s="647" t="s">
        <v>455</v>
      </c>
      <c r="C24" s="653" t="s">
        <v>438</v>
      </c>
      <c r="D24" s="656" t="s">
        <v>445</v>
      </c>
      <c r="E24" s="660" t="s">
        <v>588</v>
      </c>
      <c r="F24" s="656" t="s">
        <v>448</v>
      </c>
      <c r="G24" s="174"/>
      <c r="M24" s="644"/>
      <c r="T24" s="644"/>
    </row>
    <row r="25" spans="2:20" s="103" customFormat="1" ht="32.25" customHeight="1">
      <c r="B25" s="648" t="s">
        <v>456</v>
      </c>
      <c r="C25" s="653" t="s">
        <v>437</v>
      </c>
      <c r="D25" s="656" t="s">
        <v>446</v>
      </c>
      <c r="E25" s="661" t="s">
        <v>607</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571</v>
      </c>
      <c r="H1" s="120" t="s">
        <v>582</v>
      </c>
    </row>
    <row r="2" spans="1:8">
      <c r="A2" s="12" t="s">
        <v>29</v>
      </c>
      <c r="B2" s="12" t="s">
        <v>27</v>
      </c>
      <c r="C2" s="10">
        <v>2006</v>
      </c>
      <c r="D2" s="12" t="s">
        <v>416</v>
      </c>
      <c r="E2" s="10">
        <f>'2. LRAMVA Threshold'!D9</f>
        <v>0</v>
      </c>
      <c r="F2" s="26" t="s">
        <v>170</v>
      </c>
      <c r="G2" s="12" t="s">
        <v>572</v>
      </c>
      <c r="H2" s="12" t="s">
        <v>590</v>
      </c>
    </row>
    <row r="3" spans="1:8">
      <c r="A3" s="12" t="s">
        <v>371</v>
      </c>
      <c r="B3" s="12" t="s">
        <v>27</v>
      </c>
      <c r="C3" s="10">
        <v>2007</v>
      </c>
      <c r="D3" s="12" t="s">
        <v>417</v>
      </c>
      <c r="E3" s="10">
        <f>'2. LRAMVA Threshold'!D24</f>
        <v>0</v>
      </c>
      <c r="F3" s="12" t="s">
        <v>550</v>
      </c>
      <c r="G3" s="12" t="s">
        <v>573</v>
      </c>
      <c r="H3" s="12" t="s">
        <v>583</v>
      </c>
    </row>
    <row r="4" spans="1:8">
      <c r="A4" s="12" t="s">
        <v>372</v>
      </c>
      <c r="B4" s="12" t="s">
        <v>28</v>
      </c>
      <c r="C4" s="10">
        <v>2008</v>
      </c>
      <c r="D4" s="12" t="s">
        <v>418</v>
      </c>
      <c r="F4" s="12" t="s">
        <v>169</v>
      </c>
      <c r="G4" s="12" t="s">
        <v>574</v>
      </c>
    </row>
    <row r="5" spans="1:8">
      <c r="A5" s="12" t="s">
        <v>373</v>
      </c>
      <c r="B5" s="12" t="s">
        <v>28</v>
      </c>
      <c r="C5" s="10">
        <v>2009</v>
      </c>
      <c r="F5" s="12" t="s">
        <v>368</v>
      </c>
      <c r="G5" s="12" t="s">
        <v>575</v>
      </c>
    </row>
    <row r="6" spans="1:8">
      <c r="A6" s="12" t="s">
        <v>374</v>
      </c>
      <c r="B6" s="12" t="s">
        <v>28</v>
      </c>
      <c r="C6" s="10">
        <v>2010</v>
      </c>
      <c r="F6" s="12" t="s">
        <v>369</v>
      </c>
      <c r="G6" s="12" t="s">
        <v>576</v>
      </c>
    </row>
    <row r="7" spans="1:8">
      <c r="A7" s="12" t="s">
        <v>375</v>
      </c>
      <c r="B7" s="12" t="s">
        <v>28</v>
      </c>
      <c r="C7" s="10">
        <v>2011</v>
      </c>
      <c r="F7" s="12" t="s">
        <v>370</v>
      </c>
      <c r="G7" s="12" t="s">
        <v>577</v>
      </c>
    </row>
    <row r="8" spans="1:8">
      <c r="A8" s="12" t="s">
        <v>376</v>
      </c>
      <c r="B8" s="12" t="s">
        <v>28</v>
      </c>
      <c r="C8" s="10">
        <v>2012</v>
      </c>
      <c r="F8" s="12" t="s">
        <v>558</v>
      </c>
      <c r="G8" s="12" t="s">
        <v>578</v>
      </c>
    </row>
    <row r="9" spans="1:8">
      <c r="A9" s="12" t="s">
        <v>377</v>
      </c>
      <c r="B9" s="12" t="s">
        <v>28</v>
      </c>
      <c r="C9" s="10">
        <v>2013</v>
      </c>
      <c r="G9" s="12" t="s">
        <v>579</v>
      </c>
    </row>
    <row r="10" spans="1:8">
      <c r="A10" s="12" t="s">
        <v>378</v>
      </c>
      <c r="B10" s="12" t="s">
        <v>28</v>
      </c>
      <c r="C10" s="10">
        <v>2014</v>
      </c>
      <c r="G10" s="12" t="s">
        <v>580</v>
      </c>
    </row>
    <row r="11" spans="1:8">
      <c r="A11" s="12" t="s">
        <v>379</v>
      </c>
      <c r="B11" s="12" t="s">
        <v>28</v>
      </c>
      <c r="C11" s="10">
        <v>2015</v>
      </c>
      <c r="G11" s="12" t="s">
        <v>581</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zoomScale="85" zoomScaleNormal="85" workbookViewId="0">
      <selection activeCell="G17" sqref="G17"/>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9.1406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7"/>
      <c r="C7" s="17"/>
      <c r="D7" s="17"/>
      <c r="E7" s="9"/>
      <c r="T7" s="9"/>
      <c r="V7" s="8"/>
    </row>
    <row r="8" spans="2:22" ht="24.75" customHeight="1">
      <c r="B8" s="117" t="s">
        <v>239</v>
      </c>
      <c r="C8" s="189"/>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741" t="s">
        <v>690</v>
      </c>
      <c r="E14" s="130"/>
      <c r="F14" s="124" t="s">
        <v>548</v>
      </c>
      <c r="H14" s="742" t="s">
        <v>799</v>
      </c>
      <c r="J14" s="124" t="s">
        <v>515</v>
      </c>
      <c r="L14" s="132"/>
      <c r="N14" s="103"/>
      <c r="Q14" s="99"/>
      <c r="R14" s="96"/>
    </row>
    <row r="15" spans="2:22" ht="26.25" customHeight="1" thickBot="1">
      <c r="B15" s="124" t="s">
        <v>424</v>
      </c>
      <c r="C15" s="106"/>
      <c r="D15" s="742" t="s">
        <v>691</v>
      </c>
      <c r="F15" s="124" t="s">
        <v>414</v>
      </c>
      <c r="G15" s="127"/>
      <c r="H15" s="542" t="s">
        <v>692</v>
      </c>
      <c r="I15" s="17"/>
      <c r="J15" s="124" t="s">
        <v>516</v>
      </c>
      <c r="L15" s="132"/>
      <c r="M15" s="103"/>
      <c r="Q15" s="108"/>
      <c r="R15" s="96"/>
    </row>
    <row r="16" spans="2:22" ht="28.5" customHeight="1" thickBot="1">
      <c r="B16" s="124" t="s">
        <v>454</v>
      </c>
      <c r="C16" s="106"/>
      <c r="D16" s="743" t="s">
        <v>183</v>
      </c>
      <c r="E16" s="103"/>
      <c r="F16" s="124" t="s">
        <v>434</v>
      </c>
      <c r="G16" s="125"/>
      <c r="H16" s="742" t="s">
        <v>800</v>
      </c>
      <c r="I16" s="103"/>
      <c r="K16" s="195"/>
      <c r="L16" s="195"/>
      <c r="M16" s="195"/>
      <c r="N16" s="195"/>
      <c r="Q16" s="115"/>
      <c r="R16" s="96"/>
    </row>
    <row r="17" spans="1:21" ht="29.25" customHeight="1" thickBot="1">
      <c r="B17" s="124" t="s">
        <v>421</v>
      </c>
      <c r="C17" s="106"/>
      <c r="D17" s="732">
        <v>3444625</v>
      </c>
      <c r="E17" s="121"/>
      <c r="F17" s="738" t="s">
        <v>676</v>
      </c>
      <c r="G17" s="195"/>
      <c r="H17" s="742">
        <v>1</v>
      </c>
      <c r="I17" s="17"/>
      <c r="M17" s="195"/>
      <c r="N17" s="195"/>
      <c r="P17" s="99"/>
      <c r="Q17" s="99"/>
      <c r="R17" s="96"/>
    </row>
    <row r="18" spans="1:21" s="28" customFormat="1" ht="29.25" customHeight="1">
      <c r="B18" s="124"/>
      <c r="C18" s="733"/>
      <c r="D18" s="731"/>
      <c r="E18" s="734"/>
      <c r="F18" s="730"/>
      <c r="G18" s="735"/>
      <c r="H18" s="736"/>
      <c r="I18" s="163"/>
      <c r="M18" s="735"/>
      <c r="N18" s="735"/>
      <c r="P18" s="735"/>
      <c r="Q18" s="735"/>
      <c r="R18" s="737"/>
      <c r="T18" s="37"/>
      <c r="U18" s="37"/>
    </row>
    <row r="19" spans="1:21" ht="27.75" customHeight="1" thickBot="1">
      <c r="E19" s="9"/>
      <c r="F19" s="124" t="s">
        <v>435</v>
      </c>
      <c r="G19" s="602" t="s">
        <v>363</v>
      </c>
      <c r="H19" s="242">
        <f>SUM(R54,R57,R60,R63,R66,R69,R72)</f>
        <v>1322451.6211763523</v>
      </c>
      <c r="I19" s="17"/>
      <c r="J19" s="115"/>
      <c r="K19" s="115"/>
      <c r="L19" s="115"/>
      <c r="M19" s="115"/>
      <c r="N19" s="115"/>
      <c r="P19" s="115"/>
      <c r="Q19" s="115"/>
      <c r="R19" s="96"/>
    </row>
    <row r="20" spans="1:21" ht="27.75" customHeight="1" thickBot="1">
      <c r="E20" s="9"/>
      <c r="F20" s="124" t="s">
        <v>436</v>
      </c>
      <c r="G20" s="602" t="s">
        <v>364</v>
      </c>
      <c r="H20" s="131">
        <f>-SUM(R55,R58,R61,R64,R67,R70,R73)</f>
        <v>0</v>
      </c>
      <c r="I20" s="17"/>
      <c r="J20" s="115"/>
      <c r="P20" s="115"/>
      <c r="Q20" s="115"/>
      <c r="R20" s="96"/>
    </row>
    <row r="21" spans="1:21" ht="27.75" customHeight="1" thickBot="1">
      <c r="C21" s="32"/>
      <c r="D21" s="32"/>
      <c r="E21" s="32"/>
      <c r="F21" s="124" t="s">
        <v>408</v>
      </c>
      <c r="G21" s="602" t="s">
        <v>365</v>
      </c>
      <c r="H21" s="188">
        <f>R84</f>
        <v>161123.12176142368</v>
      </c>
      <c r="I21" s="103"/>
      <c r="P21" s="115"/>
      <c r="Q21" s="115"/>
      <c r="R21" s="96"/>
    </row>
    <row r="22" spans="1:21" ht="27.75" customHeight="1">
      <c r="C22" s="32"/>
      <c r="D22" s="32"/>
      <c r="E22" s="32"/>
      <c r="F22" s="124" t="s">
        <v>510</v>
      </c>
      <c r="G22" s="602" t="s">
        <v>449</v>
      </c>
      <c r="H22" s="188">
        <f>H19-H20+H21</f>
        <v>1483574.742937776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39.5" customHeight="1">
      <c r="A26" s="28"/>
      <c r="B26" s="794" t="s">
        <v>683</v>
      </c>
      <c r="C26" s="794"/>
      <c r="D26" s="794"/>
      <c r="E26" s="794"/>
      <c r="F26" s="794"/>
      <c r="G26" s="794"/>
    </row>
    <row r="27" spans="1:21" ht="14.25" customHeight="1">
      <c r="A27" s="28"/>
      <c r="B27" s="547"/>
      <c r="C27" s="547"/>
      <c r="D27" s="538"/>
      <c r="E27" s="538"/>
      <c r="F27" s="538"/>
      <c r="G27" s="547"/>
    </row>
    <row r="28" spans="1:21" s="17" customFormat="1" ht="27" customHeight="1">
      <c r="B28" s="795" t="s">
        <v>507</v>
      </c>
      <c r="C28" s="796"/>
      <c r="D28" s="133" t="s">
        <v>41</v>
      </c>
      <c r="E28" s="134" t="s">
        <v>673</v>
      </c>
      <c r="F28" s="134" t="s">
        <v>408</v>
      </c>
      <c r="G28" s="135" t="s">
        <v>409</v>
      </c>
      <c r="T28" s="136"/>
      <c r="U28" s="136"/>
    </row>
    <row r="29" spans="1:21" ht="20.25" customHeight="1">
      <c r="B29" s="792" t="s">
        <v>29</v>
      </c>
      <c r="C29" s="793"/>
      <c r="D29" s="740" t="s">
        <v>27</v>
      </c>
      <c r="E29" s="138">
        <f>SUM(D54:D83)</f>
        <v>640591.27578587271</v>
      </c>
      <c r="F29" s="139">
        <f>D84</f>
        <v>45418.627103852406</v>
      </c>
      <c r="G29" s="138">
        <f t="shared" ref="G29:G35" si="0">E29+F29</f>
        <v>686009.90288972517</v>
      </c>
    </row>
    <row r="30" spans="1:21" ht="20.25" customHeight="1">
      <c r="B30" s="792" t="s">
        <v>684</v>
      </c>
      <c r="C30" s="793"/>
      <c r="D30" s="740" t="s">
        <v>27</v>
      </c>
      <c r="E30" s="140">
        <f>SUM(E54:E83)</f>
        <v>299049.84261095535</v>
      </c>
      <c r="F30" s="141">
        <f>E84</f>
        <v>19842.532092333749</v>
      </c>
      <c r="G30" s="140">
        <f t="shared" si="0"/>
        <v>318892.37470328913</v>
      </c>
    </row>
    <row r="31" spans="1:21" ht="20.25" customHeight="1">
      <c r="B31" s="792" t="s">
        <v>685</v>
      </c>
      <c r="C31" s="793"/>
      <c r="D31" s="740" t="s">
        <v>28</v>
      </c>
      <c r="E31" s="140">
        <f>SUM(F54:F83)</f>
        <v>1291838.4655225347</v>
      </c>
      <c r="F31" s="141">
        <f>F84</f>
        <v>72192.68589574525</v>
      </c>
      <c r="G31" s="140">
        <f t="shared" si="0"/>
        <v>1364031.1514182799</v>
      </c>
    </row>
    <row r="32" spans="1:21" ht="20.25" customHeight="1">
      <c r="B32" s="792" t="s">
        <v>686</v>
      </c>
      <c r="C32" s="793"/>
      <c r="D32" s="740" t="s">
        <v>28</v>
      </c>
      <c r="E32" s="140">
        <f>SUM(G54:G83)</f>
        <v>5736.5917755447081</v>
      </c>
      <c r="F32" s="141">
        <f>G84</f>
        <v>237.34871087941801</v>
      </c>
      <c r="G32" s="140">
        <f t="shared" si="0"/>
        <v>5973.940486424126</v>
      </c>
    </row>
    <row r="33" spans="2:22" ht="20.25" customHeight="1">
      <c r="B33" s="792" t="s">
        <v>687</v>
      </c>
      <c r="C33" s="793"/>
      <c r="D33" s="740" t="s">
        <v>28</v>
      </c>
      <c r="E33" s="140">
        <f>SUM(H54:H83)</f>
        <v>90695.071204264881</v>
      </c>
      <c r="F33" s="141">
        <f>H84</f>
        <v>6409.7574598637657</v>
      </c>
      <c r="G33" s="140">
        <f t="shared" si="0"/>
        <v>97104.82866412864</v>
      </c>
    </row>
    <row r="34" spans="2:22" ht="20.25" customHeight="1">
      <c r="B34" s="792" t="s">
        <v>688</v>
      </c>
      <c r="C34" s="793"/>
      <c r="D34" s="740" t="s">
        <v>28</v>
      </c>
      <c r="E34" s="140">
        <f>SUM(I54:I83)</f>
        <v>283088.46084762993</v>
      </c>
      <c r="F34" s="141">
        <f>I84</f>
        <v>17026.973884214978</v>
      </c>
      <c r="G34" s="140">
        <f t="shared" si="0"/>
        <v>300115.43473184493</v>
      </c>
    </row>
    <row r="35" spans="2:22" ht="20.25" customHeight="1">
      <c r="B35" s="792" t="s">
        <v>689</v>
      </c>
      <c r="C35" s="793"/>
      <c r="D35" s="740" t="s">
        <v>28</v>
      </c>
      <c r="E35" s="140">
        <f>SUM(J54:J83)</f>
        <v>-140.90385496542561</v>
      </c>
      <c r="F35" s="141">
        <f>J84</f>
        <v>-4.8033854658716182</v>
      </c>
      <c r="G35" s="140">
        <f t="shared" si="0"/>
        <v>-145.70724043129724</v>
      </c>
    </row>
    <row r="36" spans="2:22" ht="20.25" customHeight="1">
      <c r="B36" s="792" t="s">
        <v>490</v>
      </c>
      <c r="C36" s="793"/>
      <c r="D36" s="740" t="s">
        <v>28</v>
      </c>
      <c r="E36" s="140">
        <f>SUM(K54:K83)</f>
        <v>0</v>
      </c>
      <c r="F36" s="141">
        <f>K84</f>
        <v>0</v>
      </c>
      <c r="G36" s="140">
        <f t="shared" ref="G36:G42" si="1">E36+F36</f>
        <v>0</v>
      </c>
    </row>
    <row r="37" spans="2:22" ht="20.25" customHeight="1">
      <c r="B37" s="792"/>
      <c r="C37" s="793"/>
      <c r="D37" s="637"/>
      <c r="E37" s="140">
        <f>SUM(L54:L83)</f>
        <v>0</v>
      </c>
      <c r="F37" s="141">
        <f>L84</f>
        <v>0</v>
      </c>
      <c r="G37" s="140">
        <f t="shared" si="1"/>
        <v>0</v>
      </c>
    </row>
    <row r="38" spans="2:22" ht="20.25" customHeight="1">
      <c r="B38" s="792"/>
      <c r="C38" s="793"/>
      <c r="D38" s="637"/>
      <c r="E38" s="140">
        <f>SUM(M54:M83)</f>
        <v>0</v>
      </c>
      <c r="F38" s="141">
        <f>M84</f>
        <v>0</v>
      </c>
      <c r="G38" s="140">
        <f t="shared" si="1"/>
        <v>0</v>
      </c>
    </row>
    <row r="39" spans="2:22" ht="20.25" customHeight="1">
      <c r="B39" s="792"/>
      <c r="C39" s="793"/>
      <c r="D39" s="637"/>
      <c r="E39" s="140">
        <f>SUM(N54:N83)</f>
        <v>0</v>
      </c>
      <c r="F39" s="141">
        <f>N84</f>
        <v>0</v>
      </c>
      <c r="G39" s="140">
        <f t="shared" si="1"/>
        <v>0</v>
      </c>
    </row>
    <row r="40" spans="2:22" ht="20.25" customHeight="1">
      <c r="B40" s="792"/>
      <c r="C40" s="793"/>
      <c r="D40" s="637"/>
      <c r="E40" s="140">
        <f>SUM(O54:O83)</f>
        <v>0</v>
      </c>
      <c r="F40" s="141">
        <f>O84</f>
        <v>0</v>
      </c>
      <c r="G40" s="140">
        <f t="shared" si="1"/>
        <v>0</v>
      </c>
    </row>
    <row r="41" spans="2:22" ht="20.25" customHeight="1">
      <c r="B41" s="792"/>
      <c r="C41" s="793"/>
      <c r="D41" s="637"/>
      <c r="E41" s="140">
        <f>SUM(P54:P83)</f>
        <v>0</v>
      </c>
      <c r="F41" s="141">
        <f>P84</f>
        <v>0</v>
      </c>
      <c r="G41" s="140">
        <f t="shared" si="1"/>
        <v>0</v>
      </c>
    </row>
    <row r="42" spans="2:22" ht="20.25" customHeight="1">
      <c r="B42" s="792"/>
      <c r="C42" s="793"/>
      <c r="D42" s="638"/>
      <c r="E42" s="142">
        <f>SUM(Q54:Q83)</f>
        <v>0</v>
      </c>
      <c r="F42" s="143">
        <f>Q84</f>
        <v>0</v>
      </c>
      <c r="G42" s="142">
        <f t="shared" si="1"/>
        <v>0</v>
      </c>
    </row>
    <row r="43" spans="2:22" s="8" customFormat="1" ht="21" customHeight="1">
      <c r="B43" s="797" t="s">
        <v>26</v>
      </c>
      <c r="C43" s="798"/>
      <c r="D43" s="137"/>
      <c r="E43" s="144">
        <f>SUM(E29:E42)</f>
        <v>2610858.8038918376</v>
      </c>
      <c r="F43" s="144">
        <f>SUM(F29:F42)</f>
        <v>161123.12176142368</v>
      </c>
      <c r="G43" s="144">
        <f>SUM(G29:G42)</f>
        <v>2771981.9256532607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4" t="s">
        <v>610</v>
      </c>
      <c r="C48" s="794"/>
      <c r="D48" s="794"/>
      <c r="E48" s="794"/>
      <c r="F48" s="794"/>
      <c r="G48" s="794"/>
      <c r="H48" s="794"/>
      <c r="I48" s="794"/>
      <c r="J48" s="794"/>
      <c r="K48" s="794"/>
      <c r="L48" s="794"/>
      <c r="M48" s="616"/>
      <c r="N48" s="105"/>
      <c r="O48" s="105"/>
      <c r="P48" s="105"/>
      <c r="Q48" s="105"/>
      <c r="R48" s="105"/>
      <c r="T48" s="37"/>
      <c r="U48" s="19"/>
      <c r="V48" s="38"/>
    </row>
    <row r="49" spans="2:22" s="28" customFormat="1" ht="40.9" customHeight="1">
      <c r="B49" s="794" t="s">
        <v>564</v>
      </c>
      <c r="C49" s="794"/>
      <c r="D49" s="794"/>
      <c r="E49" s="794"/>
      <c r="F49" s="794"/>
      <c r="G49" s="794"/>
      <c r="H49" s="794"/>
      <c r="I49" s="794"/>
      <c r="J49" s="794"/>
      <c r="K49" s="794"/>
      <c r="L49" s="794"/>
      <c r="M49" s="616"/>
      <c r="N49" s="105"/>
      <c r="O49" s="105"/>
      <c r="P49" s="105"/>
      <c r="Q49" s="105"/>
      <c r="R49" s="105"/>
      <c r="T49" s="37"/>
      <c r="U49" s="19"/>
      <c r="V49" s="38"/>
    </row>
    <row r="50" spans="2:22" s="28" customFormat="1" ht="18" customHeight="1">
      <c r="B50" s="794" t="s">
        <v>682</v>
      </c>
      <c r="C50" s="794"/>
      <c r="D50" s="794"/>
      <c r="E50" s="794"/>
      <c r="F50" s="794"/>
      <c r="G50" s="794"/>
      <c r="H50" s="794"/>
      <c r="I50" s="794"/>
      <c r="J50" s="794"/>
      <c r="K50" s="794"/>
      <c r="L50" s="79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General Service &lt; 50 kW</v>
      </c>
      <c r="F52" s="135" t="str">
        <f>IF($B31&lt;&gt;"",$B31,"")</f>
        <v>General Service 50 - 4,999 kW</v>
      </c>
      <c r="G52" s="135" t="str">
        <f>IF($B32&lt;&gt;"",$B32,"")</f>
        <v>General Service 3,000 - 4,999 kW</v>
      </c>
      <c r="H52" s="135" t="str">
        <f>IF($B33&lt;&gt;"",$B33,"")</f>
        <v>Large Use - Regular</v>
      </c>
      <c r="I52" s="135" t="str">
        <f>IF($B34&lt;&gt;"",$B34,"")</f>
        <v>Large Use - 3TS</v>
      </c>
      <c r="J52" s="135" t="str">
        <f>IF($B35&lt;&gt;"",$B35,"")</f>
        <v>Large Use - Ford Annex</v>
      </c>
      <c r="K52" s="135" t="str">
        <f>IF($B36&lt;&gt;"",$B36,"")</f>
        <v>Other</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t="str">
        <f>D34</f>
        <v>kW</v>
      </c>
      <c r="J53" s="575" t="str">
        <f>D35</f>
        <v>kW</v>
      </c>
      <c r="K53" s="575" t="str">
        <f>D36</f>
        <v>kW</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415267.57249350578</v>
      </c>
      <c r="E72" s="156">
        <f>'5.  2015-2020 LRAM'!Z572</f>
        <v>140699.07920706435</v>
      </c>
      <c r="F72" s="156">
        <f>'5.  2015-2020 LRAM'!AA572</f>
        <v>581266.53549078037</v>
      </c>
      <c r="G72" s="156">
        <f>'5.  2015-2020 LRAM'!AB572</f>
        <v>2373.5531297729881</v>
      </c>
      <c r="H72" s="156">
        <f>'5.  2015-2020 LRAM'!AC572</f>
        <v>41948.631799058865</v>
      </c>
      <c r="I72" s="156">
        <f>'5.  2015-2020 LRAM'!AD572</f>
        <v>140899.85612199668</v>
      </c>
      <c r="J72" s="156">
        <f>'5.  2015-2020 LRAM'!AE572</f>
        <v>-3.6070658263498943</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1322451.6211763523</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225323.70329236696</v>
      </c>
      <c r="E75" s="156">
        <f>'5.  2015-2020 LRAM'!Z756</f>
        <v>158350.76340389103</v>
      </c>
      <c r="F75" s="156">
        <f>'5.  2015-2020 LRAM'!AA756</f>
        <v>710571.93003175443</v>
      </c>
      <c r="G75" s="156">
        <f>'5.  2015-2020 LRAM'!AB756</f>
        <v>3363.0386457717195</v>
      </c>
      <c r="H75" s="156">
        <f>'5.  2015-2020 LRAM'!AC756</f>
        <v>48746.439405206009</v>
      </c>
      <c r="I75" s="156">
        <f>'5.  2015-2020 LRAM'!AD756</f>
        <v>142188.60472563322</v>
      </c>
      <c r="J75" s="156">
        <f>'5.  2015-2020 LRAM'!AE756</f>
        <v>-137.29678913907571</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1288407.1827154844</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Charges'!I162</f>
        <v>45418.627103852406</v>
      </c>
      <c r="E84" s="678">
        <f>'6.  Carrying Charges'!J162</f>
        <v>19842.532092333749</v>
      </c>
      <c r="F84" s="678">
        <f>'6.  Carrying Charges'!K162</f>
        <v>72192.68589574525</v>
      </c>
      <c r="G84" s="678">
        <f>'6.  Carrying Charges'!L162</f>
        <v>237.34871087941801</v>
      </c>
      <c r="H84" s="678">
        <f>'6.  Carrying Charges'!M162</f>
        <v>6409.7574598637657</v>
      </c>
      <c r="I84" s="678">
        <f>'6.  Carrying Charges'!N162</f>
        <v>17026.973884214978</v>
      </c>
      <c r="J84" s="678">
        <f>'6.  Carrying Charges'!O162</f>
        <v>-4.8033854658716182</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161123.12176142368</v>
      </c>
      <c r="U84" s="152"/>
      <c r="V84" s="153"/>
    </row>
    <row r="85" spans="2:22" s="163" customFormat="1" ht="21.75" customHeight="1">
      <c r="B85" s="622" t="s">
        <v>240</v>
      </c>
      <c r="C85" s="623"/>
      <c r="D85" s="622">
        <f>SUM(D54:D74)+D84</f>
        <v>460686.19959735818</v>
      </c>
      <c r="E85" s="622">
        <f>SUM(E54:E74)+E84</f>
        <v>160541.61129939809</v>
      </c>
      <c r="F85" s="622">
        <f>SUM(F54:F74)+F84</f>
        <v>653459.22138652566</v>
      </c>
      <c r="G85" s="622">
        <f>SUM(G54:G74)+G84</f>
        <v>2610.901840652406</v>
      </c>
      <c r="H85" s="622">
        <f>SUM(H54:H74)+H84</f>
        <v>48358.389258922631</v>
      </c>
      <c r="I85" s="622">
        <f t="shared" ref="I85:O85" si="2">SUM(I54:I74)+I84</f>
        <v>157926.83000621165</v>
      </c>
      <c r="J85" s="622">
        <f t="shared" si="2"/>
        <v>-8.4104512922215129</v>
      </c>
      <c r="K85" s="622">
        <f t="shared" si="2"/>
        <v>0</v>
      </c>
      <c r="L85" s="622">
        <f t="shared" si="2"/>
        <v>0</v>
      </c>
      <c r="M85" s="622">
        <f t="shared" si="2"/>
        <v>0</v>
      </c>
      <c r="N85" s="622">
        <f t="shared" si="2"/>
        <v>0</v>
      </c>
      <c r="O85" s="622">
        <f t="shared" si="2"/>
        <v>0</v>
      </c>
      <c r="P85" s="622">
        <f>SUM(P54:P74)+P84</f>
        <v>0</v>
      </c>
      <c r="Q85" s="622">
        <f>SUM(Q54:Q74)+Q84</f>
        <v>0</v>
      </c>
      <c r="R85" s="622">
        <f>SUM(R54:R74)+R84</f>
        <v>1483574.742937776</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74326.24437335816</v>
      </c>
      <c r="J93" s="555">
        <f>SUM('5.  2015-2020 LRAM'!Y748:AL748)</f>
        <v>66113.98131707331</v>
      </c>
      <c r="K93" s="555">
        <f>SUM('5.  2015-2020 LRAM'!Y931:AL931)</f>
        <v>0</v>
      </c>
      <c r="L93" s="555">
        <f>SUM('5.  2015-2020 LRAM'!Y1114:AL1114)</f>
        <v>0</v>
      </c>
      <c r="M93" s="555">
        <f>SUM(C93:L93)</f>
        <v>140440.22569043149</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128717.83382285947</v>
      </c>
      <c r="J94" s="555">
        <f>SUM('5.  2015-2020 LRAM'!Y749:AL749)</f>
        <v>117065.19719347109</v>
      </c>
      <c r="K94" s="555">
        <f>SUM('5.  2015-2020 LRAM'!Y932:AL932)</f>
        <v>0</v>
      </c>
      <c r="L94" s="555">
        <f>SUM('5.  2015-2020 LRAM'!Y1115:AL1115)</f>
        <v>0</v>
      </c>
      <c r="M94" s="555">
        <f>SUM(D94:L94)</f>
        <v>245783.03101633055</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157155.80118282331</v>
      </c>
      <c r="J95" s="555">
        <f>SUM('5.  2015-2020 LRAM'!Y750:AL750)</f>
        <v>143202.87335452464</v>
      </c>
      <c r="K95" s="555">
        <f>SUM('5.  2015-2020 LRAM'!Y933:AL933)</f>
        <v>0</v>
      </c>
      <c r="L95" s="555">
        <f>SUM('5.  2015-2020 LRAM'!Y1116:AL1116)</f>
        <v>0</v>
      </c>
      <c r="M95" s="555">
        <f>SUM(C95:L95)</f>
        <v>300358.67453734798</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LRAM'!Y568:AL568)</f>
        <v>151052.2293740903</v>
      </c>
      <c r="J96" s="555">
        <f>SUM('5.  2015-2020 LRAM'!Y751:AL751)</f>
        <v>131717.64937186605</v>
      </c>
      <c r="K96" s="555">
        <f>SUM('5.  2015-2020 LRAM'!Y934:AL934)</f>
        <v>0</v>
      </c>
      <c r="L96" s="555">
        <f>SUM('5.  2015-2020 LRAM'!Y1117:AL1117)</f>
        <v>0</v>
      </c>
      <c r="M96" s="555">
        <f>SUM(F96:L96)</f>
        <v>282769.87874595635</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LRAM'!Y569:AL569)</f>
        <v>188741.88510939837</v>
      </c>
      <c r="J97" s="555">
        <f>SUM('5.  2015-2020 LRAM'!Y752:AL752)</f>
        <v>172022.59471469233</v>
      </c>
      <c r="K97" s="555">
        <f>SUM('5.  2015-2020 LRAM'!Y935:AL935)</f>
        <v>0</v>
      </c>
      <c r="L97" s="555">
        <f>SUM('5.  2015-2020 LRAM'!Y1118:AL1118)</f>
        <v>0</v>
      </c>
      <c r="M97" s="555">
        <f>SUM(G97:L97)</f>
        <v>360764.47982409073</v>
      </c>
      <c r="T97" s="197"/>
      <c r="U97" s="197"/>
    </row>
    <row r="98" spans="2:21" s="90" customFormat="1" ht="23.25" hidden="1" customHeight="1">
      <c r="B98" s="198">
        <v>2016</v>
      </c>
      <c r="C98" s="558"/>
      <c r="D98" s="558"/>
      <c r="E98" s="558"/>
      <c r="F98" s="558"/>
      <c r="G98" s="558"/>
      <c r="H98" s="555">
        <f>SUM('5.  2015-2020 LRAM'!Y387:AL387)</f>
        <v>0</v>
      </c>
      <c r="I98" s="556">
        <f>SUM('5.  2015-2020 LRAM'!Y570:AL570)</f>
        <v>243886.58650054689</v>
      </c>
      <c r="J98" s="555">
        <f>SUM('5.  2015-2020 LRAM'!Y753:AL753)</f>
        <v>208469.35600899457</v>
      </c>
      <c r="K98" s="555">
        <f>SUM('5.  2015-2020 LRAM'!Y936:AL936)</f>
        <v>0</v>
      </c>
      <c r="L98" s="555">
        <f>SUM('5.  2015-2020 LRAM'!Y1119:AL1119)</f>
        <v>0</v>
      </c>
      <c r="M98" s="555">
        <f>SUM(H98:L98)</f>
        <v>452355.94250954146</v>
      </c>
      <c r="T98" s="197"/>
      <c r="U98" s="197"/>
    </row>
    <row r="99" spans="2:21" s="90" customFormat="1" ht="23.25" hidden="1" customHeight="1">
      <c r="B99" s="198">
        <v>2017</v>
      </c>
      <c r="C99" s="558"/>
      <c r="D99" s="558"/>
      <c r="E99" s="558"/>
      <c r="F99" s="558"/>
      <c r="G99" s="558"/>
      <c r="H99" s="558"/>
      <c r="I99" s="555">
        <f>SUM('5.  2015-2020 LRAM'!Y571:AL571)</f>
        <v>378571.04081327625</v>
      </c>
      <c r="J99" s="555">
        <f>SUM('5.  2015-2020 LRAM'!Y754:AL754)</f>
        <v>297709.09403684479</v>
      </c>
      <c r="K99" s="555">
        <f>SUM('5.  2015-2020 LRAM'!Y937:AL937)</f>
        <v>0</v>
      </c>
      <c r="L99" s="555">
        <f>SUM('5.  2015-2020 LRAM'!Y1120:AL1120)</f>
        <v>0</v>
      </c>
      <c r="M99" s="555">
        <f>SUM(I99:L99)</f>
        <v>676280.1348501211</v>
      </c>
      <c r="T99" s="197"/>
      <c r="U99" s="197"/>
    </row>
    <row r="100" spans="2:21" s="90" customFormat="1" ht="23.25" hidden="1" customHeight="1">
      <c r="B100" s="198">
        <v>2018</v>
      </c>
      <c r="C100" s="558"/>
      <c r="D100" s="558"/>
      <c r="E100" s="558"/>
      <c r="F100" s="558"/>
      <c r="G100" s="558"/>
      <c r="H100" s="558"/>
      <c r="I100" s="558"/>
      <c r="J100" s="555">
        <f>SUM('5.  2015-2020 LRAM'!Y755:AL755)</f>
        <v>152106.4367180175</v>
      </c>
      <c r="K100" s="555">
        <f>SUM('5.  2015-2020 LRAM'!Y938:AL938)</f>
        <v>0</v>
      </c>
      <c r="L100" s="555">
        <f>SUM('5.  2015-2020 LRAM'!Y1121:AL1121)</f>
        <v>0</v>
      </c>
      <c r="M100" s="555">
        <f>SUM(J100:L100)</f>
        <v>152106.4367180175</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519</v>
      </c>
      <c r="C103" s="554">
        <f>C93</f>
        <v>0</v>
      </c>
      <c r="D103" s="555">
        <f>D93+D94</f>
        <v>0</v>
      </c>
      <c r="E103" s="555">
        <f>E93+E94+E95</f>
        <v>0</v>
      </c>
      <c r="F103" s="555">
        <f>F93+F94+F95+F96</f>
        <v>0</v>
      </c>
      <c r="G103" s="555">
        <f>G93+G94+G95+G96+G97</f>
        <v>0</v>
      </c>
      <c r="H103" s="555">
        <f>H93+H94+H95+H96+H97+H98</f>
        <v>0</v>
      </c>
      <c r="I103" s="555">
        <f>I93+I94+I95+I96+I97+I98+I99</f>
        <v>1322451.6211763527</v>
      </c>
      <c r="J103" s="555">
        <f>J93+J94+J95+J96+J97+J98+J99+J100</f>
        <v>1288407.1827154844</v>
      </c>
      <c r="K103" s="555">
        <f>K93+K94+K95+K96+K97+K98+K99+K100+K101</f>
        <v>0</v>
      </c>
      <c r="L103" s="555">
        <f>SUM(L93:L102)</f>
        <v>0</v>
      </c>
      <c r="M103" s="555">
        <f>SUM(M93:M102)</f>
        <v>2610858.8038918371</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0</v>
      </c>
      <c r="L104" s="553">
        <f>'5.  2015-2020 LRAM'!AM1125</f>
        <v>0</v>
      </c>
      <c r="M104" s="555">
        <f>SUM(C104:L104)</f>
        <v>0</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48106.22781596797</v>
      </c>
      <c r="J105" s="553">
        <f>'6.  Carrying Charges'!W132</f>
        <v>102444.07014395471</v>
      </c>
      <c r="K105" s="553">
        <f>'6.  Carrying Charges'!W147</f>
        <v>161123.12176142365</v>
      </c>
      <c r="L105" s="553">
        <f>'6.  Carrying Charges'!W162</f>
        <v>161123.12176142365</v>
      </c>
      <c r="M105" s="555">
        <f>SUM(C105:L105)</f>
        <v>472796.54148277</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1370557.8489923207</v>
      </c>
      <c r="J106" s="553">
        <f t="shared" si="3"/>
        <v>1390851.2528594392</v>
      </c>
      <c r="K106" s="553">
        <f>K103-K104+K105</f>
        <v>161123.12176142365</v>
      </c>
      <c r="L106" s="553">
        <f>L103-L104+L105</f>
        <v>161123.12176142365</v>
      </c>
      <c r="M106" s="553">
        <f>M103-M104+M105</f>
        <v>3083655.345374607</v>
      </c>
    </row>
    <row r="107" spans="2:21" hidden="1"/>
    <row r="108" spans="2:21">
      <c r="B108" s="588"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9" zoomScale="80" zoomScaleNormal="80" workbookViewId="0">
      <selection activeCell="I60" sqref="I60"/>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8" t="s">
        <v>551</v>
      </c>
    </row>
    <row r="19" spans="2:8" ht="15.75">
      <c r="B19" s="537" t="s">
        <v>615</v>
      </c>
    </row>
    <row r="20" spans="2:8" ht="13.5" customHeight="1"/>
    <row r="21" spans="2:8" ht="40.9" customHeight="1">
      <c r="B21" s="794" t="s">
        <v>681</v>
      </c>
      <c r="C21" s="794"/>
      <c r="D21" s="794"/>
      <c r="E21" s="794"/>
      <c r="F21" s="794"/>
      <c r="G21" s="794"/>
      <c r="H21" s="794"/>
    </row>
    <row r="23" spans="2:8" s="608" customFormat="1" ht="15.75">
      <c r="B23" s="618" t="s">
        <v>546</v>
      </c>
      <c r="C23" s="618" t="s">
        <v>561</v>
      </c>
      <c r="D23" s="618" t="s">
        <v>545</v>
      </c>
      <c r="E23" s="805" t="s">
        <v>34</v>
      </c>
      <c r="F23" s="806"/>
      <c r="G23" s="805" t="s">
        <v>544</v>
      </c>
      <c r="H23" s="806"/>
    </row>
    <row r="24" spans="2:8">
      <c r="B24" s="607">
        <v>1</v>
      </c>
      <c r="C24" s="643" t="s">
        <v>369</v>
      </c>
      <c r="D24" s="606" t="s">
        <v>734</v>
      </c>
      <c r="E24" s="799" t="s">
        <v>735</v>
      </c>
      <c r="F24" s="800"/>
      <c r="G24" s="807" t="s">
        <v>737</v>
      </c>
      <c r="H24" s="808"/>
    </row>
    <row r="25" spans="2:8">
      <c r="B25" s="607">
        <v>2</v>
      </c>
      <c r="C25" s="643" t="s">
        <v>369</v>
      </c>
      <c r="D25" s="606" t="s">
        <v>738</v>
      </c>
      <c r="E25" s="799" t="s">
        <v>739</v>
      </c>
      <c r="F25" s="800"/>
      <c r="G25" s="807" t="s">
        <v>740</v>
      </c>
      <c r="H25" s="808"/>
    </row>
    <row r="26" spans="2:8">
      <c r="B26" s="607">
        <v>3</v>
      </c>
      <c r="C26" s="643" t="s">
        <v>369</v>
      </c>
      <c r="D26" s="606" t="s">
        <v>742</v>
      </c>
      <c r="E26" s="799" t="s">
        <v>744</v>
      </c>
      <c r="F26" s="800"/>
      <c r="G26" s="807" t="s">
        <v>745</v>
      </c>
      <c r="H26" s="808"/>
    </row>
    <row r="27" spans="2:8">
      <c r="B27" s="607">
        <v>4</v>
      </c>
      <c r="C27" s="643" t="s">
        <v>369</v>
      </c>
      <c r="D27" s="606" t="s">
        <v>746</v>
      </c>
      <c r="E27" s="799" t="s">
        <v>747</v>
      </c>
      <c r="F27" s="800"/>
      <c r="G27" s="801" t="s">
        <v>748</v>
      </c>
      <c r="H27" s="802"/>
    </row>
    <row r="28" spans="2:8">
      <c r="B28" s="607">
        <v>5</v>
      </c>
      <c r="C28" s="643" t="s">
        <v>369</v>
      </c>
      <c r="D28" s="606" t="s">
        <v>750</v>
      </c>
      <c r="E28" s="803" t="s">
        <v>749</v>
      </c>
      <c r="F28" s="804"/>
      <c r="G28" s="801" t="s">
        <v>748</v>
      </c>
      <c r="H28" s="802"/>
    </row>
    <row r="29" spans="2:8">
      <c r="B29" s="607">
        <v>6</v>
      </c>
      <c r="C29" s="643" t="s">
        <v>169</v>
      </c>
      <c r="D29" s="606" t="s">
        <v>751</v>
      </c>
      <c r="E29" s="799" t="s">
        <v>752</v>
      </c>
      <c r="F29" s="800"/>
      <c r="G29" s="809" t="s">
        <v>753</v>
      </c>
      <c r="H29" s="810"/>
    </row>
    <row r="30" spans="2:8">
      <c r="B30" s="607">
        <v>7</v>
      </c>
      <c r="C30" s="643" t="s">
        <v>369</v>
      </c>
      <c r="D30" s="606" t="s">
        <v>789</v>
      </c>
      <c r="E30" s="799" t="s">
        <v>790</v>
      </c>
      <c r="F30" s="800"/>
      <c r="G30" s="807" t="s">
        <v>791</v>
      </c>
      <c r="H30" s="808"/>
    </row>
    <row r="31" spans="2:8">
      <c r="B31" s="607">
        <v>8</v>
      </c>
      <c r="C31" s="643" t="s">
        <v>369</v>
      </c>
      <c r="D31" s="606" t="s">
        <v>793</v>
      </c>
      <c r="E31" s="799" t="s">
        <v>794</v>
      </c>
      <c r="F31" s="800"/>
      <c r="G31" s="807" t="s">
        <v>795</v>
      </c>
      <c r="H31" s="808"/>
    </row>
    <row r="32" spans="2:8">
      <c r="B32" s="607">
        <v>9</v>
      </c>
      <c r="C32" s="643" t="s">
        <v>370</v>
      </c>
      <c r="D32" s="606" t="s">
        <v>796</v>
      </c>
      <c r="E32" s="799" t="s">
        <v>797</v>
      </c>
      <c r="F32" s="800"/>
      <c r="G32" s="801" t="s">
        <v>798</v>
      </c>
      <c r="H32" s="802"/>
    </row>
    <row r="33" spans="2:8">
      <c r="B33" s="607">
        <v>10</v>
      </c>
      <c r="C33" s="643"/>
      <c r="D33" s="606"/>
      <c r="E33" s="799"/>
      <c r="F33" s="800"/>
      <c r="G33" s="807"/>
      <c r="H33" s="808"/>
    </row>
    <row r="34" spans="2:8">
      <c r="B34" s="607" t="s">
        <v>480</v>
      </c>
      <c r="C34" s="643"/>
      <c r="D34" s="606"/>
      <c r="E34" s="799"/>
      <c r="F34" s="800"/>
      <c r="G34" s="807"/>
      <c r="H34" s="808"/>
    </row>
    <row r="36" spans="2:8" ht="30.75" customHeight="1">
      <c r="B36" s="537" t="s">
        <v>611</v>
      </c>
    </row>
    <row r="37" spans="2:8" ht="23.25" customHeight="1">
      <c r="B37" s="567" t="s">
        <v>616</v>
      </c>
      <c r="C37" s="604"/>
      <c r="D37" s="604"/>
      <c r="E37" s="604"/>
      <c r="F37" s="604"/>
      <c r="G37" s="604"/>
      <c r="H37" s="604"/>
    </row>
    <row r="39" spans="2:8" s="90" customFormat="1" ht="15.75">
      <c r="B39" s="618" t="s">
        <v>546</v>
      </c>
      <c r="C39" s="618" t="s">
        <v>561</v>
      </c>
      <c r="D39" s="618" t="s">
        <v>545</v>
      </c>
      <c r="E39" s="805" t="s">
        <v>34</v>
      </c>
      <c r="F39" s="806"/>
      <c r="G39" s="805" t="s">
        <v>544</v>
      </c>
      <c r="H39" s="806"/>
    </row>
    <row r="40" spans="2:8">
      <c r="B40" s="607">
        <v>1</v>
      </c>
      <c r="C40" s="643"/>
      <c r="D40" s="606"/>
      <c r="E40" s="799"/>
      <c r="F40" s="800"/>
      <c r="G40" s="807"/>
      <c r="H40" s="808"/>
    </row>
    <row r="41" spans="2:8">
      <c r="B41" s="607">
        <v>2</v>
      </c>
      <c r="C41" s="643"/>
      <c r="D41" s="606"/>
      <c r="E41" s="799"/>
      <c r="F41" s="800"/>
      <c r="G41" s="807"/>
      <c r="H41" s="808"/>
    </row>
    <row r="42" spans="2:8">
      <c r="B42" s="607">
        <v>3</v>
      </c>
      <c r="C42" s="643"/>
      <c r="D42" s="606"/>
      <c r="E42" s="799"/>
      <c r="F42" s="800"/>
      <c r="G42" s="807"/>
      <c r="H42" s="808"/>
    </row>
    <row r="43" spans="2:8">
      <c r="B43" s="607">
        <v>4</v>
      </c>
      <c r="C43" s="643"/>
      <c r="D43" s="606"/>
      <c r="E43" s="799"/>
      <c r="F43" s="800"/>
      <c r="G43" s="807"/>
      <c r="H43" s="808"/>
    </row>
    <row r="44" spans="2:8">
      <c r="B44" s="607">
        <v>5</v>
      </c>
      <c r="C44" s="643"/>
      <c r="D44" s="606"/>
      <c r="E44" s="799"/>
      <c r="F44" s="800"/>
      <c r="G44" s="807"/>
      <c r="H44" s="808"/>
    </row>
    <row r="45" spans="2:8">
      <c r="B45" s="607">
        <v>6</v>
      </c>
      <c r="C45" s="643"/>
      <c r="D45" s="606"/>
      <c r="E45" s="799"/>
      <c r="F45" s="800"/>
      <c r="G45" s="807"/>
      <c r="H45" s="808"/>
    </row>
    <row r="46" spans="2:8">
      <c r="B46" s="607">
        <v>7</v>
      </c>
      <c r="C46" s="643"/>
      <c r="D46" s="606"/>
      <c r="E46" s="799"/>
      <c r="F46" s="800"/>
      <c r="G46" s="807"/>
      <c r="H46" s="808"/>
    </row>
    <row r="47" spans="2:8">
      <c r="B47" s="607">
        <v>8</v>
      </c>
      <c r="C47" s="643"/>
      <c r="D47" s="606"/>
      <c r="E47" s="799"/>
      <c r="F47" s="800"/>
      <c r="G47" s="807"/>
      <c r="H47" s="808"/>
    </row>
    <row r="48" spans="2:8">
      <c r="B48" s="607">
        <v>9</v>
      </c>
      <c r="C48" s="643"/>
      <c r="D48" s="606"/>
      <c r="E48" s="799"/>
      <c r="F48" s="800"/>
      <c r="G48" s="807"/>
      <c r="H48" s="808"/>
    </row>
    <row r="49" spans="2:8">
      <c r="B49" s="607">
        <v>10</v>
      </c>
      <c r="C49" s="643"/>
      <c r="D49" s="606"/>
      <c r="E49" s="799"/>
      <c r="F49" s="800"/>
      <c r="G49" s="807"/>
      <c r="H49" s="808"/>
    </row>
    <row r="50" spans="2:8">
      <c r="B50" s="607" t="s">
        <v>480</v>
      </c>
      <c r="C50" s="643"/>
      <c r="D50" s="606"/>
      <c r="E50" s="799"/>
      <c r="F50" s="800"/>
      <c r="G50" s="807"/>
      <c r="H50" s="80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6:H26"/>
    <mergeCell ref="G28:H28"/>
    <mergeCell ref="G29:H29"/>
    <mergeCell ref="G30:H30"/>
    <mergeCell ref="G31:H31"/>
    <mergeCell ref="E27:F27"/>
    <mergeCell ref="G27:H27"/>
    <mergeCell ref="E28:F28"/>
    <mergeCell ref="B21:H21"/>
    <mergeCell ref="E33:F33"/>
    <mergeCell ref="G23:H23"/>
    <mergeCell ref="E23:F23"/>
    <mergeCell ref="E24:F24"/>
    <mergeCell ref="E25:F25"/>
    <mergeCell ref="E26:F26"/>
    <mergeCell ref="E29:F29"/>
    <mergeCell ref="E30:F30"/>
    <mergeCell ref="E31:F31"/>
    <mergeCell ref="E32:F32"/>
    <mergeCell ref="G24:H24"/>
    <mergeCell ref="G25:H25"/>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B35" sqref="B3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row>
    <row r="10" spans="2:17" s="17" customFormat="1" ht="16.5" customHeight="1"/>
    <row r="11" spans="2:17" s="17" customFormat="1" ht="36.75" customHeight="1">
      <c r="B11" s="811" t="s">
        <v>563</v>
      </c>
      <c r="C11" s="811"/>
      <c r="D11" s="811"/>
      <c r="E11" s="811"/>
      <c r="F11" s="811"/>
      <c r="G11" s="811"/>
      <c r="H11" s="811"/>
      <c r="I11" s="811"/>
      <c r="J11" s="811"/>
      <c r="K11" s="811"/>
      <c r="L11" s="811"/>
      <c r="M11" s="811"/>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General Service &lt; 50 kW</v>
      </c>
      <c r="F13" s="243" t="str">
        <f>'1.  LRAMVA Summary'!F52</f>
        <v>General Service 50 - 4,999 kW</v>
      </c>
      <c r="G13" s="243" t="str">
        <f>'1.  LRAMVA Summary'!G52</f>
        <v>General Service 3,000 - 4,999 kW</v>
      </c>
      <c r="H13" s="243" t="str">
        <f>'1.  LRAMVA Summary'!H52</f>
        <v>Large Use - Regular</v>
      </c>
      <c r="I13" s="243" t="str">
        <f>'1.  LRAMVA Summary'!I52</f>
        <v>Large Use - 3TS</v>
      </c>
      <c r="J13" s="243" t="str">
        <f>'1.  LRAMVA Summary'!J52</f>
        <v>Large Use - Ford Annex</v>
      </c>
      <c r="K13" s="243" t="str">
        <f>'1.  LRAMVA Summary'!K52</f>
        <v>Other</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v>
      </c>
      <c r="J14" s="578" t="str">
        <f>'1.  LRAMVA Summary'!J53</f>
        <v>kW</v>
      </c>
      <c r="K14" s="578" t="str">
        <f>'1.  LRAMVA Summary'!K53</f>
        <v>kW</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5">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IF(D14="kw",HLOOKUP(D14,D14:D16,3,FALSE),HLOOKUP(D14,D14:D16,2,FALSE))</f>
        <v>0</v>
      </c>
      <c r="E18" s="192">
        <f>IF(E14="kw",HLOOKUP(E14,E14:E16,3,FALSE),HLOOKUP(E14,E14:E16,2,FALSE))</f>
        <v>0</v>
      </c>
      <c r="F18" s="192">
        <f>IF(F14="kw",HLOOKUP(F14,F14:F16,3,FALSE),HLOOKUP(F14,F14:F16,2,FALSE))</f>
        <v>0</v>
      </c>
      <c r="G18" s="192">
        <f t="shared" ref="G18:Q18" si="0">IF(G14="kw",HLOOKUP(G14,G14:G16,3,FALSE),HLOOKUP(G14,G14:G16,2,FALSE))</f>
        <v>0</v>
      </c>
      <c r="H18" s="192">
        <f t="shared" si="0"/>
        <v>0</v>
      </c>
      <c r="I18" s="192">
        <f t="shared" si="0"/>
        <v>0</v>
      </c>
      <c r="J18" s="192">
        <f t="shared" si="0"/>
        <v>0</v>
      </c>
      <c r="K18" s="192">
        <f t="shared" si="0"/>
        <v>0</v>
      </c>
      <c r="L18" s="192">
        <f t="shared" si="0"/>
        <v>0</v>
      </c>
      <c r="M18" s="192">
        <f t="shared" si="0"/>
        <v>0</v>
      </c>
      <c r="N18" s="192">
        <f t="shared" si="0"/>
        <v>0</v>
      </c>
      <c r="O18" s="192">
        <f t="shared" si="0"/>
        <v>0</v>
      </c>
      <c r="P18" s="192">
        <f t="shared" si="0"/>
        <v>0</v>
      </c>
      <c r="Q18" s="192">
        <f t="shared" si="0"/>
        <v>0</v>
      </c>
    </row>
    <row r="19" spans="2:17" s="2" customFormat="1" ht="18" customHeight="1">
      <c r="B19" s="95"/>
      <c r="C19" s="93"/>
      <c r="D19" s="93"/>
      <c r="E19" s="93"/>
      <c r="F19" s="93"/>
      <c r="G19" s="93"/>
      <c r="H19" s="93"/>
      <c r="I19" s="93"/>
      <c r="J19" s="93"/>
      <c r="K19" s="93"/>
      <c r="L19" s="93"/>
      <c r="M19" s="93"/>
      <c r="N19" s="93"/>
      <c r="O19" s="93"/>
      <c r="P19" s="93"/>
      <c r="Q19" s="93"/>
    </row>
    <row r="20" spans="2:17" s="438" customFormat="1" ht="30" customHeight="1">
      <c r="B20" s="460" t="s">
        <v>675</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11" t="s">
        <v>562</v>
      </c>
      <c r="C26" s="811"/>
      <c r="D26" s="811"/>
      <c r="E26" s="811"/>
      <c r="F26" s="811"/>
      <c r="G26" s="811"/>
      <c r="H26" s="811"/>
      <c r="I26" s="811"/>
      <c r="J26" s="811"/>
      <c r="K26" s="811"/>
      <c r="L26" s="811"/>
      <c r="M26" s="811"/>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General Service &lt; 50 kW</v>
      </c>
      <c r="F28" s="243" t="str">
        <f>'1.  LRAMVA Summary'!F52</f>
        <v>General Service 50 - 4,999 kW</v>
      </c>
      <c r="G28" s="243" t="str">
        <f>'1.  LRAMVA Summary'!G52</f>
        <v>General Service 3,000 - 4,999 kW</v>
      </c>
      <c r="H28" s="243" t="str">
        <f>'1.  LRAMVA Summary'!H52</f>
        <v>Large Use - Regular</v>
      </c>
      <c r="I28" s="243" t="str">
        <f>'1.  LRAMVA Summary'!I52</f>
        <v>Large Use - 3TS</v>
      </c>
      <c r="J28" s="243" t="str">
        <f>'1.  LRAMVA Summary'!J52</f>
        <v>Large Use - Ford Annex</v>
      </c>
      <c r="K28" s="243" t="str">
        <f>'1.  LRAMVA Summary'!K52</f>
        <v>Other</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v>
      </c>
      <c r="J29" s="578" t="str">
        <f>'1.  LRAMVA Summary'!J53</f>
        <v>kW</v>
      </c>
      <c r="K29" s="578" t="str">
        <f>'1.  LRAMVA Summary'!K53</f>
        <v>kW</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0</v>
      </c>
      <c r="D30" s="462"/>
      <c r="E30" s="462"/>
      <c r="F30" s="462"/>
      <c r="G30" s="462"/>
      <c r="H30" s="462"/>
      <c r="I30" s="462"/>
      <c r="J30" s="462"/>
      <c r="K30" s="462"/>
      <c r="L30" s="462"/>
      <c r="M30" s="462"/>
      <c r="N30" s="462"/>
      <c r="O30" s="462"/>
      <c r="P30" s="462"/>
      <c r="Q30" s="452"/>
    </row>
    <row r="31" spans="2:17" s="463" customFormat="1" ht="15" customHeight="1">
      <c r="B31" s="461" t="s">
        <v>28</v>
      </c>
      <c r="C31" s="625">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1">IF(H29="kw",HLOOKUP(H29,H29:H31,3,FALSE),HLOOKUP(H29,H29:H31,2,FALSE))</f>
        <v>0</v>
      </c>
      <c r="I33" s="192">
        <f t="shared" si="1"/>
        <v>0</v>
      </c>
      <c r="J33" s="192">
        <f t="shared" si="1"/>
        <v>0</v>
      </c>
      <c r="K33" s="192">
        <f t="shared" si="1"/>
        <v>0</v>
      </c>
      <c r="L33" s="192">
        <f t="shared" si="1"/>
        <v>0</v>
      </c>
      <c r="M33" s="192">
        <f t="shared" si="1"/>
        <v>0</v>
      </c>
      <c r="N33" s="192">
        <f t="shared" si="1"/>
        <v>0</v>
      </c>
      <c r="O33" s="192">
        <f t="shared" si="1"/>
        <v>0</v>
      </c>
      <c r="P33" s="192">
        <f t="shared" si="1"/>
        <v>0</v>
      </c>
      <c r="Q33" s="192">
        <f t="shared" si="1"/>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31.5" customHeight="1">
      <c r="B35" s="460" t="s">
        <v>675</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1" t="s">
        <v>609</v>
      </c>
      <c r="C40" s="811"/>
      <c r="D40" s="811"/>
      <c r="E40" s="811"/>
      <c r="F40" s="811"/>
      <c r="G40" s="811"/>
      <c r="H40" s="811"/>
      <c r="I40" s="811"/>
      <c r="J40" s="811"/>
      <c r="K40" s="811"/>
      <c r="L40" s="811"/>
      <c r="M40" s="811"/>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General Service &lt; 50 kW</v>
      </c>
      <c r="F42" s="243" t="str">
        <f>'1.  LRAMVA Summary'!F52</f>
        <v>General Service 50 - 4,999 kW</v>
      </c>
      <c r="G42" s="243" t="str">
        <f>'1.  LRAMVA Summary'!G52</f>
        <v>General Service 3,000 - 4,999 kW</v>
      </c>
      <c r="H42" s="243" t="str">
        <f>'1.  LRAMVA Summary'!H52</f>
        <v>Large Use - Regular</v>
      </c>
      <c r="I42" s="243" t="str">
        <f>'1.  LRAMVA Summary'!I52</f>
        <v>Large Use - 3TS</v>
      </c>
      <c r="J42" s="243" t="str">
        <f>'1.  LRAMVA Summary'!J52</f>
        <v>Large Use - Ford Annex</v>
      </c>
      <c r="K42" s="243" t="str">
        <f>'1.  LRAMVA Summary'!K52</f>
        <v>Other</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v>
      </c>
      <c r="J43" s="582" t="str">
        <f>'1.  LRAMVA Summary'!J53</f>
        <v>kW</v>
      </c>
      <c r="K43" s="582" t="str">
        <f>'1.  LRAMVA Summary'!K53</f>
        <v>kW</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4"/>
      <c r="D44" s="190">
        <f t="shared" ref="D44:Q44" si="2">IF(ISBLANK($C$44),0,IF($C44=$D$9,HLOOKUP(D43,D14:D18,5,FALSE),HLOOKUP(D43,D29:D33,5,FALSE)))</f>
        <v>0</v>
      </c>
      <c r="E44" s="190">
        <f>IF(ISBLANK($C$44),0,IF($C44=$D$9,HLOOKUP(E43,E14:E18,5,FALSE),HLOOKUP(E43,E29:E33,5,FALSE)))</f>
        <v>0</v>
      </c>
      <c r="F44" s="190">
        <f t="shared" si="2"/>
        <v>0</v>
      </c>
      <c r="G44" s="190">
        <f t="shared" si="2"/>
        <v>0</v>
      </c>
      <c r="H44" s="190">
        <f t="shared" si="2"/>
        <v>0</v>
      </c>
      <c r="I44" s="190">
        <f t="shared" si="2"/>
        <v>0</v>
      </c>
      <c r="J44" s="190">
        <f t="shared" si="2"/>
        <v>0</v>
      </c>
      <c r="K44" s="190">
        <f t="shared" si="2"/>
        <v>0</v>
      </c>
      <c r="L44" s="190">
        <f t="shared" si="2"/>
        <v>0</v>
      </c>
      <c r="M44" s="190">
        <f t="shared" si="2"/>
        <v>0</v>
      </c>
      <c r="N44" s="190">
        <f t="shared" si="2"/>
        <v>0</v>
      </c>
      <c r="O44" s="190">
        <f t="shared" si="2"/>
        <v>0</v>
      </c>
      <c r="P44" s="190">
        <f t="shared" si="2"/>
        <v>0</v>
      </c>
      <c r="Q44" s="190">
        <f t="shared" si="2"/>
        <v>0</v>
      </c>
      <c r="R44" s="194"/>
    </row>
    <row r="45" spans="2:32" s="17" customFormat="1" ht="15.75">
      <c r="B45" s="170">
        <v>2012</v>
      </c>
      <c r="C45" s="534"/>
      <c r="D45" s="190">
        <f t="shared" ref="D45:Q45" si="3">IF(ISBLANK($C$45),0,IF($C$45=$D$9,HLOOKUP(D43,D14:D18,5,FALSE),HLOOKUP(D43,D29:D33,5,FALSE)))</f>
        <v>0</v>
      </c>
      <c r="E45" s="190">
        <f t="shared" si="3"/>
        <v>0</v>
      </c>
      <c r="F45" s="190">
        <f t="shared" si="3"/>
        <v>0</v>
      </c>
      <c r="G45" s="190">
        <f t="shared" si="3"/>
        <v>0</v>
      </c>
      <c r="H45" s="190">
        <f t="shared" si="3"/>
        <v>0</v>
      </c>
      <c r="I45" s="190">
        <f t="shared" si="3"/>
        <v>0</v>
      </c>
      <c r="J45" s="190">
        <f t="shared" si="3"/>
        <v>0</v>
      </c>
      <c r="K45" s="190">
        <f t="shared" si="3"/>
        <v>0</v>
      </c>
      <c r="L45" s="190">
        <f t="shared" si="3"/>
        <v>0</v>
      </c>
      <c r="M45" s="190">
        <f t="shared" si="3"/>
        <v>0</v>
      </c>
      <c r="N45" s="190">
        <f t="shared" si="3"/>
        <v>0</v>
      </c>
      <c r="O45" s="190">
        <f t="shared" si="3"/>
        <v>0</v>
      </c>
      <c r="P45" s="190">
        <f t="shared" si="3"/>
        <v>0</v>
      </c>
      <c r="Q45" s="190">
        <f t="shared" si="3"/>
        <v>0</v>
      </c>
      <c r="R45" s="163"/>
    </row>
    <row r="46" spans="2:32" s="17" customFormat="1" ht="15.75">
      <c r="B46" s="171">
        <v>2013</v>
      </c>
      <c r="C46" s="534"/>
      <c r="D46" s="190">
        <f t="shared" ref="D46:Q46" si="4">IF(ISBLANK($C$46),0,IF($C$46=$D$9,HLOOKUP(D43,D14:D18,5,FALSE),HLOOKUP(D43,D29:D33,5,FALSE)))</f>
        <v>0</v>
      </c>
      <c r="E46" s="190">
        <f t="shared" si="4"/>
        <v>0</v>
      </c>
      <c r="F46" s="190">
        <f t="shared" si="4"/>
        <v>0</v>
      </c>
      <c r="G46" s="190">
        <f t="shared" si="4"/>
        <v>0</v>
      </c>
      <c r="H46" s="190">
        <f t="shared" si="4"/>
        <v>0</v>
      </c>
      <c r="I46" s="190">
        <f t="shared" si="4"/>
        <v>0</v>
      </c>
      <c r="J46" s="190">
        <f t="shared" si="4"/>
        <v>0</v>
      </c>
      <c r="K46" s="190">
        <f t="shared" si="4"/>
        <v>0</v>
      </c>
      <c r="L46" s="190">
        <f t="shared" si="4"/>
        <v>0</v>
      </c>
      <c r="M46" s="190">
        <f t="shared" si="4"/>
        <v>0</v>
      </c>
      <c r="N46" s="190">
        <f t="shared" si="4"/>
        <v>0</v>
      </c>
      <c r="O46" s="190">
        <f t="shared" si="4"/>
        <v>0</v>
      </c>
      <c r="P46" s="190">
        <f t="shared" si="4"/>
        <v>0</v>
      </c>
      <c r="Q46" s="190">
        <f t="shared" si="4"/>
        <v>0</v>
      </c>
      <c r="R46" s="163"/>
    </row>
    <row r="47" spans="2:32" s="17" customFormat="1" ht="15.75">
      <c r="B47" s="171">
        <v>2014</v>
      </c>
      <c r="C47" s="534"/>
      <c r="D47" s="190">
        <f t="shared" ref="D47:Q47" si="5">IF(ISBLANK($C$47),0,IF($C$47=$D$9,HLOOKUP(D43,D14:D18,5,FALSE),HLOOKUP(D43,D29:D33,5,FALSE)))</f>
        <v>0</v>
      </c>
      <c r="E47" s="190">
        <f t="shared" si="5"/>
        <v>0</v>
      </c>
      <c r="F47" s="190">
        <f t="shared" si="5"/>
        <v>0</v>
      </c>
      <c r="G47" s="190">
        <f t="shared" si="5"/>
        <v>0</v>
      </c>
      <c r="H47" s="190">
        <f t="shared" si="5"/>
        <v>0</v>
      </c>
      <c r="I47" s="190">
        <f t="shared" si="5"/>
        <v>0</v>
      </c>
      <c r="J47" s="190">
        <f t="shared" si="5"/>
        <v>0</v>
      </c>
      <c r="K47" s="190">
        <f t="shared" si="5"/>
        <v>0</v>
      </c>
      <c r="L47" s="190">
        <f t="shared" si="5"/>
        <v>0</v>
      </c>
      <c r="M47" s="190">
        <f t="shared" si="5"/>
        <v>0</v>
      </c>
      <c r="N47" s="190">
        <f t="shared" si="5"/>
        <v>0</v>
      </c>
      <c r="O47" s="190">
        <f t="shared" si="5"/>
        <v>0</v>
      </c>
      <c r="P47" s="190">
        <f t="shared" si="5"/>
        <v>0</v>
      </c>
      <c r="Q47" s="190">
        <f t="shared" si="5"/>
        <v>0</v>
      </c>
      <c r="R47" s="163"/>
    </row>
    <row r="48" spans="2:32" s="17" customFormat="1" ht="15.75">
      <c r="B48" s="171">
        <v>2015</v>
      </c>
      <c r="C48" s="534"/>
      <c r="D48" s="190">
        <f t="shared" ref="D48:Q48" si="6">IF(ISBLANK($C$48),0,IF($C$48=$D$9,HLOOKUP(D43,D14:D18,5,FALSE),HLOOKUP(D43,D29:D33,5,FALSE)))</f>
        <v>0</v>
      </c>
      <c r="E48" s="190">
        <f t="shared" si="6"/>
        <v>0</v>
      </c>
      <c r="F48" s="190">
        <f t="shared" si="6"/>
        <v>0</v>
      </c>
      <c r="G48" s="190">
        <f t="shared" si="6"/>
        <v>0</v>
      </c>
      <c r="H48" s="190">
        <f t="shared" si="6"/>
        <v>0</v>
      </c>
      <c r="I48" s="190">
        <f t="shared" si="6"/>
        <v>0</v>
      </c>
      <c r="J48" s="190">
        <f t="shared" si="6"/>
        <v>0</v>
      </c>
      <c r="K48" s="190">
        <f t="shared" si="6"/>
        <v>0</v>
      </c>
      <c r="L48" s="190">
        <f t="shared" si="6"/>
        <v>0</v>
      </c>
      <c r="M48" s="190">
        <f t="shared" si="6"/>
        <v>0</v>
      </c>
      <c r="N48" s="190">
        <f t="shared" si="6"/>
        <v>0</v>
      </c>
      <c r="O48" s="190">
        <f t="shared" si="6"/>
        <v>0</v>
      </c>
      <c r="P48" s="190">
        <f t="shared" si="6"/>
        <v>0</v>
      </c>
      <c r="Q48" s="190">
        <f t="shared" si="6"/>
        <v>0</v>
      </c>
      <c r="R48" s="163"/>
      <c r="AF48" s="163"/>
    </row>
    <row r="49" spans="2:32" s="17" customFormat="1" ht="15.75">
      <c r="B49" s="171">
        <v>2016</v>
      </c>
      <c r="C49" s="534"/>
      <c r="D49" s="190">
        <f t="shared" ref="D49:Q49" si="7">IF(ISBLANK($C$49),0,IF($C$49=$D$9,HLOOKUP(D43,D14:D18,5,FALSE),HLOOKUP(D43,D29:D33,5,FALSE)))</f>
        <v>0</v>
      </c>
      <c r="E49" s="190">
        <f t="shared" si="7"/>
        <v>0</v>
      </c>
      <c r="F49" s="190">
        <f t="shared" si="7"/>
        <v>0</v>
      </c>
      <c r="G49" s="190">
        <f t="shared" si="7"/>
        <v>0</v>
      </c>
      <c r="H49" s="190">
        <f t="shared" si="7"/>
        <v>0</v>
      </c>
      <c r="I49" s="190">
        <f t="shared" si="7"/>
        <v>0</v>
      </c>
      <c r="J49" s="190">
        <f t="shared" si="7"/>
        <v>0</v>
      </c>
      <c r="K49" s="190">
        <f t="shared" si="7"/>
        <v>0</v>
      </c>
      <c r="L49" s="190">
        <f t="shared" si="7"/>
        <v>0</v>
      </c>
      <c r="M49" s="190">
        <f t="shared" si="7"/>
        <v>0</v>
      </c>
      <c r="N49" s="190">
        <f t="shared" si="7"/>
        <v>0</v>
      </c>
      <c r="O49" s="190">
        <f t="shared" si="7"/>
        <v>0</v>
      </c>
      <c r="P49" s="190">
        <f t="shared" si="7"/>
        <v>0</v>
      </c>
      <c r="Q49" s="190">
        <f t="shared" si="7"/>
        <v>0</v>
      </c>
      <c r="R49" s="163"/>
      <c r="AF49" s="163"/>
    </row>
    <row r="50" spans="2:32" s="17" customFormat="1" ht="15.75">
      <c r="B50" s="171">
        <v>2017</v>
      </c>
      <c r="C50" s="534"/>
      <c r="D50" s="190">
        <f t="shared" ref="D50:I50" si="8">IF(ISBLANK($C$50),0,IF($C$50=$D$9,HLOOKUP(D43,D14:D18,5,FALSE),HLOOKUP(D43,D29:D33,5,FALSE)))</f>
        <v>0</v>
      </c>
      <c r="E50" s="190">
        <f t="shared" si="8"/>
        <v>0</v>
      </c>
      <c r="F50" s="190">
        <f t="shared" si="8"/>
        <v>0</v>
      </c>
      <c r="G50" s="190">
        <f t="shared" si="8"/>
        <v>0</v>
      </c>
      <c r="H50" s="190">
        <f t="shared" si="8"/>
        <v>0</v>
      </c>
      <c r="I50" s="190">
        <f t="shared" si="8"/>
        <v>0</v>
      </c>
      <c r="J50" s="190">
        <f t="shared" ref="J50:Q50" si="9">IF(ISBLANK($C$50),0,IF($C$50=$D$9,HLOOKUP(J43,J14:J18,5,FALSE),HLOOKUP(J43,J29:J33,5,FALSE)))</f>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hidden="1">
      <c r="B51" s="171">
        <v>2018</v>
      </c>
      <c r="C51" s="534"/>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hidden="1">
      <c r="B52" s="171">
        <v>2019</v>
      </c>
      <c r="C52" s="534"/>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opLeftCell="B1" zoomScale="70" zoomScaleNormal="70" workbookViewId="0">
      <selection activeCell="L14" sqref="L14"/>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2" t="s">
        <v>171</v>
      </c>
      <c r="C4" s="85" t="s">
        <v>175</v>
      </c>
      <c r="D4" s="85"/>
      <c r="E4" s="49"/>
    </row>
    <row r="5" spans="1:26" s="18" customFormat="1" ht="26.25" hidden="1" customHeight="1" outlineLevel="1" thickBot="1">
      <c r="A5" s="4"/>
      <c r="B5" s="812"/>
      <c r="C5" s="86" t="s">
        <v>172</v>
      </c>
      <c r="D5" s="86"/>
      <c r="E5" s="49"/>
    </row>
    <row r="6" spans="1:26" ht="26.25" hidden="1" customHeight="1" outlineLevel="1" thickBot="1">
      <c r="B6" s="812"/>
      <c r="C6" s="818" t="s">
        <v>551</v>
      </c>
      <c r="D6" s="819"/>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3" t="s">
        <v>482</v>
      </c>
      <c r="D8" s="592"/>
      <c r="M8" s="6"/>
      <c r="N8" s="6"/>
      <c r="O8" s="6"/>
      <c r="P8" s="6"/>
      <c r="Q8" s="6"/>
      <c r="R8" s="6"/>
      <c r="S8" s="6"/>
      <c r="T8" s="6"/>
      <c r="U8" s="6"/>
      <c r="V8" s="6"/>
      <c r="W8" s="6"/>
      <c r="X8" s="6"/>
      <c r="Y8" s="6"/>
      <c r="Z8" s="6"/>
    </row>
    <row r="9" spans="1:26" s="18" customFormat="1" ht="19.5" hidden="1" customHeight="1" outlineLevel="1">
      <c r="A9" s="4"/>
      <c r="B9" s="540"/>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20" t="s">
        <v>617</v>
      </c>
      <c r="C12" s="820"/>
      <c r="D12" s="820"/>
      <c r="E12" s="820"/>
      <c r="F12" s="820"/>
      <c r="G12" s="820"/>
      <c r="H12" s="820"/>
      <c r="I12" s="820"/>
      <c r="J12" s="820"/>
      <c r="K12" s="820"/>
      <c r="L12" s="820"/>
      <c r="M12" s="820"/>
      <c r="N12" s="820"/>
      <c r="O12" s="82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744" t="s">
        <v>693</v>
      </c>
      <c r="E14" s="745" t="s">
        <v>694</v>
      </c>
      <c r="F14" s="746" t="s">
        <v>695</v>
      </c>
      <c r="G14" s="747" t="s">
        <v>696</v>
      </c>
      <c r="H14" s="748" t="s">
        <v>700</v>
      </c>
      <c r="I14" s="749" t="s">
        <v>697</v>
      </c>
      <c r="J14" s="750" t="s">
        <v>698</v>
      </c>
      <c r="K14" s="739" t="s">
        <v>699</v>
      </c>
      <c r="L14" s="472" t="s">
        <v>690</v>
      </c>
      <c r="M14" s="472" t="s">
        <v>565</v>
      </c>
      <c r="N14" s="472" t="s">
        <v>566</v>
      </c>
      <c r="O14" s="472" t="s">
        <v>567</v>
      </c>
      <c r="P14" s="7"/>
    </row>
    <row r="15" spans="1:26" s="7" customFormat="1" ht="18.75" customHeight="1">
      <c r="B15" s="473" t="s">
        <v>188</v>
      </c>
      <c r="C15" s="81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14"/>
      <c r="D16" s="477">
        <v>4</v>
      </c>
      <c r="E16" s="477">
        <v>4</v>
      </c>
      <c r="F16" s="477">
        <v>4</v>
      </c>
      <c r="G16" s="477">
        <v>4</v>
      </c>
      <c r="H16" s="477">
        <v>4</v>
      </c>
      <c r="I16" s="477">
        <v>4</v>
      </c>
      <c r="J16" s="477">
        <v>4</v>
      </c>
      <c r="K16" s="477">
        <v>4</v>
      </c>
      <c r="L16" s="477">
        <v>4</v>
      </c>
      <c r="M16" s="477"/>
      <c r="N16" s="477"/>
      <c r="O16" s="478"/>
    </row>
    <row r="17" spans="1:15" s="111" customFormat="1" ht="17.25" customHeight="1">
      <c r="B17" s="479" t="s">
        <v>560</v>
      </c>
      <c r="C17" s="815"/>
      <c r="D17" s="112">
        <f>12-D16</f>
        <v>8</v>
      </c>
      <c r="E17" s="112">
        <f>12-E16</f>
        <v>8</v>
      </c>
      <c r="F17" s="112">
        <f t="shared" ref="F17:K17" si="0">12-F16</f>
        <v>8</v>
      </c>
      <c r="G17" s="112">
        <f t="shared" si="0"/>
        <v>8</v>
      </c>
      <c r="H17" s="112">
        <f t="shared" si="0"/>
        <v>8</v>
      </c>
      <c r="I17" s="112">
        <f t="shared" si="0"/>
        <v>8</v>
      </c>
      <c r="J17" s="112">
        <f t="shared" si="0"/>
        <v>8</v>
      </c>
      <c r="K17" s="112">
        <f t="shared" si="0"/>
        <v>8</v>
      </c>
      <c r="L17" s="112">
        <f>12-L16</f>
        <v>8</v>
      </c>
      <c r="M17" s="112">
        <f>12-M16</f>
        <v>12</v>
      </c>
      <c r="N17" s="112">
        <f>12-N16</f>
        <v>12</v>
      </c>
      <c r="O17" s="113">
        <f>12-O16</f>
        <v>12</v>
      </c>
    </row>
    <row r="18" spans="1:15" s="7" customFormat="1" ht="17.25" customHeight="1">
      <c r="B18" s="480" t="str">
        <f>'1.  LRAMVA Summary'!B29</f>
        <v>Residential</v>
      </c>
      <c r="C18" s="816" t="str">
        <f>'2. LRAMVA Threshold'!D43</f>
        <v>kWh</v>
      </c>
      <c r="D18" s="751">
        <v>1.9900000000000001E-2</v>
      </c>
      <c r="E18" s="751">
        <v>0.02</v>
      </c>
      <c r="F18" s="751">
        <v>2.01E-2</v>
      </c>
      <c r="G18" s="751">
        <v>2.0199999999999999E-2</v>
      </c>
      <c r="H18" s="751">
        <v>2.0400000000000001E-2</v>
      </c>
      <c r="I18" s="751">
        <v>2.06E-2</v>
      </c>
      <c r="J18" s="751">
        <v>1.5699999999999999E-2</v>
      </c>
      <c r="K18" s="46">
        <v>1.06E-2</v>
      </c>
      <c r="L18" s="46">
        <v>5.3E-3</v>
      </c>
      <c r="M18" s="46"/>
      <c r="N18" s="46"/>
      <c r="O18" s="69"/>
    </row>
    <row r="19" spans="1:15" s="7" customFormat="1" ht="15" customHeight="1" outlineLevel="1">
      <c r="B19" s="536" t="s">
        <v>511</v>
      </c>
      <c r="C19" s="814"/>
      <c r="D19" s="751"/>
      <c r="E19" s="751">
        <v>-2.9999999999999997E-4</v>
      </c>
      <c r="F19" s="751">
        <v>-2.9999999999999997E-4</v>
      </c>
      <c r="G19" s="751">
        <v>-2.9999999999999997E-4</v>
      </c>
      <c r="H19" s="751">
        <v>-2.9999999999999997E-4</v>
      </c>
      <c r="I19" s="751">
        <v>-2.9999999999999997E-4</v>
      </c>
      <c r="J19" s="751">
        <v>0</v>
      </c>
      <c r="K19" s="46">
        <v>0</v>
      </c>
      <c r="L19" s="46">
        <v>0</v>
      </c>
      <c r="M19" s="46"/>
      <c r="N19" s="46"/>
      <c r="O19" s="69"/>
    </row>
    <row r="20" spans="1:15" s="7" customFormat="1" ht="15" customHeight="1" outlineLevel="1">
      <c r="B20" s="536" t="s">
        <v>512</v>
      </c>
      <c r="C20" s="814"/>
      <c r="D20" s="46"/>
      <c r="E20" s="46"/>
      <c r="F20" s="46"/>
      <c r="G20" s="46"/>
      <c r="H20" s="46"/>
      <c r="I20" s="46"/>
      <c r="J20" s="46"/>
      <c r="K20" s="46"/>
      <c r="L20" s="46"/>
      <c r="M20" s="46"/>
      <c r="N20" s="46"/>
      <c r="O20" s="69"/>
    </row>
    <row r="21" spans="1:15" s="7" customFormat="1" ht="15" customHeight="1" outlineLevel="1">
      <c r="B21" s="536" t="s">
        <v>490</v>
      </c>
      <c r="C21" s="814"/>
      <c r="D21" s="46"/>
      <c r="E21" s="46"/>
      <c r="F21" s="46"/>
      <c r="G21" s="46"/>
      <c r="H21" s="46"/>
      <c r="I21" s="46"/>
      <c r="J21" s="46"/>
      <c r="K21" s="46"/>
      <c r="L21" s="46"/>
      <c r="M21" s="46"/>
      <c r="N21" s="46"/>
      <c r="O21" s="69"/>
    </row>
    <row r="22" spans="1:15" s="7" customFormat="1" ht="14.25" customHeight="1">
      <c r="B22" s="536" t="s">
        <v>513</v>
      </c>
      <c r="C22" s="817"/>
      <c r="D22" s="65">
        <f>SUM(D18:D21)</f>
        <v>1.9900000000000001E-2</v>
      </c>
      <c r="E22" s="65">
        <f>SUM(E18:E21)</f>
        <v>1.9699999999999999E-2</v>
      </c>
      <c r="F22" s="65">
        <f>SUM(F18:F21)</f>
        <v>1.9799999999999998E-2</v>
      </c>
      <c r="G22" s="65">
        <f t="shared" ref="G22:N22" si="1">SUM(G18:G21)</f>
        <v>1.9899999999999998E-2</v>
      </c>
      <c r="H22" s="65">
        <f t="shared" si="1"/>
        <v>2.01E-2</v>
      </c>
      <c r="I22" s="65">
        <f t="shared" si="1"/>
        <v>2.0299999999999999E-2</v>
      </c>
      <c r="J22" s="65">
        <f t="shared" si="1"/>
        <v>1.5699999999999999E-2</v>
      </c>
      <c r="K22" s="65">
        <f t="shared" si="1"/>
        <v>1.06E-2</v>
      </c>
      <c r="L22" s="65">
        <f t="shared" si="1"/>
        <v>5.3E-3</v>
      </c>
      <c r="M22" s="65">
        <f t="shared" si="1"/>
        <v>0</v>
      </c>
      <c r="N22" s="65">
        <f t="shared" si="1"/>
        <v>0</v>
      </c>
      <c r="O22" s="76"/>
    </row>
    <row r="23" spans="1:15" s="63" customFormat="1">
      <c r="A23" s="62"/>
      <c r="B23" s="492" t="s">
        <v>514</v>
      </c>
      <c r="C23" s="482"/>
      <c r="D23" s="483"/>
      <c r="E23" s="764">
        <f t="shared" ref="E23:L23" si="2">SUM(D22*E16+E22*E17)/12</f>
        <v>1.9766666666666665E-2</v>
      </c>
      <c r="F23" s="764">
        <f t="shared" si="2"/>
        <v>1.9766666666666665E-2</v>
      </c>
      <c r="G23" s="764">
        <f t="shared" si="2"/>
        <v>1.9866666666666664E-2</v>
      </c>
      <c r="H23" s="764">
        <f t="shared" si="2"/>
        <v>2.0033333333333334E-2</v>
      </c>
      <c r="I23" s="764">
        <f t="shared" si="2"/>
        <v>2.0233333333333332E-2</v>
      </c>
      <c r="J23" s="764">
        <f t="shared" si="2"/>
        <v>1.7233333333333333E-2</v>
      </c>
      <c r="K23" s="764">
        <f t="shared" si="2"/>
        <v>1.23E-2</v>
      </c>
      <c r="L23" s="764">
        <f t="shared" si="2"/>
        <v>7.0666666666666664E-3</v>
      </c>
      <c r="M23" s="484">
        <f t="shared" ref="M23:N23" si="3">ROUND(SUM(L22*M16+M22*M17)/12,4)</f>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General Service &lt; 50 kW</v>
      </c>
      <c r="C25" s="816" t="str">
        <f>'2. LRAMVA Threshold'!E43</f>
        <v>kWh</v>
      </c>
      <c r="D25" s="752">
        <v>1.6199999999999999E-2</v>
      </c>
      <c r="E25" s="752">
        <v>1.6199999999999999E-2</v>
      </c>
      <c r="F25" s="752">
        <v>1.6299999999999999E-2</v>
      </c>
      <c r="G25" s="752">
        <v>1.6400000000000001E-2</v>
      </c>
      <c r="H25" s="752">
        <v>1.66E-2</v>
      </c>
      <c r="I25" s="752">
        <v>1.6799999999999999E-2</v>
      </c>
      <c r="J25" s="752">
        <v>1.7100000000000001E-2</v>
      </c>
      <c r="K25" s="46">
        <v>1.7299999999999999E-2</v>
      </c>
      <c r="L25" s="46">
        <v>1.7399999999999999E-2</v>
      </c>
      <c r="M25" s="46"/>
      <c r="N25" s="46"/>
      <c r="O25" s="69"/>
    </row>
    <row r="26" spans="1:15" s="18" customFormat="1" outlineLevel="1">
      <c r="A26" s="4"/>
      <c r="B26" s="536" t="s">
        <v>511</v>
      </c>
      <c r="C26" s="814"/>
      <c r="D26" s="752"/>
      <c r="E26" s="752">
        <v>-2.0000000000000001E-4</v>
      </c>
      <c r="F26" s="752">
        <v>-2.0000000000000001E-4</v>
      </c>
      <c r="G26" s="752">
        <v>-2.0000000000000001E-4</v>
      </c>
      <c r="H26" s="752">
        <v>-2.0000000000000001E-4</v>
      </c>
      <c r="I26" s="752">
        <v>-2.0000000000000001E-4</v>
      </c>
      <c r="J26" s="752">
        <v>-2.0000000000000001E-4</v>
      </c>
      <c r="K26" s="46">
        <v>-2.0000000000000001E-4</v>
      </c>
      <c r="L26" s="46">
        <v>-2.0000000000000001E-4</v>
      </c>
      <c r="M26" s="46"/>
      <c r="N26" s="46"/>
      <c r="O26" s="69"/>
    </row>
    <row r="27" spans="1:15" s="18" customFormat="1" outlineLevel="1">
      <c r="A27" s="4"/>
      <c r="B27" s="536" t="s">
        <v>512</v>
      </c>
      <c r="C27" s="814"/>
      <c r="D27" s="46"/>
      <c r="E27" s="46"/>
      <c r="F27" s="46"/>
      <c r="G27" s="46"/>
      <c r="H27" s="46"/>
      <c r="I27" s="46"/>
      <c r="J27" s="46"/>
      <c r="K27" s="46"/>
      <c r="L27" s="46"/>
      <c r="M27" s="46"/>
      <c r="N27" s="46"/>
      <c r="O27" s="69"/>
    </row>
    <row r="28" spans="1:15" s="18" customFormat="1" outlineLevel="1">
      <c r="A28" s="4"/>
      <c r="B28" s="536" t="s">
        <v>490</v>
      </c>
      <c r="C28" s="814"/>
      <c r="D28" s="46"/>
      <c r="E28" s="46"/>
      <c r="F28" s="46"/>
      <c r="G28" s="46"/>
      <c r="H28" s="46"/>
      <c r="I28" s="46"/>
      <c r="J28" s="46"/>
      <c r="K28" s="46"/>
      <c r="L28" s="46"/>
      <c r="M28" s="46"/>
      <c r="N28" s="46"/>
      <c r="O28" s="69"/>
    </row>
    <row r="29" spans="1:15" s="18" customFormat="1">
      <c r="A29" s="4"/>
      <c r="B29" s="536" t="s">
        <v>513</v>
      </c>
      <c r="C29" s="817"/>
      <c r="D29" s="65">
        <f>SUM(D25:D28)</f>
        <v>1.6199999999999999E-2</v>
      </c>
      <c r="E29" s="65">
        <f t="shared" ref="E29:N29" si="4">SUM(E25:E28)</f>
        <v>1.6E-2</v>
      </c>
      <c r="F29" s="65">
        <f t="shared" si="4"/>
        <v>1.61E-2</v>
      </c>
      <c r="G29" s="65">
        <f t="shared" si="4"/>
        <v>1.6200000000000003E-2</v>
      </c>
      <c r="H29" s="65">
        <f t="shared" si="4"/>
        <v>1.6400000000000001E-2</v>
      </c>
      <c r="I29" s="65">
        <f t="shared" si="4"/>
        <v>1.66E-2</v>
      </c>
      <c r="J29" s="65">
        <f t="shared" si="4"/>
        <v>1.6900000000000002E-2</v>
      </c>
      <c r="K29" s="65">
        <f t="shared" si="4"/>
        <v>1.7100000000000001E-2</v>
      </c>
      <c r="L29" s="65">
        <f t="shared" si="4"/>
        <v>1.72E-2</v>
      </c>
      <c r="M29" s="65">
        <f t="shared" si="4"/>
        <v>0</v>
      </c>
      <c r="N29" s="65">
        <f t="shared" si="4"/>
        <v>0</v>
      </c>
      <c r="O29" s="76"/>
    </row>
    <row r="30" spans="1:15" s="18" customFormat="1">
      <c r="A30" s="4"/>
      <c r="B30" s="492" t="s">
        <v>514</v>
      </c>
      <c r="C30" s="488"/>
      <c r="D30" s="71"/>
      <c r="E30" s="764">
        <f t="shared" ref="E30:L30" si="5">SUM(D29*E16+E29*E17)/12</f>
        <v>1.6066666666666667E-2</v>
      </c>
      <c r="F30" s="764">
        <f t="shared" si="5"/>
        <v>1.6066666666666667E-2</v>
      </c>
      <c r="G30" s="764">
        <f t="shared" si="5"/>
        <v>1.6166666666666666E-2</v>
      </c>
      <c r="H30" s="764">
        <f t="shared" si="5"/>
        <v>1.6333333333333335E-2</v>
      </c>
      <c r="I30" s="764">
        <f t="shared" si="5"/>
        <v>1.6533333333333334E-2</v>
      </c>
      <c r="J30" s="764">
        <f t="shared" si="5"/>
        <v>1.6799999999999999E-2</v>
      </c>
      <c r="K30" s="764">
        <f t="shared" si="5"/>
        <v>1.7033333333333334E-2</v>
      </c>
      <c r="L30" s="764">
        <f t="shared" si="5"/>
        <v>1.7166666666666667E-2</v>
      </c>
      <c r="M30" s="484">
        <f t="shared" ref="M30:N30" si="6">ROUND(SUM(L29*M16+M29*M17)/12,4)</f>
        <v>0</v>
      </c>
      <c r="N30" s="484">
        <f t="shared" si="6"/>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3" t="str">
        <f>'1.  LRAMVA Summary'!B31</f>
        <v>General Service 50 - 4,999 kW</v>
      </c>
      <c r="C32" s="816" t="str">
        <f>'2. LRAMVA Threshold'!F43</f>
        <v>kW</v>
      </c>
      <c r="D32" s="753">
        <v>4.7074999999999996</v>
      </c>
      <c r="E32" s="753">
        <v>4.6228999999999996</v>
      </c>
      <c r="F32" s="753">
        <v>4.6543000000000001</v>
      </c>
      <c r="G32" s="753">
        <v>4.6765999999999996</v>
      </c>
      <c r="H32" s="753">
        <v>4.7279999999999998</v>
      </c>
      <c r="I32" s="753">
        <v>4.7752999999999997</v>
      </c>
      <c r="J32" s="753">
        <v>4.8468999999999998</v>
      </c>
      <c r="K32" s="46">
        <v>4.9099000000000004</v>
      </c>
      <c r="L32" s="46">
        <v>4.9394</v>
      </c>
      <c r="M32" s="46"/>
      <c r="N32" s="46"/>
      <c r="O32" s="69"/>
    </row>
    <row r="33" spans="1:15" s="18" customFormat="1" outlineLevel="1">
      <c r="A33" s="4"/>
      <c r="B33" s="536" t="s">
        <v>511</v>
      </c>
      <c r="C33" s="814"/>
      <c r="D33" s="753"/>
      <c r="E33" s="753">
        <v>-3.9399999999999998E-2</v>
      </c>
      <c r="F33" s="753">
        <v>-4.8500000000000001E-2</v>
      </c>
      <c r="G33" s="753">
        <v>-4.53E-2</v>
      </c>
      <c r="H33" s="753">
        <v>-4.53E-2</v>
      </c>
      <c r="I33" s="753">
        <v>-0.05</v>
      </c>
      <c r="J33" s="753">
        <v>-3.4700000000000002E-2</v>
      </c>
      <c r="K33" s="46">
        <v>-3.56E-2</v>
      </c>
      <c r="L33" s="46">
        <v>-3.5200000000000002E-2</v>
      </c>
      <c r="M33" s="46"/>
      <c r="N33" s="46"/>
      <c r="O33" s="69"/>
    </row>
    <row r="34" spans="1:15" s="18" customFormat="1" outlineLevel="1">
      <c r="A34" s="4"/>
      <c r="B34" s="536" t="s">
        <v>512</v>
      </c>
      <c r="C34" s="814"/>
      <c r="D34" s="46"/>
      <c r="E34" s="46"/>
      <c r="F34" s="46"/>
      <c r="G34" s="46"/>
      <c r="H34" s="46"/>
      <c r="I34" s="46"/>
      <c r="J34" s="46"/>
      <c r="K34" s="46"/>
      <c r="L34" s="46"/>
      <c r="M34" s="46"/>
      <c r="N34" s="46"/>
      <c r="O34" s="69"/>
    </row>
    <row r="35" spans="1:15" s="18" customFormat="1" outlineLevel="1">
      <c r="A35" s="4"/>
      <c r="B35" s="536" t="s">
        <v>490</v>
      </c>
      <c r="C35" s="814"/>
      <c r="D35" s="46"/>
      <c r="E35" s="46"/>
      <c r="F35" s="46"/>
      <c r="G35" s="46"/>
      <c r="H35" s="46"/>
      <c r="I35" s="46"/>
      <c r="J35" s="46"/>
      <c r="K35" s="46"/>
      <c r="L35" s="46"/>
      <c r="M35" s="46"/>
      <c r="N35" s="46"/>
      <c r="O35" s="69"/>
    </row>
    <row r="36" spans="1:15" s="18" customFormat="1">
      <c r="A36" s="4"/>
      <c r="B36" s="536" t="s">
        <v>513</v>
      </c>
      <c r="C36" s="817"/>
      <c r="D36" s="65">
        <f>SUM(D32:D35)</f>
        <v>4.7074999999999996</v>
      </c>
      <c r="E36" s="65">
        <f>SUM(E32:E35)</f>
        <v>4.5834999999999999</v>
      </c>
      <c r="F36" s="65">
        <f t="shared" ref="F36:M36" si="7">SUM(F32:F35)</f>
        <v>4.6058000000000003</v>
      </c>
      <c r="G36" s="65">
        <f t="shared" si="7"/>
        <v>4.6312999999999995</v>
      </c>
      <c r="H36" s="65">
        <f t="shared" si="7"/>
        <v>4.6826999999999996</v>
      </c>
      <c r="I36" s="65">
        <f t="shared" si="7"/>
        <v>4.7252999999999998</v>
      </c>
      <c r="J36" s="65">
        <f t="shared" si="7"/>
        <v>4.8121999999999998</v>
      </c>
      <c r="K36" s="65">
        <f t="shared" si="7"/>
        <v>4.8743000000000007</v>
      </c>
      <c r="L36" s="65">
        <f t="shared" si="7"/>
        <v>4.9042000000000003</v>
      </c>
      <c r="M36" s="65">
        <f t="shared" si="7"/>
        <v>0</v>
      </c>
      <c r="N36" s="65">
        <f>SUM(N32:N35)</f>
        <v>0</v>
      </c>
      <c r="O36" s="76"/>
    </row>
    <row r="37" spans="1:15" s="18" customFormat="1">
      <c r="A37" s="4"/>
      <c r="B37" s="492" t="s">
        <v>514</v>
      </c>
      <c r="C37" s="488"/>
      <c r="D37" s="71"/>
      <c r="E37" s="764">
        <f t="shared" ref="E37:L37" si="8">SUM(D36*E16+E36*E17)/12</f>
        <v>4.6248333333333331</v>
      </c>
      <c r="F37" s="764">
        <f t="shared" si="8"/>
        <v>4.5983666666666672</v>
      </c>
      <c r="G37" s="764">
        <f t="shared" si="8"/>
        <v>4.6227999999999998</v>
      </c>
      <c r="H37" s="764">
        <f t="shared" si="8"/>
        <v>4.665566666666666</v>
      </c>
      <c r="I37" s="764">
        <f t="shared" si="8"/>
        <v>4.7110999999999992</v>
      </c>
      <c r="J37" s="764">
        <f t="shared" si="8"/>
        <v>4.7832333333333326</v>
      </c>
      <c r="K37" s="764">
        <f t="shared" si="8"/>
        <v>4.8536000000000001</v>
      </c>
      <c r="L37" s="764">
        <f t="shared" si="8"/>
        <v>4.8942333333333332</v>
      </c>
      <c r="M37" s="484">
        <f t="shared" ref="M37:N37" si="9">ROUND(SUM(L36*M16+M36*M17)/12,4)</f>
        <v>0</v>
      </c>
      <c r="N37" s="484">
        <f t="shared" si="9"/>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3" t="str">
        <f>'1.  LRAMVA Summary'!B32</f>
        <v>General Service 3,000 - 4,999 kW</v>
      </c>
      <c r="C39" s="816" t="str">
        <f>'2. LRAMVA Threshold'!G43</f>
        <v>kW</v>
      </c>
      <c r="D39" s="754">
        <v>1.9306000000000001</v>
      </c>
      <c r="E39" s="754">
        <v>1.9340999999999999</v>
      </c>
      <c r="F39" s="754">
        <v>1.9473</v>
      </c>
      <c r="G39" s="754">
        <v>1.9565999999999999</v>
      </c>
      <c r="H39" s="754">
        <v>1.9781</v>
      </c>
      <c r="I39" s="754">
        <v>1.9979</v>
      </c>
      <c r="J39" s="754">
        <v>2.0278999999999998</v>
      </c>
      <c r="K39" s="46">
        <v>2.0543</v>
      </c>
      <c r="L39" s="46">
        <v>2.0666000000000002</v>
      </c>
      <c r="M39" s="46"/>
      <c r="N39" s="46"/>
      <c r="O39" s="69"/>
    </row>
    <row r="40" spans="1:15" s="18" customFormat="1" outlineLevel="1">
      <c r="A40" s="4"/>
      <c r="B40" s="536" t="s">
        <v>511</v>
      </c>
      <c r="C40" s="814"/>
      <c r="D40" s="754"/>
      <c r="E40" s="754">
        <v>-1.8700000000000001E-2</v>
      </c>
      <c r="F40" s="754">
        <v>-2.29E-2</v>
      </c>
      <c r="G40" s="754">
        <v>-2.1399999999999999E-2</v>
      </c>
      <c r="H40" s="754">
        <v>-2.1399999999999999E-2</v>
      </c>
      <c r="I40" s="754">
        <v>-2.2700000000000001E-2</v>
      </c>
      <c r="J40" s="754">
        <v>-1.7299999999999999E-2</v>
      </c>
      <c r="K40" s="46">
        <v>-1.77E-2</v>
      </c>
      <c r="L40" s="46">
        <v>-1.7399999999999999E-2</v>
      </c>
      <c r="M40" s="46"/>
      <c r="N40" s="46"/>
      <c r="O40" s="69"/>
    </row>
    <row r="41" spans="1:15" s="18" customFormat="1" outlineLevel="1">
      <c r="A41" s="4"/>
      <c r="B41" s="536" t="s">
        <v>512</v>
      </c>
      <c r="C41" s="814"/>
      <c r="D41" s="46"/>
      <c r="E41" s="46"/>
      <c r="F41" s="46"/>
      <c r="G41" s="46"/>
      <c r="H41" s="46"/>
      <c r="I41" s="46"/>
      <c r="J41" s="46"/>
      <c r="K41" s="46"/>
      <c r="L41" s="46"/>
      <c r="M41" s="46"/>
      <c r="N41" s="46"/>
      <c r="O41" s="69"/>
    </row>
    <row r="42" spans="1:15" s="18" customFormat="1" outlineLevel="1">
      <c r="A42" s="4"/>
      <c r="B42" s="536" t="s">
        <v>490</v>
      </c>
      <c r="C42" s="814"/>
      <c r="D42" s="46"/>
      <c r="E42" s="46"/>
      <c r="F42" s="46"/>
      <c r="G42" s="46"/>
      <c r="H42" s="46"/>
      <c r="I42" s="46"/>
      <c r="J42" s="46"/>
      <c r="K42" s="46"/>
      <c r="L42" s="46"/>
      <c r="M42" s="46"/>
      <c r="N42" s="46"/>
      <c r="O42" s="69"/>
    </row>
    <row r="43" spans="1:15" s="18" customFormat="1">
      <c r="A43" s="4"/>
      <c r="B43" s="536" t="s">
        <v>513</v>
      </c>
      <c r="C43" s="817"/>
      <c r="D43" s="65">
        <f>SUM(D39:D42)</f>
        <v>1.9306000000000001</v>
      </c>
      <c r="E43" s="65">
        <f t="shared" ref="E43:N43" si="10">SUM(E39:E42)</f>
        <v>1.9154</v>
      </c>
      <c r="F43" s="65">
        <f t="shared" si="10"/>
        <v>1.9244000000000001</v>
      </c>
      <c r="G43" s="65">
        <f t="shared" si="10"/>
        <v>1.9351999999999998</v>
      </c>
      <c r="H43" s="65">
        <f t="shared" si="10"/>
        <v>1.9566999999999999</v>
      </c>
      <c r="I43" s="65">
        <f t="shared" si="10"/>
        <v>1.9752000000000001</v>
      </c>
      <c r="J43" s="65">
        <f t="shared" si="10"/>
        <v>2.0105999999999997</v>
      </c>
      <c r="K43" s="65">
        <f t="shared" si="10"/>
        <v>2.0366</v>
      </c>
      <c r="L43" s="65">
        <f t="shared" si="10"/>
        <v>2.0492000000000004</v>
      </c>
      <c r="M43" s="65">
        <f t="shared" si="10"/>
        <v>0</v>
      </c>
      <c r="N43" s="65">
        <f t="shared" si="10"/>
        <v>0</v>
      </c>
      <c r="O43" s="76"/>
    </row>
    <row r="44" spans="1:15" s="14" customFormat="1">
      <c r="A44" s="72"/>
      <c r="B44" s="492" t="s">
        <v>514</v>
      </c>
      <c r="C44" s="488"/>
      <c r="D44" s="71"/>
      <c r="E44" s="764">
        <f t="shared" ref="E44:L44" si="11">SUM(D43*E16+E43*E17)/12</f>
        <v>1.9204666666666668</v>
      </c>
      <c r="F44" s="764">
        <f t="shared" si="11"/>
        <v>1.9214000000000002</v>
      </c>
      <c r="G44" s="764">
        <f t="shared" si="11"/>
        <v>1.9315999999999998</v>
      </c>
      <c r="H44" s="764">
        <f t="shared" si="11"/>
        <v>1.9495333333333331</v>
      </c>
      <c r="I44" s="764">
        <f t="shared" si="11"/>
        <v>1.9690333333333332</v>
      </c>
      <c r="J44" s="764">
        <f t="shared" si="11"/>
        <v>1.9987999999999999</v>
      </c>
      <c r="K44" s="764">
        <f t="shared" si="11"/>
        <v>2.0279333333333334</v>
      </c>
      <c r="L44" s="764">
        <f t="shared" si="11"/>
        <v>2.0450000000000004</v>
      </c>
      <c r="M44" s="484">
        <f t="shared" ref="M44:N44" si="12">ROUND(SUM(L43*M16+M43*M17)/12,4)</f>
        <v>0</v>
      </c>
      <c r="N44" s="484">
        <f t="shared" si="12"/>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3" t="str">
        <f>'1.  LRAMVA Summary'!B33</f>
        <v>Large Use - Regular</v>
      </c>
      <c r="C46" s="816" t="str">
        <f>'2. LRAMVA Threshold'!H43</f>
        <v>kW</v>
      </c>
      <c r="D46" s="755">
        <v>2.1823999999999999</v>
      </c>
      <c r="E46" s="755">
        <v>2.1863000000000001</v>
      </c>
      <c r="F46" s="755">
        <v>2.2012</v>
      </c>
      <c r="G46" s="755">
        <v>2.2118000000000002</v>
      </c>
      <c r="H46" s="755">
        <v>2.2361</v>
      </c>
      <c r="I46" s="755">
        <v>2.2585000000000002</v>
      </c>
      <c r="J46" s="755">
        <v>2.2924000000000002</v>
      </c>
      <c r="K46" s="46">
        <v>2.3222</v>
      </c>
      <c r="L46" s="46">
        <v>2.3361000000000001</v>
      </c>
      <c r="M46" s="46"/>
      <c r="N46" s="46"/>
      <c r="O46" s="69"/>
    </row>
    <row r="47" spans="1:15" s="18" customFormat="1" outlineLevel="1">
      <c r="A47" s="4"/>
      <c r="B47" s="536" t="s">
        <v>511</v>
      </c>
      <c r="C47" s="814"/>
      <c r="D47" s="755"/>
      <c r="E47" s="755">
        <v>-2.4199999999999999E-2</v>
      </c>
      <c r="F47" s="755">
        <v>-2.98E-2</v>
      </c>
      <c r="G47" s="755">
        <v>-2.7799999999999998E-2</v>
      </c>
      <c r="H47" s="755">
        <v>-2.7799999999999998E-2</v>
      </c>
      <c r="I47" s="755">
        <v>-2.9399999999999999E-2</v>
      </c>
      <c r="J47" s="755">
        <v>-2.01E-2</v>
      </c>
      <c r="K47" s="46">
        <v>-0.02</v>
      </c>
      <c r="L47" s="46">
        <v>-1.9400000000000001E-2</v>
      </c>
      <c r="M47" s="46"/>
      <c r="N47" s="46"/>
      <c r="O47" s="69"/>
    </row>
    <row r="48" spans="1:15" s="18" customFormat="1" outlineLevel="1">
      <c r="A48" s="4"/>
      <c r="B48" s="536" t="s">
        <v>512</v>
      </c>
      <c r="C48" s="814"/>
      <c r="D48" s="46"/>
      <c r="E48" s="46"/>
      <c r="F48" s="46"/>
      <c r="G48" s="46"/>
      <c r="H48" s="46"/>
      <c r="I48" s="46"/>
      <c r="J48" s="46"/>
      <c r="K48" s="46"/>
      <c r="L48" s="46"/>
      <c r="M48" s="46"/>
      <c r="N48" s="46"/>
      <c r="O48" s="69"/>
    </row>
    <row r="49" spans="1:15" s="18" customFormat="1" outlineLevel="1">
      <c r="A49" s="4"/>
      <c r="B49" s="536" t="s">
        <v>490</v>
      </c>
      <c r="C49" s="814"/>
      <c r="D49" s="46"/>
      <c r="E49" s="46"/>
      <c r="F49" s="46"/>
      <c r="G49" s="46"/>
      <c r="H49" s="46"/>
      <c r="I49" s="46"/>
      <c r="J49" s="46"/>
      <c r="K49" s="46"/>
      <c r="L49" s="46"/>
      <c r="M49" s="46"/>
      <c r="N49" s="46"/>
      <c r="O49" s="69"/>
    </row>
    <row r="50" spans="1:15" s="18" customFormat="1">
      <c r="A50" s="4"/>
      <c r="B50" s="536" t="s">
        <v>513</v>
      </c>
      <c r="C50" s="817"/>
      <c r="D50" s="65">
        <f>SUM(D46:D49)</f>
        <v>2.1823999999999999</v>
      </c>
      <c r="E50" s="65">
        <f t="shared" ref="E50:N50" si="13">SUM(E46:E49)</f>
        <v>2.1621000000000001</v>
      </c>
      <c r="F50" s="65">
        <f t="shared" si="13"/>
        <v>2.1714000000000002</v>
      </c>
      <c r="G50" s="65">
        <f t="shared" si="13"/>
        <v>2.1840000000000002</v>
      </c>
      <c r="H50" s="65">
        <f t="shared" si="13"/>
        <v>2.2082999999999999</v>
      </c>
      <c r="I50" s="65">
        <f t="shared" si="13"/>
        <v>2.2291000000000003</v>
      </c>
      <c r="J50" s="65">
        <f t="shared" si="13"/>
        <v>2.2723000000000004</v>
      </c>
      <c r="K50" s="65">
        <f t="shared" si="13"/>
        <v>2.3022</v>
      </c>
      <c r="L50" s="65">
        <f t="shared" si="13"/>
        <v>2.3167</v>
      </c>
      <c r="M50" s="65">
        <f t="shared" si="13"/>
        <v>0</v>
      </c>
      <c r="N50" s="65">
        <f t="shared" si="13"/>
        <v>0</v>
      </c>
      <c r="O50" s="76"/>
    </row>
    <row r="51" spans="1:15" s="14" customFormat="1">
      <c r="A51" s="72"/>
      <c r="B51" s="492" t="s">
        <v>514</v>
      </c>
      <c r="C51" s="488"/>
      <c r="D51" s="71"/>
      <c r="E51" s="764">
        <f t="shared" ref="E51:L51" si="14">SUM(D50*E16+E50*E17)/12</f>
        <v>2.1688666666666667</v>
      </c>
      <c r="F51" s="764">
        <f t="shared" si="14"/>
        <v>2.1683000000000003</v>
      </c>
      <c r="G51" s="764">
        <f t="shared" si="14"/>
        <v>2.1798000000000002</v>
      </c>
      <c r="H51" s="764">
        <f t="shared" si="14"/>
        <v>2.2002000000000002</v>
      </c>
      <c r="I51" s="764">
        <f t="shared" si="14"/>
        <v>2.2221666666666668</v>
      </c>
      <c r="J51" s="764">
        <f t="shared" si="14"/>
        <v>2.2579000000000007</v>
      </c>
      <c r="K51" s="764">
        <f t="shared" si="14"/>
        <v>2.2922333333333333</v>
      </c>
      <c r="L51" s="764">
        <f t="shared" si="14"/>
        <v>2.3118666666666665</v>
      </c>
      <c r="M51" s="484">
        <f t="shared" ref="M51:N51" si="15">ROUND(SUM(L50*M16+M50*M17)/12,4)</f>
        <v>0</v>
      </c>
      <c r="N51" s="484">
        <f t="shared" si="15"/>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3" t="str">
        <f>'1.  LRAMVA Summary'!B34</f>
        <v>Large Use - 3TS</v>
      </c>
      <c r="C53" s="816" t="str">
        <f>'2. LRAMVA Threshold'!I43</f>
        <v>kW</v>
      </c>
      <c r="D53" s="756">
        <v>2.7235</v>
      </c>
      <c r="E53" s="756">
        <v>2.7284000000000002</v>
      </c>
      <c r="F53" s="756">
        <v>2.7469999999999999</v>
      </c>
      <c r="G53" s="756">
        <v>2.7602000000000002</v>
      </c>
      <c r="H53" s="756">
        <v>2.7906</v>
      </c>
      <c r="I53" s="756">
        <v>2.8184999999999998</v>
      </c>
      <c r="J53" s="756">
        <v>2.8607999999999998</v>
      </c>
      <c r="K53" s="46">
        <v>2.8980000000000001</v>
      </c>
      <c r="L53" s="46">
        <v>2.9154</v>
      </c>
      <c r="M53" s="46"/>
      <c r="N53" s="46"/>
      <c r="O53" s="69"/>
    </row>
    <row r="54" spans="1:15" s="18" customFormat="1" outlineLevel="1">
      <c r="A54" s="4"/>
      <c r="B54" s="536" t="s">
        <v>511</v>
      </c>
      <c r="C54" s="814"/>
      <c r="D54" s="756"/>
      <c r="E54" s="756">
        <v>-0.32100000000000001</v>
      </c>
      <c r="F54" s="756">
        <v>-3.95E-2</v>
      </c>
      <c r="G54" s="756">
        <v>-3.6900000000000002E-2</v>
      </c>
      <c r="H54" s="756">
        <v>-3.6900000000000002E-2</v>
      </c>
      <c r="I54" s="756">
        <v>-3.9E-2</v>
      </c>
      <c r="J54" s="756">
        <v>-3.3500000000000002E-2</v>
      </c>
      <c r="K54" s="46">
        <v>-3.61E-2</v>
      </c>
      <c r="L54" s="46">
        <v>-3.4099999999999998E-2</v>
      </c>
      <c r="M54" s="46"/>
      <c r="N54" s="46"/>
      <c r="O54" s="69"/>
    </row>
    <row r="55" spans="1:15" s="18" customFormat="1" outlineLevel="1">
      <c r="A55" s="4"/>
      <c r="B55" s="536" t="s">
        <v>512</v>
      </c>
      <c r="C55" s="814"/>
      <c r="D55" s="46"/>
      <c r="E55" s="46"/>
      <c r="F55" s="46"/>
      <c r="G55" s="46"/>
      <c r="H55" s="46"/>
      <c r="I55" s="46"/>
      <c r="J55" s="46"/>
      <c r="K55" s="46"/>
      <c r="L55" s="46"/>
      <c r="M55" s="46"/>
      <c r="N55" s="46"/>
      <c r="O55" s="69"/>
    </row>
    <row r="56" spans="1:15" s="18" customFormat="1" outlineLevel="1">
      <c r="A56" s="4"/>
      <c r="B56" s="536" t="s">
        <v>490</v>
      </c>
      <c r="C56" s="814"/>
      <c r="D56" s="46"/>
      <c r="E56" s="46"/>
      <c r="F56" s="46"/>
      <c r="G56" s="46"/>
      <c r="H56" s="46"/>
      <c r="I56" s="46"/>
      <c r="J56" s="46"/>
      <c r="K56" s="46"/>
      <c r="L56" s="46"/>
      <c r="M56" s="46"/>
      <c r="N56" s="46"/>
      <c r="O56" s="69"/>
    </row>
    <row r="57" spans="1:15" s="18" customFormat="1">
      <c r="A57" s="4"/>
      <c r="B57" s="536" t="s">
        <v>513</v>
      </c>
      <c r="C57" s="817"/>
      <c r="D57" s="65">
        <f>SUM(D53:D56)</f>
        <v>2.7235</v>
      </c>
      <c r="E57" s="65">
        <f t="shared" ref="E57:N57" si="16">SUM(E53:E56)</f>
        <v>2.4074</v>
      </c>
      <c r="F57" s="65">
        <f t="shared" si="16"/>
        <v>2.7075</v>
      </c>
      <c r="G57" s="65">
        <f t="shared" si="16"/>
        <v>2.7233000000000001</v>
      </c>
      <c r="H57" s="65">
        <f t="shared" si="16"/>
        <v>2.7536999999999998</v>
      </c>
      <c r="I57" s="65">
        <f t="shared" si="16"/>
        <v>2.7794999999999996</v>
      </c>
      <c r="J57" s="65">
        <f t="shared" si="16"/>
        <v>2.8272999999999997</v>
      </c>
      <c r="K57" s="65">
        <f t="shared" si="16"/>
        <v>2.8619000000000003</v>
      </c>
      <c r="L57" s="65">
        <f t="shared" si="16"/>
        <v>2.8813</v>
      </c>
      <c r="M57" s="65">
        <f t="shared" si="16"/>
        <v>0</v>
      </c>
      <c r="N57" s="65">
        <f t="shared" si="16"/>
        <v>0</v>
      </c>
      <c r="O57" s="77"/>
    </row>
    <row r="58" spans="1:15" s="14" customFormat="1">
      <c r="A58" s="72"/>
      <c r="B58" s="492" t="s">
        <v>514</v>
      </c>
      <c r="C58" s="488"/>
      <c r="D58" s="71"/>
      <c r="E58" s="764">
        <f t="shared" ref="E58:L58" si="17">SUM(D57*E16+E57*E17)/12</f>
        <v>2.5127666666666664</v>
      </c>
      <c r="F58" s="764">
        <f t="shared" si="17"/>
        <v>2.6074666666666668</v>
      </c>
      <c r="G58" s="764">
        <f t="shared" si="17"/>
        <v>2.7180333333333331</v>
      </c>
      <c r="H58" s="764">
        <f t="shared" si="17"/>
        <v>2.7435666666666663</v>
      </c>
      <c r="I58" s="764">
        <f t="shared" si="17"/>
        <v>2.7708999999999997</v>
      </c>
      <c r="J58" s="764">
        <f t="shared" si="17"/>
        <v>2.8113666666666663</v>
      </c>
      <c r="K58" s="764">
        <f t="shared" si="17"/>
        <v>2.8503666666666665</v>
      </c>
      <c r="L58" s="764">
        <f t="shared" si="17"/>
        <v>2.8748333333333336</v>
      </c>
      <c r="M58" s="484">
        <f t="shared" ref="M58:N58" si="18">ROUND(SUM(L57*M16+M57*M17)/12,4)</f>
        <v>0</v>
      </c>
      <c r="N58" s="484">
        <f t="shared" si="18"/>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3" t="str">
        <f>'1.  LRAMVA Summary'!B35</f>
        <v>Large Use - Ford Annex</v>
      </c>
      <c r="C60" s="816" t="str">
        <f>'2. LRAMVA Threshold'!J43</f>
        <v>kW</v>
      </c>
      <c r="D60" s="757">
        <v>0</v>
      </c>
      <c r="E60" s="757">
        <v>0</v>
      </c>
      <c r="F60" s="757">
        <v>0</v>
      </c>
      <c r="G60" s="757">
        <v>0</v>
      </c>
      <c r="H60" s="757">
        <v>0</v>
      </c>
      <c r="I60" s="757">
        <v>0</v>
      </c>
      <c r="J60" s="46">
        <v>0</v>
      </c>
      <c r="K60" s="46">
        <v>0</v>
      </c>
      <c r="L60" s="46">
        <v>0</v>
      </c>
      <c r="M60" s="46"/>
      <c r="N60" s="46"/>
      <c r="O60" s="69"/>
    </row>
    <row r="61" spans="1:15" s="18" customFormat="1" outlineLevel="1">
      <c r="A61" s="4"/>
      <c r="B61" s="536" t="s">
        <v>511</v>
      </c>
      <c r="C61" s="814"/>
      <c r="D61" s="757"/>
      <c r="E61" s="757">
        <v>-6.93E-2</v>
      </c>
      <c r="F61" s="757">
        <v>-8.5199999999999998E-2</v>
      </c>
      <c r="G61" s="757">
        <v>-7.9600000000000004E-2</v>
      </c>
      <c r="H61" s="757">
        <v>-7.9600000000000004E-2</v>
      </c>
      <c r="I61" s="757">
        <v>-8.4199999999999997E-2</v>
      </c>
      <c r="J61" s="46">
        <v>-9.1399999999999995E-2</v>
      </c>
      <c r="K61" s="46">
        <v>-9.5699999999999993E-2</v>
      </c>
      <c r="L61" s="46">
        <v>-0.106</v>
      </c>
      <c r="M61" s="46"/>
      <c r="N61" s="46"/>
      <c r="O61" s="69"/>
    </row>
    <row r="62" spans="1:15" s="18" customFormat="1" outlineLevel="1">
      <c r="A62" s="4"/>
      <c r="B62" s="536" t="s">
        <v>512</v>
      </c>
      <c r="C62" s="814"/>
      <c r="D62" s="46"/>
      <c r="E62" s="46"/>
      <c r="F62" s="46"/>
      <c r="G62" s="46"/>
      <c r="H62" s="46"/>
      <c r="I62" s="46"/>
      <c r="J62" s="46"/>
      <c r="K62" s="46"/>
      <c r="L62" s="46"/>
      <c r="M62" s="46"/>
      <c r="N62" s="46"/>
      <c r="O62" s="69"/>
    </row>
    <row r="63" spans="1:15" s="18" customFormat="1" outlineLevel="1">
      <c r="A63" s="4"/>
      <c r="B63" s="536" t="s">
        <v>490</v>
      </c>
      <c r="C63" s="814"/>
      <c r="D63" s="46"/>
      <c r="E63" s="46"/>
      <c r="F63" s="46"/>
      <c r="G63" s="46"/>
      <c r="H63" s="46"/>
      <c r="I63" s="46"/>
      <c r="J63" s="46"/>
      <c r="K63" s="46"/>
      <c r="L63" s="46"/>
      <c r="M63" s="46"/>
      <c r="N63" s="46"/>
      <c r="O63" s="69"/>
    </row>
    <row r="64" spans="1:15" s="18" customFormat="1">
      <c r="A64" s="4"/>
      <c r="B64" s="536" t="s">
        <v>513</v>
      </c>
      <c r="C64" s="817"/>
      <c r="D64" s="65">
        <f>SUM(D60:D63)</f>
        <v>0</v>
      </c>
      <c r="E64" s="65">
        <f t="shared" ref="E64:N64" si="19">SUM(E60:E63)</f>
        <v>-6.93E-2</v>
      </c>
      <c r="F64" s="65">
        <f t="shared" si="19"/>
        <v>-8.5199999999999998E-2</v>
      </c>
      <c r="G64" s="65">
        <f t="shared" si="19"/>
        <v>-7.9600000000000004E-2</v>
      </c>
      <c r="H64" s="65">
        <f t="shared" si="19"/>
        <v>-7.9600000000000004E-2</v>
      </c>
      <c r="I64" s="65">
        <f t="shared" si="19"/>
        <v>-8.4199999999999997E-2</v>
      </c>
      <c r="J64" s="65">
        <f t="shared" si="19"/>
        <v>-9.1399999999999995E-2</v>
      </c>
      <c r="K64" s="65">
        <f t="shared" si="19"/>
        <v>-9.5699999999999993E-2</v>
      </c>
      <c r="L64" s="65">
        <f t="shared" si="19"/>
        <v>-0.106</v>
      </c>
      <c r="M64" s="65">
        <f t="shared" si="19"/>
        <v>0</v>
      </c>
      <c r="N64" s="65">
        <f t="shared" si="19"/>
        <v>0</v>
      </c>
      <c r="O64" s="77"/>
    </row>
    <row r="65" spans="1:15" s="14" customFormat="1">
      <c r="A65" s="72"/>
      <c r="B65" s="492" t="s">
        <v>514</v>
      </c>
      <c r="C65" s="488"/>
      <c r="D65" s="71"/>
      <c r="E65" s="764">
        <f t="shared" ref="E65:L65" si="20">SUM(D64*E16+E64*E17)/12</f>
        <v>-4.6199999999999998E-2</v>
      </c>
      <c r="F65" s="764">
        <f t="shared" si="20"/>
        <v>-7.9899999999999999E-2</v>
      </c>
      <c r="G65" s="764">
        <f t="shared" si="20"/>
        <v>-8.1466666666666673E-2</v>
      </c>
      <c r="H65" s="764">
        <f t="shared" si="20"/>
        <v>-7.9600000000000004E-2</v>
      </c>
      <c r="I65" s="764">
        <f t="shared" si="20"/>
        <v>-8.2666666666666666E-2</v>
      </c>
      <c r="J65" s="764">
        <f t="shared" si="20"/>
        <v>-8.900000000000001E-2</v>
      </c>
      <c r="K65" s="764">
        <f t="shared" si="20"/>
        <v>-9.4266666666666665E-2</v>
      </c>
      <c r="L65" s="764">
        <f t="shared" si="20"/>
        <v>-0.10256666666666665</v>
      </c>
      <c r="M65" s="484">
        <f t="shared" ref="M65:N65" si="21">ROUND(SUM(L64*M16+M64*M17)/12,4)</f>
        <v>0</v>
      </c>
      <c r="N65" s="484">
        <f t="shared" si="21"/>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3" t="str">
        <f>'1.  LRAMVA Summary'!B36</f>
        <v>Other</v>
      </c>
      <c r="C67" s="816" t="str">
        <f>'2. LRAMVA Threshold'!K43</f>
        <v>kW</v>
      </c>
      <c r="D67" s="46"/>
      <c r="E67" s="46"/>
      <c r="F67" s="46"/>
      <c r="G67" s="46"/>
      <c r="H67" s="46"/>
      <c r="I67" s="46"/>
      <c r="J67" s="46"/>
      <c r="K67" s="46"/>
      <c r="L67" s="46"/>
      <c r="M67" s="46"/>
      <c r="N67" s="46"/>
      <c r="O67" s="69"/>
    </row>
    <row r="68" spans="1:15" s="18" customFormat="1" outlineLevel="1">
      <c r="A68" s="4"/>
      <c r="B68" s="536" t="s">
        <v>511</v>
      </c>
      <c r="C68" s="814"/>
      <c r="D68" s="46"/>
      <c r="E68" s="46"/>
      <c r="F68" s="46"/>
      <c r="G68" s="46"/>
      <c r="H68" s="46"/>
      <c r="I68" s="46"/>
      <c r="J68" s="46"/>
      <c r="K68" s="46"/>
      <c r="L68" s="46"/>
      <c r="M68" s="46"/>
      <c r="N68" s="46"/>
      <c r="O68" s="69"/>
    </row>
    <row r="69" spans="1:15" s="18" customFormat="1" outlineLevel="1">
      <c r="A69" s="4"/>
      <c r="B69" s="536" t="s">
        <v>512</v>
      </c>
      <c r="C69" s="814"/>
      <c r="D69" s="46"/>
      <c r="E69" s="46"/>
      <c r="F69" s="46"/>
      <c r="G69" s="46"/>
      <c r="H69" s="46"/>
      <c r="I69" s="46"/>
      <c r="J69" s="46"/>
      <c r="K69" s="46"/>
      <c r="L69" s="46"/>
      <c r="M69" s="46"/>
      <c r="N69" s="46"/>
      <c r="O69" s="69"/>
    </row>
    <row r="70" spans="1:15" s="18" customFormat="1" outlineLevel="1">
      <c r="A70" s="4"/>
      <c r="B70" s="536" t="s">
        <v>490</v>
      </c>
      <c r="C70" s="814"/>
      <c r="D70" s="46"/>
      <c r="E70" s="46"/>
      <c r="F70" s="46"/>
      <c r="G70" s="46"/>
      <c r="H70" s="46"/>
      <c r="I70" s="46"/>
      <c r="J70" s="46"/>
      <c r="K70" s="46"/>
      <c r="L70" s="46"/>
      <c r="M70" s="46"/>
      <c r="N70" s="46"/>
      <c r="O70" s="69"/>
    </row>
    <row r="71" spans="1:15" s="18" customFormat="1">
      <c r="A71" s="4"/>
      <c r="B71" s="536" t="s">
        <v>513</v>
      </c>
      <c r="C71" s="817"/>
      <c r="D71" s="65">
        <f>SUM(D67:D70)</f>
        <v>0</v>
      </c>
      <c r="E71" s="65">
        <f t="shared" ref="E71:N71" si="22">SUM(E67:E70)</f>
        <v>0</v>
      </c>
      <c r="F71" s="65">
        <f>SUM(F67:F70)</f>
        <v>0</v>
      </c>
      <c r="G71" s="65">
        <f t="shared" si="22"/>
        <v>0</v>
      </c>
      <c r="H71" s="65">
        <f t="shared" si="22"/>
        <v>0</v>
      </c>
      <c r="I71" s="65">
        <f t="shared" si="22"/>
        <v>0</v>
      </c>
      <c r="J71" s="65">
        <f t="shared" si="22"/>
        <v>0</v>
      </c>
      <c r="K71" s="65">
        <f t="shared" si="22"/>
        <v>0</v>
      </c>
      <c r="L71" s="65">
        <f t="shared" si="22"/>
        <v>0</v>
      </c>
      <c r="M71" s="65">
        <f t="shared" si="22"/>
        <v>0</v>
      </c>
      <c r="N71" s="65">
        <f t="shared" si="22"/>
        <v>0</v>
      </c>
      <c r="O71" s="77"/>
    </row>
    <row r="72" spans="1:15" s="14" customFormat="1">
      <c r="A72" s="72"/>
      <c r="B72" s="492" t="s">
        <v>514</v>
      </c>
      <c r="C72" s="488"/>
      <c r="D72" s="71"/>
      <c r="E72" s="484">
        <f t="shared" ref="E72:N72" si="23">ROUND(SUM(D71*E16+E71*E17)/12,4)</f>
        <v>0</v>
      </c>
      <c r="F72" s="484">
        <f t="shared" si="23"/>
        <v>0</v>
      </c>
      <c r="G72" s="484">
        <f t="shared" si="23"/>
        <v>0</v>
      </c>
      <c r="H72" s="484">
        <f t="shared" si="23"/>
        <v>0</v>
      </c>
      <c r="I72" s="484">
        <f t="shared" si="23"/>
        <v>0</v>
      </c>
      <c r="J72" s="484">
        <f t="shared" si="23"/>
        <v>0</v>
      </c>
      <c r="K72" s="484">
        <f t="shared" si="23"/>
        <v>0</v>
      </c>
      <c r="L72" s="484">
        <f t="shared" si="23"/>
        <v>0</v>
      </c>
      <c r="M72" s="484">
        <f t="shared" si="23"/>
        <v>0</v>
      </c>
      <c r="N72" s="484">
        <f t="shared" si="23"/>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3">
        <f>'1.  LRAMVA Summary'!B37</f>
        <v>0</v>
      </c>
      <c r="C74" s="816">
        <f>'2. LRAMVA Threshold'!L43</f>
        <v>0</v>
      </c>
      <c r="D74" s="46"/>
      <c r="E74" s="46"/>
      <c r="F74" s="46"/>
      <c r="G74" s="46"/>
      <c r="H74" s="46"/>
      <c r="I74" s="46"/>
      <c r="J74" s="46"/>
      <c r="K74" s="46"/>
      <c r="L74" s="46"/>
      <c r="M74" s="46"/>
      <c r="N74" s="46"/>
      <c r="O74" s="69"/>
    </row>
    <row r="75" spans="1:15" s="18" customFormat="1" outlineLevel="1">
      <c r="A75" s="4"/>
      <c r="B75" s="536" t="s">
        <v>511</v>
      </c>
      <c r="C75" s="814"/>
      <c r="D75" s="46"/>
      <c r="E75" s="46"/>
      <c r="F75" s="46"/>
      <c r="G75" s="46"/>
      <c r="H75" s="46"/>
      <c r="I75" s="46"/>
      <c r="J75" s="46"/>
      <c r="K75" s="46"/>
      <c r="L75" s="46"/>
      <c r="M75" s="46"/>
      <c r="N75" s="46"/>
      <c r="O75" s="69"/>
    </row>
    <row r="76" spans="1:15" s="18" customFormat="1" outlineLevel="1">
      <c r="A76" s="4"/>
      <c r="B76" s="536" t="s">
        <v>512</v>
      </c>
      <c r="C76" s="814"/>
      <c r="D76" s="46"/>
      <c r="E76" s="46"/>
      <c r="F76" s="46"/>
      <c r="G76" s="46"/>
      <c r="H76" s="46"/>
      <c r="I76" s="46"/>
      <c r="J76" s="46"/>
      <c r="K76" s="46"/>
      <c r="L76" s="46"/>
      <c r="M76" s="46"/>
      <c r="N76" s="46"/>
      <c r="O76" s="69"/>
    </row>
    <row r="77" spans="1:15" s="18" customFormat="1" outlineLevel="1">
      <c r="A77" s="4"/>
      <c r="B77" s="536" t="s">
        <v>490</v>
      </c>
      <c r="C77" s="814"/>
      <c r="D77" s="46"/>
      <c r="E77" s="46"/>
      <c r="F77" s="46"/>
      <c r="G77" s="46"/>
      <c r="H77" s="46"/>
      <c r="I77" s="46"/>
      <c r="J77" s="46"/>
      <c r="K77" s="46"/>
      <c r="L77" s="46"/>
      <c r="M77" s="46"/>
      <c r="N77" s="46"/>
      <c r="O77" s="69"/>
    </row>
    <row r="78" spans="1:15" s="18" customFormat="1">
      <c r="A78" s="4"/>
      <c r="B78" s="536" t="s">
        <v>513</v>
      </c>
      <c r="C78" s="817"/>
      <c r="D78" s="65">
        <f>SUM(D74:D77)</f>
        <v>0</v>
      </c>
      <c r="E78" s="65">
        <f>SUM(E74:E77)</f>
        <v>0</v>
      </c>
      <c r="F78" s="65">
        <f t="shared" ref="F78:N78" si="24">SUM(F74:F77)</f>
        <v>0</v>
      </c>
      <c r="G78" s="65">
        <f t="shared" si="24"/>
        <v>0</v>
      </c>
      <c r="H78" s="65">
        <f t="shared" si="24"/>
        <v>0</v>
      </c>
      <c r="I78" s="65">
        <f t="shared" si="24"/>
        <v>0</v>
      </c>
      <c r="J78" s="65">
        <f t="shared" si="24"/>
        <v>0</v>
      </c>
      <c r="K78" s="65">
        <f t="shared" si="24"/>
        <v>0</v>
      </c>
      <c r="L78" s="65">
        <f t="shared" si="24"/>
        <v>0</v>
      </c>
      <c r="M78" s="65">
        <f t="shared" si="24"/>
        <v>0</v>
      </c>
      <c r="N78" s="65">
        <f t="shared" si="24"/>
        <v>0</v>
      </c>
      <c r="O78" s="77"/>
    </row>
    <row r="79" spans="1:15" s="14" customFormat="1">
      <c r="A79" s="72"/>
      <c r="B79" s="492" t="s">
        <v>514</v>
      </c>
      <c r="C79" s="488"/>
      <c r="D79" s="71"/>
      <c r="E79" s="484">
        <f t="shared" ref="E79:N79" si="25">ROUND(SUM(D78*E16+E78*E17)/12,4)</f>
        <v>0</v>
      </c>
      <c r="F79" s="484">
        <f t="shared" si="25"/>
        <v>0</v>
      </c>
      <c r="G79" s="484">
        <f t="shared" si="25"/>
        <v>0</v>
      </c>
      <c r="H79" s="484">
        <f t="shared" si="25"/>
        <v>0</v>
      </c>
      <c r="I79" s="484">
        <f t="shared" si="25"/>
        <v>0</v>
      </c>
      <c r="J79" s="484">
        <f t="shared" si="25"/>
        <v>0</v>
      </c>
      <c r="K79" s="484">
        <f t="shared" si="25"/>
        <v>0</v>
      </c>
      <c r="L79" s="484">
        <f t="shared" si="25"/>
        <v>0</v>
      </c>
      <c r="M79" s="484">
        <f t="shared" si="25"/>
        <v>0</v>
      </c>
      <c r="N79" s="484">
        <f t="shared" si="25"/>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3">
        <f>'1.  LRAMVA Summary'!B38</f>
        <v>0</v>
      </c>
      <c r="C81" s="816">
        <f>'2. LRAMVA Threshold'!M43</f>
        <v>0</v>
      </c>
      <c r="D81" s="46"/>
      <c r="E81" s="46"/>
      <c r="F81" s="46"/>
      <c r="G81" s="46"/>
      <c r="H81" s="46"/>
      <c r="I81" s="46"/>
      <c r="J81" s="46"/>
      <c r="K81" s="46"/>
      <c r="L81" s="46"/>
      <c r="M81" s="46"/>
      <c r="N81" s="46"/>
      <c r="O81" s="69"/>
    </row>
    <row r="82" spans="1:15" s="18" customFormat="1" outlineLevel="1">
      <c r="A82" s="4"/>
      <c r="B82" s="536" t="s">
        <v>511</v>
      </c>
      <c r="C82" s="814"/>
      <c r="D82" s="46"/>
      <c r="E82" s="46"/>
      <c r="F82" s="46"/>
      <c r="G82" s="46"/>
      <c r="H82" s="46"/>
      <c r="I82" s="46"/>
      <c r="J82" s="46"/>
      <c r="K82" s="46"/>
      <c r="L82" s="46"/>
      <c r="M82" s="46"/>
      <c r="N82" s="46"/>
      <c r="O82" s="69"/>
    </row>
    <row r="83" spans="1:15" s="18" customFormat="1" outlineLevel="1">
      <c r="A83" s="4"/>
      <c r="B83" s="536" t="s">
        <v>512</v>
      </c>
      <c r="C83" s="814"/>
      <c r="D83" s="46"/>
      <c r="E83" s="46"/>
      <c r="F83" s="46"/>
      <c r="G83" s="46"/>
      <c r="H83" s="46"/>
      <c r="I83" s="46"/>
      <c r="J83" s="46"/>
      <c r="K83" s="46"/>
      <c r="L83" s="46"/>
      <c r="M83" s="46"/>
      <c r="N83" s="46"/>
      <c r="O83" s="69"/>
    </row>
    <row r="84" spans="1:15" s="18" customFormat="1" outlineLevel="1">
      <c r="A84" s="4"/>
      <c r="B84" s="536" t="s">
        <v>490</v>
      </c>
      <c r="C84" s="814"/>
      <c r="D84" s="46"/>
      <c r="E84" s="46"/>
      <c r="F84" s="46"/>
      <c r="G84" s="46"/>
      <c r="H84" s="46"/>
      <c r="I84" s="46"/>
      <c r="J84" s="46"/>
      <c r="K84" s="46"/>
      <c r="L84" s="46"/>
      <c r="M84" s="46"/>
      <c r="N84" s="46"/>
      <c r="O84" s="69"/>
    </row>
    <row r="85" spans="1:15" s="18" customFormat="1">
      <c r="A85" s="4"/>
      <c r="B85" s="536" t="s">
        <v>513</v>
      </c>
      <c r="C85" s="817"/>
      <c r="D85" s="65">
        <f>SUM(D81:D84)</f>
        <v>0</v>
      </c>
      <c r="E85" s="65">
        <f>SUM(E81:E84)</f>
        <v>0</v>
      </c>
      <c r="F85" s="65">
        <f t="shared" ref="F85:N85" si="26">SUM(F81:F84)</f>
        <v>0</v>
      </c>
      <c r="G85" s="65">
        <f t="shared" si="26"/>
        <v>0</v>
      </c>
      <c r="H85" s="65">
        <f t="shared" si="26"/>
        <v>0</v>
      </c>
      <c r="I85" s="65">
        <f t="shared" si="26"/>
        <v>0</v>
      </c>
      <c r="J85" s="65">
        <f t="shared" si="26"/>
        <v>0</v>
      </c>
      <c r="K85" s="65">
        <f t="shared" si="26"/>
        <v>0</v>
      </c>
      <c r="L85" s="65">
        <f t="shared" si="26"/>
        <v>0</v>
      </c>
      <c r="M85" s="65">
        <f t="shared" si="26"/>
        <v>0</v>
      </c>
      <c r="N85" s="65">
        <f t="shared" si="26"/>
        <v>0</v>
      </c>
      <c r="O85" s="77"/>
    </row>
    <row r="86" spans="1:15" s="14" customFormat="1">
      <c r="A86" s="72"/>
      <c r="B86" s="492" t="s">
        <v>514</v>
      </c>
      <c r="C86" s="488"/>
      <c r="D86" s="71"/>
      <c r="E86" s="484">
        <f t="shared" ref="E86:N86" si="27">ROUND(SUM(D85*E16+E85*E17)/12,4)</f>
        <v>0</v>
      </c>
      <c r="F86" s="484">
        <f t="shared" si="27"/>
        <v>0</v>
      </c>
      <c r="G86" s="484">
        <f t="shared" si="27"/>
        <v>0</v>
      </c>
      <c r="H86" s="484">
        <f t="shared" si="27"/>
        <v>0</v>
      </c>
      <c r="I86" s="484">
        <f t="shared" si="27"/>
        <v>0</v>
      </c>
      <c r="J86" s="484">
        <f t="shared" si="27"/>
        <v>0</v>
      </c>
      <c r="K86" s="484">
        <f t="shared" si="27"/>
        <v>0</v>
      </c>
      <c r="L86" s="484">
        <f t="shared" si="27"/>
        <v>0</v>
      </c>
      <c r="M86" s="484">
        <f t="shared" si="27"/>
        <v>0</v>
      </c>
      <c r="N86" s="484">
        <f t="shared" si="27"/>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3">
        <f>'1.  LRAMVA Summary'!B39</f>
        <v>0</v>
      </c>
      <c r="C88" s="816">
        <f>'2. LRAMVA Threshold'!N43</f>
        <v>0</v>
      </c>
      <c r="D88" s="46"/>
      <c r="E88" s="46"/>
      <c r="F88" s="46"/>
      <c r="G88" s="46"/>
      <c r="H88" s="46"/>
      <c r="I88" s="46"/>
      <c r="J88" s="46"/>
      <c r="K88" s="46"/>
      <c r="L88" s="46"/>
      <c r="M88" s="46"/>
      <c r="N88" s="46"/>
      <c r="O88" s="69"/>
    </row>
    <row r="89" spans="1:15" s="18" customFormat="1" outlineLevel="1">
      <c r="A89" s="4"/>
      <c r="B89" s="536" t="s">
        <v>511</v>
      </c>
      <c r="C89" s="814"/>
      <c r="D89" s="46"/>
      <c r="E89" s="46"/>
      <c r="F89" s="46"/>
      <c r="G89" s="46"/>
      <c r="H89" s="46"/>
      <c r="I89" s="46"/>
      <c r="J89" s="46"/>
      <c r="K89" s="46"/>
      <c r="L89" s="46"/>
      <c r="M89" s="46"/>
      <c r="N89" s="46"/>
      <c r="O89" s="69"/>
    </row>
    <row r="90" spans="1:15" s="18" customFormat="1" outlineLevel="1">
      <c r="A90" s="4"/>
      <c r="B90" s="536" t="s">
        <v>512</v>
      </c>
      <c r="C90" s="814"/>
      <c r="D90" s="46"/>
      <c r="E90" s="46"/>
      <c r="F90" s="46"/>
      <c r="G90" s="46"/>
      <c r="H90" s="46"/>
      <c r="I90" s="46"/>
      <c r="J90" s="46"/>
      <c r="K90" s="46"/>
      <c r="L90" s="46"/>
      <c r="M90" s="46"/>
      <c r="N90" s="46"/>
      <c r="O90" s="69"/>
    </row>
    <row r="91" spans="1:15" s="18" customFormat="1" outlineLevel="1">
      <c r="A91" s="4"/>
      <c r="B91" s="536" t="s">
        <v>490</v>
      </c>
      <c r="C91" s="814"/>
      <c r="D91" s="46"/>
      <c r="E91" s="46"/>
      <c r="F91" s="46"/>
      <c r="G91" s="46"/>
      <c r="H91" s="46"/>
      <c r="I91" s="46"/>
      <c r="J91" s="46"/>
      <c r="K91" s="46"/>
      <c r="L91" s="46"/>
      <c r="M91" s="46"/>
      <c r="N91" s="46"/>
      <c r="O91" s="69"/>
    </row>
    <row r="92" spans="1:15" s="18" customFormat="1">
      <c r="A92" s="4"/>
      <c r="B92" s="536" t="s">
        <v>513</v>
      </c>
      <c r="C92" s="817"/>
      <c r="D92" s="65">
        <f>SUM(D88:D91)</f>
        <v>0</v>
      </c>
      <c r="E92" s="65">
        <f>SUM(E88:E91)</f>
        <v>0</v>
      </c>
      <c r="F92" s="65">
        <f t="shared" ref="F92:N92" si="28">SUM(F88:F91)</f>
        <v>0</v>
      </c>
      <c r="G92" s="65">
        <f t="shared" si="28"/>
        <v>0</v>
      </c>
      <c r="H92" s="65">
        <f t="shared" si="28"/>
        <v>0</v>
      </c>
      <c r="I92" s="65">
        <f t="shared" si="28"/>
        <v>0</v>
      </c>
      <c r="J92" s="65">
        <f t="shared" si="28"/>
        <v>0</v>
      </c>
      <c r="K92" s="65">
        <f t="shared" si="28"/>
        <v>0</v>
      </c>
      <c r="L92" s="65">
        <f t="shared" si="28"/>
        <v>0</v>
      </c>
      <c r="M92" s="65">
        <f t="shared" si="28"/>
        <v>0</v>
      </c>
      <c r="N92" s="65">
        <f t="shared" si="28"/>
        <v>0</v>
      </c>
      <c r="O92" s="77"/>
    </row>
    <row r="93" spans="1:15" s="14" customFormat="1">
      <c r="A93" s="72"/>
      <c r="B93" s="492" t="s">
        <v>514</v>
      </c>
      <c r="C93" s="488"/>
      <c r="D93" s="71"/>
      <c r="E93" s="484">
        <f t="shared" ref="E93:N93" si="29">ROUND(SUM(D92*E16+E92*E17)/12,4)</f>
        <v>0</v>
      </c>
      <c r="F93" s="484">
        <f t="shared" si="29"/>
        <v>0</v>
      </c>
      <c r="G93" s="484">
        <f t="shared" si="29"/>
        <v>0</v>
      </c>
      <c r="H93" s="484">
        <f t="shared" si="29"/>
        <v>0</v>
      </c>
      <c r="I93" s="484">
        <f t="shared" si="29"/>
        <v>0</v>
      </c>
      <c r="J93" s="484">
        <f t="shared" si="29"/>
        <v>0</v>
      </c>
      <c r="K93" s="484">
        <f t="shared" si="29"/>
        <v>0</v>
      </c>
      <c r="L93" s="484">
        <f t="shared" si="29"/>
        <v>0</v>
      </c>
      <c r="M93" s="484">
        <f t="shared" si="29"/>
        <v>0</v>
      </c>
      <c r="N93" s="484">
        <f t="shared" si="29"/>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3">
        <f>'1.  LRAMVA Summary'!B40</f>
        <v>0</v>
      </c>
      <c r="C95" s="816">
        <f>'2. LRAMVA Threshold'!O43</f>
        <v>0</v>
      </c>
      <c r="D95" s="46"/>
      <c r="E95" s="46"/>
      <c r="F95" s="46"/>
      <c r="G95" s="46"/>
      <c r="H95" s="46"/>
      <c r="I95" s="46"/>
      <c r="J95" s="46"/>
      <c r="K95" s="46"/>
      <c r="L95" s="46"/>
      <c r="M95" s="46"/>
      <c r="N95" s="46"/>
      <c r="O95" s="69"/>
    </row>
    <row r="96" spans="1:15" s="18" customFormat="1" outlineLevel="1">
      <c r="A96" s="4"/>
      <c r="B96" s="536" t="s">
        <v>511</v>
      </c>
      <c r="C96" s="814"/>
      <c r="D96" s="46"/>
      <c r="E96" s="46"/>
      <c r="F96" s="46"/>
      <c r="G96" s="46"/>
      <c r="H96" s="46"/>
      <c r="I96" s="46"/>
      <c r="J96" s="46"/>
      <c r="K96" s="46"/>
      <c r="L96" s="46"/>
      <c r="M96" s="46"/>
      <c r="N96" s="46"/>
      <c r="O96" s="69"/>
    </row>
    <row r="97" spans="1:15" s="18" customFormat="1" outlineLevel="1">
      <c r="A97" s="4"/>
      <c r="B97" s="536" t="s">
        <v>512</v>
      </c>
      <c r="C97" s="814"/>
      <c r="D97" s="46"/>
      <c r="E97" s="46"/>
      <c r="F97" s="46"/>
      <c r="G97" s="46"/>
      <c r="H97" s="46"/>
      <c r="I97" s="46"/>
      <c r="J97" s="46"/>
      <c r="K97" s="46"/>
      <c r="L97" s="46"/>
      <c r="M97" s="46"/>
      <c r="N97" s="46"/>
      <c r="O97" s="69"/>
    </row>
    <row r="98" spans="1:15" s="18" customFormat="1" outlineLevel="1">
      <c r="A98" s="4"/>
      <c r="B98" s="536" t="s">
        <v>490</v>
      </c>
      <c r="C98" s="814"/>
      <c r="D98" s="46"/>
      <c r="E98" s="46"/>
      <c r="F98" s="46"/>
      <c r="G98" s="46"/>
      <c r="H98" s="46"/>
      <c r="I98" s="46"/>
      <c r="J98" s="46"/>
      <c r="K98" s="46"/>
      <c r="L98" s="46"/>
      <c r="M98" s="46"/>
      <c r="N98" s="46"/>
      <c r="O98" s="69"/>
    </row>
    <row r="99" spans="1:15" s="18" customFormat="1">
      <c r="A99" s="4"/>
      <c r="B99" s="536" t="s">
        <v>513</v>
      </c>
      <c r="C99" s="817"/>
      <c r="D99" s="65">
        <f>SUM(D95:D98)</f>
        <v>0</v>
      </c>
      <c r="E99" s="65">
        <f>SUM(E95:E98)</f>
        <v>0</v>
      </c>
      <c r="F99" s="65">
        <f t="shared" ref="F99:N99" si="30">SUM(F95:F98)</f>
        <v>0</v>
      </c>
      <c r="G99" s="65">
        <f t="shared" si="30"/>
        <v>0</v>
      </c>
      <c r="H99" s="65">
        <f t="shared" si="30"/>
        <v>0</v>
      </c>
      <c r="I99" s="65">
        <f t="shared" si="30"/>
        <v>0</v>
      </c>
      <c r="J99" s="65">
        <f t="shared" si="30"/>
        <v>0</v>
      </c>
      <c r="K99" s="65">
        <f t="shared" si="30"/>
        <v>0</v>
      </c>
      <c r="L99" s="65">
        <f t="shared" si="30"/>
        <v>0</v>
      </c>
      <c r="M99" s="65">
        <f t="shared" si="30"/>
        <v>0</v>
      </c>
      <c r="N99" s="65">
        <f t="shared" si="30"/>
        <v>0</v>
      </c>
      <c r="O99" s="77"/>
    </row>
    <row r="100" spans="1:15" s="14" customFormat="1">
      <c r="A100" s="72"/>
      <c r="B100" s="492" t="s">
        <v>514</v>
      </c>
      <c r="C100" s="488"/>
      <c r="D100" s="71"/>
      <c r="E100" s="484">
        <f t="shared" ref="E100:N100" si="31">ROUND(SUM(D99*E16+E99*E17)/12,4)</f>
        <v>0</v>
      </c>
      <c r="F100" s="484">
        <f t="shared" si="31"/>
        <v>0</v>
      </c>
      <c r="G100" s="484">
        <f t="shared" si="31"/>
        <v>0</v>
      </c>
      <c r="H100" s="484">
        <f t="shared" si="31"/>
        <v>0</v>
      </c>
      <c r="I100" s="484">
        <f t="shared" si="31"/>
        <v>0</v>
      </c>
      <c r="J100" s="484">
        <f t="shared" si="31"/>
        <v>0</v>
      </c>
      <c r="K100" s="484">
        <f t="shared" si="31"/>
        <v>0</v>
      </c>
      <c r="L100" s="484">
        <f t="shared" si="31"/>
        <v>0</v>
      </c>
      <c r="M100" s="484">
        <f t="shared" si="31"/>
        <v>0</v>
      </c>
      <c r="N100" s="484">
        <f t="shared" si="31"/>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3">
        <f>'1.  LRAMVA Summary'!B41</f>
        <v>0</v>
      </c>
      <c r="C102" s="816">
        <f>'2. LRAMVA Threshold'!P43</f>
        <v>0</v>
      </c>
      <c r="D102" s="46"/>
      <c r="E102" s="46"/>
      <c r="F102" s="46"/>
      <c r="G102" s="46"/>
      <c r="H102" s="46"/>
      <c r="I102" s="46"/>
      <c r="J102" s="46"/>
      <c r="K102" s="46"/>
      <c r="L102" s="46"/>
      <c r="M102" s="46"/>
      <c r="N102" s="46"/>
      <c r="O102" s="69"/>
    </row>
    <row r="103" spans="1:15" s="18" customFormat="1" outlineLevel="1">
      <c r="A103" s="4"/>
      <c r="B103" s="536" t="s">
        <v>511</v>
      </c>
      <c r="C103" s="814"/>
      <c r="D103" s="46"/>
      <c r="E103" s="46"/>
      <c r="F103" s="46"/>
      <c r="G103" s="46"/>
      <c r="H103" s="46"/>
      <c r="I103" s="46"/>
      <c r="J103" s="46"/>
      <c r="K103" s="46"/>
      <c r="L103" s="46"/>
      <c r="M103" s="46"/>
      <c r="N103" s="46"/>
      <c r="O103" s="69"/>
    </row>
    <row r="104" spans="1:15" s="18" customFormat="1" outlineLevel="1">
      <c r="A104" s="4"/>
      <c r="B104" s="536" t="s">
        <v>512</v>
      </c>
      <c r="C104" s="814"/>
      <c r="D104" s="46"/>
      <c r="E104" s="46"/>
      <c r="F104" s="46"/>
      <c r="G104" s="46"/>
      <c r="H104" s="46"/>
      <c r="I104" s="46"/>
      <c r="J104" s="46"/>
      <c r="K104" s="46"/>
      <c r="L104" s="46"/>
      <c r="M104" s="46"/>
      <c r="N104" s="46"/>
      <c r="O104" s="69"/>
    </row>
    <row r="105" spans="1:15" s="18" customFormat="1" outlineLevel="1">
      <c r="A105" s="4"/>
      <c r="B105" s="536" t="s">
        <v>490</v>
      </c>
      <c r="C105" s="814"/>
      <c r="D105" s="46"/>
      <c r="E105" s="46"/>
      <c r="F105" s="46"/>
      <c r="G105" s="46"/>
      <c r="H105" s="46"/>
      <c r="I105" s="46"/>
      <c r="J105" s="46"/>
      <c r="K105" s="46"/>
      <c r="L105" s="46"/>
      <c r="M105" s="46"/>
      <c r="N105" s="46"/>
      <c r="O105" s="69"/>
    </row>
    <row r="106" spans="1:15" s="18" customFormat="1">
      <c r="A106" s="4"/>
      <c r="B106" s="536" t="s">
        <v>513</v>
      </c>
      <c r="C106" s="817"/>
      <c r="D106" s="65">
        <f>SUM(D102:D105)</f>
        <v>0</v>
      </c>
      <c r="E106" s="65">
        <f>SUM(E102:E105)</f>
        <v>0</v>
      </c>
      <c r="F106" s="65">
        <f>SUM(F102:F105)</f>
        <v>0</v>
      </c>
      <c r="G106" s="65">
        <f t="shared" ref="G106:N106" si="32">SUM(G102:G105)</f>
        <v>0</v>
      </c>
      <c r="H106" s="65">
        <f t="shared" si="32"/>
        <v>0</v>
      </c>
      <c r="I106" s="65">
        <f t="shared" si="32"/>
        <v>0</v>
      </c>
      <c r="J106" s="65">
        <f t="shared" si="32"/>
        <v>0</v>
      </c>
      <c r="K106" s="65">
        <f t="shared" si="32"/>
        <v>0</v>
      </c>
      <c r="L106" s="65">
        <f t="shared" si="32"/>
        <v>0</v>
      </c>
      <c r="M106" s="65">
        <f t="shared" si="32"/>
        <v>0</v>
      </c>
      <c r="N106" s="65">
        <f t="shared" si="32"/>
        <v>0</v>
      </c>
      <c r="O106" s="77"/>
    </row>
    <row r="107" spans="1:15" s="14" customFormat="1">
      <c r="A107" s="72"/>
      <c r="B107" s="492" t="s">
        <v>514</v>
      </c>
      <c r="C107" s="488"/>
      <c r="D107" s="71"/>
      <c r="E107" s="484">
        <f t="shared" ref="E107:N107" si="33">ROUND(SUM(D106*E16+E106*E17)/12,4)</f>
        <v>0</v>
      </c>
      <c r="F107" s="484">
        <f t="shared" si="33"/>
        <v>0</v>
      </c>
      <c r="G107" s="484">
        <f t="shared" si="33"/>
        <v>0</v>
      </c>
      <c r="H107" s="484">
        <f t="shared" si="33"/>
        <v>0</v>
      </c>
      <c r="I107" s="484">
        <f t="shared" si="33"/>
        <v>0</v>
      </c>
      <c r="J107" s="484">
        <f t="shared" si="33"/>
        <v>0</v>
      </c>
      <c r="K107" s="484">
        <f t="shared" si="33"/>
        <v>0</v>
      </c>
      <c r="L107" s="484">
        <f t="shared" si="33"/>
        <v>0</v>
      </c>
      <c r="M107" s="484">
        <f t="shared" si="33"/>
        <v>0</v>
      </c>
      <c r="N107" s="484">
        <f t="shared" si="33"/>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3">
        <f>'1.  LRAMVA Summary'!B42</f>
        <v>0</v>
      </c>
      <c r="C109" s="816">
        <f>'2. LRAMVA Threshold'!Q43</f>
        <v>0</v>
      </c>
      <c r="D109" s="46"/>
      <c r="E109" s="46"/>
      <c r="F109" s="46"/>
      <c r="G109" s="46"/>
      <c r="H109" s="46"/>
      <c r="I109" s="46"/>
      <c r="J109" s="46"/>
      <c r="K109" s="46"/>
      <c r="L109" s="46"/>
      <c r="M109" s="46"/>
      <c r="N109" s="46"/>
      <c r="O109" s="69"/>
    </row>
    <row r="110" spans="1:15" s="18" customFormat="1" outlineLevel="1">
      <c r="A110" s="4"/>
      <c r="B110" s="536" t="s">
        <v>511</v>
      </c>
      <c r="C110" s="814"/>
      <c r="D110" s="46"/>
      <c r="E110" s="46"/>
      <c r="F110" s="46"/>
      <c r="G110" s="46"/>
      <c r="H110" s="46"/>
      <c r="I110" s="46"/>
      <c r="J110" s="46"/>
      <c r="K110" s="46"/>
      <c r="L110" s="46"/>
      <c r="M110" s="46"/>
      <c r="N110" s="46"/>
      <c r="O110" s="69"/>
    </row>
    <row r="111" spans="1:15" s="18" customFormat="1" outlineLevel="1">
      <c r="A111" s="4"/>
      <c r="B111" s="536" t="s">
        <v>512</v>
      </c>
      <c r="C111" s="814"/>
      <c r="D111" s="46"/>
      <c r="E111" s="46"/>
      <c r="F111" s="46"/>
      <c r="G111" s="46"/>
      <c r="H111" s="46"/>
      <c r="I111" s="46"/>
      <c r="J111" s="46"/>
      <c r="K111" s="46"/>
      <c r="L111" s="46"/>
      <c r="M111" s="46"/>
      <c r="N111" s="46"/>
      <c r="O111" s="69"/>
    </row>
    <row r="112" spans="1:15" s="18" customFormat="1" outlineLevel="1">
      <c r="A112" s="4"/>
      <c r="B112" s="536" t="s">
        <v>490</v>
      </c>
      <c r="C112" s="814"/>
      <c r="D112" s="46"/>
      <c r="E112" s="46"/>
      <c r="F112" s="46"/>
      <c r="G112" s="46"/>
      <c r="H112" s="46"/>
      <c r="I112" s="46"/>
      <c r="J112" s="46"/>
      <c r="K112" s="46"/>
      <c r="L112" s="46"/>
      <c r="M112" s="46"/>
      <c r="N112" s="46"/>
      <c r="O112" s="69"/>
    </row>
    <row r="113" spans="1:17" s="18" customFormat="1">
      <c r="A113" s="4"/>
      <c r="B113" s="536" t="s">
        <v>513</v>
      </c>
      <c r="C113" s="817"/>
      <c r="D113" s="65">
        <f>SUM(D109:D112)</f>
        <v>0</v>
      </c>
      <c r="E113" s="65">
        <f>SUM(E109:E112)</f>
        <v>0</v>
      </c>
      <c r="F113" s="65">
        <f>SUM(F109:F112)</f>
        <v>0</v>
      </c>
      <c r="G113" s="65">
        <f>SUM(G109:G112)</f>
        <v>0</v>
      </c>
      <c r="H113" s="65">
        <f t="shared" ref="H113:N113" si="34">SUM(H109:H112)</f>
        <v>0</v>
      </c>
      <c r="I113" s="65">
        <f t="shared" si="34"/>
        <v>0</v>
      </c>
      <c r="J113" s="65">
        <f t="shared" si="34"/>
        <v>0</v>
      </c>
      <c r="K113" s="65">
        <f t="shared" si="34"/>
        <v>0</v>
      </c>
      <c r="L113" s="65">
        <f t="shared" si="34"/>
        <v>0</v>
      </c>
      <c r="M113" s="65">
        <f t="shared" si="34"/>
        <v>0</v>
      </c>
      <c r="N113" s="65">
        <f t="shared" si="34"/>
        <v>0</v>
      </c>
      <c r="O113" s="77"/>
    </row>
    <row r="114" spans="1:17" s="14" customFormat="1">
      <c r="A114" s="72"/>
      <c r="B114" s="492" t="s">
        <v>514</v>
      </c>
      <c r="C114" s="488"/>
      <c r="D114" s="71"/>
      <c r="E114" s="484">
        <f t="shared" ref="E114:N114" si="35">ROUND(SUM(D113*E16+E113*E17)/12,4)</f>
        <v>0</v>
      </c>
      <c r="F114" s="484">
        <f t="shared" si="35"/>
        <v>0</v>
      </c>
      <c r="G114" s="484">
        <f t="shared" si="35"/>
        <v>0</v>
      </c>
      <c r="H114" s="484">
        <f t="shared" si="35"/>
        <v>0</v>
      </c>
      <c r="I114" s="484">
        <f t="shared" si="35"/>
        <v>0</v>
      </c>
      <c r="J114" s="484">
        <f t="shared" si="35"/>
        <v>0</v>
      </c>
      <c r="K114" s="484">
        <f t="shared" si="35"/>
        <v>0</v>
      </c>
      <c r="L114" s="484">
        <f t="shared" si="35"/>
        <v>0</v>
      </c>
      <c r="M114" s="484">
        <f t="shared" si="35"/>
        <v>0</v>
      </c>
      <c r="N114" s="484">
        <f t="shared" si="35"/>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613</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821" t="s">
        <v>677</v>
      </c>
      <c r="C120" s="821"/>
      <c r="D120" s="821"/>
      <c r="E120" s="821"/>
      <c r="F120" s="821"/>
      <c r="G120" s="821"/>
      <c r="H120" s="821"/>
      <c r="I120" s="821"/>
      <c r="J120" s="821"/>
      <c r="K120" s="821"/>
      <c r="L120" s="821"/>
      <c r="M120" s="821"/>
      <c r="N120" s="821"/>
      <c r="O120" s="821"/>
      <c r="P120" s="821"/>
    </row>
    <row r="121" spans="1:17" s="18" customFormat="1" ht="9" customHeight="1">
      <c r="A121" s="4"/>
      <c r="B121" s="118"/>
      <c r="C121" s="78"/>
    </row>
    <row r="122" spans="1:17" ht="63.75" customHeight="1">
      <c r="B122" s="244" t="s">
        <v>234</v>
      </c>
      <c r="C122" s="244" t="str">
        <f>'1.  LRAMVA Summary'!D52</f>
        <v>Residential</v>
      </c>
      <c r="D122" s="244" t="str">
        <f>'1.  LRAMVA Summary'!E52</f>
        <v>General Service &lt; 50 kW</v>
      </c>
      <c r="E122" s="244" t="str">
        <f>'1.  LRAMVA Summary'!F52</f>
        <v>General Service 50 - 4,999 kW</v>
      </c>
      <c r="F122" s="244" t="str">
        <f>'1.  LRAMVA Summary'!G52</f>
        <v>General Service 3,000 - 4,999 kW</v>
      </c>
      <c r="G122" s="244" t="str">
        <f>'1.  LRAMVA Summary'!H52</f>
        <v>Large Use - Regular</v>
      </c>
      <c r="H122" s="244" t="str">
        <f>'1.  LRAMVA Summary'!I52</f>
        <v>Large Use - 3TS</v>
      </c>
      <c r="I122" s="244" t="str">
        <f>'1.  LRAMVA Summary'!J52</f>
        <v>Large Use - Ford Annex</v>
      </c>
      <c r="J122" s="244" t="str">
        <f>'1.  LRAMVA Summary'!K52</f>
        <v>Other</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v>
      </c>
      <c r="I123" s="585" t="str">
        <f>'1.  LRAMVA Summary'!J53</f>
        <v>kW</v>
      </c>
      <c r="J123" s="585" t="str">
        <f>'1.  LRAMVA Summary'!K53</f>
        <v>kW</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500">
        <v>2011</v>
      </c>
      <c r="C124" s="680">
        <f t="shared" ref="C124:C129" si="36">HLOOKUP(B124,$E$15:$O$114,9,FALSE)</f>
        <v>1.9766666666666665E-2</v>
      </c>
      <c r="D124" s="681">
        <f>HLOOKUP(B124,$E$15:$O$114,16,FALSE)</f>
        <v>1.6066666666666667E-2</v>
      </c>
      <c r="E124" s="682">
        <f>HLOOKUP(B124,$E$15:$O$114,23,FALSE)</f>
        <v>4.6248333333333331</v>
      </c>
      <c r="F124" s="681">
        <f>HLOOKUP(B124,$E$15:$O$114,30,FALSE)</f>
        <v>1.9204666666666668</v>
      </c>
      <c r="G124" s="682">
        <f>HLOOKUP(B124,$E$15:$O$114,37,FALSE)</f>
        <v>2.1688666666666667</v>
      </c>
      <c r="H124" s="681">
        <f>HLOOKUP(B124,$E$15:$O$114,44,FALSE)</f>
        <v>2.5127666666666664</v>
      </c>
      <c r="I124" s="682">
        <f>HLOOKUP(B124,$E$15:$O$114,51,FALSE)</f>
        <v>-4.6199999999999998E-2</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6"/>
        <v>1.9766666666666665E-2</v>
      </c>
      <c r="D125" s="684">
        <f>HLOOKUP(B125,$E$15:$O$114,16,FALSE)</f>
        <v>1.6066666666666667E-2</v>
      </c>
      <c r="E125" s="685">
        <f>HLOOKUP(B125,$E$15:$O$114,23,FALSE)</f>
        <v>4.5983666666666672</v>
      </c>
      <c r="F125" s="684">
        <f>HLOOKUP(B125,$E$15:$O$114,30,FALSE)</f>
        <v>1.9214000000000002</v>
      </c>
      <c r="G125" s="685">
        <f>HLOOKUP(B125,$E$15:$O$114,37,FALSE)</f>
        <v>2.1683000000000003</v>
      </c>
      <c r="H125" s="684">
        <f>HLOOKUP(B125,$E$15:$O$114,44,FALSE)</f>
        <v>2.6074666666666668</v>
      </c>
      <c r="I125" s="685">
        <f>HLOOKUP(B125,$E$15:$O$114,51,FALSE)</f>
        <v>-7.9899999999999999E-2</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7">HLOOKUP(B125,$E$15:$O$114,100,FALSE)</f>
        <v>0</v>
      </c>
    </row>
    <row r="126" spans="1:17">
      <c r="B126" s="501">
        <v>2013</v>
      </c>
      <c r="C126" s="683">
        <f t="shared" si="36"/>
        <v>1.9866666666666664E-2</v>
      </c>
      <c r="D126" s="684">
        <f t="shared" ref="D126:D133" si="38">HLOOKUP(B126,$E$15:$O$114,16,FALSE)</f>
        <v>1.6166666666666666E-2</v>
      </c>
      <c r="E126" s="685">
        <f t="shared" ref="E126:E133" si="39">HLOOKUP(B126,$E$15:$O$114,23,FALSE)</f>
        <v>4.6227999999999998</v>
      </c>
      <c r="F126" s="684">
        <f t="shared" ref="F126:F133" si="40">HLOOKUP(B126,$E$15:$O$114,30,FALSE)</f>
        <v>1.9315999999999998</v>
      </c>
      <c r="G126" s="685">
        <f t="shared" ref="G126:G132" si="41">HLOOKUP(B126,$E$15:$O$114,37,FALSE)</f>
        <v>2.1798000000000002</v>
      </c>
      <c r="H126" s="684">
        <f t="shared" ref="H126:H133" si="42">HLOOKUP(B126,$E$15:$O$114,44,FALSE)</f>
        <v>2.7180333333333331</v>
      </c>
      <c r="I126" s="685">
        <f t="shared" ref="I126:I133" si="43">HLOOKUP(B126,$E$15:$O$114,51,FALSE)</f>
        <v>-8.1466666666666673E-2</v>
      </c>
      <c r="J126" s="685">
        <f t="shared" ref="J126:J133" si="44">HLOOKUP(B126,$E$15:$O$114,58,FALSE)</f>
        <v>0</v>
      </c>
      <c r="K126" s="685">
        <f t="shared" ref="K126:K133" si="45">HLOOKUP(B126,$E$15:$O$114,65,FALSE)</f>
        <v>0</v>
      </c>
      <c r="L126" s="685">
        <f>HLOOKUP(B126,$E$15:$O$114,72,FALSE)</f>
        <v>0</v>
      </c>
      <c r="M126" s="685">
        <f t="shared" ref="M126:M133" si="46">HLOOKUP(B126,$E$15:$O$114,79,FALSE)</f>
        <v>0</v>
      </c>
      <c r="N126" s="685">
        <f t="shared" ref="N126:N133" si="47">HLOOKUP(B126,$E$15:$O$114,86,FALSE)</f>
        <v>0</v>
      </c>
      <c r="O126" s="685">
        <f t="shared" ref="O126:O133" si="48">HLOOKUP(B126,$E$15:$O$114,93,FALSE)</f>
        <v>0</v>
      </c>
      <c r="P126" s="685">
        <f t="shared" si="37"/>
        <v>0</v>
      </c>
    </row>
    <row r="127" spans="1:17">
      <c r="B127" s="501">
        <v>2014</v>
      </c>
      <c r="C127" s="683">
        <f t="shared" si="36"/>
        <v>2.0033333333333334E-2</v>
      </c>
      <c r="D127" s="684">
        <f>HLOOKUP(B127,$E$15:$O$114,16,FALSE)</f>
        <v>1.6333333333333335E-2</v>
      </c>
      <c r="E127" s="685">
        <f>HLOOKUP(B127,$E$15:$O$114,23,FALSE)</f>
        <v>4.665566666666666</v>
      </c>
      <c r="F127" s="684">
        <f>HLOOKUP(B127,$E$15:$O$114,30,FALSE)</f>
        <v>1.9495333333333331</v>
      </c>
      <c r="G127" s="685">
        <f>HLOOKUP(B127,$E$15:$O$114,37,FALSE)</f>
        <v>2.2002000000000002</v>
      </c>
      <c r="H127" s="684">
        <f>HLOOKUP(B127,$E$15:$O$114,44,FALSE)</f>
        <v>2.7435666666666663</v>
      </c>
      <c r="I127" s="685">
        <f>HLOOKUP(B127,$E$15:$O$114,51,FALSE)</f>
        <v>-7.9600000000000004E-2</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6"/>
        <v>2.0233333333333332E-2</v>
      </c>
      <c r="D128" s="684">
        <f t="shared" si="38"/>
        <v>1.6533333333333334E-2</v>
      </c>
      <c r="E128" s="685">
        <f t="shared" si="39"/>
        <v>4.7110999999999992</v>
      </c>
      <c r="F128" s="684">
        <f t="shared" si="40"/>
        <v>1.9690333333333332</v>
      </c>
      <c r="G128" s="685">
        <f t="shared" si="41"/>
        <v>2.2221666666666668</v>
      </c>
      <c r="H128" s="684">
        <f t="shared" si="42"/>
        <v>2.7708999999999997</v>
      </c>
      <c r="I128" s="685">
        <f t="shared" si="43"/>
        <v>-8.2666666666666666E-2</v>
      </c>
      <c r="J128" s="685">
        <f t="shared" si="44"/>
        <v>0</v>
      </c>
      <c r="K128" s="685">
        <f t="shared" si="45"/>
        <v>0</v>
      </c>
      <c r="L128" s="685">
        <f t="shared" ref="L128:L133" si="49">HLOOKUP(B128,$E$15:$O$114,72,FALSE)</f>
        <v>0</v>
      </c>
      <c r="M128" s="685">
        <f t="shared" si="46"/>
        <v>0</v>
      </c>
      <c r="N128" s="685">
        <f t="shared" si="47"/>
        <v>0</v>
      </c>
      <c r="O128" s="685">
        <f t="shared" si="48"/>
        <v>0</v>
      </c>
      <c r="P128" s="685">
        <f t="shared" si="37"/>
        <v>0</v>
      </c>
    </row>
    <row r="129" spans="2:16">
      <c r="B129" s="501">
        <v>2016</v>
      </c>
      <c r="C129" s="683">
        <f t="shared" si="36"/>
        <v>1.7233333333333333E-2</v>
      </c>
      <c r="D129" s="684">
        <f t="shared" si="38"/>
        <v>1.6799999999999999E-2</v>
      </c>
      <c r="E129" s="685">
        <f t="shared" si="39"/>
        <v>4.7832333333333326</v>
      </c>
      <c r="F129" s="684">
        <f t="shared" si="40"/>
        <v>1.9987999999999999</v>
      </c>
      <c r="G129" s="685">
        <f t="shared" si="41"/>
        <v>2.2579000000000007</v>
      </c>
      <c r="H129" s="684">
        <f t="shared" si="42"/>
        <v>2.8113666666666663</v>
      </c>
      <c r="I129" s="685">
        <f t="shared" si="43"/>
        <v>-8.900000000000001E-2</v>
      </c>
      <c r="J129" s="685">
        <f t="shared" si="44"/>
        <v>0</v>
      </c>
      <c r="K129" s="685">
        <f t="shared" si="45"/>
        <v>0</v>
      </c>
      <c r="L129" s="685">
        <f t="shared" si="49"/>
        <v>0</v>
      </c>
      <c r="M129" s="685">
        <f t="shared" si="46"/>
        <v>0</v>
      </c>
      <c r="N129" s="685">
        <f t="shared" si="47"/>
        <v>0</v>
      </c>
      <c r="O129" s="685">
        <f t="shared" si="48"/>
        <v>0</v>
      </c>
      <c r="P129" s="685">
        <f t="shared" si="37"/>
        <v>0</v>
      </c>
    </row>
    <row r="130" spans="2:16">
      <c r="B130" s="501">
        <v>2017</v>
      </c>
      <c r="C130" s="683">
        <f>HLOOKUP(B130,$E$15:$O$114,9,FALSE)</f>
        <v>1.23E-2</v>
      </c>
      <c r="D130" s="684">
        <f t="shared" si="38"/>
        <v>1.7033333333333334E-2</v>
      </c>
      <c r="E130" s="685">
        <f t="shared" si="39"/>
        <v>4.8536000000000001</v>
      </c>
      <c r="F130" s="684">
        <f t="shared" si="40"/>
        <v>2.0279333333333334</v>
      </c>
      <c r="G130" s="685">
        <f t="shared" si="41"/>
        <v>2.2922333333333333</v>
      </c>
      <c r="H130" s="684">
        <f t="shared" si="42"/>
        <v>2.8503666666666665</v>
      </c>
      <c r="I130" s="685">
        <f t="shared" si="43"/>
        <v>-9.4266666666666665E-2</v>
      </c>
      <c r="J130" s="685">
        <f t="shared" si="44"/>
        <v>0</v>
      </c>
      <c r="K130" s="685">
        <f t="shared" si="45"/>
        <v>0</v>
      </c>
      <c r="L130" s="685">
        <f t="shared" si="49"/>
        <v>0</v>
      </c>
      <c r="M130" s="685">
        <f t="shared" si="46"/>
        <v>0</v>
      </c>
      <c r="N130" s="685">
        <f t="shared" si="47"/>
        <v>0</v>
      </c>
      <c r="O130" s="685">
        <f t="shared" si="48"/>
        <v>0</v>
      </c>
      <c r="P130" s="685">
        <f t="shared" si="37"/>
        <v>0</v>
      </c>
    </row>
    <row r="131" spans="2:16">
      <c r="B131" s="501">
        <v>2018</v>
      </c>
      <c r="C131" s="683">
        <f>HLOOKUP(B131,$E$15:$O$114,9,FALSE)</f>
        <v>7.0666666666666664E-3</v>
      </c>
      <c r="D131" s="684">
        <f t="shared" si="38"/>
        <v>1.7166666666666667E-2</v>
      </c>
      <c r="E131" s="685">
        <f t="shared" si="39"/>
        <v>4.8942333333333332</v>
      </c>
      <c r="F131" s="684">
        <f t="shared" si="40"/>
        <v>2.0450000000000004</v>
      </c>
      <c r="G131" s="685">
        <f t="shared" si="41"/>
        <v>2.3118666666666665</v>
      </c>
      <c r="H131" s="684">
        <f t="shared" si="42"/>
        <v>2.8748333333333336</v>
      </c>
      <c r="I131" s="685">
        <f t="shared" si="43"/>
        <v>-0.10256666666666665</v>
      </c>
      <c r="J131" s="685">
        <f t="shared" si="44"/>
        <v>0</v>
      </c>
      <c r="K131" s="685">
        <f t="shared" si="45"/>
        <v>0</v>
      </c>
      <c r="L131" s="685">
        <f t="shared" si="49"/>
        <v>0</v>
      </c>
      <c r="M131" s="685">
        <f t="shared" si="46"/>
        <v>0</v>
      </c>
      <c r="N131" s="685">
        <f t="shared" si="47"/>
        <v>0</v>
      </c>
      <c r="O131" s="685">
        <f t="shared" si="48"/>
        <v>0</v>
      </c>
      <c r="P131" s="685">
        <f t="shared" si="37"/>
        <v>0</v>
      </c>
    </row>
    <row r="132" spans="2:16">
      <c r="B132" s="501">
        <v>2019</v>
      </c>
      <c r="C132" s="683">
        <f>HLOOKUP(B132,$E$15:$O$114,9,FALSE)</f>
        <v>0</v>
      </c>
      <c r="D132" s="684">
        <f t="shared" si="38"/>
        <v>0</v>
      </c>
      <c r="E132" s="685">
        <f t="shared" si="39"/>
        <v>0</v>
      </c>
      <c r="F132" s="684">
        <f t="shared" si="40"/>
        <v>0</v>
      </c>
      <c r="G132" s="685">
        <f t="shared" si="41"/>
        <v>0</v>
      </c>
      <c r="H132" s="684">
        <f t="shared" si="42"/>
        <v>0</v>
      </c>
      <c r="I132" s="685">
        <f t="shared" si="43"/>
        <v>0</v>
      </c>
      <c r="J132" s="685">
        <f t="shared" si="44"/>
        <v>0</v>
      </c>
      <c r="K132" s="685">
        <f t="shared" si="45"/>
        <v>0</v>
      </c>
      <c r="L132" s="685">
        <f t="shared" si="49"/>
        <v>0</v>
      </c>
      <c r="M132" s="685">
        <f t="shared" si="46"/>
        <v>0</v>
      </c>
      <c r="N132" s="685">
        <f t="shared" si="47"/>
        <v>0</v>
      </c>
      <c r="O132" s="685">
        <f t="shared" si="48"/>
        <v>0</v>
      </c>
      <c r="P132" s="685">
        <f t="shared" si="37"/>
        <v>0</v>
      </c>
    </row>
    <row r="133" spans="2:16">
      <c r="B133" s="502">
        <v>2020</v>
      </c>
      <c r="C133" s="686">
        <f>HLOOKUP(B133,$E$15:$O$114,9,FALSE)</f>
        <v>0</v>
      </c>
      <c r="D133" s="687">
        <f t="shared" si="38"/>
        <v>0</v>
      </c>
      <c r="E133" s="688">
        <f t="shared" si="39"/>
        <v>0</v>
      </c>
      <c r="F133" s="687">
        <f t="shared" si="40"/>
        <v>0</v>
      </c>
      <c r="G133" s="688">
        <f>HLOOKUP(B133,$E$15:$O$114,37,FALSE)</f>
        <v>0</v>
      </c>
      <c r="H133" s="687">
        <f t="shared" si="42"/>
        <v>0</v>
      </c>
      <c r="I133" s="688">
        <f t="shared" si="43"/>
        <v>0</v>
      </c>
      <c r="J133" s="688">
        <f t="shared" si="44"/>
        <v>0</v>
      </c>
      <c r="K133" s="688">
        <f t="shared" si="45"/>
        <v>0</v>
      </c>
      <c r="L133" s="688">
        <f t="shared" si="49"/>
        <v>0</v>
      </c>
      <c r="M133" s="688">
        <f t="shared" si="46"/>
        <v>0</v>
      </c>
      <c r="N133" s="688">
        <f t="shared" si="47"/>
        <v>0</v>
      </c>
      <c r="O133" s="688">
        <f t="shared" si="48"/>
        <v>0</v>
      </c>
      <c r="P133" s="688">
        <f t="shared" si="37"/>
        <v>0</v>
      </c>
    </row>
    <row r="134" spans="2:16" ht="18.75" customHeight="1">
      <c r="B134" s="498" t="s">
        <v>630</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4:X35"/>
  <sheetViews>
    <sheetView zoomScale="90" zoomScaleNormal="90" workbookViewId="0">
      <selection activeCell="M43" sqref="M43"/>
    </sheetView>
  </sheetViews>
  <sheetFormatPr defaultColWidth="9.140625" defaultRowHeight="15"/>
  <cols>
    <col min="1" max="1" width="9.140625" style="12"/>
    <col min="2" max="2" width="9.7109375" style="12" customWidth="1"/>
    <col min="3" max="16384" width="9.140625" style="12"/>
  </cols>
  <sheetData>
    <row r="14" spans="2:24" ht="15.75">
      <c r="B14" s="587" t="s">
        <v>505</v>
      </c>
    </row>
    <row r="15" spans="2:24" ht="15.75">
      <c r="B15" s="587"/>
    </row>
    <row r="16" spans="2:24" s="667" customFormat="1" ht="28.5" customHeight="1">
      <c r="B16" s="822" t="s">
        <v>633</v>
      </c>
      <c r="C16" s="822"/>
      <c r="D16" s="822"/>
      <c r="E16" s="822"/>
      <c r="F16" s="822"/>
      <c r="G16" s="822"/>
      <c r="H16" s="822"/>
      <c r="I16" s="822"/>
      <c r="J16" s="822"/>
      <c r="K16" s="822"/>
      <c r="L16" s="822"/>
      <c r="M16" s="822"/>
      <c r="N16" s="822"/>
      <c r="O16" s="822"/>
      <c r="P16" s="822"/>
      <c r="Q16" s="822"/>
      <c r="R16" s="822"/>
      <c r="S16" s="822"/>
      <c r="T16" s="822"/>
      <c r="U16" s="822"/>
      <c r="V16" s="822"/>
      <c r="W16" s="822"/>
      <c r="X16" s="822"/>
    </row>
    <row r="18" spans="2:18" ht="16.5" customHeight="1">
      <c r="B18" s="758" t="s">
        <v>701</v>
      </c>
    </row>
    <row r="20" spans="2:18" ht="128.25" customHeight="1">
      <c r="B20" s="823" t="s">
        <v>702</v>
      </c>
      <c r="C20" s="823"/>
      <c r="D20" s="823"/>
      <c r="E20" s="823"/>
      <c r="F20" s="823"/>
      <c r="G20" s="823"/>
      <c r="H20" s="823"/>
      <c r="I20" s="823"/>
      <c r="J20" s="823"/>
      <c r="K20" s="823"/>
      <c r="L20" s="823"/>
      <c r="M20" s="823"/>
      <c r="N20" s="823"/>
      <c r="O20" s="823"/>
      <c r="P20" s="823"/>
      <c r="Q20" s="823"/>
      <c r="R20" s="823"/>
    </row>
    <row r="22" spans="2:18" ht="94.5" customHeight="1">
      <c r="B22" s="823" t="s">
        <v>703</v>
      </c>
      <c r="C22" s="823"/>
      <c r="D22" s="823"/>
      <c r="E22" s="823"/>
      <c r="F22" s="823"/>
      <c r="G22" s="823"/>
      <c r="H22" s="823"/>
      <c r="I22" s="823"/>
      <c r="J22" s="823"/>
      <c r="K22" s="823"/>
      <c r="L22" s="823"/>
      <c r="M22" s="823"/>
      <c r="N22" s="823"/>
      <c r="O22" s="823"/>
      <c r="P22" s="823"/>
      <c r="Q22" s="823"/>
      <c r="R22" s="823"/>
    </row>
    <row r="35" spans="2:2">
      <c r="B35" s="759" t="s">
        <v>704</v>
      </c>
    </row>
  </sheetData>
  <mergeCells count="3">
    <mergeCell ref="B16:X16"/>
    <mergeCell ref="B20:R20"/>
    <mergeCell ref="B22:R22"/>
  </mergeCells>
  <pageMargins left="0.7" right="0.7" top="0.75" bottom="0.75" header="0.3" footer="0.3"/>
  <pageSetup orientation="portrait" r:id="rId1"/>
  <drawing r:id="rId2"/>
  <legacyDrawing r:id="rId3"/>
  <oleObjects>
    <mc:AlternateContent xmlns:mc="http://schemas.openxmlformats.org/markup-compatibility/2006">
      <mc:Choice Requires="x14">
        <oleObject progId="Worksheet" dvAspect="DVASPECT_ICON" shapeId="9219" r:id="rId4">
          <objectPr defaultSize="0" r:id="rId5">
            <anchor moveWithCells="1">
              <from>
                <xdr:col>1</xdr:col>
                <xdr:colOff>0</xdr:colOff>
                <xdr:row>36</xdr:row>
                <xdr:rowOff>0</xdr:rowOff>
              </from>
              <to>
                <xdr:col>2</xdr:col>
                <xdr:colOff>266700</xdr:colOff>
                <xdr:row>39</xdr:row>
                <xdr:rowOff>114300</xdr:rowOff>
              </to>
            </anchor>
          </objectPr>
        </oleObject>
      </mc:Choice>
      <mc:Fallback>
        <oleObject progId="Worksheet" dvAspect="DVASPECT_ICON" shapeId="9219" r:id="rId4"/>
      </mc:Fallback>
    </mc:AlternateContent>
    <mc:AlternateContent xmlns:mc="http://schemas.openxmlformats.org/markup-compatibility/2006">
      <mc:Choice Requires="x14">
        <oleObject progId="Worksheet" dvAspect="DVASPECT_ICON" shapeId="9221" r:id="rId6">
          <objectPr defaultSize="0" r:id="rId7">
            <anchor moveWithCells="1">
              <from>
                <xdr:col>1</xdr:col>
                <xdr:colOff>0</xdr:colOff>
                <xdr:row>41</xdr:row>
                <xdr:rowOff>0</xdr:rowOff>
              </from>
              <to>
                <xdr:col>2</xdr:col>
                <xdr:colOff>266700</xdr:colOff>
                <xdr:row>44</xdr:row>
                <xdr:rowOff>114300</xdr:rowOff>
              </to>
            </anchor>
          </objectPr>
        </oleObject>
      </mc:Choice>
      <mc:Fallback>
        <oleObject progId="Worksheet" dvAspect="DVASPECT_ICON" shapeId="9221"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Paul Gleason</cp:lastModifiedBy>
  <cp:lastPrinted>2017-05-24T00:43:43Z</cp:lastPrinted>
  <dcterms:created xsi:type="dcterms:W3CDTF">2012-03-05T18:56:04Z</dcterms:created>
  <dcterms:modified xsi:type="dcterms:W3CDTF">2019-04-24T14:56:48Z</dcterms:modified>
</cp:coreProperties>
</file>