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style1.xml" ContentType="application/vnd.ms-office.chartstyle+xml"/>
  <Override PartName="/xl/charts/colors1.xml" ContentType="application/vnd.ms-office.chartcolorstyle+xml"/>
  <Override PartName="/xl/charts/style2.xml" ContentType="application/vnd.ms-office.chartstyle+xml"/>
  <Override PartName="/xl/charts/colors2.xml" ContentType="application/vnd.ms-office.chartcolor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435"/>
  </bookViews>
  <sheets>
    <sheet name="Resubmission 2017 Results" sheetId="2" r:id="rId1"/>
    <sheet name="Program Overview" sheetId="6" r:id="rId2"/>
    <sheet name="Previous Submission Comparison" sheetId="4" r:id="rId3"/>
  </sheets>
  <externalReferences>
    <externalReference r:id="rId4"/>
  </externalReferences>
  <definedNames>
    <definedName name="Demand_Definition">'[1]Formatted Load Profiles'!$O$5:$P$5</definedName>
    <definedName name="discountRate">'[1]CE Parameters'!$F$7</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firstYear">'[1]CE Parameters'!$F$6</definedName>
    <definedName name="inflationRate">'[1]CE Parameters'!$F$9</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societalDiscountRate">'[1]CE Parameters'!$F$8</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2" l="1"/>
  <c r="K16" i="4"/>
  <c r="J16" i="4"/>
  <c r="L15" i="4"/>
  <c r="L14" i="4"/>
  <c r="L13" i="4"/>
  <c r="L12" i="4"/>
  <c r="L11" i="4"/>
  <c r="L10" i="4"/>
  <c r="D16" i="4"/>
  <c r="F11" i="6"/>
  <c r="F13" i="6"/>
  <c r="F16" i="6"/>
  <c r="F17" i="6"/>
  <c r="F18" i="6"/>
  <c r="F23" i="6"/>
  <c r="F10" i="6"/>
  <c r="E34" i="6"/>
  <c r="D34" i="6"/>
  <c r="H11" i="6" s="1"/>
  <c r="F10" i="4"/>
  <c r="F12" i="4"/>
  <c r="F15" i="4"/>
  <c r="F14" i="4"/>
  <c r="F13" i="4"/>
  <c r="F11" i="4"/>
  <c r="E16" i="4"/>
  <c r="G14" i="6" l="1"/>
  <c r="G29" i="6"/>
  <c r="G30" i="6"/>
  <c r="G31" i="6"/>
  <c r="E15" i="2"/>
  <c r="G15" i="2" s="1"/>
  <c r="G32" i="6"/>
  <c r="G25" i="6"/>
  <c r="G21" i="6"/>
  <c r="G17" i="6"/>
  <c r="G13" i="6"/>
  <c r="G28" i="6"/>
  <c r="G24" i="6"/>
  <c r="G20" i="6"/>
  <c r="G16" i="6"/>
  <c r="G12" i="6"/>
  <c r="G10" i="6"/>
  <c r="G27" i="6"/>
  <c r="G23" i="6"/>
  <c r="G19" i="6"/>
  <c r="G15" i="6"/>
  <c r="G11" i="6"/>
  <c r="G33" i="6"/>
  <c r="G26" i="6"/>
  <c r="G22" i="6"/>
  <c r="G18" i="6"/>
  <c r="H17" i="6"/>
  <c r="H16" i="6"/>
  <c r="H13" i="6"/>
  <c r="H10" i="6"/>
  <c r="H23" i="6"/>
  <c r="H12" i="6"/>
  <c r="F34" i="6"/>
  <c r="H18" i="6"/>
  <c r="L16" i="4"/>
  <c r="F16" i="4"/>
  <c r="E16" i="2" l="1"/>
  <c r="G16" i="2" s="1"/>
  <c r="G34" i="6"/>
  <c r="H34" i="6"/>
  <c r="E17" i="2" l="1"/>
  <c r="G17" i="2" s="1"/>
  <c r="E18" i="2" l="1"/>
  <c r="G18" i="2" s="1"/>
  <c r="E19" i="2" l="1"/>
  <c r="G19" i="2" s="1"/>
</calcChain>
</file>

<file path=xl/comments1.xml><?xml version="1.0" encoding="utf-8"?>
<comments xmlns="http://schemas.openxmlformats.org/spreadsheetml/2006/main">
  <authors>
    <author>Chris Routliffe</author>
  </authors>
  <commentList>
    <comment ref="E12" authorId="0">
      <text>
        <r>
          <rPr>
            <b/>
            <sz val="9"/>
            <color indexed="81"/>
            <rFont val="Tahoma"/>
            <charset val="1"/>
          </rPr>
          <t>Chris Routliffe:</t>
        </r>
        <r>
          <rPr>
            <sz val="9"/>
            <color indexed="81"/>
            <rFont val="Tahoma"/>
            <charset val="1"/>
          </rPr>
          <t xml:space="preserve">
Savings gernerated through the Audit Funding program did not persist out to 2020.</t>
        </r>
      </text>
    </comment>
  </commentList>
</comments>
</file>

<file path=xl/sharedStrings.xml><?xml version="1.0" encoding="utf-8"?>
<sst xmlns="http://schemas.openxmlformats.org/spreadsheetml/2006/main" count="106" uniqueCount="62">
  <si>
    <t>Plan Persisting Savings (end-user level) MWh</t>
  </si>
  <si>
    <t>Year</t>
  </si>
  <si>
    <t>Difference</t>
  </si>
  <si>
    <t>Plan Total</t>
  </si>
  <si>
    <t xml:space="preserve">SUMMARY OF PERSISTING CDM PORTFOLIO SAVINGS </t>
  </si>
  <si>
    <t>Sector</t>
  </si>
  <si>
    <t>Program</t>
  </si>
  <si>
    <t>Budget</t>
  </si>
  <si>
    <t>Plan Persisting Savings (end-user level)</t>
  </si>
  <si>
    <t>Program Year</t>
  </si>
  <si>
    <t>TRC</t>
  </si>
  <si>
    <t>PACT</t>
  </si>
  <si>
    <t>Business</t>
  </si>
  <si>
    <t>Consumer</t>
  </si>
  <si>
    <t>Particiapation Forecast Development Overview</t>
  </si>
  <si>
    <t>Comments about variances from last submission</t>
  </si>
  <si>
    <t xml:space="preserve">Comments </t>
  </si>
  <si>
    <t>Total 2015 - 2020</t>
  </si>
  <si>
    <t>Total Plan Budget ($)</t>
  </si>
  <si>
    <t>Total Persisting Energy Savings in 2020 (MWh)</t>
  </si>
  <si>
    <t>$ per Kwh</t>
  </si>
  <si>
    <t>% of Budget</t>
  </si>
  <si>
    <t>Enwin's CDM Plan submission indicates an above target performance within budget, forecasting the the acheivement of the MIT</t>
  </si>
  <si>
    <t>Enwin's CDM Plan submission indicates acheivement of all required Cost Effectiveness parameters</t>
  </si>
  <si>
    <t>% of MWh Target</t>
  </si>
  <si>
    <t>TOTAL</t>
  </si>
  <si>
    <t>Incremental Savings</t>
  </si>
  <si>
    <t>Persistent Savings from previous implementation year(s)</t>
  </si>
  <si>
    <t xml:space="preserve"> - </t>
  </si>
  <si>
    <t xml:space="preserve">Note that advanced payments option selected by a customer for a PSUP CHP project are modelled in the plan with $3.0 M in 2018 and $6.0 M in 2019 while the energy savings are slated for 2020.  The advance payment of $6.0 M modelled in 2019 creates a  PACT result  of 0.5.  When the advanced payments are modelled in the same year as the 2020 energy savings the PACT for 2019 becomes 1.7 and 3.9 in 2020.  However for budgetary approval reasons the advanced payments were modelled in the years required. </t>
  </si>
  <si>
    <t>Process and Systems Upgrades Program</t>
  </si>
  <si>
    <t>Retrofit Initiative</t>
  </si>
  <si>
    <t xml:space="preserve">Direct Install Lighting </t>
  </si>
  <si>
    <t>Audit Funding</t>
  </si>
  <si>
    <t>Energy Manager (PSUI)</t>
  </si>
  <si>
    <t>Conservation Instant Coupon Booklet</t>
  </si>
  <si>
    <t>Low Income Home Assistance Program</t>
  </si>
  <si>
    <t xml:space="preserve">Residential New Construction </t>
  </si>
  <si>
    <t>Heating and Cooling Initiative</t>
  </si>
  <si>
    <t>Bi-Annual Retailer Event</t>
  </si>
  <si>
    <t>Energy Manager Program CFF</t>
  </si>
  <si>
    <t>Retrofit CFF</t>
  </si>
  <si>
    <t>Audit Funding Program CFF</t>
  </si>
  <si>
    <t>Process and Systems Upgrades Program CFF</t>
  </si>
  <si>
    <t>Intelligent Air Tools Pilot CFF</t>
  </si>
  <si>
    <t>Building Optimization Pilot CFF</t>
  </si>
  <si>
    <t>Small Business Lighting CFF</t>
  </si>
  <si>
    <t>Coupon Program CFF</t>
  </si>
  <si>
    <t>Home Assistance Program CFF</t>
  </si>
  <si>
    <t>Residential Heat Pump Pilot CFF</t>
  </si>
  <si>
    <t>Home Depot Pilot Program CFF</t>
  </si>
  <si>
    <t>Whole Home Pilot Program CFF</t>
  </si>
  <si>
    <t>SOE Energy Performance Program CFF</t>
  </si>
  <si>
    <t>Instant Discount Program CFF</t>
  </si>
  <si>
    <t xml:space="preserve">                                           -  </t>
  </si>
  <si>
    <t xml:space="preserve">                               -  </t>
  </si>
  <si>
    <t>PSU Projects continue to be the biggest contributor to target and budget.  This program assists in bringing the entire porfolio's cost effectiveness in line with long life, high yeilding (kWh) measues.</t>
  </si>
  <si>
    <t>Retrofit continues to be large contributor to target and budget.</t>
  </si>
  <si>
    <t xml:space="preserve">Please note that the plan amendments do not include a savings/spending forecast.  The plan details our past acheivements (2015-2017) and the expected energy savings / spending (inclusive of participant incentives and adminstration costs) associated with all projects currently under contract with ENWIN (pipeline projects). </t>
  </si>
  <si>
    <t>Amendment 2 - April 2017</t>
  </si>
  <si>
    <t>Amendment 3 - August 2018</t>
  </si>
  <si>
    <t>Note that progress payments for 1 large PSU project (expected to complete in 2020) is modelled with $3M in 2018, $6M in 2019 and $3.17M in 2020.  This has led to a significant increase in spending in 2018.  Additionally, you will note that the spending in 2019 is consistent between amendements 2 &amp; 3, however the there is a significant decrease in savings.  Again this is due to the $6M in progress payments.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</si>
</sst>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_-&quot;$&quot;* #,##0.00_-;\-&quot;$&quot;* #,##0.00_-;_-&quot;$&quot;* &quot;-&quot;??_-;_-@_-"/>
    <numFmt numFmtId="165" formatCode="_(&quot;$&quot;* #,##0_);_(&quot;$&quot;* \(#,##0\);_(&quot;$&quot;* &quot;-&quot;??_);_(@_)"/>
    <numFmt numFmtId="166" formatCode="[$-409]d\-mmm\-yy;@"/>
    <numFmt numFmtId="167" formatCode="0.0"/>
    <numFmt numFmtId="168" formatCode="0.0%"/>
    <numFmt numFmtId="169" formatCode="_(* #,##0_);_(* \(#,##0\);_(* &quot;-&quot;??_);_(@_)"/>
    <numFmt numFmtId="170" formatCode="_-&quot;$&quot;* #,##0_-;\-&quot;$&quot;* #,##0_-;_-&quot;$&quot;* &quot;-&quot;??_-;_-@_-"/>
  </numFmts>
  <fonts count="19" x14ac:knownFonts="1">
    <font>
      <sz val="11"/>
      <color theme="1"/>
      <name val="Calibri"/>
      <family val="2"/>
      <scheme val="minor"/>
    </font>
    <font>
      <sz val="11"/>
      <color theme="1"/>
      <name val="Calibri"/>
      <family val="2"/>
      <scheme val="minor"/>
    </font>
    <font>
      <sz val="11"/>
      <color rgb="FF0061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1"/>
      <name val="Arial"/>
      <family val="2"/>
    </font>
    <font>
      <b/>
      <sz val="11"/>
      <name val="Calibri"/>
      <family val="2"/>
    </font>
    <font>
      <b/>
      <sz val="10"/>
      <name val="Arial"/>
      <family val="2"/>
    </font>
    <font>
      <b/>
      <sz val="12"/>
      <color theme="0"/>
      <name val="Calibri"/>
      <family val="2"/>
      <scheme val="minor"/>
    </font>
    <font>
      <sz val="11"/>
      <name val="Calibri"/>
      <family val="2"/>
    </font>
    <font>
      <b/>
      <u/>
      <sz val="22"/>
      <color theme="1"/>
      <name val="Calibri"/>
      <family val="2"/>
      <scheme val="minor"/>
    </font>
    <font>
      <b/>
      <sz val="10"/>
      <color theme="0"/>
      <name val="Arial"/>
      <family val="2"/>
    </font>
    <font>
      <b/>
      <sz val="10"/>
      <color theme="1"/>
      <name val="Calibri"/>
      <family val="2"/>
      <scheme val="minor"/>
    </font>
    <font>
      <b/>
      <sz val="10"/>
      <color theme="0"/>
      <name val="Calibri"/>
      <family val="2"/>
      <scheme val="minor"/>
    </font>
    <font>
      <sz val="11"/>
      <color theme="0"/>
      <name val="Arial"/>
      <family val="2"/>
    </font>
    <font>
      <sz val="9"/>
      <color indexed="81"/>
      <name val="Tahoma"/>
      <charset val="1"/>
    </font>
    <font>
      <b/>
      <sz val="9"/>
      <color indexed="81"/>
      <name val="Tahoma"/>
      <charset val="1"/>
    </font>
  </fonts>
  <fills count="6">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rgb="FF006600"/>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auto="1"/>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11">
    <xf numFmtId="0" fontId="0" fillId="0" borderId="0"/>
    <xf numFmtId="164" fontId="1" fillId="0" borderId="0" applyFont="0" applyFill="0" applyBorder="0" applyAlignment="0" applyProtection="0"/>
    <xf numFmtId="0" fontId="2" fillId="2" borderId="0" applyNumberFormat="0" applyBorder="0" applyAlignment="0" applyProtection="0"/>
    <xf numFmtId="0" fontId="1" fillId="0" borderId="0"/>
    <xf numFmtId="0" fontId="6" fillId="0" borderId="0"/>
    <xf numFmtId="166" fontId="6" fillId="0" borderId="0"/>
    <xf numFmtId="44"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0" fontId="1" fillId="0" borderId="0"/>
    <xf numFmtId="43" fontId="1" fillId="0" borderId="0" applyFont="0" applyFill="0" applyBorder="0" applyAlignment="0" applyProtection="0"/>
  </cellStyleXfs>
  <cellXfs count="66">
    <xf numFmtId="0" fontId="0" fillId="0" borderId="0" xfId="0"/>
    <xf numFmtId="3" fontId="7" fillId="0" borderId="1" xfId="4" quotePrefix="1" applyNumberFormat="1" applyFont="1" applyFill="1" applyBorder="1" applyAlignment="1" applyProtection="1">
      <alignment horizontal="center" vertical="center" wrapText="1"/>
    </xf>
    <xf numFmtId="3" fontId="8" fillId="0" borderId="1" xfId="2" applyNumberFormat="1" applyFont="1" applyFill="1" applyBorder="1" applyAlignment="1" applyProtection="1">
      <alignment horizontal="center" vertical="center"/>
    </xf>
    <xf numFmtId="165" fontId="9" fillId="0" borderId="1" xfId="0" applyNumberFormat="1" applyFont="1" applyFill="1" applyBorder="1" applyAlignment="1">
      <alignment horizontal="center" vertical="center"/>
    </xf>
    <xf numFmtId="166" fontId="6" fillId="0" borderId="0" xfId="5"/>
    <xf numFmtId="0" fontId="1" fillId="0" borderId="4" xfId="3" applyFont="1" applyBorder="1" applyAlignment="1" applyProtection="1">
      <alignment horizontal="center"/>
    </xf>
    <xf numFmtId="2" fontId="0" fillId="0" borderId="1" xfId="7" applyNumberFormat="1" applyFont="1" applyBorder="1" applyAlignment="1">
      <alignment wrapText="1"/>
    </xf>
    <xf numFmtId="2" fontId="0" fillId="0" borderId="1" xfId="7" applyNumberFormat="1" applyFont="1" applyBorder="1"/>
    <xf numFmtId="3" fontId="7" fillId="0" borderId="1" xfId="4" applyNumberFormat="1" applyFont="1" applyFill="1" applyBorder="1" applyAlignment="1" applyProtection="1">
      <alignment horizontal="center" vertical="center" wrapText="1"/>
    </xf>
    <xf numFmtId="167" fontId="11" fillId="0" borderId="1" xfId="2" applyNumberFormat="1" applyFont="1" applyFill="1" applyBorder="1" applyAlignment="1" applyProtection="1">
      <alignment horizontal="center" vertical="center"/>
    </xf>
    <xf numFmtId="1" fontId="1" fillId="0" borderId="1" xfId="3" applyNumberFormat="1" applyFont="1" applyBorder="1" applyAlignment="1" applyProtection="1">
      <alignment horizontal="center"/>
    </xf>
    <xf numFmtId="0" fontId="12" fillId="0" borderId="0" xfId="0" applyFont="1"/>
    <xf numFmtId="0" fontId="0" fillId="0" borderId="1" xfId="0" applyBorder="1"/>
    <xf numFmtId="0" fontId="4" fillId="0" borderId="0" xfId="3" applyFont="1" applyBorder="1" applyAlignment="1" applyProtection="1">
      <alignment horizontal="center"/>
    </xf>
    <xf numFmtId="3" fontId="8" fillId="0" borderId="0" xfId="2" applyNumberFormat="1" applyFont="1" applyFill="1" applyBorder="1" applyAlignment="1" applyProtection="1">
      <alignment horizontal="center" vertical="center"/>
    </xf>
    <xf numFmtId="3" fontId="7" fillId="0" borderId="0" xfId="4" quotePrefix="1" applyNumberFormat="1" applyFont="1" applyFill="1" applyBorder="1" applyAlignment="1" applyProtection="1">
      <alignment horizontal="center" vertical="center" wrapText="1"/>
    </xf>
    <xf numFmtId="168" fontId="1" fillId="0" borderId="1" xfId="8" applyNumberFormat="1" applyFont="1" applyFill="1" applyBorder="1" applyAlignment="1" applyProtection="1">
      <alignment horizontal="center"/>
    </xf>
    <xf numFmtId="3" fontId="7" fillId="0" borderId="1" xfId="4" applyNumberFormat="1" applyFont="1" applyFill="1" applyBorder="1" applyAlignment="1" applyProtection="1">
      <alignment vertical="center"/>
    </xf>
    <xf numFmtId="3" fontId="7" fillId="0" borderId="2" xfId="4" applyNumberFormat="1" applyFont="1" applyFill="1" applyBorder="1" applyAlignment="1" applyProtection="1">
      <alignment vertical="center"/>
    </xf>
    <xf numFmtId="164" fontId="7" fillId="0" borderId="1" xfId="1" applyFont="1" applyFill="1" applyBorder="1" applyAlignment="1" applyProtection="1">
      <alignment vertical="center"/>
    </xf>
    <xf numFmtId="166" fontId="6" fillId="0" borderId="0" xfId="5" applyFont="1"/>
    <xf numFmtId="166" fontId="6" fillId="0" borderId="0" xfId="5" applyAlignment="1">
      <alignment wrapText="1"/>
    </xf>
    <xf numFmtId="0" fontId="12" fillId="0" borderId="0" xfId="0" applyFont="1" applyAlignment="1">
      <alignment wrapText="1"/>
    </xf>
    <xf numFmtId="0" fontId="0" fillId="0" borderId="1" xfId="0" applyBorder="1" applyAlignment="1">
      <alignment horizontal="center" wrapText="1"/>
    </xf>
    <xf numFmtId="0" fontId="0" fillId="0" borderId="0" xfId="0" applyAlignment="1">
      <alignment wrapText="1"/>
    </xf>
    <xf numFmtId="164" fontId="0" fillId="0" borderId="0" xfId="0" applyNumberFormat="1"/>
    <xf numFmtId="3" fontId="7" fillId="0" borderId="0" xfId="4" applyNumberFormat="1" applyFont="1" applyFill="1" applyBorder="1" applyAlignment="1" applyProtection="1">
      <alignment vertical="center"/>
    </xf>
    <xf numFmtId="2" fontId="4" fillId="0" borderId="1" xfId="7" applyNumberFormat="1" applyFont="1" applyBorder="1" applyAlignment="1">
      <alignment wrapText="1"/>
    </xf>
    <xf numFmtId="2" fontId="4" fillId="3" borderId="1" xfId="7" applyNumberFormat="1" applyFont="1" applyFill="1" applyBorder="1" applyAlignment="1">
      <alignment wrapText="1"/>
    </xf>
    <xf numFmtId="166" fontId="6" fillId="0" borderId="0" xfId="5" applyAlignment="1">
      <alignment horizontal="right"/>
    </xf>
    <xf numFmtId="2" fontId="0" fillId="0" borderId="1" xfId="6" applyNumberFormat="1" applyFont="1" applyBorder="1" applyAlignment="1">
      <alignment horizontal="right"/>
    </xf>
    <xf numFmtId="170" fontId="8" fillId="0" borderId="1" xfId="1" applyNumberFormat="1" applyFont="1" applyFill="1" applyBorder="1" applyAlignment="1" applyProtection="1">
      <alignment horizontal="center" vertical="center"/>
    </xf>
    <xf numFmtId="164" fontId="7" fillId="3" borderId="1" xfId="1" applyFont="1" applyFill="1" applyBorder="1" applyAlignment="1" applyProtection="1">
      <alignment vertical="center"/>
    </xf>
    <xf numFmtId="168" fontId="1" fillId="3" borderId="1" xfId="8" applyNumberFormat="1" applyFont="1" applyFill="1" applyBorder="1" applyAlignment="1" applyProtection="1">
      <alignment horizontal="center"/>
    </xf>
    <xf numFmtId="0" fontId="15" fillId="4" borderId="1" xfId="3" applyFont="1" applyFill="1" applyBorder="1" applyAlignment="1" applyProtection="1">
      <alignment horizontal="center" vertical="center" wrapText="1"/>
    </xf>
    <xf numFmtId="164" fontId="16" fillId="4" borderId="1" xfId="1" applyFont="1" applyFill="1" applyBorder="1" applyAlignment="1" applyProtection="1">
      <alignment vertical="center"/>
    </xf>
    <xf numFmtId="169" fontId="16" fillId="4" borderId="1" xfId="10" applyNumberFormat="1" applyFont="1" applyFill="1" applyBorder="1" applyAlignment="1" applyProtection="1">
      <alignment vertical="center"/>
    </xf>
    <xf numFmtId="168" fontId="5" fillId="4" borderId="1" xfId="8" applyNumberFormat="1" applyFont="1" applyFill="1" applyBorder="1" applyAlignment="1" applyProtection="1">
      <alignment horizontal="center"/>
    </xf>
    <xf numFmtId="0" fontId="3" fillId="4" borderId="5" xfId="3" applyFont="1" applyFill="1" applyBorder="1" applyAlignment="1" applyProtection="1">
      <alignment horizontal="center" vertical="center"/>
    </xf>
    <xf numFmtId="166" fontId="3" fillId="4" borderId="1" xfId="5" applyFont="1" applyFill="1" applyBorder="1" applyAlignment="1">
      <alignment horizontal="center" vertical="center" wrapText="1"/>
    </xf>
    <xf numFmtId="0" fontId="3" fillId="4" borderId="6" xfId="3" applyFont="1" applyFill="1" applyBorder="1" applyAlignment="1" applyProtection="1">
      <alignment horizontal="center"/>
    </xf>
    <xf numFmtId="0" fontId="3" fillId="4" borderId="1" xfId="3" applyFont="1" applyFill="1" applyBorder="1" applyAlignment="1" applyProtection="1">
      <alignment horizontal="center"/>
    </xf>
    <xf numFmtId="1" fontId="13" fillId="4" borderId="1" xfId="0" applyNumberFormat="1" applyFont="1" applyFill="1" applyBorder="1" applyAlignment="1">
      <alignment horizontal="center" vertical="center"/>
    </xf>
    <xf numFmtId="0" fontId="0" fillId="0" borderId="1" xfId="0" applyBorder="1" applyAlignment="1">
      <alignment horizontal="left" wrapText="1"/>
    </xf>
    <xf numFmtId="0" fontId="10" fillId="4" borderId="2" xfId="3" applyFont="1" applyFill="1" applyBorder="1" applyAlignment="1" applyProtection="1">
      <alignment horizontal="center" vertical="center"/>
    </xf>
    <xf numFmtId="0" fontId="10" fillId="4" borderId="3" xfId="3" applyFont="1" applyFill="1" applyBorder="1" applyAlignment="1" applyProtection="1">
      <alignment horizontal="center" vertical="center"/>
    </xf>
    <xf numFmtId="0" fontId="10" fillId="4" borderId="4" xfId="3" applyFont="1" applyFill="1" applyBorder="1" applyAlignment="1" applyProtection="1">
      <alignment horizontal="center" vertical="center"/>
    </xf>
    <xf numFmtId="0" fontId="4" fillId="0" borderId="6" xfId="3" applyFont="1" applyBorder="1" applyAlignment="1" applyProtection="1">
      <alignment horizontal="center" vertical="center" wrapText="1"/>
    </xf>
    <xf numFmtId="0" fontId="4" fillId="0" borderId="13" xfId="3" applyFont="1" applyBorder="1" applyAlignment="1" applyProtection="1">
      <alignment horizontal="center" vertical="center" wrapText="1"/>
    </xf>
    <xf numFmtId="0" fontId="4" fillId="0" borderId="5" xfId="3" applyFont="1" applyBorder="1" applyAlignment="1" applyProtection="1">
      <alignment horizontal="center" vertical="center" wrapText="1"/>
    </xf>
    <xf numFmtId="0" fontId="14" fillId="0" borderId="0" xfId="3" applyFont="1" applyBorder="1" applyAlignment="1" applyProtection="1">
      <alignment horizontal="center" vertical="center" wrapText="1"/>
    </xf>
    <xf numFmtId="0" fontId="15" fillId="4" borderId="9" xfId="3" applyFont="1" applyFill="1" applyBorder="1" applyAlignment="1" applyProtection="1">
      <alignment horizontal="center" vertical="center" wrapText="1"/>
    </xf>
    <xf numFmtId="0" fontId="15" fillId="4" borderId="12" xfId="3" applyFont="1" applyFill="1" applyBorder="1" applyAlignment="1" applyProtection="1">
      <alignment horizontal="center" vertical="center" wrapText="1"/>
    </xf>
    <xf numFmtId="0" fontId="15" fillId="4" borderId="10" xfId="3" applyFont="1" applyFill="1" applyBorder="1" applyAlignment="1" applyProtection="1">
      <alignment horizontal="center" vertical="center" wrapText="1"/>
    </xf>
    <xf numFmtId="0" fontId="15" fillId="4" borderId="7" xfId="3" applyFont="1" applyFill="1" applyBorder="1" applyAlignment="1" applyProtection="1">
      <alignment horizontal="center" vertical="center" wrapText="1"/>
    </xf>
    <xf numFmtId="0" fontId="15" fillId="4" borderId="8" xfId="3" applyFont="1" applyFill="1" applyBorder="1" applyAlignment="1" applyProtection="1">
      <alignment horizontal="center" vertical="center" wrapText="1"/>
    </xf>
    <xf numFmtId="0" fontId="15" fillId="4" borderId="11" xfId="3" applyFont="1" applyFill="1" applyBorder="1" applyAlignment="1" applyProtection="1">
      <alignment horizontal="center" vertical="center" wrapText="1"/>
    </xf>
    <xf numFmtId="0" fontId="0" fillId="0" borderId="2" xfId="0" applyFill="1" applyBorder="1" applyAlignment="1">
      <alignment horizontal="left" wrapText="1"/>
    </xf>
    <xf numFmtId="0" fontId="0" fillId="0" borderId="3" xfId="0" applyFill="1" applyBorder="1" applyAlignment="1">
      <alignment horizontal="left" wrapText="1"/>
    </xf>
    <xf numFmtId="0" fontId="0" fillId="0" borderId="4" xfId="0" applyFill="1" applyBorder="1" applyAlignment="1">
      <alignment horizontal="left" wrapText="1"/>
    </xf>
    <xf numFmtId="0" fontId="0" fillId="0" borderId="1" xfId="0" applyFill="1" applyBorder="1" applyAlignment="1">
      <alignment horizontal="left" wrapText="1"/>
    </xf>
    <xf numFmtId="0" fontId="12" fillId="0" borderId="8" xfId="0" applyFont="1" applyBorder="1" applyAlignment="1">
      <alignment horizontal="left" wrapText="1"/>
    </xf>
    <xf numFmtId="0" fontId="3" fillId="4" borderId="1" xfId="3" applyFont="1" applyFill="1" applyBorder="1" applyAlignment="1" applyProtection="1">
      <alignment horizontal="center" vertical="center" wrapText="1"/>
    </xf>
    <xf numFmtId="0" fontId="0" fillId="0" borderId="1" xfId="0" applyBorder="1" applyAlignment="1">
      <alignment vertical="center"/>
    </xf>
    <xf numFmtId="164" fontId="7" fillId="5" borderId="1" xfId="1" applyFont="1" applyFill="1" applyBorder="1" applyAlignment="1" applyProtection="1">
      <alignment vertical="center"/>
    </xf>
    <xf numFmtId="0" fontId="0" fillId="0" borderId="1" xfId="0" applyBorder="1" applyAlignment="1">
      <alignment horizontal="center" vertical="center" wrapText="1"/>
    </xf>
  </cellXfs>
  <cellStyles count="11">
    <cellStyle name="Comma" xfId="10" builtinId="3"/>
    <cellStyle name="Currency" xfId="1" builtinId="4"/>
    <cellStyle name="Currency 2" xfId="7"/>
    <cellStyle name="Currency 3" xfId="6"/>
    <cellStyle name="Good" xfId="2" builtinId="26"/>
    <cellStyle name="Normal" xfId="0" builtinId="0"/>
    <cellStyle name="Normal 18" xfId="9"/>
    <cellStyle name="Normal 2" xfId="5"/>
    <cellStyle name="Normal 34" xfId="3"/>
    <cellStyle name="Normal_Example 1" xfId="4"/>
    <cellStyle name="Percent 2" xfId="8"/>
  </cellStyles>
  <dxfs count="0"/>
  <tableStyles count="0" defaultTableStyle="TableStyleMedium2" defaultPivotStyle="PivotStyleLight16"/>
  <colors>
    <mruColors>
      <color rgb="FF0066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microsoft.com/office/2011/relationships/chartStyle" Target="style1.xml"/><Relationship Id="rId2" Type="http://schemas.microsoft.com/office/2011/relationships/chartColorStyle" Target="colors1.xml"/><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microsoft.com/office/2011/relationships/chartStyle" Target="style2.xml"/><Relationship Id="rId2" Type="http://schemas.microsoft.com/office/2011/relationships/chartColorStyle" Target="colors2.xml"/><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CA" b="1"/>
              <a:t>PERSISTING CDM PORTFOLIO SAVINGS FORECAST </a:t>
            </a:r>
          </a:p>
        </c:rich>
      </c:tx>
      <c:layout/>
      <c:overlay val="0"/>
      <c:spPr>
        <a:noFill/>
        <a:ln>
          <a:noFill/>
        </a:ln>
        <a:effectLst/>
      </c:spPr>
    </c:title>
    <c:autoTitleDeleted val="0"/>
    <c:plotArea>
      <c:layout/>
      <c:barChart>
        <c:barDir val="col"/>
        <c:grouping val="stacked"/>
        <c:varyColors val="0"/>
        <c:ser>
          <c:idx val="0"/>
          <c:order val="0"/>
          <c:tx>
            <c:strRef>
              <c:f>'Resubmission 2017 Results'!$E$13</c:f>
              <c:strCache>
                <c:ptCount val="1"/>
                <c:pt idx="0">
                  <c:v>Persistent Savings from previous implementation year(s)</c:v>
                </c:pt>
              </c:strCache>
            </c:strRef>
          </c:tx>
          <c:spPr>
            <a:solidFill>
              <a:schemeClr val="accent1"/>
            </a:solidFill>
            <a:ln>
              <a:noFill/>
            </a:ln>
            <a:effectLst/>
          </c:spPr>
          <c:invertIfNegative val="0"/>
          <c:dLbls>
            <c:dLbl>
              <c:idx val="0"/>
              <c:delete val="1"/>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'Resubmission 2017 Results'!$D$14:$D$19</c:f>
              <c:numCache>
                <c:formatCode>General</c:formatCode>
                <c:ptCount val="6"/>
                <c:pt idx="0">
                  <c:v>2015</c:v>
                </c:pt>
                <c:pt idx="1">
                  <c:v>2016</c:v>
                </c:pt>
                <c:pt idx="2">
                  <c:v>2017</c:v>
                </c:pt>
                <c:pt idx="3">
                  <c:v>2018</c:v>
                </c:pt>
                <c:pt idx="4">
                  <c:v>2019</c:v>
                </c:pt>
                <c:pt idx="5">
                  <c:v>2020</c:v>
                </c:pt>
              </c:numCache>
            </c:numRef>
          </c:cat>
          <c:val>
            <c:numRef>
              <c:f>'Resubmission 2017 Results'!$E$14:$E$19</c:f>
              <c:numCache>
                <c:formatCode>0.00</c:formatCode>
                <c:ptCount val="6"/>
                <c:pt idx="0">
                  <c:v>0</c:v>
                </c:pt>
                <c:pt idx="1">
                  <c:v>19.052</c:v>
                </c:pt>
                <c:pt idx="2">
                  <c:v>53.752000000000002</c:v>
                </c:pt>
                <c:pt idx="3">
                  <c:v>80.695999999999998</c:v>
                </c:pt>
                <c:pt idx="4">
                  <c:v>131.81799999999998</c:v>
                </c:pt>
                <c:pt idx="5">
                  <c:v>137.13899999999998</c:v>
                </c:pt>
              </c:numCache>
            </c:numRef>
          </c:val>
          <c:extLst>
            <c:ext xmlns:c15="http://schemas.microsoft.com/office/drawing/2012/chart" uri="{02D57815-91ED-43cb-92C2-25804820EDAC}">
              <c15:filteredCategoryTitle>
                <c15:cat>
                  <c:multiLvlStrRef>
                    <c:extLst>
                      <c:ext uri="{02D57815-91ED-43cb-92C2-25804820EDAC}">
                        <c15:formulaRef>
                          <c15:sqref>'Resubmission 2017 Results'!#REF!</c15:sqref>
                        </c15:formulaRef>
                      </c:ext>
                    </c:extLst>
                  </c:multiLvlStrRef>
                </c15:cat>
              </c15:filteredCategoryTitle>
            </c:ext>
          </c:extLst>
        </c:ser>
        <c:ser>
          <c:idx val="2"/>
          <c:order val="1"/>
          <c:tx>
            <c:strRef>
              <c:f>'Resubmission 2017 Results'!$F$13</c:f>
              <c:strCache>
                <c:ptCount val="1"/>
                <c:pt idx="0">
                  <c:v>Incremental Savings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'Resubmission 2017 Results'!$D$14:$D$19</c:f>
              <c:numCache>
                <c:formatCode>General</c:formatCode>
                <c:ptCount val="6"/>
                <c:pt idx="0">
                  <c:v>2015</c:v>
                </c:pt>
                <c:pt idx="1">
                  <c:v>2016</c:v>
                </c:pt>
                <c:pt idx="2">
                  <c:v>2017</c:v>
                </c:pt>
                <c:pt idx="3">
                  <c:v>2018</c:v>
                </c:pt>
                <c:pt idx="4">
                  <c:v>2019</c:v>
                </c:pt>
                <c:pt idx="5">
                  <c:v>2020</c:v>
                </c:pt>
              </c:numCache>
            </c:numRef>
          </c:cat>
          <c:val>
            <c:numRef>
              <c:f>'Resubmission 2017 Results'!$F$14:$F$19</c:f>
              <c:numCache>
                <c:formatCode>0.00</c:formatCode>
                <c:ptCount val="6"/>
                <c:pt idx="0">
                  <c:v>19.052</c:v>
                </c:pt>
                <c:pt idx="1">
                  <c:v>34.700000000000003</c:v>
                </c:pt>
                <c:pt idx="2">
                  <c:v>26.943999999999999</c:v>
                </c:pt>
                <c:pt idx="3">
                  <c:v>51.122</c:v>
                </c:pt>
                <c:pt idx="4">
                  <c:v>5.3209999999999997</c:v>
                </c:pt>
                <c:pt idx="5">
                  <c:v>54.002000000000002</c:v>
                </c:pt>
              </c:numCache>
            </c:numRef>
          </c:val>
          <c:extLst>
            <c:ext xmlns:c15="http://schemas.microsoft.com/office/drawing/2012/chart" uri="{02D57815-91ED-43cb-92C2-25804820EDAC}">
              <c15:filteredCategoryTitle>
                <c15:cat>
                  <c:multiLvlStrRef>
                    <c:extLst>
                      <c:ext uri="{02D57815-91ED-43cb-92C2-25804820EDAC}">
                        <c15:formulaRef>
                          <c15:sqref>'Resubmission 2017 Results'!#REF!</c15:sqref>
                        </c15:formulaRef>
                      </c:ext>
                    </c:extLst>
                  </c:multiLvlStrRef>
                </c15:cat>
              </c15:filteredCategoryTitle>
            </c:ext>
          </c:extLst>
        </c:ser>
        <c:dLbls>
          <c:dLblPos val="ctr"/>
          <c:showLegendKey val="0"/>
          <c:showVal val="1"/>
          <c:showCatName val="0"/>
          <c:showSerName val="0"/>
          <c:showPercent val="0"/>
          <c:showBubbleSize val="0"/>
        </c:dLbls>
        <c:gapWidth val="150"/>
        <c:overlap val="100"/>
        <c:axId val="264790400"/>
        <c:axId val="264791936"/>
        <c:extLst/>
      </c:barChart>
      <c:catAx>
        <c:axId val="264790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4791936"/>
        <c:crosses val="autoZero"/>
        <c:auto val="1"/>
        <c:lblAlgn val="ctr"/>
        <c:lblOffset val="100"/>
        <c:noMultiLvlLbl val="0"/>
      </c:catAx>
      <c:valAx>
        <c:axId val="264791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Gwh</a:t>
                </a:r>
              </a:p>
            </c:rich>
          </c:tx>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4790400"/>
        <c:crosses val="autoZero"/>
        <c:crossBetween val="between"/>
        <c:majorUnit val="1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CA"/>
              <a:t>CDM PORTFOLIO COST EFFECTIVENESS</a:t>
            </a:r>
          </a:p>
        </c:rich>
      </c:tx>
      <c:layout/>
      <c:overlay val="0"/>
      <c:spPr>
        <a:noFill/>
        <a:ln>
          <a:noFill/>
        </a:ln>
        <a:effectLst/>
      </c:spPr>
    </c:title>
    <c:autoTitleDeleted val="0"/>
    <c:plotArea>
      <c:layout>
        <c:manualLayout>
          <c:layoutTarget val="inner"/>
          <c:xMode val="edge"/>
          <c:yMode val="edge"/>
          <c:x val="4.6709628586146357E-2"/>
          <c:y val="0.16735473620408733"/>
          <c:w val="0.83402023345212706"/>
          <c:h val="0.65182911621316841"/>
        </c:manualLayout>
      </c:layout>
      <c:barChart>
        <c:barDir val="col"/>
        <c:grouping val="clustered"/>
        <c:varyColors val="0"/>
        <c:ser>
          <c:idx val="0"/>
          <c:order val="0"/>
          <c:tx>
            <c:strRef>
              <c:f>'Resubmission 2017 Results'!$E$35</c:f>
              <c:strCache>
                <c:ptCount val="1"/>
                <c:pt idx="0">
                  <c:v>TRC</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numRef>
              <c:f>'Resubmission 2017 Results'!$D$36:$D$41</c:f>
              <c:numCache>
                <c:formatCode>0</c:formatCode>
                <c:ptCount val="6"/>
                <c:pt idx="0">
                  <c:v>2015</c:v>
                </c:pt>
                <c:pt idx="1">
                  <c:v>2016</c:v>
                </c:pt>
                <c:pt idx="2">
                  <c:v>2017</c:v>
                </c:pt>
                <c:pt idx="3">
                  <c:v>2018</c:v>
                </c:pt>
                <c:pt idx="4">
                  <c:v>2019</c:v>
                </c:pt>
                <c:pt idx="5">
                  <c:v>2020</c:v>
                </c:pt>
              </c:numCache>
            </c:numRef>
          </c:cat>
          <c:val>
            <c:numRef>
              <c:f>'Resubmission 2017 Results'!$E$36:$E$41</c:f>
              <c:numCache>
                <c:formatCode>0.0</c:formatCode>
                <c:ptCount val="6"/>
                <c:pt idx="0">
                  <c:v>4.8</c:v>
                </c:pt>
                <c:pt idx="1">
                  <c:v>1.7</c:v>
                </c:pt>
                <c:pt idx="2">
                  <c:v>1.7</c:v>
                </c:pt>
                <c:pt idx="3">
                  <c:v>1.5</c:v>
                </c:pt>
                <c:pt idx="4">
                  <c:v>1.8</c:v>
                </c:pt>
                <c:pt idx="5">
                  <c:v>3.2</c:v>
                </c:pt>
              </c:numCache>
            </c:numRef>
          </c:val>
        </c:ser>
        <c:ser>
          <c:idx val="1"/>
          <c:order val="1"/>
          <c:tx>
            <c:strRef>
              <c:f>'Resubmission 2017 Results'!$F$35</c:f>
              <c:strCache>
                <c:ptCount val="1"/>
                <c:pt idx="0">
                  <c:v>PACT</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numRef>
              <c:f>'Resubmission 2017 Results'!$D$36:$D$41</c:f>
              <c:numCache>
                <c:formatCode>0</c:formatCode>
                <c:ptCount val="6"/>
                <c:pt idx="0">
                  <c:v>2015</c:v>
                </c:pt>
                <c:pt idx="1">
                  <c:v>2016</c:v>
                </c:pt>
                <c:pt idx="2">
                  <c:v>2017</c:v>
                </c:pt>
                <c:pt idx="3">
                  <c:v>2018</c:v>
                </c:pt>
                <c:pt idx="4">
                  <c:v>2019</c:v>
                </c:pt>
                <c:pt idx="5">
                  <c:v>2020</c:v>
                </c:pt>
              </c:numCache>
            </c:numRef>
          </c:cat>
          <c:val>
            <c:numRef>
              <c:f>'Resubmission 2017 Results'!$F$36:$F$41</c:f>
              <c:numCache>
                <c:formatCode>0.0</c:formatCode>
                <c:ptCount val="6"/>
                <c:pt idx="1">
                  <c:v>7.6</c:v>
                </c:pt>
                <c:pt idx="2">
                  <c:v>2.2999999999999998</c:v>
                </c:pt>
                <c:pt idx="3">
                  <c:v>2.2999999999999998</c:v>
                </c:pt>
                <c:pt idx="4">
                  <c:v>0.5</c:v>
                </c:pt>
                <c:pt idx="5">
                  <c:v>11.8</c:v>
                </c:pt>
              </c:numCache>
            </c:numRef>
          </c:val>
        </c:ser>
        <c:dLbls>
          <c:dLblPos val="outEnd"/>
          <c:showLegendKey val="0"/>
          <c:showVal val="1"/>
          <c:showCatName val="0"/>
          <c:showSerName val="0"/>
          <c:showPercent val="0"/>
          <c:showBubbleSize val="0"/>
        </c:dLbls>
        <c:gapWidth val="444"/>
        <c:overlap val="-90"/>
        <c:axId val="264828032"/>
        <c:axId val="264829568"/>
      </c:barChart>
      <c:catAx>
        <c:axId val="2648280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64829568"/>
        <c:crosses val="autoZero"/>
        <c:auto val="1"/>
        <c:lblAlgn val="ctr"/>
        <c:lblOffset val="100"/>
        <c:noMultiLvlLbl val="0"/>
      </c:catAx>
      <c:valAx>
        <c:axId val="264829568"/>
        <c:scaling>
          <c:orientation val="minMax"/>
        </c:scaling>
        <c:delete val="0"/>
        <c:axPos val="l"/>
        <c:numFmt formatCode="0.0"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482803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Plan Persisting Savings (end-user level) MWh</a:t>
            </a:r>
          </a:p>
        </c:rich>
      </c:tx>
      <c:layout/>
      <c:overlay val="0"/>
      <c:spPr>
        <a:noFill/>
        <a:ln>
          <a:noFill/>
        </a:ln>
        <a:effectLst/>
      </c:spPr>
    </c:title>
    <c:autoTitleDeleted val="0"/>
    <c:plotArea>
      <c:layout/>
      <c:barChart>
        <c:barDir val="col"/>
        <c:grouping val="clustered"/>
        <c:varyColors val="0"/>
        <c:ser>
          <c:idx val="1"/>
          <c:order val="0"/>
          <c:tx>
            <c:strRef>
              <c:f>'Previous Submission Comparison'!$E$9</c:f>
              <c:strCache>
                <c:ptCount val="1"/>
                <c:pt idx="0">
                  <c:v>Amendment 3 - August 2018</c:v>
                </c:pt>
              </c:strCache>
            </c:strRef>
          </c:tx>
          <c:spPr>
            <a:solidFill>
              <a:schemeClr val="accent2"/>
            </a:solidFill>
            <a:ln>
              <a:noFill/>
            </a:ln>
            <a:effectLst/>
          </c:spPr>
          <c:invertIfNegative val="0"/>
          <c:cat>
            <c:strRef>
              <c:f>'Previous Submission Comparison'!$C$10:$C$16</c:f>
              <c:strCache>
                <c:ptCount val="7"/>
                <c:pt idx="0">
                  <c:v>2015</c:v>
                </c:pt>
                <c:pt idx="1">
                  <c:v>2016</c:v>
                </c:pt>
                <c:pt idx="2">
                  <c:v>2017</c:v>
                </c:pt>
                <c:pt idx="3">
                  <c:v>2018</c:v>
                </c:pt>
                <c:pt idx="4">
                  <c:v>2019</c:v>
                </c:pt>
                <c:pt idx="5">
                  <c:v>2020</c:v>
                </c:pt>
                <c:pt idx="6">
                  <c:v>Plan Total</c:v>
                </c:pt>
              </c:strCache>
            </c:strRef>
          </c:cat>
          <c:val>
            <c:numRef>
              <c:f>'Previous Submission Comparison'!$E$10:$E$16</c:f>
              <c:numCache>
                <c:formatCode>#,##0</c:formatCode>
                <c:ptCount val="7"/>
                <c:pt idx="0">
                  <c:v>19052</c:v>
                </c:pt>
                <c:pt idx="1">
                  <c:v>34700</c:v>
                </c:pt>
                <c:pt idx="2">
                  <c:v>26944</c:v>
                </c:pt>
                <c:pt idx="3">
                  <c:v>51122</c:v>
                </c:pt>
                <c:pt idx="4">
                  <c:v>5321</c:v>
                </c:pt>
                <c:pt idx="5">
                  <c:v>54002</c:v>
                </c:pt>
                <c:pt idx="6">
                  <c:v>191141</c:v>
                </c:pt>
              </c:numCache>
            </c:numRef>
          </c:val>
        </c:ser>
        <c:ser>
          <c:idx val="0"/>
          <c:order val="1"/>
          <c:tx>
            <c:strRef>
              <c:f>'Previous Submission Comparison'!$D$9</c:f>
              <c:strCache>
                <c:ptCount val="1"/>
                <c:pt idx="0">
                  <c:v>Amendment 2 - April 2017</c:v>
                </c:pt>
              </c:strCache>
            </c:strRef>
          </c:tx>
          <c:spPr>
            <a:solidFill>
              <a:schemeClr val="accent1"/>
            </a:solidFill>
            <a:ln>
              <a:noFill/>
            </a:ln>
            <a:effectLst/>
          </c:spPr>
          <c:invertIfNegative val="0"/>
          <c:cat>
            <c:strRef>
              <c:f>'Previous Submission Comparison'!$C$10:$C$16</c:f>
              <c:strCache>
                <c:ptCount val="7"/>
                <c:pt idx="0">
                  <c:v>2015</c:v>
                </c:pt>
                <c:pt idx="1">
                  <c:v>2016</c:v>
                </c:pt>
                <c:pt idx="2">
                  <c:v>2017</c:v>
                </c:pt>
                <c:pt idx="3">
                  <c:v>2018</c:v>
                </c:pt>
                <c:pt idx="4">
                  <c:v>2019</c:v>
                </c:pt>
                <c:pt idx="5">
                  <c:v>2020</c:v>
                </c:pt>
                <c:pt idx="6">
                  <c:v>Plan Total</c:v>
                </c:pt>
              </c:strCache>
            </c:strRef>
          </c:cat>
          <c:val>
            <c:numRef>
              <c:f>'Previous Submission Comparison'!$D$10:$D$16</c:f>
              <c:numCache>
                <c:formatCode>#,##0</c:formatCode>
                <c:ptCount val="7"/>
                <c:pt idx="0">
                  <c:v>14806.771012945788</c:v>
                </c:pt>
                <c:pt idx="1">
                  <c:v>24606</c:v>
                </c:pt>
                <c:pt idx="2">
                  <c:v>39326</c:v>
                </c:pt>
                <c:pt idx="3">
                  <c:v>25138</c:v>
                </c:pt>
                <c:pt idx="4">
                  <c:v>33503</c:v>
                </c:pt>
                <c:pt idx="5">
                  <c:v>17502</c:v>
                </c:pt>
                <c:pt idx="6">
                  <c:v>154881.7710129458</c:v>
                </c:pt>
              </c:numCache>
            </c:numRef>
          </c:val>
        </c:ser>
        <c:ser>
          <c:idx val="2"/>
          <c:order val="2"/>
          <c:tx>
            <c:strRef>
              <c:f>'Previous Submission Comparison'!$F$9</c:f>
              <c:strCache>
                <c:ptCount val="1"/>
                <c:pt idx="0">
                  <c:v>Difference</c:v>
                </c:pt>
              </c:strCache>
            </c:strRef>
          </c:tx>
          <c:spPr>
            <a:solidFill>
              <a:schemeClr val="accent3"/>
            </a:solidFill>
            <a:ln>
              <a:noFill/>
            </a:ln>
            <a:effectLst/>
          </c:spPr>
          <c:invertIfNegative val="0"/>
          <c:cat>
            <c:strRef>
              <c:f>'Previous Submission Comparison'!$C$10:$C$16</c:f>
              <c:strCache>
                <c:ptCount val="7"/>
                <c:pt idx="0">
                  <c:v>2015</c:v>
                </c:pt>
                <c:pt idx="1">
                  <c:v>2016</c:v>
                </c:pt>
                <c:pt idx="2">
                  <c:v>2017</c:v>
                </c:pt>
                <c:pt idx="3">
                  <c:v>2018</c:v>
                </c:pt>
                <c:pt idx="4">
                  <c:v>2019</c:v>
                </c:pt>
                <c:pt idx="5">
                  <c:v>2020</c:v>
                </c:pt>
                <c:pt idx="6">
                  <c:v>Plan Total</c:v>
                </c:pt>
              </c:strCache>
            </c:strRef>
          </c:cat>
          <c:val>
            <c:numRef>
              <c:f>'Previous Submission Comparison'!$F$10:$F$16</c:f>
              <c:numCache>
                <c:formatCode>#,##0</c:formatCode>
                <c:ptCount val="7"/>
                <c:pt idx="0">
                  <c:v>4245.2289870542118</c:v>
                </c:pt>
                <c:pt idx="1">
                  <c:v>10094</c:v>
                </c:pt>
                <c:pt idx="2">
                  <c:v>-12382</c:v>
                </c:pt>
                <c:pt idx="3">
                  <c:v>25984</c:v>
                </c:pt>
                <c:pt idx="4">
                  <c:v>-28182</c:v>
                </c:pt>
                <c:pt idx="5">
                  <c:v>36500</c:v>
                </c:pt>
                <c:pt idx="6">
                  <c:v>36259.228987054215</c:v>
                </c:pt>
              </c:numCache>
            </c:numRef>
          </c:val>
        </c:ser>
        <c:dLbls>
          <c:showLegendKey val="0"/>
          <c:showVal val="0"/>
          <c:showCatName val="0"/>
          <c:showSerName val="0"/>
          <c:showPercent val="0"/>
          <c:showBubbleSize val="0"/>
        </c:dLbls>
        <c:gapWidth val="219"/>
        <c:overlap val="-27"/>
        <c:axId val="269573120"/>
        <c:axId val="269579008"/>
      </c:barChart>
      <c:catAx>
        <c:axId val="269573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9579008"/>
        <c:crosses val="autoZero"/>
        <c:auto val="1"/>
        <c:lblAlgn val="ctr"/>
        <c:lblOffset val="100"/>
        <c:noMultiLvlLbl val="0"/>
      </c:catAx>
      <c:valAx>
        <c:axId val="269579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95731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Budget</a:t>
            </a:r>
          </a:p>
        </c:rich>
      </c:tx>
      <c:layout/>
      <c:overlay val="0"/>
      <c:spPr>
        <a:noFill/>
        <a:ln>
          <a:noFill/>
        </a:ln>
        <a:effectLst/>
      </c:spPr>
    </c:title>
    <c:autoTitleDeleted val="0"/>
    <c:plotArea>
      <c:layout/>
      <c:barChart>
        <c:barDir val="col"/>
        <c:grouping val="clustered"/>
        <c:varyColors val="0"/>
        <c:ser>
          <c:idx val="0"/>
          <c:order val="0"/>
          <c:tx>
            <c:strRef>
              <c:f>'Previous Submission Comparison'!$J$9</c:f>
              <c:strCache>
                <c:ptCount val="1"/>
                <c:pt idx="0">
                  <c:v>Amendment 2 - April 2017</c:v>
                </c:pt>
              </c:strCache>
            </c:strRef>
          </c:tx>
          <c:spPr>
            <a:solidFill>
              <a:schemeClr val="accent2"/>
            </a:solidFill>
            <a:ln>
              <a:noFill/>
            </a:ln>
            <a:effectLst/>
          </c:spPr>
          <c:invertIfNegative val="0"/>
          <c:cat>
            <c:strRef>
              <c:f>'Previous Submission Comparison'!$I$10:$I$16</c:f>
              <c:strCache>
                <c:ptCount val="7"/>
                <c:pt idx="0">
                  <c:v>2015</c:v>
                </c:pt>
                <c:pt idx="1">
                  <c:v>2016</c:v>
                </c:pt>
                <c:pt idx="2">
                  <c:v>2017</c:v>
                </c:pt>
                <c:pt idx="3">
                  <c:v>2018</c:v>
                </c:pt>
                <c:pt idx="4">
                  <c:v>2019</c:v>
                </c:pt>
                <c:pt idx="5">
                  <c:v>2020</c:v>
                </c:pt>
                <c:pt idx="6">
                  <c:v>Plan Total</c:v>
                </c:pt>
              </c:strCache>
            </c:strRef>
          </c:cat>
          <c:val>
            <c:numRef>
              <c:f>'Previous Submission Comparison'!$J$10:$J$16</c:f>
              <c:numCache>
                <c:formatCode>_("$"* #,##0_);_("$"* \(#,##0\);_("$"* "-"??_);_(@_)</c:formatCode>
                <c:ptCount val="7"/>
                <c:pt idx="0">
                  <c:v>0.33999999999999997</c:v>
                </c:pt>
                <c:pt idx="1">
                  <c:v>6090446</c:v>
                </c:pt>
                <c:pt idx="2">
                  <c:v>10078968</c:v>
                </c:pt>
                <c:pt idx="3">
                  <c:v>7411327</c:v>
                </c:pt>
                <c:pt idx="4">
                  <c:v>8385417</c:v>
                </c:pt>
                <c:pt idx="5">
                  <c:v>6455771</c:v>
                </c:pt>
                <c:pt idx="6" formatCode="_-&quot;$&quot;* #,##0_-;\-&quot;$&quot;* #,##0_-;_-&quot;$&quot;* &quot;-&quot;??_-;_-@_-">
                  <c:v>38421929.340000004</c:v>
                </c:pt>
              </c:numCache>
            </c:numRef>
          </c:val>
        </c:ser>
        <c:ser>
          <c:idx val="1"/>
          <c:order val="1"/>
          <c:tx>
            <c:strRef>
              <c:f>'Previous Submission Comparison'!$K$9</c:f>
              <c:strCache>
                <c:ptCount val="1"/>
                <c:pt idx="0">
                  <c:v>Amendment 3 - August 2018</c:v>
                </c:pt>
              </c:strCache>
            </c:strRef>
          </c:tx>
          <c:spPr>
            <a:solidFill>
              <a:schemeClr val="accent1"/>
            </a:solidFill>
            <a:ln>
              <a:noFill/>
            </a:ln>
            <a:effectLst/>
          </c:spPr>
          <c:invertIfNegative val="0"/>
          <c:cat>
            <c:strRef>
              <c:f>'Previous Submission Comparison'!$I$10:$I$16</c:f>
              <c:strCache>
                <c:ptCount val="7"/>
                <c:pt idx="0">
                  <c:v>2015</c:v>
                </c:pt>
                <c:pt idx="1">
                  <c:v>2016</c:v>
                </c:pt>
                <c:pt idx="2">
                  <c:v>2017</c:v>
                </c:pt>
                <c:pt idx="3">
                  <c:v>2018</c:v>
                </c:pt>
                <c:pt idx="4">
                  <c:v>2019</c:v>
                </c:pt>
                <c:pt idx="5">
                  <c:v>2020</c:v>
                </c:pt>
                <c:pt idx="6">
                  <c:v>Plan Total</c:v>
                </c:pt>
              </c:strCache>
            </c:strRef>
          </c:cat>
          <c:val>
            <c:numRef>
              <c:f>'Previous Submission Comparison'!$K$10:$K$16</c:f>
              <c:numCache>
                <c:formatCode>_("$"* #,##0_);_("$"* \(#,##0\);_("$"* "-"??_);_(@_)</c:formatCode>
                <c:ptCount val="7"/>
                <c:pt idx="0">
                  <c:v>111618</c:v>
                </c:pt>
                <c:pt idx="1">
                  <c:v>2431251</c:v>
                </c:pt>
                <c:pt idx="2">
                  <c:v>7626948</c:v>
                </c:pt>
                <c:pt idx="3">
                  <c:v>15169027</c:v>
                </c:pt>
                <c:pt idx="4">
                  <c:v>8653596</c:v>
                </c:pt>
                <c:pt idx="5">
                  <c:v>4429489</c:v>
                </c:pt>
                <c:pt idx="6" formatCode="_-&quot;$&quot;* #,##0_-;\-&quot;$&quot;* #,##0_-;_-&quot;$&quot;* &quot;-&quot;??_-;_-@_-">
                  <c:v>38421929</c:v>
                </c:pt>
              </c:numCache>
            </c:numRef>
          </c:val>
        </c:ser>
        <c:ser>
          <c:idx val="2"/>
          <c:order val="2"/>
          <c:tx>
            <c:strRef>
              <c:f>'Previous Submission Comparison'!$L$9</c:f>
              <c:strCache>
                <c:ptCount val="1"/>
                <c:pt idx="0">
                  <c:v>Difference</c:v>
                </c:pt>
              </c:strCache>
            </c:strRef>
          </c:tx>
          <c:spPr>
            <a:solidFill>
              <a:schemeClr val="accent3"/>
            </a:solidFill>
            <a:ln>
              <a:noFill/>
            </a:ln>
            <a:effectLst/>
          </c:spPr>
          <c:invertIfNegative val="0"/>
          <c:cat>
            <c:strRef>
              <c:f>'Previous Submission Comparison'!$I$10:$I$16</c:f>
              <c:strCache>
                <c:ptCount val="7"/>
                <c:pt idx="0">
                  <c:v>2015</c:v>
                </c:pt>
                <c:pt idx="1">
                  <c:v>2016</c:v>
                </c:pt>
                <c:pt idx="2">
                  <c:v>2017</c:v>
                </c:pt>
                <c:pt idx="3">
                  <c:v>2018</c:v>
                </c:pt>
                <c:pt idx="4">
                  <c:v>2019</c:v>
                </c:pt>
                <c:pt idx="5">
                  <c:v>2020</c:v>
                </c:pt>
                <c:pt idx="6">
                  <c:v>Plan Total</c:v>
                </c:pt>
              </c:strCache>
            </c:strRef>
          </c:cat>
          <c:val>
            <c:numRef>
              <c:f>'Previous Submission Comparison'!$L$10:$L$16</c:f>
              <c:numCache>
                <c:formatCode>#,##0</c:formatCode>
                <c:ptCount val="7"/>
                <c:pt idx="0">
                  <c:v>111617.66</c:v>
                </c:pt>
                <c:pt idx="1">
                  <c:v>-3659195</c:v>
                </c:pt>
                <c:pt idx="2">
                  <c:v>-2452020</c:v>
                </c:pt>
                <c:pt idx="3">
                  <c:v>7757700</c:v>
                </c:pt>
                <c:pt idx="4">
                  <c:v>268179</c:v>
                </c:pt>
                <c:pt idx="5">
                  <c:v>-2026282</c:v>
                </c:pt>
                <c:pt idx="6">
                  <c:v>-0.33999999985098839</c:v>
                </c:pt>
              </c:numCache>
            </c:numRef>
          </c:val>
        </c:ser>
        <c:dLbls>
          <c:showLegendKey val="0"/>
          <c:showVal val="0"/>
          <c:showCatName val="0"/>
          <c:showSerName val="0"/>
          <c:showPercent val="0"/>
          <c:showBubbleSize val="0"/>
        </c:dLbls>
        <c:gapWidth val="219"/>
        <c:overlap val="-27"/>
        <c:axId val="269613312"/>
        <c:axId val="281083904"/>
      </c:barChart>
      <c:catAx>
        <c:axId val="269613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1083904"/>
        <c:crosses val="autoZero"/>
        <c:auto val="1"/>
        <c:lblAlgn val="ctr"/>
        <c:lblOffset val="100"/>
        <c:noMultiLvlLbl val="0"/>
      </c:catAx>
      <c:valAx>
        <c:axId val="28108390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96133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google.ca/imgres?imgurl=http://www.electricity.ca/media/ENWIN.jpg&amp;imgrefurl=http://www.electricity.ca/membership-list/corporate-utilities-members/enwin-utilities.php&amp;docid=9bq75jmV-iSM7M&amp;tbnid=3jSK1C2ZMvpKgM:&amp;vet=1&amp;w=375&amp;h=129&amp;bih=908&amp;biw=1920&amp;q=enwin&amp;ved=0ahUKEwi89cPV3YDRAhVoj1QKHei6CIkQMwgcKAAwAA&amp;iact=mrc&amp;uact=8"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0</xdr:rowOff>
    </xdr:from>
    <xdr:to>
      <xdr:col>24</xdr:col>
      <xdr:colOff>257679</xdr:colOff>
      <xdr:row>25</xdr:row>
      <xdr:rowOff>0</xdr:rowOff>
    </xdr:to>
    <xdr:grpSp>
      <xdr:nvGrpSpPr>
        <xdr:cNvPr id="2" name="Group 1"/>
        <xdr:cNvGrpSpPr/>
      </xdr:nvGrpSpPr>
      <xdr:grpSpPr>
        <a:xfrm>
          <a:off x="7727156" y="1000125"/>
          <a:ext cx="9866023" cy="4119563"/>
          <a:chOff x="3403360" y="212650"/>
          <a:chExt cx="6819901" cy="3490913"/>
        </a:xfrm>
      </xdr:grpSpPr>
      <xdr:graphicFrame macro="">
        <xdr:nvGraphicFramePr>
          <xdr:cNvPr id="3" name="Chart 2"/>
          <xdr:cNvGraphicFramePr/>
        </xdr:nvGraphicFramePr>
        <xdr:xfrm>
          <a:off x="3403360" y="212650"/>
          <a:ext cx="6819901" cy="349091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Box 3"/>
          <xdr:cNvSpPr txBox="1"/>
        </xdr:nvSpPr>
        <xdr:spPr>
          <a:xfrm>
            <a:off x="8557660" y="1105708"/>
            <a:ext cx="16478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ATI Target: 151,304</a:t>
            </a:r>
          </a:p>
        </xdr:txBody>
      </xdr:sp>
      <xdr:sp macro="" textlink="">
        <xdr:nvSpPr>
          <xdr:cNvPr id="5" name="TextBox 4"/>
          <xdr:cNvSpPr txBox="1"/>
        </xdr:nvSpPr>
        <xdr:spPr>
          <a:xfrm>
            <a:off x="5468963" y="2042177"/>
            <a:ext cx="164782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MTI Target: 75,652</a:t>
            </a:r>
          </a:p>
        </xdr:txBody>
      </xdr:sp>
    </xdr:grpSp>
    <xdr:clientData/>
  </xdr:twoCellAnchor>
  <xdr:twoCellAnchor>
    <xdr:from>
      <xdr:col>8</xdr:col>
      <xdr:colOff>0</xdr:colOff>
      <xdr:row>29</xdr:row>
      <xdr:rowOff>71439</xdr:rowOff>
    </xdr:from>
    <xdr:to>
      <xdr:col>24</xdr:col>
      <xdr:colOff>266700</xdr:colOff>
      <xdr:row>48</xdr:row>
      <xdr:rowOff>142875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0</xdr:colOff>
      <xdr:row>50</xdr:row>
      <xdr:rowOff>0</xdr:rowOff>
    </xdr:from>
    <xdr:to>
      <xdr:col>3</xdr:col>
      <xdr:colOff>304800</xdr:colOff>
      <xdr:row>50</xdr:row>
      <xdr:rowOff>302419</xdr:rowOff>
    </xdr:to>
    <xdr:sp macro="" textlink="">
      <xdr:nvSpPr>
        <xdr:cNvPr id="2049" name="AutoShape 1" descr="Image result for enwin">
          <a:hlinkClick xmlns:r="http://schemas.openxmlformats.org/officeDocument/2006/relationships" r:id="rId3"/>
        </xdr:cNvPr>
        <xdr:cNvSpPr>
          <a:spLocks noChangeAspect="1" noChangeArrowheads="1"/>
        </xdr:cNvSpPr>
      </xdr:nvSpPr>
      <xdr:spPr bwMode="auto">
        <a:xfrm>
          <a:off x="1943100" y="678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357188</xdr:colOff>
      <xdr:row>1</xdr:row>
      <xdr:rowOff>107156</xdr:rowOff>
    </xdr:from>
    <xdr:to>
      <xdr:col>4</xdr:col>
      <xdr:colOff>723637</xdr:colOff>
      <xdr:row>9</xdr:row>
      <xdr:rowOff>5027</xdr:rowOff>
    </xdr:to>
    <xdr:pic>
      <xdr:nvPicPr>
        <xdr:cNvPr id="8" name="irc_mi" descr="Image result for enwin"/>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4376" y="440531"/>
          <a:ext cx="3533511" cy="1231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0.83233</cdr:x>
      <cdr:y>0.32002</cdr:y>
    </cdr:from>
    <cdr:to>
      <cdr:x>0.98316</cdr:x>
      <cdr:y>0.32002</cdr:y>
    </cdr:to>
    <cdr:cxnSp macro="">
      <cdr:nvCxnSpPr>
        <cdr:cNvPr id="3" name="Straight Connector 2"/>
        <cdr:cNvCxnSpPr/>
      </cdr:nvCxnSpPr>
      <cdr:spPr>
        <a:xfrm xmlns:a="http://schemas.openxmlformats.org/drawingml/2006/main">
          <a:off x="8211755" y="1318333"/>
          <a:ext cx="1488092" cy="0"/>
        </a:xfrm>
        <a:prstGeom xmlns:a="http://schemas.openxmlformats.org/drawingml/2006/main" prst="line">
          <a:avLst/>
        </a:prstGeom>
        <a:ln xmlns:a="http://schemas.openxmlformats.org/drawingml/2006/main" w="19050">
          <a:solidFill>
            <a:srgbClr val="FF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0.3717</cdr:x>
      <cdr:y>0.59306</cdr:y>
    </cdr:from>
    <cdr:to>
      <cdr:x>0.52617</cdr:x>
      <cdr:y>0.59306</cdr:y>
    </cdr:to>
    <cdr:cxnSp macro="">
      <cdr:nvCxnSpPr>
        <cdr:cNvPr id="7" name="Straight Connector 6"/>
        <cdr:cNvCxnSpPr/>
      </cdr:nvCxnSpPr>
      <cdr:spPr>
        <a:xfrm xmlns:a="http://schemas.openxmlformats.org/drawingml/2006/main">
          <a:off x="3667169" y="2443163"/>
          <a:ext cx="1524004" cy="0"/>
        </a:xfrm>
        <a:prstGeom xmlns:a="http://schemas.openxmlformats.org/drawingml/2006/main" prst="line">
          <a:avLst/>
        </a:prstGeom>
        <a:ln xmlns:a="http://schemas.openxmlformats.org/drawingml/2006/main" w="19050">
          <a:solidFill>
            <a:srgbClr val="FF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0.04557</cdr:x>
      <cdr:y>0.76446</cdr:y>
    </cdr:from>
    <cdr:to>
      <cdr:x>0.87717</cdr:x>
      <cdr:y>0.76823</cdr:y>
    </cdr:to>
    <cdr:cxnSp macro="">
      <cdr:nvCxnSpPr>
        <cdr:cNvPr id="2" name="Straight Connector 1"/>
        <cdr:cNvCxnSpPr/>
      </cdr:nvCxnSpPr>
      <cdr:spPr>
        <a:xfrm xmlns:a="http://schemas.openxmlformats.org/drawingml/2006/main" flipV="1">
          <a:off x="450006" y="2603130"/>
          <a:ext cx="8212086" cy="12838"/>
        </a:xfrm>
        <a:prstGeom xmlns:a="http://schemas.openxmlformats.org/drawingml/2006/main" prst="line">
          <a:avLst/>
        </a:prstGeom>
        <a:ln xmlns:a="http://schemas.openxmlformats.org/drawingml/2006/main" w="19050">
          <a:solidFill>
            <a:srgbClr val="FF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0.87717</cdr:x>
      <cdr:y>0.65087</cdr:y>
    </cdr:from>
    <cdr:to>
      <cdr:x>1</cdr:x>
      <cdr:y>0.75917</cdr:y>
    </cdr:to>
    <cdr:sp macro="" textlink="">
      <cdr:nvSpPr>
        <cdr:cNvPr id="5" name="TextBox 3"/>
        <cdr:cNvSpPr txBox="1"/>
      </cdr:nvSpPr>
      <cdr:spPr>
        <a:xfrm xmlns:a="http://schemas.openxmlformats.org/drawingml/2006/main">
          <a:off x="6257926" y="1831975"/>
          <a:ext cx="876299" cy="3048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CA" sz="1000"/>
            <a:t>CE</a:t>
          </a:r>
          <a:r>
            <a:rPr lang="en-CA" sz="1000" baseline="0"/>
            <a:t> Threshold</a:t>
          </a:r>
          <a:endParaRPr lang="en-CA" sz="1000"/>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1</xdr:col>
      <xdr:colOff>809625</xdr:colOff>
      <xdr:row>1</xdr:row>
      <xdr:rowOff>60854</xdr:rowOff>
    </xdr:from>
    <xdr:to>
      <xdr:col>2</xdr:col>
      <xdr:colOff>2950105</xdr:colOff>
      <xdr:row>7</xdr:row>
      <xdr:rowOff>149225</xdr:rowOff>
    </xdr:to>
    <xdr:pic>
      <xdr:nvPicPr>
        <xdr:cNvPr id="2" name="irc_mi" descr="Image result for enwi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6844" y="441854"/>
          <a:ext cx="3533511" cy="1231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123825</xdr:colOff>
      <xdr:row>17</xdr:row>
      <xdr:rowOff>9525</xdr:rowOff>
    </xdr:from>
    <xdr:to>
      <xdr:col>6</xdr:col>
      <xdr:colOff>676275</xdr:colOff>
      <xdr:row>31</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600074</xdr:colOff>
      <xdr:row>17</xdr:row>
      <xdr:rowOff>19050</xdr:rowOff>
    </xdr:from>
    <xdr:to>
      <xdr:col>11</xdr:col>
      <xdr:colOff>761999</xdr:colOff>
      <xdr:row>31</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10584</xdr:colOff>
      <xdr:row>1</xdr:row>
      <xdr:rowOff>41011</xdr:rowOff>
    </xdr:from>
    <xdr:to>
      <xdr:col>4</xdr:col>
      <xdr:colOff>392906</xdr:colOff>
      <xdr:row>6</xdr:row>
      <xdr:rowOff>293276</xdr:rowOff>
    </xdr:to>
    <xdr:pic>
      <xdr:nvPicPr>
        <xdr:cNvPr id="6" name="irc_mi" descr="Image result for enwi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8772" y="231511"/>
          <a:ext cx="3525572" cy="1204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nwin/CDM%20Plan%20Development/CDM%20Plan/CDM%20Plans/CDM%20Plan%20-%20Version%204/IESO%20CDM%20EE%20CE%20Tool%20PortfolioLevel%20Master%20080116-v13_EnWin%20Utilities%20-%20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ARCHITECTURE"/>
      <sheetName val="SUMMARIES &gt;&gt;"/>
      <sheetName val="Plan"/>
      <sheetName val="Budget"/>
      <sheetName val="Sector"/>
      <sheetName val="Detail"/>
      <sheetName val="OPA ADMIN ONLY"/>
      <sheetName val="BMG"/>
      <sheetName val="PROGRAM DESIGN &gt;&gt;"/>
      <sheetName val="Measures"/>
      <sheetName val="Program Design"/>
      <sheetName val="Budget Inputs"/>
      <sheetName val="External Inputs"/>
      <sheetName val="RESULTS &gt;&gt;"/>
      <sheetName val="CE Results"/>
      <sheetName val="Savings Results"/>
      <sheetName val="Summary CE Results"/>
      <sheetName val="ADMIN INPUT &gt;&gt;"/>
      <sheetName val="ADMIN OPTIONS"/>
      <sheetName val="CE Parameters"/>
      <sheetName val="Rates Table"/>
      <sheetName val="Avoided Cost Table"/>
      <sheetName val="DEFINED INPUTS &gt;&gt;"/>
      <sheetName val="Custom Measure Input"/>
      <sheetName val="Custom Load Profile Input"/>
      <sheetName val="Formatted Load Profiles"/>
      <sheetName val="CALCULATION &gt;&gt;"/>
      <sheetName val="Levelized Rates Table"/>
      <sheetName val="Levelized Avoided Cost Table"/>
      <sheetName val="Measure CE Results"/>
      <sheetName val="VBA References"/>
      <sheetName val="Revision History"/>
    </sheetNames>
    <sheetDataSet>
      <sheetData sheetId="0"/>
      <sheetData sheetId="1"/>
      <sheetData sheetId="2"/>
      <sheetData sheetId="3">
        <row r="19">
          <cell r="D19">
            <v>14806.771012945788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F6">
            <v>2015</v>
          </cell>
        </row>
        <row r="7">
          <cell r="F7">
            <v>0.04</v>
          </cell>
        </row>
        <row r="8">
          <cell r="F8">
            <v>0.04</v>
          </cell>
        </row>
        <row r="9">
          <cell r="F9">
            <v>0.02</v>
          </cell>
        </row>
      </sheetData>
      <sheetData sheetId="21"/>
      <sheetData sheetId="22"/>
      <sheetData sheetId="23"/>
      <sheetData sheetId="24"/>
      <sheetData sheetId="25"/>
      <sheetData sheetId="26">
        <row r="5">
          <cell r="O5" t="str">
            <v>Summer Peak Demand</v>
          </cell>
          <cell r="P5" t="str">
            <v>Winter Peak Demand</v>
          </cell>
        </row>
      </sheetData>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2:U63"/>
  <sheetViews>
    <sheetView tabSelected="1" zoomScale="80" zoomScaleNormal="80" workbookViewId="0">
      <selection activeCell="C1" sqref="C1"/>
    </sheetView>
  </sheetViews>
  <sheetFormatPr defaultRowHeight="12.75" x14ac:dyDescent="0.2"/>
  <cols>
    <col min="1" max="1" width="3.28515625" style="4" customWidth="1"/>
    <col min="2" max="2" width="2.140625" style="4" bestFit="1" customWidth="1"/>
    <col min="3" max="4" width="23.7109375" style="4" customWidth="1"/>
    <col min="5" max="5" width="18.28515625" style="4" customWidth="1"/>
    <col min="6" max="6" width="16.7109375" style="4" customWidth="1"/>
    <col min="7" max="7" width="16.42578125" style="4" customWidth="1"/>
    <col min="8" max="8" width="11.5703125" style="4" customWidth="1"/>
    <col min="9" max="9" width="7.42578125" style="4" bestFit="1" customWidth="1"/>
    <col min="10" max="16384" width="9.140625" style="4"/>
  </cols>
  <sheetData>
    <row r="12" spans="3:7" ht="15.75" x14ac:dyDescent="0.2">
      <c r="C12" s="44" t="s">
        <v>4</v>
      </c>
      <c r="D12" s="45"/>
      <c r="E12" s="46"/>
    </row>
    <row r="13" spans="3:7" ht="74.25" customHeight="1" x14ac:dyDescent="0.2">
      <c r="C13" s="47" t="s">
        <v>8</v>
      </c>
      <c r="D13" s="38" t="s">
        <v>1</v>
      </c>
      <c r="E13" s="39" t="s">
        <v>27</v>
      </c>
      <c r="F13" s="39" t="s">
        <v>26</v>
      </c>
      <c r="G13" s="39" t="s">
        <v>3</v>
      </c>
    </row>
    <row r="14" spans="3:7" ht="15" x14ac:dyDescent="0.25">
      <c r="C14" s="48"/>
      <c r="D14" s="5">
        <v>2015</v>
      </c>
      <c r="E14" s="30" t="s">
        <v>28</v>
      </c>
      <c r="F14" s="6">
        <v>19.052</v>
      </c>
      <c r="G14" s="27">
        <f>F14</f>
        <v>19.052</v>
      </c>
    </row>
    <row r="15" spans="3:7" ht="15" x14ac:dyDescent="0.25">
      <c r="C15" s="48"/>
      <c r="D15" s="5">
        <v>2016</v>
      </c>
      <c r="E15" s="7">
        <f>G14</f>
        <v>19.052</v>
      </c>
      <c r="F15" s="6">
        <v>34.700000000000003</v>
      </c>
      <c r="G15" s="27">
        <f>E15+F15</f>
        <v>53.752000000000002</v>
      </c>
    </row>
    <row r="16" spans="3:7" ht="15" x14ac:dyDescent="0.25">
      <c r="C16" s="48"/>
      <c r="D16" s="5">
        <v>2017</v>
      </c>
      <c r="E16" s="7">
        <f>G15</f>
        <v>53.752000000000002</v>
      </c>
      <c r="F16" s="6">
        <v>26.943999999999999</v>
      </c>
      <c r="G16" s="27">
        <f>E16+F16</f>
        <v>80.695999999999998</v>
      </c>
    </row>
    <row r="17" spans="3:7" ht="15" x14ac:dyDescent="0.25">
      <c r="C17" s="48"/>
      <c r="D17" s="5">
        <v>2018</v>
      </c>
      <c r="E17" s="7">
        <f>G16</f>
        <v>80.695999999999998</v>
      </c>
      <c r="F17" s="6">
        <v>51.122</v>
      </c>
      <c r="G17" s="27">
        <f>E17+F17</f>
        <v>131.81799999999998</v>
      </c>
    </row>
    <row r="18" spans="3:7" ht="15" x14ac:dyDescent="0.25">
      <c r="C18" s="48"/>
      <c r="D18" s="5">
        <v>2019</v>
      </c>
      <c r="E18" s="7">
        <f>G17</f>
        <v>131.81799999999998</v>
      </c>
      <c r="F18" s="6">
        <v>5.3209999999999997</v>
      </c>
      <c r="G18" s="27">
        <f>E18+F18</f>
        <v>137.13899999999998</v>
      </c>
    </row>
    <row r="19" spans="3:7" ht="15" x14ac:dyDescent="0.25">
      <c r="C19" s="49"/>
      <c r="D19" s="5">
        <v>2020</v>
      </c>
      <c r="E19" s="7">
        <f>G18</f>
        <v>137.13899999999998</v>
      </c>
      <c r="F19" s="6">
        <v>54.002000000000002</v>
      </c>
      <c r="G19" s="28">
        <f>E19+F19</f>
        <v>191.14099999999999</v>
      </c>
    </row>
    <row r="33" spans="4:6" x14ac:dyDescent="0.2">
      <c r="F33" s="29"/>
    </row>
    <row r="35" spans="4:6" ht="15" x14ac:dyDescent="0.25">
      <c r="D35" s="40" t="s">
        <v>9</v>
      </c>
      <c r="E35" s="41" t="s">
        <v>10</v>
      </c>
      <c r="F35" s="41" t="s">
        <v>11</v>
      </c>
    </row>
    <row r="36" spans="4:6" ht="15" x14ac:dyDescent="0.25">
      <c r="D36" s="10">
        <v>2015</v>
      </c>
      <c r="E36" s="9">
        <v>4.8</v>
      </c>
      <c r="F36" s="9"/>
    </row>
    <row r="37" spans="4:6" ht="15" x14ac:dyDescent="0.25">
      <c r="D37" s="10">
        <v>2016</v>
      </c>
      <c r="E37" s="9">
        <v>1.7</v>
      </c>
      <c r="F37" s="9">
        <v>7.6</v>
      </c>
    </row>
    <row r="38" spans="4:6" ht="15" x14ac:dyDescent="0.25">
      <c r="D38" s="10">
        <v>2017</v>
      </c>
      <c r="E38" s="9">
        <v>1.7</v>
      </c>
      <c r="F38" s="9">
        <v>2.2999999999999998</v>
      </c>
    </row>
    <row r="39" spans="4:6" ht="15" x14ac:dyDescent="0.25">
      <c r="D39" s="10">
        <v>2018</v>
      </c>
      <c r="E39" s="9">
        <v>1.5</v>
      </c>
      <c r="F39" s="9">
        <v>2.2999999999999998</v>
      </c>
    </row>
    <row r="40" spans="4:6" ht="15" x14ac:dyDescent="0.25">
      <c r="D40" s="10">
        <v>2019</v>
      </c>
      <c r="E40" s="9">
        <v>1.8</v>
      </c>
      <c r="F40" s="9">
        <v>0.5</v>
      </c>
    </row>
    <row r="41" spans="4:6" ht="15" x14ac:dyDescent="0.25">
      <c r="D41" s="10">
        <v>2020</v>
      </c>
      <c r="E41" s="9">
        <v>3.2</v>
      </c>
      <c r="F41" s="9">
        <v>11.8</v>
      </c>
    </row>
    <row r="51" spans="2:21" ht="28.5" x14ac:dyDescent="0.45">
      <c r="C51" s="11" t="s">
        <v>16</v>
      </c>
    </row>
    <row r="52" spans="2:21" ht="15" customHeight="1" x14ac:dyDescent="0.25">
      <c r="B52" s="12">
        <v>1</v>
      </c>
      <c r="C52" s="43" t="s">
        <v>22</v>
      </c>
      <c r="D52" s="43"/>
      <c r="E52" s="43"/>
      <c r="F52" s="43"/>
      <c r="G52" s="43"/>
      <c r="H52" s="43"/>
      <c r="I52" s="43"/>
      <c r="J52" s="43"/>
      <c r="K52" s="43"/>
      <c r="L52" s="43"/>
      <c r="M52" s="43"/>
      <c r="N52" s="43"/>
      <c r="O52" s="43"/>
      <c r="P52" s="43"/>
      <c r="Q52" s="43"/>
      <c r="R52" s="43"/>
      <c r="S52" s="43"/>
      <c r="T52" s="43"/>
      <c r="U52" s="43"/>
    </row>
    <row r="53" spans="2:21" ht="15" customHeight="1" x14ac:dyDescent="0.25">
      <c r="B53" s="12">
        <v>2</v>
      </c>
      <c r="C53" s="43" t="s">
        <v>23</v>
      </c>
      <c r="D53" s="43"/>
      <c r="E53" s="43"/>
      <c r="F53" s="43"/>
      <c r="G53" s="43"/>
      <c r="H53" s="43"/>
      <c r="I53" s="43"/>
      <c r="J53" s="43"/>
      <c r="K53" s="43"/>
      <c r="L53" s="43"/>
      <c r="M53" s="43"/>
      <c r="N53" s="43"/>
      <c r="O53" s="43"/>
      <c r="P53" s="43"/>
      <c r="Q53" s="43"/>
      <c r="R53" s="43"/>
      <c r="S53" s="43"/>
      <c r="T53" s="43"/>
      <c r="U53" s="43"/>
    </row>
    <row r="54" spans="2:21" ht="46.5" customHeight="1" x14ac:dyDescent="0.25">
      <c r="B54" s="63">
        <v>3</v>
      </c>
      <c r="C54" s="43" t="s">
        <v>29</v>
      </c>
      <c r="D54" s="43"/>
      <c r="E54" s="43"/>
      <c r="F54" s="43"/>
      <c r="G54" s="43"/>
      <c r="H54" s="43"/>
      <c r="I54" s="43"/>
      <c r="J54" s="43"/>
      <c r="K54" s="43"/>
      <c r="L54" s="43"/>
      <c r="M54" s="43"/>
      <c r="N54" s="43"/>
      <c r="O54" s="43"/>
      <c r="P54" s="43"/>
      <c r="Q54" s="43"/>
      <c r="R54" s="43"/>
      <c r="S54" s="43"/>
      <c r="T54" s="43"/>
      <c r="U54" s="43"/>
    </row>
    <row r="58" spans="2:21" ht="15" x14ac:dyDescent="0.25">
      <c r="D58"/>
    </row>
    <row r="59" spans="2:21" ht="15" x14ac:dyDescent="0.25">
      <c r="D59"/>
    </row>
    <row r="60" spans="2:21" ht="15" x14ac:dyDescent="0.25">
      <c r="D60"/>
    </row>
    <row r="61" spans="2:21" ht="15" x14ac:dyDescent="0.25">
      <c r="D61"/>
    </row>
    <row r="62" spans="2:21" ht="15" x14ac:dyDescent="0.25">
      <c r="D62"/>
    </row>
    <row r="63" spans="2:21" ht="15" x14ac:dyDescent="0.25">
      <c r="D63"/>
    </row>
  </sheetData>
  <sheetProtection formatCells="0" formatColumns="0" formatRows="0" autoFilter="0" pivotTables="0"/>
  <mergeCells count="5">
    <mergeCell ref="C52:U52"/>
    <mergeCell ref="C53:U53"/>
    <mergeCell ref="C12:E12"/>
    <mergeCell ref="C13:C19"/>
    <mergeCell ref="C54:U54"/>
  </mergeCells>
  <pageMargins left="0.7" right="0.7" top="0.75" bottom="0.75" header="0.3" footer="0.3"/>
  <pageSetup paperSize="5" scale="5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7:I43"/>
  <sheetViews>
    <sheetView zoomScale="80" zoomScaleNormal="80" workbookViewId="0">
      <selection activeCell="C37" sqref="C37:I37"/>
    </sheetView>
  </sheetViews>
  <sheetFormatPr defaultRowHeight="15" x14ac:dyDescent="0.25"/>
  <cols>
    <col min="2" max="2" width="20.85546875" customWidth="1"/>
    <col min="3" max="3" width="59.85546875" bestFit="1" customWidth="1"/>
    <col min="4" max="8" width="20.85546875" customWidth="1"/>
  </cols>
  <sheetData>
    <row r="7" spans="2:8" x14ac:dyDescent="0.25">
      <c r="B7" s="50"/>
      <c r="C7" s="50"/>
      <c r="D7" s="51" t="s">
        <v>17</v>
      </c>
      <c r="E7" s="52"/>
      <c r="F7" s="52"/>
      <c r="G7" s="52"/>
      <c r="H7" s="53"/>
    </row>
    <row r="8" spans="2:8" x14ac:dyDescent="0.25">
      <c r="B8" s="50"/>
      <c r="C8" s="50"/>
      <c r="D8" s="54"/>
      <c r="E8" s="55"/>
      <c r="F8" s="55"/>
      <c r="G8" s="55"/>
      <c r="H8" s="56"/>
    </row>
    <row r="9" spans="2:8" ht="39" customHeight="1" x14ac:dyDescent="0.25">
      <c r="B9" s="34" t="s">
        <v>5</v>
      </c>
      <c r="C9" s="34" t="s">
        <v>6</v>
      </c>
      <c r="D9" s="34" t="s">
        <v>18</v>
      </c>
      <c r="E9" s="34" t="s">
        <v>19</v>
      </c>
      <c r="F9" s="34" t="s">
        <v>20</v>
      </c>
      <c r="G9" s="34" t="s">
        <v>24</v>
      </c>
      <c r="H9" s="34" t="s">
        <v>21</v>
      </c>
    </row>
    <row r="10" spans="2:8" x14ac:dyDescent="0.25">
      <c r="B10" s="17" t="s">
        <v>12</v>
      </c>
      <c r="C10" s="18" t="s">
        <v>40</v>
      </c>
      <c r="D10" s="19">
        <v>1478805</v>
      </c>
      <c r="E10" s="8">
        <v>2910.3</v>
      </c>
      <c r="F10" s="19">
        <f>D10/(E10*1000)</f>
        <v>0.50812802803834656</v>
      </c>
      <c r="G10" s="16">
        <f>E10/$E$34</f>
        <v>1.5225932688434196E-2</v>
      </c>
      <c r="H10" s="16">
        <f>D10/$D$34</f>
        <v>3.8488568298811032E-2</v>
      </c>
    </row>
    <row r="11" spans="2:8" x14ac:dyDescent="0.25">
      <c r="B11" s="17" t="s">
        <v>12</v>
      </c>
      <c r="C11" s="18" t="s">
        <v>41</v>
      </c>
      <c r="D11" s="19">
        <v>14239169</v>
      </c>
      <c r="E11" s="8">
        <v>59217.4</v>
      </c>
      <c r="F11" s="32">
        <f t="shared" ref="F11:F23" si="0">D11/(E11*1000)</f>
        <v>0.24045582886111178</v>
      </c>
      <c r="G11" s="33">
        <f t="shared" ref="G11:G33" si="1">E11/$E$34</f>
        <v>0.3098100355235141</v>
      </c>
      <c r="H11" s="33">
        <f t="shared" ref="H11:H23" si="2">D11/$D$34</f>
        <v>0.37060006462976036</v>
      </c>
    </row>
    <row r="12" spans="2:8" x14ac:dyDescent="0.25">
      <c r="B12" s="17" t="s">
        <v>12</v>
      </c>
      <c r="C12" s="18" t="s">
        <v>42</v>
      </c>
      <c r="D12" s="19">
        <v>206929</v>
      </c>
      <c r="E12" s="8">
        <v>0</v>
      </c>
      <c r="F12" s="64"/>
      <c r="G12" s="16">
        <f t="shared" si="1"/>
        <v>0</v>
      </c>
      <c r="H12" s="16">
        <f t="shared" si="2"/>
        <v>5.3857005822300222E-3</v>
      </c>
    </row>
    <row r="13" spans="2:8" x14ac:dyDescent="0.25">
      <c r="B13" s="17" t="s">
        <v>12</v>
      </c>
      <c r="C13" s="18" t="s">
        <v>43</v>
      </c>
      <c r="D13" s="19">
        <v>20124016</v>
      </c>
      <c r="E13" s="8">
        <v>84129</v>
      </c>
      <c r="F13" s="32">
        <f t="shared" si="0"/>
        <v>0.23920426963353897</v>
      </c>
      <c r="G13" s="33">
        <f t="shared" si="1"/>
        <v>0.44014104770823642</v>
      </c>
      <c r="H13" s="33">
        <f t="shared" si="2"/>
        <v>0.52376382569869995</v>
      </c>
    </row>
    <row r="14" spans="2:8" x14ac:dyDescent="0.25">
      <c r="B14" s="17" t="s">
        <v>12</v>
      </c>
      <c r="C14" s="18" t="s">
        <v>44</v>
      </c>
      <c r="D14" s="19" t="s">
        <v>54</v>
      </c>
      <c r="E14" s="8">
        <v>0</v>
      </c>
      <c r="F14" s="19">
        <v>0</v>
      </c>
      <c r="G14" s="16">
        <f t="shared" si="1"/>
        <v>0</v>
      </c>
      <c r="H14" s="16">
        <v>0</v>
      </c>
    </row>
    <row r="15" spans="2:8" x14ac:dyDescent="0.25">
      <c r="B15" s="17" t="s">
        <v>12</v>
      </c>
      <c r="C15" s="18" t="s">
        <v>45</v>
      </c>
      <c r="D15" s="19" t="s">
        <v>54</v>
      </c>
      <c r="E15" s="8">
        <v>1800</v>
      </c>
      <c r="F15" s="19">
        <v>0</v>
      </c>
      <c r="G15" s="16">
        <f t="shared" si="1"/>
        <v>9.4171318555411991E-3</v>
      </c>
      <c r="H15" s="16">
        <v>0</v>
      </c>
    </row>
    <row r="16" spans="2:8" x14ac:dyDescent="0.25">
      <c r="B16" s="17" t="s">
        <v>12</v>
      </c>
      <c r="C16" s="18" t="s">
        <v>46</v>
      </c>
      <c r="D16" s="19">
        <v>184220</v>
      </c>
      <c r="E16" s="8">
        <v>742</v>
      </c>
      <c r="F16" s="19">
        <f t="shared" si="0"/>
        <v>0.24827493261455524</v>
      </c>
      <c r="G16" s="16">
        <f t="shared" si="1"/>
        <v>3.8819510204508721E-3</v>
      </c>
      <c r="H16" s="16">
        <f t="shared" si="2"/>
        <v>4.7946578839042119E-3</v>
      </c>
    </row>
    <row r="17" spans="2:8" x14ac:dyDescent="0.25">
      <c r="B17" s="17" t="s">
        <v>13</v>
      </c>
      <c r="C17" s="18" t="s">
        <v>47</v>
      </c>
      <c r="D17" s="19">
        <v>1524027</v>
      </c>
      <c r="E17" s="8">
        <v>12635.6</v>
      </c>
      <c r="F17" s="19">
        <f t="shared" si="0"/>
        <v>0.1206137421254234</v>
      </c>
      <c r="G17" s="16">
        <f t="shared" si="1"/>
        <v>6.6106172929931317E-2</v>
      </c>
      <c r="H17" s="16">
        <f t="shared" si="2"/>
        <v>3.9665552441824369E-2</v>
      </c>
    </row>
    <row r="18" spans="2:8" x14ac:dyDescent="0.25">
      <c r="B18" s="17" t="s">
        <v>13</v>
      </c>
      <c r="C18" s="18" t="s">
        <v>48</v>
      </c>
      <c r="D18" s="19">
        <v>63659</v>
      </c>
      <c r="E18" s="8">
        <v>54.5</v>
      </c>
      <c r="F18" s="19">
        <f t="shared" si="0"/>
        <v>1.1680550458715597</v>
      </c>
      <c r="G18" s="16">
        <f t="shared" si="1"/>
        <v>2.8512982562610851E-4</v>
      </c>
      <c r="H18" s="16">
        <f t="shared" si="2"/>
        <v>1.6568403334679092E-3</v>
      </c>
    </row>
    <row r="19" spans="2:8" x14ac:dyDescent="0.25">
      <c r="B19" s="17" t="s">
        <v>13</v>
      </c>
      <c r="C19" s="18" t="s">
        <v>49</v>
      </c>
      <c r="D19" s="19" t="s">
        <v>54</v>
      </c>
      <c r="E19" s="8">
        <v>158</v>
      </c>
      <c r="F19" s="19">
        <v>0</v>
      </c>
      <c r="G19" s="16">
        <f t="shared" si="1"/>
        <v>8.2661490731972742E-4</v>
      </c>
      <c r="H19" s="16">
        <v>0</v>
      </c>
    </row>
    <row r="20" spans="2:8" x14ac:dyDescent="0.25">
      <c r="B20" s="17" t="s">
        <v>13</v>
      </c>
      <c r="C20" s="18" t="s">
        <v>50</v>
      </c>
      <c r="D20" s="19" t="s">
        <v>54</v>
      </c>
      <c r="E20" s="8">
        <v>0.8</v>
      </c>
      <c r="F20" s="19">
        <v>0</v>
      </c>
      <c r="G20" s="16">
        <f t="shared" si="1"/>
        <v>4.1853919357960888E-6</v>
      </c>
      <c r="H20" s="16">
        <v>0</v>
      </c>
    </row>
    <row r="21" spans="2:8" x14ac:dyDescent="0.25">
      <c r="B21" s="17" t="s">
        <v>13</v>
      </c>
      <c r="C21" s="18" t="s">
        <v>51</v>
      </c>
      <c r="D21" s="19" t="s">
        <v>54</v>
      </c>
      <c r="E21" s="8">
        <v>259.7</v>
      </c>
      <c r="F21" s="19">
        <v>0</v>
      </c>
      <c r="G21" s="16">
        <f t="shared" si="1"/>
        <v>1.3586828571578052E-3</v>
      </c>
      <c r="H21" s="16">
        <v>0</v>
      </c>
    </row>
    <row r="22" spans="2:8" x14ac:dyDescent="0.25">
      <c r="B22" s="17" t="s">
        <v>13</v>
      </c>
      <c r="C22" s="18" t="s">
        <v>52</v>
      </c>
      <c r="D22" s="19" t="s">
        <v>54</v>
      </c>
      <c r="E22" s="8">
        <v>786.7</v>
      </c>
      <c r="F22" s="19">
        <v>0</v>
      </c>
      <c r="G22" s="16">
        <f t="shared" si="1"/>
        <v>4.1158097948634786E-3</v>
      </c>
      <c r="H22" s="16">
        <v>0</v>
      </c>
    </row>
    <row r="23" spans="2:8" x14ac:dyDescent="0.25">
      <c r="B23" s="17" t="s">
        <v>13</v>
      </c>
      <c r="C23" s="18" t="s">
        <v>53</v>
      </c>
      <c r="D23" s="19">
        <v>601103</v>
      </c>
      <c r="E23" s="8">
        <v>9561.7999999999993</v>
      </c>
      <c r="F23" s="19">
        <f t="shared" si="0"/>
        <v>6.286504633018887E-2</v>
      </c>
      <c r="G23" s="16">
        <f t="shared" si="1"/>
        <v>5.0024850764618795E-2</v>
      </c>
      <c r="H23" s="16">
        <f t="shared" si="2"/>
        <v>1.5644790131302103E-2</v>
      </c>
    </row>
    <row r="24" spans="2:8" x14ac:dyDescent="0.25">
      <c r="B24" s="17" t="s">
        <v>12</v>
      </c>
      <c r="C24" s="18" t="s">
        <v>31</v>
      </c>
      <c r="D24" s="19" t="s">
        <v>55</v>
      </c>
      <c r="E24" s="8">
        <v>13523.9</v>
      </c>
      <c r="F24" s="19">
        <v>0</v>
      </c>
      <c r="G24" s="16">
        <f t="shared" si="1"/>
        <v>7.07535275006409E-2</v>
      </c>
      <c r="H24" s="16">
        <v>0</v>
      </c>
    </row>
    <row r="25" spans="2:8" x14ac:dyDescent="0.25">
      <c r="B25" s="17" t="s">
        <v>12</v>
      </c>
      <c r="C25" s="18" t="s">
        <v>32</v>
      </c>
      <c r="D25" s="19" t="s">
        <v>55</v>
      </c>
      <c r="E25" s="8">
        <v>0.9</v>
      </c>
      <c r="F25" s="19">
        <v>0</v>
      </c>
      <c r="G25" s="16">
        <f t="shared" si="1"/>
        <v>4.7085659277705991E-6</v>
      </c>
      <c r="H25" s="16">
        <v>0</v>
      </c>
    </row>
    <row r="26" spans="2:8" x14ac:dyDescent="0.25">
      <c r="B26" s="17" t="s">
        <v>12</v>
      </c>
      <c r="C26" s="18" t="s">
        <v>33</v>
      </c>
      <c r="D26" s="19" t="s">
        <v>55</v>
      </c>
      <c r="E26" s="8">
        <v>152.30000000000001</v>
      </c>
      <c r="F26" s="19">
        <v>0</v>
      </c>
      <c r="G26" s="16">
        <f t="shared" si="1"/>
        <v>7.9679398977718042E-4</v>
      </c>
      <c r="H26" s="16">
        <v>0</v>
      </c>
    </row>
    <row r="27" spans="2:8" x14ac:dyDescent="0.25">
      <c r="B27" s="17" t="s">
        <v>12</v>
      </c>
      <c r="C27" s="18" t="s">
        <v>30</v>
      </c>
      <c r="D27" s="19" t="s">
        <v>55</v>
      </c>
      <c r="E27" s="8">
        <v>1654.9</v>
      </c>
      <c r="F27" s="19">
        <v>0</v>
      </c>
      <c r="G27" s="16">
        <f t="shared" si="1"/>
        <v>8.6580063931861843E-3</v>
      </c>
      <c r="H27" s="16">
        <v>0</v>
      </c>
    </row>
    <row r="28" spans="2:8" x14ac:dyDescent="0.25">
      <c r="B28" s="17" t="s">
        <v>12</v>
      </c>
      <c r="C28" s="18" t="s">
        <v>34</v>
      </c>
      <c r="D28" s="19" t="s">
        <v>55</v>
      </c>
      <c r="E28" s="8">
        <v>162</v>
      </c>
      <c r="F28" s="19">
        <v>0</v>
      </c>
      <c r="G28" s="16">
        <f t="shared" si="1"/>
        <v>8.475418669987079E-4</v>
      </c>
      <c r="H28" s="16">
        <v>0</v>
      </c>
    </row>
    <row r="29" spans="2:8" x14ac:dyDescent="0.25">
      <c r="B29" s="17" t="s">
        <v>13</v>
      </c>
      <c r="C29" s="18" t="s">
        <v>35</v>
      </c>
      <c r="D29" s="19" t="s">
        <v>55</v>
      </c>
      <c r="E29" s="8">
        <v>902.1</v>
      </c>
      <c r="F29" s="19">
        <v>0</v>
      </c>
      <c r="G29" s="16">
        <f t="shared" ref="G29:G31" si="3">E29/$E$34</f>
        <v>4.7195525816020644E-3</v>
      </c>
      <c r="H29" s="16">
        <v>0</v>
      </c>
    </row>
    <row r="30" spans="2:8" x14ac:dyDescent="0.25">
      <c r="B30" s="17" t="s">
        <v>13</v>
      </c>
      <c r="C30" s="18" t="s">
        <v>36</v>
      </c>
      <c r="D30" s="19" t="s">
        <v>55</v>
      </c>
      <c r="E30" s="8">
        <v>219.9</v>
      </c>
      <c r="F30" s="19">
        <v>0</v>
      </c>
      <c r="G30" s="16">
        <f t="shared" si="3"/>
        <v>1.1504596083519497E-3</v>
      </c>
      <c r="H30" s="16">
        <v>0</v>
      </c>
    </row>
    <row r="31" spans="2:8" x14ac:dyDescent="0.25">
      <c r="B31" s="17" t="s">
        <v>13</v>
      </c>
      <c r="C31" s="18" t="s">
        <v>37</v>
      </c>
      <c r="D31" s="19" t="s">
        <v>55</v>
      </c>
      <c r="E31" s="8">
        <v>10.8</v>
      </c>
      <c r="F31" s="19">
        <v>0</v>
      </c>
      <c r="G31" s="16">
        <f t="shared" si="3"/>
        <v>5.6502791133247199E-5</v>
      </c>
      <c r="H31" s="16">
        <v>0</v>
      </c>
    </row>
    <row r="32" spans="2:8" x14ac:dyDescent="0.25">
      <c r="B32" s="17" t="s">
        <v>13</v>
      </c>
      <c r="C32" s="18" t="s">
        <v>38</v>
      </c>
      <c r="D32" s="19" t="s">
        <v>55</v>
      </c>
      <c r="E32" s="8">
        <v>835</v>
      </c>
      <c r="F32" s="19">
        <v>0</v>
      </c>
      <c r="G32" s="16">
        <f t="shared" si="1"/>
        <v>4.3685028329871669E-3</v>
      </c>
      <c r="H32" s="16">
        <v>0</v>
      </c>
    </row>
    <row r="33" spans="2:9" x14ac:dyDescent="0.25">
      <c r="B33" s="17" t="s">
        <v>13</v>
      </c>
      <c r="C33" s="18" t="s">
        <v>39</v>
      </c>
      <c r="D33" s="19" t="s">
        <v>55</v>
      </c>
      <c r="E33" s="8">
        <v>1423.4</v>
      </c>
      <c r="F33" s="19">
        <v>0</v>
      </c>
      <c r="G33" s="16">
        <f t="shared" si="1"/>
        <v>7.4468586017651904E-3</v>
      </c>
      <c r="H33" s="16">
        <v>0</v>
      </c>
    </row>
    <row r="34" spans="2:9" x14ac:dyDescent="0.25">
      <c r="B34" s="20"/>
      <c r="C34" s="26" t="s">
        <v>25</v>
      </c>
      <c r="D34" s="35">
        <f>SUM(D10:D33)</f>
        <v>38421928</v>
      </c>
      <c r="E34" s="36">
        <f>SUM(E10:E33)</f>
        <v>191140.99999999997</v>
      </c>
      <c r="F34" s="35">
        <f>D34/(E34*1000)</f>
        <v>0.2010135345111724</v>
      </c>
      <c r="G34" s="37">
        <f>SUM(G10:G33)</f>
        <v>1</v>
      </c>
      <c r="H34" s="37">
        <f>SUM(H10:H33)</f>
        <v>1</v>
      </c>
    </row>
    <row r="35" spans="2:9" x14ac:dyDescent="0.25">
      <c r="F35" s="25"/>
    </row>
    <row r="36" spans="2:9" ht="28.5" x14ac:dyDescent="0.45">
      <c r="B36" s="21"/>
      <c r="C36" s="22" t="s">
        <v>16</v>
      </c>
      <c r="D36" s="21"/>
      <c r="E36" s="21"/>
      <c r="F36" s="21"/>
      <c r="G36" s="21"/>
      <c r="H36" s="21"/>
      <c r="I36" s="21"/>
    </row>
    <row r="37" spans="2:9" ht="29.25" customHeight="1" x14ac:dyDescent="0.25">
      <c r="B37" s="65">
        <v>1</v>
      </c>
      <c r="C37" s="57" t="s">
        <v>56</v>
      </c>
      <c r="D37" s="58"/>
      <c r="E37" s="58"/>
      <c r="F37" s="58"/>
      <c r="G37" s="58"/>
      <c r="H37" s="58"/>
      <c r="I37" s="59"/>
    </row>
    <row r="38" spans="2:9" ht="15" customHeight="1" x14ac:dyDescent="0.25">
      <c r="B38" s="23">
        <v>2</v>
      </c>
      <c r="C38" s="57" t="s">
        <v>57</v>
      </c>
      <c r="D38" s="58"/>
      <c r="E38" s="58"/>
      <c r="F38" s="58"/>
      <c r="G38" s="58"/>
      <c r="H38" s="58"/>
      <c r="I38" s="59"/>
    </row>
    <row r="39" spans="2:9" x14ac:dyDescent="0.25">
      <c r="B39" s="24"/>
      <c r="C39" s="24"/>
      <c r="D39" s="24"/>
      <c r="E39" s="24"/>
      <c r="F39" s="24"/>
      <c r="G39" s="24"/>
      <c r="H39" s="24"/>
      <c r="I39" s="24"/>
    </row>
    <row r="40" spans="2:9" ht="28.5" x14ac:dyDescent="0.45">
      <c r="B40" s="24"/>
      <c r="C40" s="61" t="s">
        <v>14</v>
      </c>
      <c r="D40" s="61"/>
      <c r="E40" s="61"/>
      <c r="F40" s="61"/>
      <c r="G40" s="61"/>
      <c r="H40" s="61"/>
      <c r="I40" s="61"/>
    </row>
    <row r="41" spans="2:9" ht="30.75" customHeight="1" x14ac:dyDescent="0.25">
      <c r="B41" s="65">
        <v>1</v>
      </c>
      <c r="C41" s="60" t="s">
        <v>58</v>
      </c>
      <c r="D41" s="60"/>
      <c r="E41" s="60"/>
      <c r="F41" s="60"/>
      <c r="G41" s="60"/>
      <c r="H41" s="60"/>
      <c r="I41" s="60"/>
    </row>
    <row r="42" spans="2:9" x14ac:dyDescent="0.25">
      <c r="B42" s="24"/>
      <c r="C42" s="24"/>
      <c r="D42" s="24"/>
      <c r="E42" s="24"/>
      <c r="F42" s="24"/>
      <c r="G42" s="24"/>
      <c r="H42" s="24"/>
      <c r="I42" s="24"/>
    </row>
    <row r="43" spans="2:9" x14ac:dyDescent="0.25">
      <c r="B43" s="24"/>
      <c r="C43" s="24"/>
      <c r="D43" s="24"/>
      <c r="E43" s="24"/>
      <c r="F43" s="24"/>
      <c r="G43" s="24"/>
      <c r="H43" s="24"/>
      <c r="I43" s="24"/>
    </row>
  </sheetData>
  <mergeCells count="6">
    <mergeCell ref="B7:C8"/>
    <mergeCell ref="D7:H8"/>
    <mergeCell ref="C37:I37"/>
    <mergeCell ref="C38:I38"/>
    <mergeCell ref="C41:I41"/>
    <mergeCell ref="C40:I40"/>
  </mergeCells>
  <pageMargins left="0.7" right="0.7" top="0.75" bottom="0.75" header="0.3" footer="0.3"/>
  <pageSetup paperSize="5" scale="74"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7:L35"/>
  <sheetViews>
    <sheetView zoomScale="80" zoomScaleNormal="80" workbookViewId="0">
      <selection activeCell="E11" sqref="E11"/>
    </sheetView>
  </sheetViews>
  <sheetFormatPr defaultRowHeight="15" x14ac:dyDescent="0.25"/>
  <cols>
    <col min="2" max="2" width="2" bestFit="1" customWidth="1"/>
    <col min="3" max="3" width="13.7109375" customWidth="1"/>
    <col min="4" max="4" width="33.42578125" customWidth="1"/>
    <col min="5" max="5" width="32.85546875" customWidth="1"/>
    <col min="6" max="7" width="10.42578125" bestFit="1" customWidth="1"/>
    <col min="9" max="9" width="9.7109375" bestFit="1" customWidth="1"/>
    <col min="10" max="10" width="32.85546875" customWidth="1"/>
    <col min="11" max="11" width="32.7109375" customWidth="1"/>
    <col min="12" max="12" width="11.85546875" bestFit="1" customWidth="1"/>
  </cols>
  <sheetData>
    <row r="7" spans="3:12" ht="30" customHeight="1" x14ac:dyDescent="0.25"/>
    <row r="8" spans="3:12" x14ac:dyDescent="0.25">
      <c r="D8" s="62" t="s">
        <v>0</v>
      </c>
      <c r="E8" s="62"/>
      <c r="J8" s="62" t="s">
        <v>7</v>
      </c>
      <c r="K8" s="62"/>
    </row>
    <row r="9" spans="3:12" x14ac:dyDescent="0.25">
      <c r="C9" s="41" t="s">
        <v>1</v>
      </c>
      <c r="D9" s="41" t="s">
        <v>59</v>
      </c>
      <c r="E9" s="41" t="s">
        <v>60</v>
      </c>
      <c r="F9" s="41" t="s">
        <v>2</v>
      </c>
      <c r="I9" s="41" t="s">
        <v>1</v>
      </c>
      <c r="J9" s="41" t="s">
        <v>59</v>
      </c>
      <c r="K9" s="41" t="s">
        <v>60</v>
      </c>
      <c r="L9" s="41" t="s">
        <v>2</v>
      </c>
    </row>
    <row r="10" spans="3:12" x14ac:dyDescent="0.25">
      <c r="C10" s="41">
        <v>2015</v>
      </c>
      <c r="D10" s="1">
        <v>14806.771012945788</v>
      </c>
      <c r="E10" s="1">
        <v>19052</v>
      </c>
      <c r="F10" s="1">
        <f>E10-D10</f>
        <v>4245.2289870542118</v>
      </c>
      <c r="I10" s="42">
        <v>2015</v>
      </c>
      <c r="J10" s="3">
        <v>0.33999999999999997</v>
      </c>
      <c r="K10" s="3">
        <v>111618</v>
      </c>
      <c r="L10" s="1">
        <f>K10-J10</f>
        <v>111617.66</v>
      </c>
    </row>
    <row r="11" spans="3:12" x14ac:dyDescent="0.25">
      <c r="C11" s="41">
        <v>2016</v>
      </c>
      <c r="D11" s="1">
        <v>24606</v>
      </c>
      <c r="E11" s="1">
        <v>34700</v>
      </c>
      <c r="F11" s="1">
        <f t="shared" ref="F11:F15" si="0">E11-D11</f>
        <v>10094</v>
      </c>
      <c r="I11" s="42">
        <v>2016</v>
      </c>
      <c r="J11" s="3">
        <v>6090446</v>
      </c>
      <c r="K11" s="3">
        <v>2431251</v>
      </c>
      <c r="L11" s="1">
        <f t="shared" ref="L11:L15" si="1">K11-J11</f>
        <v>-3659195</v>
      </c>
    </row>
    <row r="12" spans="3:12" x14ac:dyDescent="0.25">
      <c r="C12" s="41">
        <v>2017</v>
      </c>
      <c r="D12" s="1">
        <v>39326</v>
      </c>
      <c r="E12" s="1">
        <v>26944</v>
      </c>
      <c r="F12" s="1">
        <f t="shared" si="0"/>
        <v>-12382</v>
      </c>
      <c r="I12" s="42">
        <v>2017</v>
      </c>
      <c r="J12" s="3">
        <v>10078968</v>
      </c>
      <c r="K12" s="3">
        <v>7626948</v>
      </c>
      <c r="L12" s="1">
        <f t="shared" si="1"/>
        <v>-2452020</v>
      </c>
    </row>
    <row r="13" spans="3:12" x14ac:dyDescent="0.25">
      <c r="C13" s="41">
        <v>2018</v>
      </c>
      <c r="D13" s="1">
        <v>25138</v>
      </c>
      <c r="E13" s="1">
        <v>51122</v>
      </c>
      <c r="F13" s="1">
        <f t="shared" si="0"/>
        <v>25984</v>
      </c>
      <c r="I13" s="42">
        <v>2018</v>
      </c>
      <c r="J13" s="3">
        <v>7411327</v>
      </c>
      <c r="K13" s="3">
        <v>15169027</v>
      </c>
      <c r="L13" s="1">
        <f t="shared" si="1"/>
        <v>7757700</v>
      </c>
    </row>
    <row r="14" spans="3:12" x14ac:dyDescent="0.25">
      <c r="C14" s="41">
        <v>2019</v>
      </c>
      <c r="D14" s="1">
        <v>33503</v>
      </c>
      <c r="E14" s="1">
        <v>5321</v>
      </c>
      <c r="F14" s="1">
        <f t="shared" si="0"/>
        <v>-28182</v>
      </c>
      <c r="I14" s="42">
        <v>2019</v>
      </c>
      <c r="J14" s="3">
        <v>8385417</v>
      </c>
      <c r="K14" s="3">
        <v>8653596</v>
      </c>
      <c r="L14" s="1">
        <f t="shared" si="1"/>
        <v>268179</v>
      </c>
    </row>
    <row r="15" spans="3:12" x14ac:dyDescent="0.25">
      <c r="C15" s="41">
        <v>2020</v>
      </c>
      <c r="D15" s="1">
        <v>17502</v>
      </c>
      <c r="E15" s="1">
        <v>54002</v>
      </c>
      <c r="F15" s="1">
        <f t="shared" si="0"/>
        <v>36500</v>
      </c>
      <c r="I15" s="42">
        <v>2020</v>
      </c>
      <c r="J15" s="3">
        <v>6455771</v>
      </c>
      <c r="K15" s="3">
        <v>4429489</v>
      </c>
      <c r="L15" s="1">
        <f t="shared" si="1"/>
        <v>-2026282</v>
      </c>
    </row>
    <row r="16" spans="3:12" x14ac:dyDescent="0.25">
      <c r="C16" s="41" t="s">
        <v>3</v>
      </c>
      <c r="D16" s="2">
        <f>SUM(D10:D15)</f>
        <v>154881.7710129458</v>
      </c>
      <c r="E16" s="2">
        <f>SUM(E10:E15)</f>
        <v>191141</v>
      </c>
      <c r="F16" s="2">
        <f>SUM(F10:F15)</f>
        <v>36259.228987054215</v>
      </c>
      <c r="I16" s="41" t="s">
        <v>3</v>
      </c>
      <c r="J16" s="31">
        <f>SUM(J10:J15)</f>
        <v>38421929.340000004</v>
      </c>
      <c r="K16" s="31">
        <f>SUM(K10:K15)</f>
        <v>38421929</v>
      </c>
      <c r="L16" s="2">
        <f>SUM(L10:L15)</f>
        <v>-0.33999999985098839</v>
      </c>
    </row>
    <row r="17" spans="3:6" x14ac:dyDescent="0.25">
      <c r="C17" s="13"/>
      <c r="D17" s="14"/>
      <c r="E17" s="14"/>
      <c r="F17" s="15"/>
    </row>
    <row r="34" spans="2:12" ht="28.5" x14ac:dyDescent="0.45">
      <c r="C34" s="11" t="s">
        <v>15</v>
      </c>
    </row>
    <row r="35" spans="2:12" ht="45" customHeight="1" x14ac:dyDescent="0.25">
      <c r="B35" s="63">
        <v>1</v>
      </c>
      <c r="C35" s="60" t="s">
        <v>61</v>
      </c>
      <c r="D35" s="60"/>
      <c r="E35" s="60"/>
      <c r="F35" s="60"/>
      <c r="G35" s="60"/>
      <c r="H35" s="60"/>
      <c r="I35" s="60"/>
      <c r="J35" s="60"/>
      <c r="K35" s="60"/>
      <c r="L35" s="60"/>
    </row>
  </sheetData>
  <mergeCells count="3">
    <mergeCell ref="C35:L35"/>
    <mergeCell ref="D8:E8"/>
    <mergeCell ref="J8:K8"/>
  </mergeCells>
  <pageMargins left="0.7" right="0.7" top="0.75" bottom="0.75" header="0.3" footer="0.3"/>
  <pageSetup paperSize="5" scale="7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CB03960F5CA84080D7F77EF8C7E86D" ma:contentTypeVersion="0" ma:contentTypeDescription="Create a new document." ma:contentTypeScope="" ma:versionID="7052d0d63189d026e4244a29c46c33ff">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E78511-BAE9-44E0-84F7-FE5DCDEB01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B770F6A-E48A-4DE7-824C-9ABF0CB3824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8C36E73-7C6E-4798-8F2A-52E65B0E5C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Resubmission 2017 Results</vt:lpstr>
      <vt:lpstr>Program Overview</vt:lpstr>
      <vt:lpstr>Previous Submission Comparison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Angus Brown</dc:creator>
  <cp:lastModifiedBy>Chris Routliffe</cp:lastModifiedBy>
  <cp:lastPrinted>2017-03-17T15:30:58Z</cp:lastPrinted>
  <dcterms:created xsi:type="dcterms:W3CDTF">2016-12-19T15:27:38Z</dcterms:created>
  <dcterms:modified xsi:type="dcterms:W3CDTF">2018-08-10T13:17:28Z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0x0101005ACB03960F5CA84080D7F77EF8C7E86D</vt:lpwstr>
  </property>
</Properties>
</file>