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_lphin\Documents\Application Update\To be filed as excels\"/>
    </mc:Choice>
  </mc:AlternateContent>
  <bookViews>
    <workbookView xWindow="-120" yWindow="-120" windowWidth="20736" windowHeight="11160"/>
  </bookViews>
  <sheets>
    <sheet name="MWh" sheetId="1" r:id="rId1"/>
    <sheet name="MW" sheetId="2" r:id="rId2"/>
    <sheet name="MWh Persistance Variance" sheetId="4" state="hidden" r:id="rId3"/>
    <sheet name="MW Persistance Variance" sheetId="6" state="hidden" r:id="rId4"/>
    <sheet name="Sheet5" sheetId="5" state="hidden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3" i="1" l="1"/>
  <c r="G62" i="1"/>
  <c r="E8" i="1" l="1"/>
  <c r="Q26" i="1"/>
  <c r="K62" i="1" l="1"/>
  <c r="Q54" i="1"/>
  <c r="Q55" i="1"/>
  <c r="Q56" i="1"/>
  <c r="Q57" i="1"/>
  <c r="Q53" i="1"/>
  <c r="K58" i="1"/>
  <c r="K49" i="1"/>
  <c r="Q45" i="1"/>
  <c r="Q46" i="1"/>
  <c r="Q47" i="1"/>
  <c r="Q48" i="1"/>
  <c r="Q44" i="1"/>
  <c r="K40" i="1"/>
  <c r="Q36" i="1"/>
  <c r="Q37" i="1"/>
  <c r="Q38" i="1"/>
  <c r="Q39" i="1"/>
  <c r="Q35" i="1"/>
  <c r="K31" i="1"/>
  <c r="Q27" i="1"/>
  <c r="Q28" i="1"/>
  <c r="Q29" i="1"/>
  <c r="Q30" i="1"/>
  <c r="K22" i="1"/>
  <c r="Q18" i="1"/>
  <c r="Q19" i="1"/>
  <c r="Q20" i="1"/>
  <c r="Q21" i="1"/>
  <c r="Q17" i="1"/>
  <c r="K13" i="1"/>
  <c r="Q9" i="1"/>
  <c r="Q10" i="1"/>
  <c r="Q11" i="1"/>
  <c r="Q12" i="1"/>
  <c r="Q8" i="1"/>
  <c r="Q37" i="2"/>
  <c r="Q40" i="2"/>
  <c r="Q39" i="2"/>
  <c r="Q38" i="2"/>
  <c r="Q36" i="2"/>
  <c r="Q30" i="2"/>
  <c r="Q29" i="2"/>
  <c r="Q28" i="2"/>
  <c r="Q27" i="2"/>
  <c r="Q26" i="2"/>
  <c r="Q31" i="2" s="1"/>
  <c r="Q21" i="2"/>
  <c r="Q20" i="2"/>
  <c r="Q19" i="2"/>
  <c r="Q18" i="2"/>
  <c r="Q17" i="2"/>
  <c r="Q22" i="2" s="1"/>
  <c r="K31" i="2"/>
  <c r="K22" i="2"/>
  <c r="K13" i="2"/>
  <c r="Q12" i="2"/>
  <c r="Q11" i="2"/>
  <c r="Q10" i="2"/>
  <c r="Q9" i="2"/>
  <c r="Q8" i="2"/>
  <c r="Q13" i="2" s="1"/>
  <c r="K36" i="2"/>
  <c r="K37" i="2"/>
  <c r="K38" i="2"/>
  <c r="K39" i="2"/>
  <c r="K40" i="2"/>
  <c r="Q41" i="2" l="1"/>
  <c r="K41" i="2"/>
  <c r="K63" i="1" l="1"/>
  <c r="K64" i="1"/>
  <c r="K65" i="1"/>
  <c r="K66" i="1"/>
  <c r="L36" i="2" l="1"/>
  <c r="M31" i="2" l="1"/>
  <c r="M13" i="2"/>
  <c r="L62" i="1" l="1"/>
  <c r="Q62" i="1" s="1"/>
  <c r="P66" i="1"/>
  <c r="O66" i="1"/>
  <c r="N66" i="1"/>
  <c r="M66" i="1"/>
  <c r="L66" i="1"/>
  <c r="O65" i="1"/>
  <c r="N65" i="1"/>
  <c r="M65" i="1"/>
  <c r="L65" i="1"/>
  <c r="N64" i="1"/>
  <c r="M64" i="1"/>
  <c r="L64" i="1"/>
  <c r="M63" i="1"/>
  <c r="L63" i="1"/>
  <c r="Q63" i="1" s="1"/>
  <c r="D62" i="1"/>
  <c r="D40" i="2"/>
  <c r="D36" i="2"/>
  <c r="Q65" i="1" l="1"/>
  <c r="Q66" i="1"/>
  <c r="Q64" i="1"/>
  <c r="P40" i="2"/>
  <c r="O40" i="2"/>
  <c r="O39" i="2"/>
  <c r="N40" i="2"/>
  <c r="N39" i="2"/>
  <c r="N38" i="2"/>
  <c r="M40" i="2"/>
  <c r="M39" i="2"/>
  <c r="M38" i="2"/>
  <c r="M37" i="2"/>
  <c r="L40" i="2"/>
  <c r="L39" i="2"/>
  <c r="L38" i="2"/>
  <c r="L37" i="2"/>
  <c r="E30" i="2"/>
  <c r="E29" i="2"/>
  <c r="E28" i="2"/>
  <c r="E27" i="2"/>
  <c r="E26" i="2"/>
  <c r="E21" i="2"/>
  <c r="E20" i="2"/>
  <c r="E19" i="2"/>
  <c r="E18" i="2"/>
  <c r="E17" i="2"/>
  <c r="E12" i="2"/>
  <c r="E11" i="2"/>
  <c r="E10" i="2"/>
  <c r="E9" i="2"/>
  <c r="E8" i="2"/>
  <c r="O41" i="2" l="1"/>
  <c r="L41" i="2"/>
  <c r="E40" i="2"/>
  <c r="E39" i="2"/>
  <c r="E38" i="2"/>
  <c r="E37" i="2"/>
  <c r="E36" i="2"/>
  <c r="D37" i="2"/>
  <c r="D38" i="2"/>
  <c r="D39" i="2"/>
  <c r="C40" i="2"/>
  <c r="C39" i="2"/>
  <c r="C38" i="2"/>
  <c r="C37" i="2"/>
  <c r="C36" i="2"/>
  <c r="P41" i="2"/>
  <c r="M35" i="2"/>
  <c r="N35" i="2" s="1"/>
  <c r="O35" i="2" s="1"/>
  <c r="P35" i="2" s="1"/>
  <c r="D66" i="1"/>
  <c r="D65" i="1"/>
  <c r="D64" i="1"/>
  <c r="D63" i="1"/>
  <c r="C66" i="1"/>
  <c r="C65" i="1"/>
  <c r="C64" i="1"/>
  <c r="C63" i="1"/>
  <c r="C62" i="1"/>
  <c r="A63" i="1"/>
  <c r="A64" i="1" s="1"/>
  <c r="A65" i="1" s="1"/>
  <c r="A66" i="1" s="1"/>
  <c r="A53" i="1"/>
  <c r="A54" i="1" s="1"/>
  <c r="A55" i="1" s="1"/>
  <c r="A56" i="1" s="1"/>
  <c r="A57" i="1" s="1"/>
  <c r="A58" i="1" s="1"/>
  <c r="A45" i="1"/>
  <c r="A46" i="1" s="1"/>
  <c r="A47" i="1" s="1"/>
  <c r="A48" i="1" s="1"/>
  <c r="A49" i="1" s="1"/>
  <c r="A36" i="1"/>
  <c r="A37" i="1" s="1"/>
  <c r="A38" i="1" s="1"/>
  <c r="A39" i="1" s="1"/>
  <c r="A40" i="1" s="1"/>
  <c r="A27" i="1"/>
  <c r="A28" i="1" s="1"/>
  <c r="A29" i="1" s="1"/>
  <c r="A30" i="1" s="1"/>
  <c r="A31" i="1" s="1"/>
  <c r="A20" i="1"/>
  <c r="A21" i="1" s="1"/>
  <c r="A22" i="1" s="1"/>
  <c r="M61" i="1"/>
  <c r="N61" i="1" s="1"/>
  <c r="O61" i="1" s="1"/>
  <c r="P61" i="1" s="1"/>
  <c r="N41" i="2" l="1"/>
  <c r="M41" i="2"/>
  <c r="E57" i="1"/>
  <c r="E54" i="1" l="1"/>
  <c r="E53" i="1"/>
  <c r="E18" i="1" l="1"/>
  <c r="E55" i="1" l="1"/>
  <c r="E9" i="1"/>
  <c r="E10" i="1"/>
  <c r="E11" i="1"/>
  <c r="E12" i="1"/>
  <c r="E56" i="1" l="1"/>
  <c r="E19" i="1" l="1"/>
  <c r="E20" i="1"/>
  <c r="E21" i="1"/>
  <c r="E48" i="1" l="1"/>
  <c r="E47" i="1"/>
  <c r="E46" i="1"/>
  <c r="E45" i="1"/>
  <c r="E44" i="1"/>
  <c r="E39" i="1"/>
  <c r="E38" i="1"/>
  <c r="E37" i="1"/>
  <c r="E36" i="1"/>
  <c r="E35" i="1"/>
  <c r="E30" i="1"/>
  <c r="E29" i="1"/>
  <c r="E28" i="1"/>
  <c r="E27" i="1"/>
  <c r="E26" i="1"/>
  <c r="E17" i="1"/>
  <c r="E66" i="1" l="1"/>
  <c r="E62" i="1"/>
  <c r="E63" i="1"/>
  <c r="E64" i="1"/>
  <c r="E65" i="1"/>
  <c r="I55" i="1"/>
  <c r="F55" i="1" l="1"/>
  <c r="G55" i="1" l="1"/>
  <c r="C114" i="4" l="1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B114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B95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B76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B57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B18" i="4"/>
  <c r="I8" i="1" l="1"/>
  <c r="F8" i="1" s="1"/>
  <c r="G8" i="1" s="1"/>
  <c r="L31" i="2"/>
  <c r="M25" i="2"/>
  <c r="N25" i="2" s="1"/>
  <c r="O25" i="2" s="1"/>
  <c r="P25" i="2" s="1"/>
  <c r="L22" i="2"/>
  <c r="I17" i="2"/>
  <c r="F17" i="2" s="1"/>
  <c r="G17" i="2" s="1"/>
  <c r="M16" i="2"/>
  <c r="N16" i="2" s="1"/>
  <c r="O16" i="2" s="1"/>
  <c r="P16" i="2" s="1"/>
  <c r="L13" i="2"/>
  <c r="I8" i="2"/>
  <c r="F8" i="2" s="1"/>
  <c r="G8" i="2" s="1"/>
  <c r="M7" i="2"/>
  <c r="N7" i="2" s="1"/>
  <c r="O7" i="2" s="1"/>
  <c r="P7" i="2" s="1"/>
  <c r="L58" i="1"/>
  <c r="M58" i="1"/>
  <c r="M52" i="1"/>
  <c r="N52" i="1" s="1"/>
  <c r="O52" i="1" s="1"/>
  <c r="P52" i="1" s="1"/>
  <c r="L49" i="1"/>
  <c r="M49" i="1"/>
  <c r="M43" i="1"/>
  <c r="N43" i="1" s="1"/>
  <c r="O43" i="1" s="1"/>
  <c r="P43" i="1" s="1"/>
  <c r="L40" i="1"/>
  <c r="M40" i="1"/>
  <c r="M34" i="1"/>
  <c r="N34" i="1" s="1"/>
  <c r="O34" i="1" s="1"/>
  <c r="P34" i="1" s="1"/>
  <c r="L31" i="1"/>
  <c r="M31" i="1"/>
  <c r="M25" i="1"/>
  <c r="N25" i="1" s="1"/>
  <c r="O25" i="1" s="1"/>
  <c r="P25" i="1" s="1"/>
  <c r="I17" i="1"/>
  <c r="F17" i="1" s="1"/>
  <c r="G17" i="1" s="1"/>
  <c r="L22" i="1"/>
  <c r="M22" i="1"/>
  <c r="M16" i="1"/>
  <c r="N16" i="1" s="1"/>
  <c r="O16" i="1" s="1"/>
  <c r="P16" i="1" s="1"/>
  <c r="I9" i="2" l="1"/>
  <c r="F9" i="2" s="1"/>
  <c r="G9" i="2" s="1"/>
  <c r="M22" i="2"/>
  <c r="O13" i="2"/>
  <c r="I11" i="2"/>
  <c r="F11" i="2" s="1"/>
  <c r="G11" i="2" s="1"/>
  <c r="I18" i="2"/>
  <c r="F18" i="2" s="1"/>
  <c r="G18" i="2" s="1"/>
  <c r="I20" i="2"/>
  <c r="F20" i="2" s="1"/>
  <c r="G20" i="2" s="1"/>
  <c r="O22" i="2"/>
  <c r="I19" i="2"/>
  <c r="F19" i="2" s="1"/>
  <c r="G19" i="2" s="1"/>
  <c r="N22" i="2"/>
  <c r="I10" i="2"/>
  <c r="F10" i="2" s="1"/>
  <c r="G10" i="2" s="1"/>
  <c r="N13" i="2"/>
  <c r="I27" i="2"/>
  <c r="I26" i="2"/>
  <c r="I18" i="1"/>
  <c r="F18" i="1" s="1"/>
  <c r="G18" i="1" s="1"/>
  <c r="I53" i="1"/>
  <c r="I45" i="1"/>
  <c r="F45" i="1" s="1"/>
  <c r="G45" i="1" s="1"/>
  <c r="I44" i="1"/>
  <c r="F44" i="1" s="1"/>
  <c r="G44" i="1" s="1"/>
  <c r="I36" i="1"/>
  <c r="F36" i="1" s="1"/>
  <c r="G36" i="1" s="1"/>
  <c r="I35" i="1"/>
  <c r="F35" i="1" s="1"/>
  <c r="G35" i="1" s="1"/>
  <c r="I27" i="1"/>
  <c r="F27" i="1" s="1"/>
  <c r="G27" i="1" s="1"/>
  <c r="I26" i="1"/>
  <c r="F26" i="1" s="1"/>
  <c r="G26" i="1" s="1"/>
  <c r="I19" i="1"/>
  <c r="F19" i="1" s="1"/>
  <c r="G19" i="1" s="1"/>
  <c r="F26" i="2" l="1"/>
  <c r="G26" i="2" s="1"/>
  <c r="G36" i="2" s="1"/>
  <c r="I36" i="2"/>
  <c r="I62" i="1"/>
  <c r="F27" i="2"/>
  <c r="I37" i="2"/>
  <c r="F53" i="1"/>
  <c r="I54" i="1"/>
  <c r="I12" i="2"/>
  <c r="F12" i="2" s="1"/>
  <c r="G12" i="2" s="1"/>
  <c r="P13" i="2"/>
  <c r="N31" i="2"/>
  <c r="P22" i="2"/>
  <c r="I21" i="2"/>
  <c r="F21" i="2" s="1"/>
  <c r="G21" i="2" s="1"/>
  <c r="N58" i="1"/>
  <c r="N49" i="1"/>
  <c r="I46" i="1"/>
  <c r="N40" i="1"/>
  <c r="I37" i="1"/>
  <c r="F37" i="1" s="1"/>
  <c r="G37" i="1" s="1"/>
  <c r="I28" i="1"/>
  <c r="F28" i="1" s="1"/>
  <c r="G28" i="1" s="1"/>
  <c r="N31" i="1"/>
  <c r="N22" i="1"/>
  <c r="I20" i="1"/>
  <c r="F20" i="1" s="1"/>
  <c r="G20" i="1" s="1"/>
  <c r="H36" i="2" l="1"/>
  <c r="F36" i="2"/>
  <c r="H62" i="1"/>
  <c r="F62" i="1"/>
  <c r="F46" i="1"/>
  <c r="F54" i="1"/>
  <c r="G27" i="2"/>
  <c r="G37" i="2" s="1"/>
  <c r="H37" i="2" s="1"/>
  <c r="F37" i="2"/>
  <c r="O31" i="2"/>
  <c r="I29" i="2"/>
  <c r="I28" i="2"/>
  <c r="I22" i="2"/>
  <c r="O58" i="1"/>
  <c r="O49" i="1"/>
  <c r="O40" i="1"/>
  <c r="O31" i="1"/>
  <c r="O22" i="1"/>
  <c r="G54" i="1" l="1"/>
  <c r="G46" i="1"/>
  <c r="F29" i="2"/>
  <c r="I39" i="2"/>
  <c r="F28" i="2"/>
  <c r="I38" i="2"/>
  <c r="P31" i="2"/>
  <c r="P22" i="1"/>
  <c r="I56" i="1"/>
  <c r="P58" i="1"/>
  <c r="I57" i="1"/>
  <c r="I47" i="1"/>
  <c r="F47" i="1" s="1"/>
  <c r="G47" i="1" s="1"/>
  <c r="P49" i="1"/>
  <c r="I48" i="1"/>
  <c r="F48" i="1" s="1"/>
  <c r="G48" i="1" s="1"/>
  <c r="I38" i="1"/>
  <c r="F38" i="1" s="1"/>
  <c r="G38" i="1" s="1"/>
  <c r="I39" i="1"/>
  <c r="F39" i="1" s="1"/>
  <c r="G39" i="1" s="1"/>
  <c r="P40" i="1"/>
  <c r="P31" i="1"/>
  <c r="I30" i="1"/>
  <c r="F30" i="1" s="1"/>
  <c r="G30" i="1" s="1"/>
  <c r="I29" i="1"/>
  <c r="F29" i="1" s="1"/>
  <c r="G29" i="1" s="1"/>
  <c r="G29" i="2" l="1"/>
  <c r="G39" i="2" s="1"/>
  <c r="H39" i="2" s="1"/>
  <c r="F39" i="2"/>
  <c r="G28" i="2"/>
  <c r="G38" i="2" s="1"/>
  <c r="H38" i="2" s="1"/>
  <c r="F38" i="2"/>
  <c r="F57" i="1"/>
  <c r="F56" i="1"/>
  <c r="Q58" i="1"/>
  <c r="I30" i="2"/>
  <c r="Q31" i="1"/>
  <c r="Q40" i="1"/>
  <c r="I21" i="1"/>
  <c r="F21" i="1" s="1"/>
  <c r="G21" i="1" s="1"/>
  <c r="Q22" i="1"/>
  <c r="Q49" i="1"/>
  <c r="G57" i="1" l="1"/>
  <c r="G56" i="1"/>
  <c r="F30" i="2"/>
  <c r="I40" i="2"/>
  <c r="L13" i="1"/>
  <c r="M7" i="1"/>
  <c r="N7" i="1" s="1"/>
  <c r="O7" i="1" s="1"/>
  <c r="P7" i="1" s="1"/>
  <c r="G30" i="2" l="1"/>
  <c r="G40" i="2" s="1"/>
  <c r="H40" i="2" s="1"/>
  <c r="F40" i="2"/>
  <c r="M13" i="1"/>
  <c r="I9" i="1"/>
  <c r="F9" i="1" s="1"/>
  <c r="I63" i="1" l="1"/>
  <c r="N13" i="1"/>
  <c r="I10" i="1"/>
  <c r="G9" i="1" l="1"/>
  <c r="G63" i="1" s="1"/>
  <c r="H63" i="1" s="1"/>
  <c r="F63" i="1"/>
  <c r="F10" i="1"/>
  <c r="I64" i="1"/>
  <c r="O13" i="1"/>
  <c r="G10" i="1" l="1"/>
  <c r="G64" i="1" s="1"/>
  <c r="H64" i="1" s="1"/>
  <c r="F64" i="1"/>
  <c r="P13" i="1"/>
  <c r="I12" i="1"/>
  <c r="I11" i="1"/>
  <c r="F11" i="1" l="1"/>
  <c r="I65" i="1"/>
  <c r="F12" i="1"/>
  <c r="I66" i="1"/>
  <c r="Q13" i="1"/>
  <c r="G12" i="1" l="1"/>
  <c r="G66" i="1" s="1"/>
  <c r="H66" i="1" s="1"/>
  <c r="F66" i="1"/>
  <c r="G11" i="1"/>
  <c r="G65" i="1" s="1"/>
  <c r="H65" i="1" s="1"/>
  <c r="F65" i="1"/>
</calcChain>
</file>

<file path=xl/sharedStrings.xml><?xml version="1.0" encoding="utf-8"?>
<sst xmlns="http://schemas.openxmlformats.org/spreadsheetml/2006/main" count="328" uniqueCount="66">
  <si>
    <t>Net Cumulative</t>
  </si>
  <si>
    <t>Total</t>
  </si>
  <si>
    <t>2020 CDM Forecast</t>
  </si>
  <si>
    <t>2021 CDM Forecast</t>
  </si>
  <si>
    <t>2022 CDM Forecast</t>
  </si>
  <si>
    <t>2023 CDM Forecast</t>
  </si>
  <si>
    <t>2024 CDM Forecast</t>
  </si>
  <si>
    <t>RES</t>
  </si>
  <si>
    <t>Cumulative Net Breakdown</t>
  </si>
  <si>
    <t>CSMUR</t>
  </si>
  <si>
    <t>MWh</t>
  </si>
  <si>
    <t>GS&lt;50</t>
  </si>
  <si>
    <t>GS 50-1000kW</t>
  </si>
  <si>
    <t>GS1-5MW</t>
  </si>
  <si>
    <t>LU</t>
  </si>
  <si>
    <t>MW</t>
  </si>
  <si>
    <t>GS 1-5MW</t>
  </si>
  <si>
    <t>Savings Persistence</t>
  </si>
  <si>
    <t>Program Year</t>
  </si>
  <si>
    <t>Gross MW</t>
  </si>
  <si>
    <t>2006-2010</t>
  </si>
  <si>
    <t>RES120</t>
  </si>
  <si>
    <t>GS&lt;1MW</t>
  </si>
  <si>
    <t>GS &gt;5MW</t>
  </si>
  <si>
    <t>Gross MWh - 2006-2010</t>
  </si>
  <si>
    <t>Gross MW - 2006-2010</t>
  </si>
  <si>
    <t>Gross MWh - 2011-2014</t>
  </si>
  <si>
    <t>Gross MW - 2011-2014</t>
  </si>
  <si>
    <t>RES Gross MWh</t>
  </si>
  <si>
    <t>RES120 Gross MWh</t>
  </si>
  <si>
    <t>GS&lt;50 Gross MWh</t>
  </si>
  <si>
    <t>GS&lt;1MW Gross MWh</t>
  </si>
  <si>
    <t>GS 1-5MW Gross MWh</t>
  </si>
  <si>
    <t>GS&gt;5MW Gross MWh</t>
  </si>
  <si>
    <t>Cumulative Incremental Gross (For Load Forecast)</t>
  </si>
  <si>
    <t>Cumulative Incremental Gross (For LRAM)</t>
  </si>
  <si>
    <t>Gross to Net Ratio</t>
  </si>
  <si>
    <t>2020-2024 Load Forecast/LRAM Methodology  Variance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</si>
  <si>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</si>
  <si>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</si>
  <si>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</si>
  <si>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</si>
  <si>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</si>
  <si>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</si>
  <si>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</si>
  <si>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</si>
  <si>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</si>
  <si>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</si>
  <si>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</si>
  <si>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</si>
  <si>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</si>
  <si>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</si>
  <si>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</si>
  <si>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D=B+C</t>
  </si>
  <si>
    <t>F=D+E</t>
  </si>
  <si>
    <t>H=FxG</t>
  </si>
  <si>
    <t>Total Company</t>
  </si>
  <si>
    <t>Line No.</t>
  </si>
  <si>
    <t>D=(B+C)</t>
  </si>
  <si>
    <t>GS 50-1000MW</t>
  </si>
  <si>
    <t>LRAM Energy Impact Breakdown</t>
  </si>
  <si>
    <t>LRAM Demand Impact Breakdown</t>
  </si>
  <si>
    <t>Load Forecast Demand Impacts</t>
  </si>
  <si>
    <t>Load Forecast Energy Impacts</t>
  </si>
  <si>
    <t>P</t>
  </si>
  <si>
    <t>Cumulative 2018 Persistence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</si>
</sst>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  <numFmt numFmtId="166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Microsoft Sans Serif"/>
      <family val="2"/>
    </font>
    <font>
      <b/>
      <i/>
      <sz val="11"/>
      <color theme="1"/>
      <name val="Calibri"/>
      <family val="2"/>
      <scheme val="minor"/>
    </font>
    <font>
      <sz val="10"/>
      <color rgb="FF000000"/>
      <name val="Microsoft Sans Serif"/>
      <family val="2"/>
    </font>
    <font>
      <sz val="10"/>
      <color theme="1"/>
      <name val="Microsoft Sans Serif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Microsoft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1">
    <xf numFmtId="0" fontId="0" fillId="0" borderId="0" xfId="0"/>
    <xf numFmtId="43" fontId="0" fillId="0" borderId="0" xfId="1" applyFont="1"/>
    <xf numFmtId="43" fontId="0" fillId="0" borderId="0" xfId="0" applyNumberFormat="1"/>
    <xf numFmtId="0" fontId="2" fillId="0" borderId="11" xfId="0" applyFont="1" applyBorder="1"/>
    <xf numFmtId="43" fontId="0" fillId="0" borderId="11" xfId="1" applyFont="1" applyBorder="1"/>
    <xf numFmtId="43" fontId="0" fillId="0" borderId="12" xfId="1" applyFont="1" applyBorder="1"/>
    <xf numFmtId="43" fontId="8" fillId="0" borderId="11" xfId="1" applyFont="1" applyBorder="1"/>
    <xf numFmtId="43" fontId="9" fillId="0" borderId="11" xfId="1" applyFont="1" applyBorder="1" applyAlignment="1">
      <alignment horizontal="center" vertical="top"/>
    </xf>
    <xf numFmtId="0" fontId="2" fillId="0" borderId="0" xfId="0" applyFont="1" applyBorder="1"/>
    <xf numFmtId="43" fontId="0" fillId="0" borderId="0" xfId="1" applyFont="1" applyBorder="1"/>
    <xf numFmtId="43" fontId="9" fillId="0" borderId="0" xfId="1" applyFont="1" applyBorder="1" applyAlignment="1">
      <alignment horizontal="center" vertical="top"/>
    </xf>
    <xf numFmtId="3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wrapText="1"/>
    </xf>
    <xf numFmtId="0" fontId="6" fillId="0" borderId="17" xfId="0" applyFont="1" applyFill="1" applyBorder="1" applyAlignment="1">
      <alignment vertical="center"/>
    </xf>
    <xf numFmtId="3" fontId="7" fillId="0" borderId="8" xfId="0" applyNumberFormat="1" applyFont="1" applyFill="1" applyBorder="1" applyAlignment="1">
      <alignment horizontal="center" vertical="center"/>
    </xf>
    <xf numFmtId="164" fontId="0" fillId="0" borderId="0" xfId="1" applyNumberFormat="1" applyFont="1" applyFill="1"/>
    <xf numFmtId="43" fontId="0" fillId="0" borderId="0" xfId="1" applyFont="1" applyFill="1"/>
    <xf numFmtId="165" fontId="0" fillId="0" borderId="0" xfId="1" applyNumberFormat="1" applyFont="1" applyFill="1"/>
    <xf numFmtId="10" fontId="0" fillId="0" borderId="0" xfId="2" applyNumberFormat="1" applyFont="1" applyFill="1"/>
    <xf numFmtId="0" fontId="6" fillId="0" borderId="5" xfId="0" applyFont="1" applyFill="1" applyBorder="1" applyAlignment="1">
      <alignment vertical="center"/>
    </xf>
    <xf numFmtId="164" fontId="0" fillId="0" borderId="0" xfId="0" applyNumberFormat="1" applyFill="1"/>
    <xf numFmtId="3" fontId="7" fillId="0" borderId="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7" fillId="0" borderId="9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4" fillId="0" borderId="1" xfId="0" applyFont="1" applyFill="1" applyBorder="1" applyAlignment="1">
      <alignment horizontal="center" vertical="center"/>
    </xf>
    <xf numFmtId="3" fontId="0" fillId="0" borderId="0" xfId="0" applyNumberFormat="1" applyFill="1"/>
    <xf numFmtId="43" fontId="0" fillId="0" borderId="0" xfId="0" applyNumberFormat="1" applyFill="1"/>
    <xf numFmtId="43" fontId="8" fillId="0" borderId="0" xfId="1" applyFont="1" applyFill="1"/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3" fontId="2" fillId="0" borderId="0" xfId="0" applyNumberFormat="1" applyFont="1" applyFill="1" applyBorder="1"/>
    <xf numFmtId="166" fontId="0" fillId="0" borderId="0" xfId="2" applyNumberFormat="1" applyFont="1" applyFill="1"/>
    <xf numFmtId="0" fontId="0" fillId="0" borderId="10" xfId="0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165" fontId="8" fillId="0" borderId="0" xfId="1" applyNumberFormat="1" applyFont="1" applyFill="1"/>
    <xf numFmtId="165" fontId="0" fillId="0" borderId="0" xfId="0" applyNumberFormat="1" applyFill="1"/>
    <xf numFmtId="43" fontId="6" fillId="0" borderId="5" xfId="1" applyNumberFormat="1" applyFont="1" applyFill="1" applyBorder="1" applyAlignment="1">
      <alignment horizontal="center" vertical="center"/>
    </xf>
    <xf numFmtId="43" fontId="6" fillId="0" borderId="7" xfId="1" applyNumberFormat="1" applyFont="1" applyFill="1" applyBorder="1" applyAlignment="1">
      <alignment horizontal="center" vertical="center"/>
    </xf>
    <xf numFmtId="43" fontId="6" fillId="0" borderId="0" xfId="1" applyNumberFormat="1" applyFont="1" applyFill="1" applyBorder="1" applyAlignment="1">
      <alignment horizontal="center" vertical="center"/>
    </xf>
    <xf numFmtId="43" fontId="6" fillId="0" borderId="17" xfId="1" applyNumberFormat="1" applyFont="1" applyFill="1" applyBorder="1" applyAlignment="1">
      <alignment horizontal="center" vertical="center"/>
    </xf>
    <xf numFmtId="43" fontId="6" fillId="0" borderId="15" xfId="1" applyNumberFormat="1" applyFont="1" applyFill="1" applyBorder="1" applyAlignment="1">
      <alignment horizontal="center" vertical="center"/>
    </xf>
    <xf numFmtId="43" fontId="6" fillId="0" borderId="13" xfId="1" applyNumberFormat="1" applyFont="1" applyFill="1" applyBorder="1" applyAlignment="1">
      <alignment horizontal="center" vertical="center"/>
    </xf>
    <xf numFmtId="43" fontId="6" fillId="0" borderId="16" xfId="1" applyNumberFormat="1" applyFont="1" applyFill="1" applyBorder="1" applyAlignment="1">
      <alignment horizontal="center" vertical="center"/>
    </xf>
    <xf numFmtId="43" fontId="6" fillId="0" borderId="10" xfId="1" applyNumberFormat="1" applyFont="1" applyFill="1" applyBorder="1" applyAlignment="1">
      <alignment horizontal="center" vertical="center"/>
    </xf>
    <xf numFmtId="43" fontId="6" fillId="0" borderId="14" xfId="1" applyNumberFormat="1" applyFont="1" applyFill="1" applyBorder="1" applyAlignment="1">
      <alignment horizontal="center" vertical="center"/>
    </xf>
    <xf numFmtId="43" fontId="2" fillId="0" borderId="13" xfId="0" applyNumberFormat="1" applyFont="1" applyFill="1" applyBorder="1"/>
    <xf numFmtId="43" fontId="2" fillId="0" borderId="7" xfId="1" applyNumberFormat="1" applyFont="1" applyFill="1" applyBorder="1"/>
    <xf numFmtId="43" fontId="2" fillId="0" borderId="14" xfId="1" applyNumberFormat="1" applyFont="1" applyFill="1" applyBorder="1"/>
    <xf numFmtId="43" fontId="2" fillId="0" borderId="3" xfId="0" applyNumberFormat="1" applyFont="1" applyFill="1" applyBorder="1"/>
    <xf numFmtId="0" fontId="6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43" fontId="4" fillId="0" borderId="1" xfId="0" applyNumberFormat="1" applyFont="1" applyFill="1" applyBorder="1" applyAlignment="1">
      <alignment horizontal="right" vertical="center"/>
    </xf>
    <xf numFmtId="43" fontId="4" fillId="0" borderId="4" xfId="0" applyNumberFormat="1" applyFont="1" applyFill="1" applyBorder="1" applyAlignment="1">
      <alignment horizontal="right" vertical="center"/>
    </xf>
    <xf numFmtId="43" fontId="4" fillId="0" borderId="4" xfId="0" applyNumberFormat="1" applyFont="1" applyFill="1" applyBorder="1" applyAlignment="1">
      <alignment vertical="center"/>
    </xf>
    <xf numFmtId="43" fontId="4" fillId="0" borderId="2" xfId="0" applyNumberFormat="1" applyFont="1" applyFill="1" applyBorder="1" applyAlignment="1">
      <alignment vertical="center"/>
    </xf>
    <xf numFmtId="3" fontId="10" fillId="0" borderId="8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164" fontId="8" fillId="0" borderId="0" xfId="1" applyNumberFormat="1" applyFont="1" applyFill="1"/>
    <xf numFmtId="164" fontId="8" fillId="0" borderId="0" xfId="0" applyNumberFormat="1" applyFont="1" applyFill="1"/>
    <xf numFmtId="9" fontId="0" fillId="0" borderId="0" xfId="2" applyFont="1" applyFill="1"/>
    <xf numFmtId="9" fontId="6" fillId="0" borderId="0" xfId="2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Z69"/>
  <sheetViews>
    <sheetView tabSelected="1" view="pageBreakPreview" zoomScale="40" zoomScaleNormal="40" zoomScaleSheetLayoutView="40" workbookViewId="0">
      <selection activeCell="J68" sqref="J68"/>
    </sheetView>
  </sheetViews>
  <sheetFormatPr defaultColWidth="9.109375" defaultRowHeight="14.4" x14ac:dyDescent="0.3"/>
  <cols>
    <col min="1" max="1" width="6.44140625" style="12" customWidth="1"/>
    <col min="2" max="2" width="20.33203125" style="13" customWidth="1"/>
    <col min="3" max="3" width="11.88671875" style="13" customWidth="1"/>
    <col min="4" max="4" width="20.6640625" style="13" customWidth="1"/>
    <col min="5" max="5" width="21.5546875" style="13" customWidth="1"/>
    <col min="6" max="9" width="20.6640625" style="13" customWidth="1"/>
    <col min="10" max="11" width="18" style="13" customWidth="1"/>
    <col min="12" max="12" width="13.33203125" style="13" bestFit="1" customWidth="1"/>
    <col min="13" max="16" width="12.6640625" style="13" bestFit="1" customWidth="1"/>
    <col min="17" max="17" width="26.33203125" style="13" bestFit="1" customWidth="1"/>
    <col min="18" max="18" width="9.5546875" style="13" bestFit="1" customWidth="1"/>
    <col min="19" max="20" width="11.5546875" style="13" bestFit="1" customWidth="1"/>
    <col min="21" max="21" width="9.5546875" style="13" bestFit="1" customWidth="1"/>
    <col min="22" max="24" width="9.109375" style="13"/>
    <col min="25" max="25" width="9.5546875" style="13" bestFit="1" customWidth="1"/>
    <col min="26" max="16384" width="9.109375" style="13"/>
  </cols>
  <sheetData>
    <row r="2" spans="1:26" s="41" customFormat="1" ht="28.8" x14ac:dyDescent="0.3">
      <c r="A2" s="39" t="s">
        <v>57</v>
      </c>
      <c r="B2" s="40" t="s">
        <v>38</v>
      </c>
      <c r="C2" s="40" t="s">
        <v>39</v>
      </c>
      <c r="D2" s="40" t="s">
        <v>40</v>
      </c>
      <c r="E2" s="40" t="s">
        <v>41</v>
      </c>
      <c r="F2" s="40" t="s">
        <v>42</v>
      </c>
      <c r="G2" s="40" t="s">
        <v>43</v>
      </c>
      <c r="H2" s="40" t="s">
        <v>44</v>
      </c>
      <c r="I2" s="40" t="s">
        <v>45</v>
      </c>
      <c r="J2" s="40" t="s">
        <v>46</v>
      </c>
      <c r="K2" s="40" t="s">
        <v>47</v>
      </c>
      <c r="L2" s="40" t="s">
        <v>48</v>
      </c>
      <c r="M2" s="40" t="s">
        <v>49</v>
      </c>
      <c r="N2" s="40" t="s">
        <v>50</v>
      </c>
      <c r="O2" s="40" t="s">
        <v>51</v>
      </c>
      <c r="P2" s="40" t="s">
        <v>52</v>
      </c>
      <c r="Q2" s="40" t="s">
        <v>64</v>
      </c>
    </row>
    <row r="4" spans="1:26" x14ac:dyDescent="0.3">
      <c r="E4" s="34" t="s">
        <v>53</v>
      </c>
      <c r="G4" s="34" t="s">
        <v>54</v>
      </c>
      <c r="I4" s="34" t="s">
        <v>55</v>
      </c>
      <c r="J4" s="76"/>
      <c r="K4" s="76"/>
      <c r="L4" s="76"/>
      <c r="M4" s="76"/>
      <c r="N4" s="76"/>
      <c r="O4" s="76"/>
      <c r="P4" s="76"/>
    </row>
    <row r="5" spans="1:26" ht="15" thickBot="1" x14ac:dyDescent="0.35">
      <c r="B5" s="77" t="s">
        <v>63</v>
      </c>
      <c r="C5" s="77"/>
      <c r="E5" s="34"/>
      <c r="G5" s="34"/>
      <c r="I5" s="34"/>
      <c r="J5" s="77" t="s">
        <v>60</v>
      </c>
      <c r="K5" s="77"/>
      <c r="L5" s="77"/>
      <c r="M5" s="77"/>
      <c r="N5" s="77"/>
      <c r="O5" s="77"/>
      <c r="P5" s="77"/>
      <c r="Q5" s="77"/>
    </row>
    <row r="6" spans="1:26" ht="15" thickBot="1" x14ac:dyDescent="0.35">
      <c r="E6" s="34"/>
      <c r="G6" s="34"/>
      <c r="I6" s="34"/>
      <c r="J6" s="38"/>
      <c r="K6" s="58"/>
      <c r="L6" s="76"/>
      <c r="M6" s="76"/>
      <c r="N6" s="76"/>
      <c r="O6" s="76"/>
      <c r="P6" s="76"/>
      <c r="Q6" s="76"/>
    </row>
    <row r="7" spans="1:26" ht="43.2" customHeight="1" thickBot="1" x14ac:dyDescent="0.35">
      <c r="B7" s="78" t="s">
        <v>7</v>
      </c>
      <c r="C7" s="79"/>
      <c r="D7" s="14" t="s">
        <v>65</v>
      </c>
      <c r="E7" s="14" t="s">
        <v>34</v>
      </c>
      <c r="F7" s="14" t="s">
        <v>37</v>
      </c>
      <c r="G7" s="14" t="s">
        <v>35</v>
      </c>
      <c r="H7" s="14" t="s">
        <v>36</v>
      </c>
      <c r="I7" s="14" t="s">
        <v>0</v>
      </c>
      <c r="J7" s="71" t="s">
        <v>10</v>
      </c>
      <c r="K7" s="72">
        <v>2019</v>
      </c>
      <c r="L7" s="73">
        <v>2020</v>
      </c>
      <c r="M7" s="73">
        <f>L7+1</f>
        <v>2021</v>
      </c>
      <c r="N7" s="73">
        <f t="shared" ref="N7:P7" si="0">M7+1</f>
        <v>2022</v>
      </c>
      <c r="O7" s="73">
        <f t="shared" si="0"/>
        <v>2023</v>
      </c>
      <c r="P7" s="74">
        <f t="shared" si="0"/>
        <v>2024</v>
      </c>
      <c r="Q7" s="75" t="s">
        <v>1</v>
      </c>
      <c r="S7" s="69"/>
      <c r="T7" s="69"/>
      <c r="U7" s="69"/>
      <c r="V7" s="69"/>
      <c r="W7" s="69"/>
      <c r="X7" s="69"/>
    </row>
    <row r="8" spans="1:26" x14ac:dyDescent="0.3">
      <c r="A8" s="12">
        <v>1</v>
      </c>
      <c r="B8" s="15" t="s">
        <v>2</v>
      </c>
      <c r="C8" s="64">
        <v>801974.42106290499</v>
      </c>
      <c r="D8" s="67">
        <v>-778250.76717113715</v>
      </c>
      <c r="E8" s="18">
        <f>C8+D8</f>
        <v>23723.653891767841</v>
      </c>
      <c r="F8" s="18">
        <f>(I8/H8)-E8</f>
        <v>3857.277040690009</v>
      </c>
      <c r="G8" s="19">
        <f>E8+F8</f>
        <v>27580.93093245785</v>
      </c>
      <c r="H8" s="37">
        <v>1.0161870878319652</v>
      </c>
      <c r="I8" s="19">
        <f>Q8</f>
        <v>28027.385883948911</v>
      </c>
      <c r="J8" s="21" t="s">
        <v>2</v>
      </c>
      <c r="K8" s="47">
        <v>16124.47988394891</v>
      </c>
      <c r="L8" s="48">
        <v>11902.906000000001</v>
      </c>
      <c r="M8" s="48"/>
      <c r="N8" s="48"/>
      <c r="O8" s="48"/>
      <c r="P8" s="49"/>
      <c r="Q8" s="53">
        <f>SUM(K8:P8)</f>
        <v>28027.385883948911</v>
      </c>
      <c r="R8" s="22"/>
      <c r="S8" s="28"/>
      <c r="T8" s="28"/>
      <c r="U8" s="28"/>
      <c r="V8" s="28"/>
      <c r="W8" s="28"/>
      <c r="X8" s="28"/>
      <c r="Y8" s="28"/>
      <c r="Z8" s="29"/>
    </row>
    <row r="9" spans="1:26" x14ac:dyDescent="0.3">
      <c r="A9" s="12">
        <v>2</v>
      </c>
      <c r="B9" s="21" t="s">
        <v>3</v>
      </c>
      <c r="C9" s="65">
        <v>814023.15452944825</v>
      </c>
      <c r="D9" s="68">
        <v>-778250.76717113715</v>
      </c>
      <c r="E9" s="18">
        <f t="shared" ref="E9:E12" si="1">C9+D9</f>
        <v>35772.387358311098</v>
      </c>
      <c r="F9" s="18">
        <f>(I9/H9)-E9</f>
        <v>3084.9737484771904</v>
      </c>
      <c r="G9" s="19">
        <f>E9+F9</f>
        <v>38857.361106788288</v>
      </c>
      <c r="H9" s="37">
        <v>1.0079772472533262</v>
      </c>
      <c r="I9" s="19">
        <f>Q9</f>
        <v>39167.335883948916</v>
      </c>
      <c r="J9" s="21" t="s">
        <v>3</v>
      </c>
      <c r="K9" s="44">
        <v>16124.47988394891</v>
      </c>
      <c r="L9" s="46">
        <v>11139.95</v>
      </c>
      <c r="M9" s="46">
        <v>11902.906000000001</v>
      </c>
      <c r="N9" s="46"/>
      <c r="O9" s="46"/>
      <c r="P9" s="45"/>
      <c r="Q9" s="54">
        <f t="shared" ref="Q9:Q12" si="2">SUM(K9:P9)</f>
        <v>39167.335883948916</v>
      </c>
      <c r="R9" s="22"/>
      <c r="S9" s="28"/>
      <c r="T9" s="28"/>
      <c r="U9" s="28"/>
      <c r="V9" s="28"/>
      <c r="W9" s="28"/>
      <c r="X9" s="28"/>
      <c r="Y9" s="28"/>
      <c r="Z9" s="29"/>
    </row>
    <row r="10" spans="1:26" x14ac:dyDescent="0.3">
      <c r="A10" s="12">
        <v>3</v>
      </c>
      <c r="B10" s="21" t="s">
        <v>4</v>
      </c>
      <c r="C10" s="65">
        <v>826071.88799599127</v>
      </c>
      <c r="D10" s="68">
        <v>-778250.76717113715</v>
      </c>
      <c r="E10" s="18">
        <f t="shared" si="1"/>
        <v>47821.120824854122</v>
      </c>
      <c r="F10" s="18">
        <f>(I10/H10)-E10</f>
        <v>2312.6704562646191</v>
      </c>
      <c r="G10" s="19">
        <f t="shared" ref="G10:G12" si="3">E10+F10</f>
        <v>50133.791281118742</v>
      </c>
      <c r="H10" s="37">
        <v>1.0034606320088049</v>
      </c>
      <c r="I10" s="19">
        <f t="shared" ref="I10:I12" si="4">Q10</f>
        <v>50307.28588394892</v>
      </c>
      <c r="J10" s="21" t="s">
        <v>4</v>
      </c>
      <c r="K10" s="44">
        <v>16124.47988394891</v>
      </c>
      <c r="L10" s="46">
        <v>11139.95</v>
      </c>
      <c r="M10" s="46">
        <v>11139.95</v>
      </c>
      <c r="N10" s="46">
        <v>11902.906000000001</v>
      </c>
      <c r="O10" s="46"/>
      <c r="P10" s="45"/>
      <c r="Q10" s="54">
        <f t="shared" si="2"/>
        <v>50307.28588394892</v>
      </c>
      <c r="R10" s="22"/>
      <c r="S10" s="28"/>
      <c r="T10" s="28"/>
      <c r="U10" s="28"/>
      <c r="V10" s="28"/>
      <c r="W10" s="28"/>
      <c r="X10" s="28"/>
      <c r="Y10" s="28"/>
      <c r="Z10" s="29"/>
    </row>
    <row r="11" spans="1:26" x14ac:dyDescent="0.3">
      <c r="A11" s="12">
        <v>4</v>
      </c>
      <c r="B11" s="21" t="s">
        <v>5</v>
      </c>
      <c r="C11" s="65">
        <v>838120.62146253453</v>
      </c>
      <c r="D11" s="68">
        <v>-778250.76717113715</v>
      </c>
      <c r="E11" s="18">
        <f t="shared" si="1"/>
        <v>59869.85429139738</v>
      </c>
      <c r="F11" s="18">
        <f t="shared" ref="F11" si="5">(I11/H11)-E11</f>
        <v>1540.3671640518005</v>
      </c>
      <c r="G11" s="19">
        <f t="shared" si="3"/>
        <v>61410.22145544918</v>
      </c>
      <c r="H11" s="37">
        <v>1.0006027405148927</v>
      </c>
      <c r="I11" s="19">
        <f t="shared" si="4"/>
        <v>61447.235883948917</v>
      </c>
      <c r="J11" s="21" t="s">
        <v>5</v>
      </c>
      <c r="K11" s="44">
        <v>16124.47988394891</v>
      </c>
      <c r="L11" s="46">
        <v>11139.95</v>
      </c>
      <c r="M11" s="46">
        <v>11139.95</v>
      </c>
      <c r="N11" s="46">
        <v>11139.95</v>
      </c>
      <c r="O11" s="46">
        <v>11902.906000000001</v>
      </c>
      <c r="P11" s="45"/>
      <c r="Q11" s="54">
        <f t="shared" si="2"/>
        <v>61447.235883948917</v>
      </c>
      <c r="R11" s="22"/>
      <c r="S11" s="28"/>
      <c r="T11" s="28"/>
      <c r="U11" s="28"/>
      <c r="V11" s="28"/>
      <c r="W11" s="28"/>
      <c r="X11" s="28"/>
      <c r="Y11" s="28"/>
      <c r="Z11" s="29"/>
    </row>
    <row r="12" spans="1:26" ht="15" thickBot="1" x14ac:dyDescent="0.35">
      <c r="A12" s="12">
        <v>5</v>
      </c>
      <c r="B12" s="24" t="s">
        <v>6</v>
      </c>
      <c r="C12" s="66">
        <v>850169.35492907779</v>
      </c>
      <c r="D12" s="68">
        <v>-778250.76717113715</v>
      </c>
      <c r="E12" s="18">
        <f t="shared" si="1"/>
        <v>71918.587757940637</v>
      </c>
      <c r="F12" s="18">
        <f>(I12/H12)-E12</f>
        <v>768.06387183899642</v>
      </c>
      <c r="G12" s="19">
        <f t="shared" si="3"/>
        <v>72686.651629779633</v>
      </c>
      <c r="H12" s="37">
        <v>0.99863158167833432</v>
      </c>
      <c r="I12" s="19">
        <f t="shared" si="4"/>
        <v>72587.185883948914</v>
      </c>
      <c r="J12" s="21" t="s">
        <v>6</v>
      </c>
      <c r="K12" s="44">
        <v>16124.47988394891</v>
      </c>
      <c r="L12" s="46">
        <v>11139.95</v>
      </c>
      <c r="M12" s="46">
        <v>11139.95</v>
      </c>
      <c r="N12" s="46">
        <v>11139.95</v>
      </c>
      <c r="O12" s="46">
        <v>11139.95</v>
      </c>
      <c r="P12" s="45">
        <v>11902.906000000001</v>
      </c>
      <c r="Q12" s="55">
        <f t="shared" si="2"/>
        <v>72587.185883948914</v>
      </c>
      <c r="R12" s="22"/>
      <c r="S12" s="28"/>
      <c r="T12" s="28"/>
      <c r="U12" s="28"/>
      <c r="V12" s="28"/>
      <c r="W12" s="28"/>
      <c r="X12" s="28"/>
      <c r="Y12" s="28"/>
      <c r="Z12" s="29"/>
    </row>
    <row r="13" spans="1:26" ht="15" thickBot="1" x14ac:dyDescent="0.35">
      <c r="A13" s="12">
        <v>6</v>
      </c>
      <c r="B13" s="26"/>
      <c r="C13" s="26"/>
      <c r="J13" s="27" t="s">
        <v>1</v>
      </c>
      <c r="K13" s="60">
        <f t="shared" ref="K13:O13" si="6">SUM(K8:K12)</f>
        <v>80622.399419744557</v>
      </c>
      <c r="L13" s="61">
        <f t="shared" si="6"/>
        <v>56462.705999999991</v>
      </c>
      <c r="M13" s="62">
        <f t="shared" si="6"/>
        <v>45322.755999999994</v>
      </c>
      <c r="N13" s="62">
        <f t="shared" si="6"/>
        <v>34182.805999999997</v>
      </c>
      <c r="O13" s="62">
        <f t="shared" si="6"/>
        <v>23042.856</v>
      </c>
      <c r="P13" s="63">
        <f>SUM(P8:P12)</f>
        <v>11902.906000000001</v>
      </c>
      <c r="Q13" s="56">
        <f>SUM(Q8:Q12)</f>
        <v>251536.42941974459</v>
      </c>
      <c r="R13" s="22"/>
    </row>
    <row r="14" spans="1:26" x14ac:dyDescent="0.3">
      <c r="I14" s="29"/>
      <c r="Q14" s="35"/>
      <c r="R14" s="22"/>
    </row>
    <row r="15" spans="1:26" ht="15" thickBot="1" x14ac:dyDescent="0.35">
      <c r="J15" s="77"/>
      <c r="K15" s="77"/>
      <c r="L15" s="77"/>
      <c r="M15" s="77"/>
      <c r="N15" s="77"/>
      <c r="O15" s="77"/>
      <c r="P15" s="77"/>
      <c r="Q15" s="35"/>
      <c r="R15" s="22"/>
    </row>
    <row r="16" spans="1:26" ht="43.95" customHeight="1" thickBot="1" x14ac:dyDescent="0.35">
      <c r="B16" s="78" t="s">
        <v>9</v>
      </c>
      <c r="C16" s="79"/>
      <c r="D16" s="14" t="s">
        <v>65</v>
      </c>
      <c r="E16" s="14" t="s">
        <v>34</v>
      </c>
      <c r="F16" s="14" t="s">
        <v>37</v>
      </c>
      <c r="G16" s="14" t="s">
        <v>35</v>
      </c>
      <c r="H16" s="14" t="s">
        <v>36</v>
      </c>
      <c r="I16" s="14" t="s">
        <v>0</v>
      </c>
      <c r="J16" s="71" t="s">
        <v>10</v>
      </c>
      <c r="K16" s="72">
        <v>2019</v>
      </c>
      <c r="L16" s="73">
        <v>2020</v>
      </c>
      <c r="M16" s="73">
        <f>L16+1</f>
        <v>2021</v>
      </c>
      <c r="N16" s="73">
        <f t="shared" ref="N16" si="7">M16+1</f>
        <v>2022</v>
      </c>
      <c r="O16" s="73">
        <f t="shared" ref="O16" si="8">N16+1</f>
        <v>2023</v>
      </c>
      <c r="P16" s="74">
        <f t="shared" ref="P16" si="9">O16+1</f>
        <v>2024</v>
      </c>
      <c r="Q16" s="75" t="s">
        <v>1</v>
      </c>
      <c r="R16" s="22"/>
      <c r="S16" s="69"/>
      <c r="T16" s="69"/>
      <c r="U16" s="69"/>
      <c r="V16" s="69"/>
      <c r="W16" s="69"/>
      <c r="X16" s="69"/>
    </row>
    <row r="17" spans="1:26" x14ac:dyDescent="0.3">
      <c r="A17" s="12">
        <v>7</v>
      </c>
      <c r="B17" s="15" t="s">
        <v>2</v>
      </c>
      <c r="C17" s="64">
        <v>17218.354023532363</v>
      </c>
      <c r="D17" s="67">
        <v>-14417.123951448822</v>
      </c>
      <c r="E17" s="19">
        <f>C17+D17</f>
        <v>2801.230072083541</v>
      </c>
      <c r="F17" s="18">
        <f>(I17/H17)-E17</f>
        <v>689.15978518174506</v>
      </c>
      <c r="G17" s="19">
        <f>E17+F17</f>
        <v>3490.3898572652861</v>
      </c>
      <c r="H17" s="37">
        <v>1.0335202986688941</v>
      </c>
      <c r="I17" s="19">
        <f>Q17</f>
        <v>3607.3887677516968</v>
      </c>
      <c r="J17" s="21" t="s">
        <v>2</v>
      </c>
      <c r="K17" s="47">
        <v>1902.1657677516969</v>
      </c>
      <c r="L17" s="48">
        <v>1705.223</v>
      </c>
      <c r="M17" s="48"/>
      <c r="N17" s="48"/>
      <c r="O17" s="48"/>
      <c r="P17" s="49"/>
      <c r="Q17" s="53">
        <f>SUM(K17:P17)</f>
        <v>3607.3887677516968</v>
      </c>
      <c r="R17" s="22"/>
      <c r="S17" s="29"/>
      <c r="T17" s="29"/>
      <c r="U17" s="29"/>
      <c r="V17" s="29"/>
      <c r="W17" s="29"/>
      <c r="X17" s="29"/>
      <c r="Y17" s="29"/>
      <c r="Z17" s="29"/>
    </row>
    <row r="18" spans="1:26" x14ac:dyDescent="0.3">
      <c r="A18" s="12">
        <v>8</v>
      </c>
      <c r="B18" s="21" t="s">
        <v>3</v>
      </c>
      <c r="C18" s="65">
        <v>18888.306524361309</v>
      </c>
      <c r="D18" s="68">
        <v>-14417.123951448822</v>
      </c>
      <c r="E18" s="19">
        <f>C18+D18</f>
        <v>4471.1825729124866</v>
      </c>
      <c r="F18" s="18">
        <f t="shared" ref="F18:F21" si="10">(I18/H18)-E18</f>
        <v>649.8343640354833</v>
      </c>
      <c r="G18" s="19">
        <f>E18+F18</f>
        <v>5121.01693694797</v>
      </c>
      <c r="H18" s="37">
        <v>1.0295720230314218</v>
      </c>
      <c r="I18" s="19">
        <f t="shared" ref="I18:I21" si="11">Q18</f>
        <v>5272.4557677516968</v>
      </c>
      <c r="J18" s="21" t="s">
        <v>3</v>
      </c>
      <c r="K18" s="44">
        <v>1902.1657677516969</v>
      </c>
      <c r="L18" s="46">
        <v>1665.067</v>
      </c>
      <c r="M18" s="46">
        <v>1705.223</v>
      </c>
      <c r="N18" s="46"/>
      <c r="O18" s="46"/>
      <c r="P18" s="45"/>
      <c r="Q18" s="54">
        <f t="shared" ref="Q18:Q21" si="12">SUM(K18:P18)</f>
        <v>5272.4557677516968</v>
      </c>
      <c r="R18" s="22"/>
      <c r="S18" s="29"/>
      <c r="T18" s="29"/>
      <c r="U18" s="29"/>
      <c r="V18" s="29"/>
      <c r="W18" s="29"/>
      <c r="X18" s="29"/>
      <c r="Y18" s="29"/>
      <c r="Z18" s="29"/>
    </row>
    <row r="19" spans="1:26" x14ac:dyDescent="0.3">
      <c r="A19" s="12">
        <v>9</v>
      </c>
      <c r="B19" s="21" t="s">
        <v>4</v>
      </c>
      <c r="C19" s="65">
        <v>20558.259025190244</v>
      </c>
      <c r="D19" s="68">
        <v>-14417.123951448822</v>
      </c>
      <c r="E19" s="19">
        <f t="shared" ref="E19:E21" si="13">C19+D19</f>
        <v>6141.1350737414214</v>
      </c>
      <c r="F19" s="18">
        <f t="shared" si="10"/>
        <v>610.50894288923246</v>
      </c>
      <c r="G19" s="19">
        <f t="shared" ref="G19:G21" si="14">E19+F19</f>
        <v>6751.6440166306538</v>
      </c>
      <c r="H19" s="37">
        <v>1.0275308873902691</v>
      </c>
      <c r="I19" s="19">
        <f t="shared" si="11"/>
        <v>6937.5227677516968</v>
      </c>
      <c r="J19" s="21" t="s">
        <v>4</v>
      </c>
      <c r="K19" s="44">
        <v>1902.1657677516969</v>
      </c>
      <c r="L19" s="46">
        <v>1665.067</v>
      </c>
      <c r="M19" s="46">
        <v>1665.067</v>
      </c>
      <c r="N19" s="46">
        <v>1705.223</v>
      </c>
      <c r="O19" s="46"/>
      <c r="P19" s="45"/>
      <c r="Q19" s="54">
        <f t="shared" si="12"/>
        <v>6937.5227677516968</v>
      </c>
      <c r="R19" s="22"/>
      <c r="S19" s="29"/>
      <c r="T19" s="29"/>
      <c r="U19" s="29"/>
      <c r="V19" s="29"/>
      <c r="W19" s="29"/>
      <c r="X19" s="29"/>
      <c r="Y19" s="29"/>
      <c r="Z19" s="29"/>
    </row>
    <row r="20" spans="1:26" x14ac:dyDescent="0.3">
      <c r="A20" s="12">
        <f>A19+1</f>
        <v>10</v>
      </c>
      <c r="B20" s="21" t="s">
        <v>5</v>
      </c>
      <c r="C20" s="65">
        <v>22228.211526019175</v>
      </c>
      <c r="D20" s="68">
        <v>-14417.123951448822</v>
      </c>
      <c r="E20" s="19">
        <f t="shared" si="13"/>
        <v>7811.0875745703524</v>
      </c>
      <c r="F20" s="18">
        <f t="shared" si="10"/>
        <v>571.18352174298525</v>
      </c>
      <c r="G20" s="19">
        <f t="shared" si="14"/>
        <v>8382.2710963133377</v>
      </c>
      <c r="H20" s="37">
        <v>1.0262838876131386</v>
      </c>
      <c r="I20" s="19">
        <f t="shared" si="11"/>
        <v>8602.5897677516969</v>
      </c>
      <c r="J20" s="21" t="s">
        <v>5</v>
      </c>
      <c r="K20" s="44">
        <v>1902.1657677516969</v>
      </c>
      <c r="L20" s="46">
        <v>1665.067</v>
      </c>
      <c r="M20" s="46">
        <v>1665.067</v>
      </c>
      <c r="N20" s="46">
        <v>1665.067</v>
      </c>
      <c r="O20" s="46">
        <v>1705.223</v>
      </c>
      <c r="P20" s="45"/>
      <c r="Q20" s="54">
        <f t="shared" si="12"/>
        <v>8602.5897677516969</v>
      </c>
      <c r="R20" s="22"/>
      <c r="S20" s="29"/>
      <c r="T20" s="29"/>
      <c r="U20" s="29"/>
      <c r="V20" s="29"/>
      <c r="W20" s="29"/>
      <c r="X20" s="29"/>
      <c r="Y20" s="29"/>
      <c r="Z20" s="29"/>
    </row>
    <row r="21" spans="1:26" ht="15" thickBot="1" x14ac:dyDescent="0.35">
      <c r="A21" s="12">
        <f t="shared" ref="A21:A22" si="15">A20+1</f>
        <v>11</v>
      </c>
      <c r="B21" s="24" t="s">
        <v>6</v>
      </c>
      <c r="C21" s="66">
        <v>23898.164026848102</v>
      </c>
      <c r="D21" s="68">
        <v>-14417.123951448822</v>
      </c>
      <c r="E21" s="19">
        <f t="shared" si="13"/>
        <v>9481.0400753992799</v>
      </c>
      <c r="F21" s="18">
        <f t="shared" si="10"/>
        <v>531.85810059674077</v>
      </c>
      <c r="G21" s="19">
        <f t="shared" si="14"/>
        <v>10012.898175996021</v>
      </c>
      <c r="H21" s="37">
        <v>1.0254430422918321</v>
      </c>
      <c r="I21" s="19">
        <f t="shared" si="11"/>
        <v>10267.656767751696</v>
      </c>
      <c r="J21" s="21" t="s">
        <v>6</v>
      </c>
      <c r="K21" s="44">
        <v>1902.1657677516969</v>
      </c>
      <c r="L21" s="46">
        <v>1665.067</v>
      </c>
      <c r="M21" s="46">
        <v>1665.067</v>
      </c>
      <c r="N21" s="46">
        <v>1665.067</v>
      </c>
      <c r="O21" s="46">
        <v>1665.067</v>
      </c>
      <c r="P21" s="45">
        <v>1705.223</v>
      </c>
      <c r="Q21" s="55">
        <f t="shared" si="12"/>
        <v>10267.656767751696</v>
      </c>
      <c r="R21" s="22"/>
      <c r="S21" s="29"/>
      <c r="T21" s="29"/>
      <c r="U21" s="29"/>
      <c r="V21" s="29"/>
      <c r="W21" s="29"/>
      <c r="X21" s="29"/>
      <c r="Y21" s="29"/>
      <c r="Z21" s="29"/>
    </row>
    <row r="22" spans="1:26" ht="15" thickBot="1" x14ac:dyDescent="0.35">
      <c r="A22" s="12">
        <f t="shared" si="15"/>
        <v>12</v>
      </c>
      <c r="B22" s="26"/>
      <c r="C22" s="26"/>
      <c r="I22" s="28"/>
      <c r="J22" s="27" t="s">
        <v>1</v>
      </c>
      <c r="K22" s="60">
        <f t="shared" ref="K22:O22" si="16">SUM(K17:K21)</f>
        <v>9510.8288387584835</v>
      </c>
      <c r="L22" s="61">
        <f t="shared" si="16"/>
        <v>8365.491</v>
      </c>
      <c r="M22" s="62">
        <f t="shared" si="16"/>
        <v>6700.424</v>
      </c>
      <c r="N22" s="62">
        <f t="shared" si="16"/>
        <v>5035.357</v>
      </c>
      <c r="O22" s="62">
        <f t="shared" si="16"/>
        <v>3370.29</v>
      </c>
      <c r="P22" s="63">
        <f>SUM(P17:P21)</f>
        <v>1705.223</v>
      </c>
      <c r="Q22" s="56">
        <f>SUM(Q17:Q21)</f>
        <v>34687.61383875848</v>
      </c>
      <c r="R22" s="22"/>
    </row>
    <row r="23" spans="1:26" x14ac:dyDescent="0.3">
      <c r="G23" s="29"/>
      <c r="Q23" s="35"/>
      <c r="R23" s="22"/>
    </row>
    <row r="24" spans="1:26" ht="15" thickBot="1" x14ac:dyDescent="0.35">
      <c r="J24" s="77"/>
      <c r="K24" s="77"/>
      <c r="L24" s="77"/>
      <c r="M24" s="77"/>
      <c r="N24" s="77"/>
      <c r="O24" s="77"/>
      <c r="P24" s="77"/>
      <c r="Q24" s="35"/>
      <c r="R24" s="22"/>
    </row>
    <row r="25" spans="1:26" ht="43.8" thickBot="1" x14ac:dyDescent="0.35">
      <c r="B25" s="78" t="s">
        <v>11</v>
      </c>
      <c r="C25" s="79"/>
      <c r="D25" s="14" t="s">
        <v>65</v>
      </c>
      <c r="E25" s="14" t="s">
        <v>34</v>
      </c>
      <c r="F25" s="14" t="s">
        <v>37</v>
      </c>
      <c r="G25" s="14" t="s">
        <v>35</v>
      </c>
      <c r="H25" s="14" t="s">
        <v>36</v>
      </c>
      <c r="I25" s="14" t="s">
        <v>0</v>
      </c>
      <c r="J25" s="71" t="s">
        <v>10</v>
      </c>
      <c r="K25" s="72">
        <v>2019</v>
      </c>
      <c r="L25" s="73">
        <v>2020</v>
      </c>
      <c r="M25" s="73">
        <f>L25+1</f>
        <v>2021</v>
      </c>
      <c r="N25" s="73">
        <f t="shared" ref="N25" si="17">M25+1</f>
        <v>2022</v>
      </c>
      <c r="O25" s="73">
        <f t="shared" ref="O25" si="18">N25+1</f>
        <v>2023</v>
      </c>
      <c r="P25" s="74">
        <f t="shared" ref="P25" si="19">O25+1</f>
        <v>2024</v>
      </c>
      <c r="Q25" s="75" t="s">
        <v>1</v>
      </c>
      <c r="R25" s="22"/>
      <c r="S25" s="69"/>
      <c r="T25" s="69"/>
      <c r="U25" s="69"/>
      <c r="V25" s="69"/>
      <c r="W25" s="69"/>
      <c r="X25" s="69"/>
    </row>
    <row r="26" spans="1:26" x14ac:dyDescent="0.3">
      <c r="A26" s="12">
        <v>13</v>
      </c>
      <c r="B26" s="15" t="s">
        <v>2</v>
      </c>
      <c r="C26" s="64">
        <v>528266.53944861004</v>
      </c>
      <c r="D26" s="67">
        <v>-486658.865825577</v>
      </c>
      <c r="E26" s="19">
        <f>C26+D26</f>
        <v>41607.673623033043</v>
      </c>
      <c r="F26" s="30">
        <f>(I26/H26)-E26</f>
        <v>12031.484113787097</v>
      </c>
      <c r="G26" s="19">
        <f>E26+F26</f>
        <v>53639.15773682014</v>
      </c>
      <c r="H26" s="20">
        <v>0.91035311487284876</v>
      </c>
      <c r="I26" s="19">
        <f>Q26</f>
        <v>48830.574324870278</v>
      </c>
      <c r="J26" s="21" t="s">
        <v>2</v>
      </c>
      <c r="K26" s="47">
        <v>25510.011324870276</v>
      </c>
      <c r="L26" s="48">
        <v>23320.562999999998</v>
      </c>
      <c r="M26" s="48"/>
      <c r="N26" s="48"/>
      <c r="O26" s="48"/>
      <c r="P26" s="49"/>
      <c r="Q26" s="53">
        <f>SUM(K26:P26)</f>
        <v>48830.574324870278</v>
      </c>
      <c r="R26" s="22"/>
      <c r="S26" s="28"/>
      <c r="T26" s="28"/>
      <c r="U26" s="28"/>
      <c r="V26" s="28"/>
      <c r="W26" s="28"/>
      <c r="X26" s="28"/>
      <c r="Y26" s="28"/>
      <c r="Z26" s="29"/>
    </row>
    <row r="27" spans="1:26" x14ac:dyDescent="0.3">
      <c r="A27" s="12">
        <f>A26+1</f>
        <v>14</v>
      </c>
      <c r="B27" s="21" t="s">
        <v>3</v>
      </c>
      <c r="C27" s="65">
        <v>553672.35272606276</v>
      </c>
      <c r="D27" s="68">
        <v>-486658.865825577</v>
      </c>
      <c r="E27" s="19">
        <f t="shared" ref="E27:E30" si="20">C27+D27</f>
        <v>67013.486900485761</v>
      </c>
      <c r="F27" s="30">
        <f t="shared" ref="F27:F30" si="21">(I27/H27)-E27</f>
        <v>11552.837041013016</v>
      </c>
      <c r="G27" s="19">
        <f t="shared" ref="G27:G30" si="22">E27+F27</f>
        <v>78566.323941498777</v>
      </c>
      <c r="H27" s="20">
        <v>0.90986288386188297</v>
      </c>
      <c r="I27" s="19">
        <f t="shared" ref="I27:I30" si="23">Q27</f>
        <v>71484.582075838975</v>
      </c>
      <c r="J27" s="21" t="s">
        <v>3</v>
      </c>
      <c r="K27" s="44">
        <v>25297.89407583898</v>
      </c>
      <c r="L27" s="46">
        <v>23316.03</v>
      </c>
      <c r="M27" s="46">
        <v>22870.657999999999</v>
      </c>
      <c r="N27" s="46"/>
      <c r="O27" s="46"/>
      <c r="P27" s="45"/>
      <c r="Q27" s="54">
        <f t="shared" ref="Q27:Q30" si="24">SUM(K27:P27)</f>
        <v>71484.582075838975</v>
      </c>
      <c r="R27" s="22"/>
      <c r="S27" s="28"/>
      <c r="T27" s="28"/>
      <c r="U27" s="28"/>
      <c r="V27" s="28"/>
      <c r="W27" s="28"/>
      <c r="X27" s="28"/>
      <c r="Y27" s="28"/>
      <c r="Z27" s="29"/>
    </row>
    <row r="28" spans="1:26" x14ac:dyDescent="0.3">
      <c r="A28" s="12">
        <f t="shared" ref="A28:A31" si="25">A27+1</f>
        <v>15</v>
      </c>
      <c r="B28" s="21" t="s">
        <v>4</v>
      </c>
      <c r="C28" s="65">
        <v>578836.99962182064</v>
      </c>
      <c r="D28" s="68">
        <v>-486658.865825577</v>
      </c>
      <c r="E28" s="19">
        <f t="shared" si="20"/>
        <v>92178.133796243637</v>
      </c>
      <c r="F28" s="30">
        <f t="shared" si="21"/>
        <v>10878.440015769229</v>
      </c>
      <c r="G28" s="19">
        <f t="shared" si="22"/>
        <v>103056.57381201287</v>
      </c>
      <c r="H28" s="20">
        <v>0.90960355843153251</v>
      </c>
      <c r="I28" s="19">
        <f t="shared" si="23"/>
        <v>93740.626259168785</v>
      </c>
      <c r="J28" s="21" t="s">
        <v>4</v>
      </c>
      <c r="K28" s="44">
        <v>24832.178259168792</v>
      </c>
      <c r="L28" s="46">
        <v>23171.664000000001</v>
      </c>
      <c r="M28" s="46">
        <v>22866.126</v>
      </c>
      <c r="N28" s="46">
        <v>22870.657999999999</v>
      </c>
      <c r="O28" s="46"/>
      <c r="P28" s="45"/>
      <c r="Q28" s="54">
        <f t="shared" si="24"/>
        <v>93740.626259168785</v>
      </c>
      <c r="R28" s="22"/>
      <c r="S28" s="28"/>
      <c r="T28" s="28"/>
      <c r="U28" s="28"/>
      <c r="V28" s="28"/>
      <c r="W28" s="28"/>
      <c r="X28" s="28"/>
      <c r="Y28" s="28"/>
      <c r="Z28" s="29"/>
    </row>
    <row r="29" spans="1:26" x14ac:dyDescent="0.3">
      <c r="A29" s="12">
        <f t="shared" si="25"/>
        <v>16</v>
      </c>
      <c r="B29" s="21" t="s">
        <v>5</v>
      </c>
      <c r="C29" s="65">
        <v>604001.64651757886</v>
      </c>
      <c r="D29" s="68">
        <v>-486658.865825577</v>
      </c>
      <c r="E29" s="19">
        <f t="shared" si="20"/>
        <v>117342.78069200186</v>
      </c>
      <c r="F29" s="30">
        <f t="shared" si="21"/>
        <v>9167.995416432299</v>
      </c>
      <c r="G29" s="19">
        <f t="shared" si="22"/>
        <v>126510.77610843416</v>
      </c>
      <c r="H29" s="20">
        <v>0.90943534823198302</v>
      </c>
      <c r="I29" s="19">
        <f t="shared" si="23"/>
        <v>115053.37172527226</v>
      </c>
      <c r="J29" s="21" t="s">
        <v>5</v>
      </c>
      <c r="K29" s="44">
        <v>23869.368725272256</v>
      </c>
      <c r="L29" s="46">
        <v>22725.458999999999</v>
      </c>
      <c r="M29" s="46">
        <v>22721.759999999998</v>
      </c>
      <c r="N29" s="46">
        <v>22866.126</v>
      </c>
      <c r="O29" s="46">
        <v>22870.657999999999</v>
      </c>
      <c r="P29" s="45"/>
      <c r="Q29" s="54">
        <f t="shared" si="24"/>
        <v>115053.37172527226</v>
      </c>
      <c r="R29" s="22"/>
      <c r="S29" s="28"/>
      <c r="T29" s="28"/>
      <c r="U29" s="28"/>
      <c r="V29" s="28"/>
      <c r="W29" s="28"/>
      <c r="X29" s="28"/>
      <c r="Y29" s="28"/>
      <c r="Z29" s="29"/>
    </row>
    <row r="30" spans="1:26" ht="15" thickBot="1" x14ac:dyDescent="0.35">
      <c r="A30" s="12">
        <f t="shared" si="25"/>
        <v>17</v>
      </c>
      <c r="B30" s="24" t="s">
        <v>6</v>
      </c>
      <c r="C30" s="66">
        <v>629166.29341333674</v>
      </c>
      <c r="D30" s="68">
        <v>-486658.865825577</v>
      </c>
      <c r="E30" s="19">
        <f t="shared" si="20"/>
        <v>142507.42758775974</v>
      </c>
      <c r="F30" s="30">
        <f t="shared" si="21"/>
        <v>5925.1916012306756</v>
      </c>
      <c r="G30" s="19">
        <f t="shared" si="22"/>
        <v>148432.61918899041</v>
      </c>
      <c r="H30" s="20">
        <v>0.90930991499804803</v>
      </c>
      <c r="I30" s="19">
        <f t="shared" si="23"/>
        <v>134971.25233767851</v>
      </c>
      <c r="J30" s="21" t="s">
        <v>6</v>
      </c>
      <c r="K30" s="44">
        <v>22277.452337678526</v>
      </c>
      <c r="L30" s="46">
        <v>21959.701000000001</v>
      </c>
      <c r="M30" s="46">
        <v>22275.555</v>
      </c>
      <c r="N30" s="46">
        <v>22721.759999999998</v>
      </c>
      <c r="O30" s="46">
        <v>22866.126</v>
      </c>
      <c r="P30" s="45">
        <v>22870.657999999999</v>
      </c>
      <c r="Q30" s="55">
        <f t="shared" si="24"/>
        <v>134971.25233767851</v>
      </c>
      <c r="R30" s="22"/>
      <c r="S30" s="28"/>
      <c r="T30" s="28"/>
      <c r="U30" s="28"/>
      <c r="V30" s="28"/>
      <c r="W30" s="28"/>
      <c r="X30" s="28"/>
      <c r="Y30" s="28"/>
      <c r="Z30" s="29"/>
    </row>
    <row r="31" spans="1:26" ht="15" thickBot="1" x14ac:dyDescent="0.35">
      <c r="A31" s="12">
        <f t="shared" si="25"/>
        <v>18</v>
      </c>
      <c r="B31" s="26"/>
      <c r="C31" s="26"/>
      <c r="J31" s="27" t="s">
        <v>1</v>
      </c>
      <c r="K31" s="60">
        <f t="shared" ref="K31:O31" si="26">SUM(K26:K30)</f>
        <v>121786.90472282883</v>
      </c>
      <c r="L31" s="61">
        <f t="shared" si="26"/>
        <v>114493.417</v>
      </c>
      <c r="M31" s="62">
        <f t="shared" si="26"/>
        <v>90734.098999999987</v>
      </c>
      <c r="N31" s="62">
        <f t="shared" si="26"/>
        <v>68458.543999999994</v>
      </c>
      <c r="O31" s="62">
        <f t="shared" si="26"/>
        <v>45736.784</v>
      </c>
      <c r="P31" s="63">
        <f>SUM(P26:P30)</f>
        <v>22870.657999999999</v>
      </c>
      <c r="Q31" s="56">
        <f>SUM(Q26:Q30)</f>
        <v>464080.4067228288</v>
      </c>
      <c r="R31" s="22"/>
    </row>
    <row r="32" spans="1:26" x14ac:dyDescent="0.3">
      <c r="B32" s="26"/>
      <c r="C32" s="26"/>
      <c r="J32" s="31"/>
      <c r="K32" s="31"/>
      <c r="L32" s="32"/>
      <c r="M32" s="33"/>
      <c r="N32" s="33"/>
      <c r="O32" s="33"/>
      <c r="P32" s="33"/>
      <c r="Q32" s="36"/>
      <c r="R32" s="22"/>
    </row>
    <row r="33" spans="1:26" ht="15" thickBot="1" x14ac:dyDescent="0.35">
      <c r="J33" s="77"/>
      <c r="K33" s="77"/>
      <c r="L33" s="77"/>
      <c r="M33" s="77"/>
      <c r="N33" s="77"/>
      <c r="O33" s="77"/>
      <c r="P33" s="77"/>
      <c r="Q33" s="35"/>
      <c r="R33" s="22"/>
    </row>
    <row r="34" spans="1:26" ht="43.8" thickBot="1" x14ac:dyDescent="0.35">
      <c r="B34" s="78" t="s">
        <v>12</v>
      </c>
      <c r="C34" s="79"/>
      <c r="D34" s="14" t="s">
        <v>65</v>
      </c>
      <c r="E34" s="14" t="s">
        <v>34</v>
      </c>
      <c r="F34" s="14" t="s">
        <v>37</v>
      </c>
      <c r="G34" s="14" t="s">
        <v>35</v>
      </c>
      <c r="H34" s="14" t="s">
        <v>36</v>
      </c>
      <c r="I34" s="14" t="s">
        <v>0</v>
      </c>
      <c r="J34" s="71" t="s">
        <v>10</v>
      </c>
      <c r="K34" s="72">
        <v>2019</v>
      </c>
      <c r="L34" s="73">
        <v>2020</v>
      </c>
      <c r="M34" s="73">
        <f>L34+1</f>
        <v>2021</v>
      </c>
      <c r="N34" s="73">
        <f t="shared" ref="N34" si="27">M34+1</f>
        <v>2022</v>
      </c>
      <c r="O34" s="73">
        <f t="shared" ref="O34" si="28">N34+1</f>
        <v>2023</v>
      </c>
      <c r="P34" s="74">
        <f t="shared" ref="P34" si="29">O34+1</f>
        <v>2024</v>
      </c>
      <c r="Q34" s="75" t="s">
        <v>1</v>
      </c>
      <c r="R34" s="22"/>
      <c r="S34" s="69"/>
      <c r="T34" s="69"/>
      <c r="U34" s="69"/>
      <c r="V34" s="69"/>
      <c r="W34" s="69"/>
      <c r="X34" s="69"/>
    </row>
    <row r="35" spans="1:26" x14ac:dyDescent="0.3">
      <c r="A35" s="12">
        <v>19</v>
      </c>
      <c r="B35" s="15" t="s">
        <v>2</v>
      </c>
      <c r="C35" s="64">
        <v>1405150.8535313886</v>
      </c>
      <c r="D35" s="67">
        <v>-1158734.4264552561</v>
      </c>
      <c r="E35" s="19">
        <f>C35+D35</f>
        <v>246416.4270761325</v>
      </c>
      <c r="F35" s="18">
        <f>(I35/H35)-E35</f>
        <v>75548.499003284494</v>
      </c>
      <c r="G35" s="17">
        <f>E35+F35</f>
        <v>321964.926079417</v>
      </c>
      <c r="H35" s="37">
        <v>0.81763931968811321</v>
      </c>
      <c r="I35" s="19">
        <f>Q35</f>
        <v>263251.18312300817</v>
      </c>
      <c r="J35" s="21" t="s">
        <v>2</v>
      </c>
      <c r="K35" s="47">
        <v>123574.57212300817</v>
      </c>
      <c r="L35" s="48">
        <v>139676.611</v>
      </c>
      <c r="M35" s="48"/>
      <c r="N35" s="48"/>
      <c r="O35" s="48"/>
      <c r="P35" s="49"/>
      <c r="Q35" s="53">
        <f>SUM(K35:P35)</f>
        <v>263251.18312300817</v>
      </c>
      <c r="R35" s="22"/>
      <c r="S35" s="29"/>
      <c r="T35" s="29"/>
      <c r="U35" s="29"/>
      <c r="V35" s="29"/>
      <c r="W35" s="29"/>
      <c r="X35" s="29"/>
      <c r="Y35" s="28"/>
      <c r="Z35" s="29"/>
    </row>
    <row r="36" spans="1:26" x14ac:dyDescent="0.3">
      <c r="A36" s="12">
        <f>A35+1</f>
        <v>20</v>
      </c>
      <c r="B36" s="21" t="s">
        <v>3</v>
      </c>
      <c r="C36" s="65">
        <v>1550566.8608215675</v>
      </c>
      <c r="D36" s="68">
        <v>-1158734.4264552561</v>
      </c>
      <c r="E36" s="19">
        <f t="shared" ref="E36:E39" si="30">C36+D36</f>
        <v>391832.43436631141</v>
      </c>
      <c r="F36" s="18">
        <f t="shared" ref="F36:F39" si="31">(I36/H36)-E36</f>
        <v>61072.877487214922</v>
      </c>
      <c r="G36" s="17">
        <f t="shared" ref="G36:G39" si="32">E36+F36</f>
        <v>452905.31185352633</v>
      </c>
      <c r="H36" s="37">
        <v>0.83051506165651912</v>
      </c>
      <c r="I36" s="19">
        <f t="shared" ref="I36:I39" si="33">Q36</f>
        <v>376144.68299859646</v>
      </c>
      <c r="J36" s="21" t="s">
        <v>3</v>
      </c>
      <c r="K36" s="44">
        <v>123524.76799859644</v>
      </c>
      <c r="L36" s="46">
        <v>139546.30600000001</v>
      </c>
      <c r="M36" s="46">
        <v>113073.609</v>
      </c>
      <c r="N36" s="46"/>
      <c r="O36" s="46"/>
      <c r="P36" s="45"/>
      <c r="Q36" s="54">
        <f t="shared" ref="Q36:Q39" si="34">SUM(K36:P36)</f>
        <v>376144.68299859646</v>
      </c>
      <c r="R36" s="22"/>
      <c r="S36" s="29"/>
      <c r="T36" s="29"/>
      <c r="U36" s="29"/>
      <c r="V36" s="29"/>
      <c r="W36" s="29"/>
      <c r="X36" s="29"/>
      <c r="Y36" s="28"/>
      <c r="Z36" s="29"/>
    </row>
    <row r="37" spans="1:26" x14ac:dyDescent="0.3">
      <c r="A37" s="12">
        <f t="shared" ref="A37:A40" si="35">A36+1</f>
        <v>21</v>
      </c>
      <c r="B37" s="21" t="s">
        <v>4</v>
      </c>
      <c r="C37" s="65">
        <v>1681722.6238739821</v>
      </c>
      <c r="D37" s="68">
        <v>-1158734.4264552561</v>
      </c>
      <c r="E37" s="19">
        <f t="shared" si="30"/>
        <v>522988.19741872605</v>
      </c>
      <c r="F37" s="18">
        <f t="shared" si="31"/>
        <v>60591.476414565695</v>
      </c>
      <c r="G37" s="17">
        <f t="shared" si="32"/>
        <v>583579.67383329174</v>
      </c>
      <c r="H37" s="37">
        <v>0.83763903726975153</v>
      </c>
      <c r="I37" s="19">
        <f t="shared" si="33"/>
        <v>488829.11615991412</v>
      </c>
      <c r="J37" s="21" t="s">
        <v>4</v>
      </c>
      <c r="K37" s="44">
        <v>123306.50515991414</v>
      </c>
      <c r="L37" s="46">
        <v>139505.698</v>
      </c>
      <c r="M37" s="46">
        <v>112943.304</v>
      </c>
      <c r="N37" s="46">
        <v>113073.609</v>
      </c>
      <c r="O37" s="46"/>
      <c r="P37" s="45"/>
      <c r="Q37" s="54">
        <f t="shared" si="34"/>
        <v>488829.11615991412</v>
      </c>
      <c r="R37" s="22"/>
      <c r="S37" s="29"/>
      <c r="T37" s="29"/>
      <c r="U37" s="29"/>
      <c r="V37" s="29"/>
      <c r="W37" s="29"/>
      <c r="X37" s="29"/>
      <c r="Y37" s="28"/>
      <c r="Z37" s="29"/>
    </row>
    <row r="38" spans="1:26" x14ac:dyDescent="0.3">
      <c r="A38" s="12">
        <f t="shared" si="35"/>
        <v>22</v>
      </c>
      <c r="B38" s="21" t="s">
        <v>5</v>
      </c>
      <c r="C38" s="65">
        <v>1812878.3869263972</v>
      </c>
      <c r="D38" s="68">
        <v>-1158734.4264552561</v>
      </c>
      <c r="E38" s="19">
        <f t="shared" si="30"/>
        <v>654143.96047114115</v>
      </c>
      <c r="F38" s="18">
        <f t="shared" si="31"/>
        <v>59977.676669459091</v>
      </c>
      <c r="G38" s="17">
        <f t="shared" si="32"/>
        <v>714121.63714060024</v>
      </c>
      <c r="H38" s="37">
        <v>0.84213876029248358</v>
      </c>
      <c r="I38" s="19">
        <f t="shared" si="33"/>
        <v>601389.51019962388</v>
      </c>
      <c r="J38" s="21" t="s">
        <v>5</v>
      </c>
      <c r="K38" s="44">
        <v>123167.73219962395</v>
      </c>
      <c r="L38" s="46">
        <v>139302.16899999999</v>
      </c>
      <c r="M38" s="46">
        <v>112902.696</v>
      </c>
      <c r="N38" s="46">
        <v>112943.304</v>
      </c>
      <c r="O38" s="46">
        <v>113073.609</v>
      </c>
      <c r="P38" s="45"/>
      <c r="Q38" s="54">
        <f t="shared" si="34"/>
        <v>601389.51019962388</v>
      </c>
      <c r="R38" s="22"/>
      <c r="S38" s="29"/>
      <c r="T38" s="29"/>
      <c r="U38" s="29"/>
      <c r="V38" s="29"/>
      <c r="W38" s="29"/>
      <c r="X38" s="29"/>
      <c r="Y38" s="28"/>
      <c r="Z38" s="29"/>
    </row>
    <row r="39" spans="1:26" ht="15" thickBot="1" x14ac:dyDescent="0.35">
      <c r="A39" s="12">
        <f t="shared" si="35"/>
        <v>23</v>
      </c>
      <c r="B39" s="24" t="s">
        <v>6</v>
      </c>
      <c r="C39" s="66">
        <v>1944034.1499788121</v>
      </c>
      <c r="D39" s="68">
        <v>-1158734.4264552561</v>
      </c>
      <c r="E39" s="19">
        <f t="shared" si="30"/>
        <v>785299.72352355602</v>
      </c>
      <c r="F39" s="18">
        <f t="shared" si="31"/>
        <v>52270.072166645667</v>
      </c>
      <c r="G39" s="17">
        <f t="shared" si="32"/>
        <v>837569.79569020169</v>
      </c>
      <c r="H39" s="37">
        <v>0.84586559719773313</v>
      </c>
      <c r="I39" s="19">
        <f t="shared" si="33"/>
        <v>708471.47542627575</v>
      </c>
      <c r="J39" s="21" t="s">
        <v>6</v>
      </c>
      <c r="K39" s="44">
        <v>117672.97242627585</v>
      </c>
      <c r="L39" s="46">
        <v>139179.72700000001</v>
      </c>
      <c r="M39" s="46">
        <v>112699.167</v>
      </c>
      <c r="N39" s="46">
        <v>112902.696</v>
      </c>
      <c r="O39" s="46">
        <v>112943.304</v>
      </c>
      <c r="P39" s="45">
        <v>113073.609</v>
      </c>
      <c r="Q39" s="55">
        <f t="shared" si="34"/>
        <v>708471.47542627575</v>
      </c>
      <c r="R39" s="22"/>
      <c r="S39" s="29"/>
      <c r="T39" s="29"/>
      <c r="U39" s="29"/>
      <c r="V39" s="29"/>
      <c r="W39" s="29"/>
      <c r="X39" s="29"/>
      <c r="Y39" s="28"/>
      <c r="Z39" s="29"/>
    </row>
    <row r="40" spans="1:26" ht="15" thickBot="1" x14ac:dyDescent="0.35">
      <c r="A40" s="12">
        <f t="shared" si="35"/>
        <v>24</v>
      </c>
      <c r="B40" s="26"/>
      <c r="C40" s="26"/>
      <c r="J40" s="27" t="s">
        <v>1</v>
      </c>
      <c r="K40" s="60">
        <f t="shared" ref="K40:O40" si="36">SUM(K35:K39)</f>
        <v>611246.54990741855</v>
      </c>
      <c r="L40" s="61">
        <f t="shared" si="36"/>
        <v>697210.51099999994</v>
      </c>
      <c r="M40" s="62">
        <f t="shared" si="36"/>
        <v>451618.77600000001</v>
      </c>
      <c r="N40" s="62">
        <f t="shared" si="36"/>
        <v>338919.609</v>
      </c>
      <c r="O40" s="62">
        <f t="shared" si="36"/>
        <v>226016.913</v>
      </c>
      <c r="P40" s="63">
        <f>SUM(P35:P39)</f>
        <v>113073.609</v>
      </c>
      <c r="Q40" s="56">
        <f>SUM(Q35:Q39)</f>
        <v>2438085.9679074185</v>
      </c>
      <c r="R40" s="22"/>
    </row>
    <row r="41" spans="1:26" x14ac:dyDescent="0.3">
      <c r="B41" s="26"/>
      <c r="C41" s="26"/>
      <c r="J41" s="31"/>
      <c r="K41" s="31"/>
      <c r="L41" s="32"/>
      <c r="M41" s="33"/>
      <c r="N41" s="33"/>
      <c r="O41" s="33"/>
      <c r="P41" s="33"/>
      <c r="Q41" s="36"/>
      <c r="R41" s="22"/>
    </row>
    <row r="42" spans="1:26" ht="15" thickBot="1" x14ac:dyDescent="0.35">
      <c r="J42" s="77" t="s">
        <v>8</v>
      </c>
      <c r="K42" s="77"/>
      <c r="L42" s="77"/>
      <c r="M42" s="77"/>
      <c r="N42" s="77"/>
      <c r="O42" s="77"/>
      <c r="P42" s="77"/>
      <c r="Q42" s="35"/>
      <c r="R42" s="22"/>
    </row>
    <row r="43" spans="1:26" ht="43.8" thickBot="1" x14ac:dyDescent="0.35">
      <c r="B43" s="78" t="s">
        <v>13</v>
      </c>
      <c r="C43" s="79"/>
      <c r="D43" s="14" t="s">
        <v>65</v>
      </c>
      <c r="E43" s="14" t="s">
        <v>34</v>
      </c>
      <c r="F43" s="14" t="s">
        <v>37</v>
      </c>
      <c r="G43" s="14" t="s">
        <v>35</v>
      </c>
      <c r="H43" s="14" t="s">
        <v>36</v>
      </c>
      <c r="I43" s="14" t="s">
        <v>0</v>
      </c>
      <c r="J43" s="71" t="s">
        <v>10</v>
      </c>
      <c r="K43" s="72">
        <v>2019</v>
      </c>
      <c r="L43" s="73">
        <v>2020</v>
      </c>
      <c r="M43" s="73">
        <f>L43+1</f>
        <v>2021</v>
      </c>
      <c r="N43" s="73">
        <f t="shared" ref="N43" si="37">M43+1</f>
        <v>2022</v>
      </c>
      <c r="O43" s="73">
        <f t="shared" ref="O43" si="38">N43+1</f>
        <v>2023</v>
      </c>
      <c r="P43" s="74">
        <f t="shared" ref="P43" si="39">O43+1</f>
        <v>2024</v>
      </c>
      <c r="Q43" s="75" t="s">
        <v>1</v>
      </c>
      <c r="R43" s="22"/>
      <c r="S43" s="69"/>
      <c r="T43" s="70"/>
      <c r="U43" s="70"/>
      <c r="V43" s="70"/>
      <c r="W43" s="70"/>
      <c r="X43" s="70"/>
    </row>
    <row r="44" spans="1:26" x14ac:dyDescent="0.3">
      <c r="A44" s="12">
        <v>25</v>
      </c>
      <c r="B44" s="15" t="s">
        <v>2</v>
      </c>
      <c r="C44" s="64">
        <v>754393.65700200107</v>
      </c>
      <c r="D44" s="67">
        <v>-656923.8641777758</v>
      </c>
      <c r="E44" s="19">
        <f>C44+D44</f>
        <v>97469.792824225267</v>
      </c>
      <c r="F44" s="18">
        <f>(I44/H44)-E44</f>
        <v>31711.47914401957</v>
      </c>
      <c r="G44" s="19">
        <f>E44+F44</f>
        <v>129181.27196824484</v>
      </c>
      <c r="H44" s="37">
        <v>0.86330856496857344</v>
      </c>
      <c r="I44" s="19">
        <f>Q44</f>
        <v>111523.29852372046</v>
      </c>
      <c r="J44" s="21" t="s">
        <v>2</v>
      </c>
      <c r="K44" s="47">
        <v>52651.634523720459</v>
      </c>
      <c r="L44" s="48">
        <v>58871.663999999997</v>
      </c>
      <c r="M44" s="48"/>
      <c r="N44" s="48"/>
      <c r="O44" s="48"/>
      <c r="P44" s="49"/>
      <c r="Q44" s="53">
        <f>SUM(K44:P44)</f>
        <v>111523.29852372046</v>
      </c>
      <c r="R44" s="22"/>
      <c r="S44" s="29"/>
      <c r="T44" s="29"/>
      <c r="U44" s="29"/>
      <c r="V44" s="29"/>
      <c r="W44" s="29"/>
      <c r="X44" s="29"/>
      <c r="Y44" s="28"/>
      <c r="Z44" s="29"/>
    </row>
    <row r="45" spans="1:26" x14ac:dyDescent="0.3">
      <c r="A45" s="12">
        <f>A44+1</f>
        <v>26</v>
      </c>
      <c r="B45" s="21" t="s">
        <v>3</v>
      </c>
      <c r="C45" s="65">
        <v>816090.86348232615</v>
      </c>
      <c r="D45" s="68">
        <v>-656923.8641777758</v>
      </c>
      <c r="E45" s="19">
        <f t="shared" ref="E45:E48" si="40">C45+D45</f>
        <v>159166.99930455035</v>
      </c>
      <c r="F45" s="18">
        <f>(I45/H45)-E45</f>
        <v>26125.773942032596</v>
      </c>
      <c r="G45" s="19">
        <f t="shared" ref="G45:G48" si="41">E45+F45</f>
        <v>185292.77324658295</v>
      </c>
      <c r="H45" s="37">
        <v>0.86402652677104341</v>
      </c>
      <c r="I45" s="19">
        <f t="shared" ref="I45:I48" si="42">Q45</f>
        <v>160097.87130401959</v>
      </c>
      <c r="J45" s="21" t="s">
        <v>3</v>
      </c>
      <c r="K45" s="44">
        <v>52629.4183040196</v>
      </c>
      <c r="L45" s="46">
        <v>58787.222000000002</v>
      </c>
      <c r="M45" s="46">
        <v>48681.231</v>
      </c>
      <c r="N45" s="46"/>
      <c r="O45" s="46"/>
      <c r="P45" s="45"/>
      <c r="Q45" s="54">
        <f t="shared" ref="Q45:Q48" si="43">SUM(K45:P45)</f>
        <v>160097.87130401959</v>
      </c>
      <c r="R45" s="22"/>
      <c r="S45" s="29"/>
      <c r="T45" s="29"/>
      <c r="U45" s="29"/>
      <c r="V45" s="29"/>
      <c r="W45" s="29"/>
      <c r="X45" s="29"/>
      <c r="Y45" s="28"/>
      <c r="Z45" s="29"/>
    </row>
    <row r="46" spans="1:26" x14ac:dyDescent="0.3">
      <c r="A46" s="12">
        <f t="shared" ref="A46:A49" si="44">A45+1</f>
        <v>27</v>
      </c>
      <c r="B46" s="21" t="s">
        <v>4</v>
      </c>
      <c r="C46" s="65">
        <v>872325.60179455485</v>
      </c>
      <c r="D46" s="68">
        <v>-656923.8641777758</v>
      </c>
      <c r="E46" s="19">
        <f t="shared" si="40"/>
        <v>215401.73761677905</v>
      </c>
      <c r="F46" s="18">
        <f t="shared" ref="F46:F48" si="45">(I46/H46)-E46</f>
        <v>25898.940481432131</v>
      </c>
      <c r="G46" s="19">
        <f t="shared" si="41"/>
        <v>241300.67809821118</v>
      </c>
      <c r="H46" s="37">
        <v>0.86441288655517723</v>
      </c>
      <c r="I46" s="19">
        <f t="shared" si="42"/>
        <v>208583.41568259636</v>
      </c>
      <c r="J46" s="21" t="s">
        <v>4</v>
      </c>
      <c r="K46" s="44">
        <v>52537.653682596341</v>
      </c>
      <c r="L46" s="46">
        <v>58767.741000000002</v>
      </c>
      <c r="M46" s="46">
        <v>48596.79</v>
      </c>
      <c r="N46" s="46">
        <v>48681.231</v>
      </c>
      <c r="O46" s="46"/>
      <c r="P46" s="45"/>
      <c r="Q46" s="54">
        <f t="shared" si="43"/>
        <v>208583.41568259636</v>
      </c>
      <c r="R46" s="22"/>
      <c r="S46" s="29"/>
      <c r="T46" s="29"/>
      <c r="U46" s="29"/>
      <c r="V46" s="29"/>
      <c r="W46" s="29"/>
      <c r="X46" s="29"/>
      <c r="Y46" s="28"/>
      <c r="Z46" s="29"/>
    </row>
    <row r="47" spans="1:26" x14ac:dyDescent="0.3">
      <c r="A47" s="12">
        <f t="shared" si="44"/>
        <v>28</v>
      </c>
      <c r="B47" s="21" t="s">
        <v>5</v>
      </c>
      <c r="C47" s="65">
        <v>928560.34010678343</v>
      </c>
      <c r="D47" s="68">
        <v>-656923.8641777758</v>
      </c>
      <c r="E47" s="19">
        <f t="shared" si="40"/>
        <v>271636.47592900763</v>
      </c>
      <c r="F47" s="18">
        <f t="shared" si="45"/>
        <v>25659.367844208202</v>
      </c>
      <c r="G47" s="19">
        <f t="shared" si="41"/>
        <v>297295.84377321583</v>
      </c>
      <c r="H47" s="37">
        <v>0.86465139047280137</v>
      </c>
      <c r="I47" s="19">
        <f t="shared" si="42"/>
        <v>257057.26470029581</v>
      </c>
      <c r="J47" s="21" t="s">
        <v>5</v>
      </c>
      <c r="K47" s="44">
        <v>52517.546700295803</v>
      </c>
      <c r="L47" s="46">
        <v>58684.387999999999</v>
      </c>
      <c r="M47" s="46">
        <v>48577.309000000001</v>
      </c>
      <c r="N47" s="46">
        <v>48596.79</v>
      </c>
      <c r="O47" s="46">
        <v>48681.231</v>
      </c>
      <c r="P47" s="45"/>
      <c r="Q47" s="54">
        <f t="shared" si="43"/>
        <v>257057.26470029581</v>
      </c>
      <c r="R47" s="22"/>
      <c r="S47" s="29"/>
      <c r="T47" s="29"/>
      <c r="U47" s="29"/>
      <c r="V47" s="29"/>
      <c r="W47" s="29"/>
      <c r="X47" s="29"/>
      <c r="Y47" s="28"/>
      <c r="Z47" s="29"/>
    </row>
    <row r="48" spans="1:26" ht="15" thickBot="1" x14ac:dyDescent="0.35">
      <c r="A48" s="12">
        <f t="shared" si="44"/>
        <v>29</v>
      </c>
      <c r="B48" s="24" t="s">
        <v>6</v>
      </c>
      <c r="C48" s="66">
        <v>984795.07841901213</v>
      </c>
      <c r="D48" s="68">
        <v>-656923.8641777758</v>
      </c>
      <c r="E48" s="19">
        <f t="shared" si="40"/>
        <v>327871.21424123633</v>
      </c>
      <c r="F48" s="18">
        <f t="shared" si="45"/>
        <v>22674.288855005114</v>
      </c>
      <c r="G48" s="19">
        <f t="shared" si="41"/>
        <v>350545.50309624145</v>
      </c>
      <c r="H48" s="37">
        <v>0.86485963353054196</v>
      </c>
      <c r="I48" s="19">
        <f t="shared" si="42"/>
        <v>303172.65534359484</v>
      </c>
      <c r="J48" s="21" t="s">
        <v>6</v>
      </c>
      <c r="K48" s="44">
        <v>50158.096343594792</v>
      </c>
      <c r="L48" s="46">
        <v>58665.273000000001</v>
      </c>
      <c r="M48" s="46">
        <v>48493.955999999998</v>
      </c>
      <c r="N48" s="46">
        <v>48577.309000000001</v>
      </c>
      <c r="O48" s="46">
        <v>48596.79</v>
      </c>
      <c r="P48" s="45">
        <v>48681.231</v>
      </c>
      <c r="Q48" s="55">
        <f t="shared" si="43"/>
        <v>303172.65534359484</v>
      </c>
      <c r="R48" s="22"/>
      <c r="S48" s="29"/>
      <c r="T48" s="29"/>
      <c r="U48" s="29"/>
      <c r="V48" s="29"/>
      <c r="W48" s="29"/>
      <c r="X48" s="29"/>
      <c r="Y48" s="28"/>
      <c r="Z48" s="29"/>
    </row>
    <row r="49" spans="1:26" ht="15" thickBot="1" x14ac:dyDescent="0.35">
      <c r="A49" s="12">
        <f t="shared" si="44"/>
        <v>30</v>
      </c>
      <c r="B49" s="26"/>
      <c r="C49" s="26"/>
      <c r="F49" s="29"/>
      <c r="J49" s="27" t="s">
        <v>1</v>
      </c>
      <c r="K49" s="60">
        <f t="shared" ref="K49:O49" si="46">SUM(K44:K48)</f>
        <v>260494.34955422697</v>
      </c>
      <c r="L49" s="61">
        <f t="shared" si="46"/>
        <v>293776.288</v>
      </c>
      <c r="M49" s="62">
        <f t="shared" si="46"/>
        <v>194349.28600000002</v>
      </c>
      <c r="N49" s="62">
        <f t="shared" si="46"/>
        <v>145855.33000000002</v>
      </c>
      <c r="O49" s="62">
        <f t="shared" si="46"/>
        <v>97278.021000000008</v>
      </c>
      <c r="P49" s="63">
        <f>SUM(P44:P48)</f>
        <v>48681.231</v>
      </c>
      <c r="Q49" s="56">
        <f>SUM(Q44:Q48)</f>
        <v>1040434.505554227</v>
      </c>
      <c r="R49" s="22"/>
      <c r="S49" s="11"/>
      <c r="T49" s="11"/>
    </row>
    <row r="50" spans="1:26" x14ac:dyDescent="0.3">
      <c r="B50" s="26"/>
      <c r="C50" s="26"/>
      <c r="F50" s="29"/>
      <c r="G50" s="29"/>
      <c r="J50" s="31"/>
      <c r="K50" s="31"/>
      <c r="L50" s="32"/>
      <c r="M50" s="33"/>
      <c r="N50" s="33"/>
      <c r="O50" s="33"/>
      <c r="P50" s="33"/>
      <c r="Q50" s="36"/>
      <c r="R50" s="22"/>
    </row>
    <row r="51" spans="1:26" ht="15" thickBot="1" x14ac:dyDescent="0.35">
      <c r="J51" s="77"/>
      <c r="K51" s="77"/>
      <c r="L51" s="77"/>
      <c r="M51" s="77"/>
      <c r="N51" s="77"/>
      <c r="O51" s="77"/>
      <c r="P51" s="77"/>
      <c r="Q51" s="35"/>
      <c r="R51" s="22"/>
    </row>
    <row r="52" spans="1:26" ht="43.8" thickBot="1" x14ac:dyDescent="0.35">
      <c r="B52" s="78" t="s">
        <v>14</v>
      </c>
      <c r="C52" s="79"/>
      <c r="D52" s="14" t="s">
        <v>65</v>
      </c>
      <c r="E52" s="14" t="s">
        <v>34</v>
      </c>
      <c r="F52" s="14" t="s">
        <v>37</v>
      </c>
      <c r="G52" s="14" t="s">
        <v>35</v>
      </c>
      <c r="H52" s="14" t="s">
        <v>36</v>
      </c>
      <c r="I52" s="14" t="s">
        <v>0</v>
      </c>
      <c r="J52" s="71" t="s">
        <v>10</v>
      </c>
      <c r="K52" s="72">
        <v>2019</v>
      </c>
      <c r="L52" s="73">
        <v>2020</v>
      </c>
      <c r="M52" s="73">
        <f>L52+1</f>
        <v>2021</v>
      </c>
      <c r="N52" s="73">
        <f t="shared" ref="N52" si="47">M52+1</f>
        <v>2022</v>
      </c>
      <c r="O52" s="73">
        <f t="shared" ref="O52" si="48">N52+1</f>
        <v>2023</v>
      </c>
      <c r="P52" s="74">
        <f t="shared" ref="P52" si="49">O52+1</f>
        <v>2024</v>
      </c>
      <c r="Q52" s="75" t="s">
        <v>1</v>
      </c>
      <c r="R52" s="22"/>
      <c r="S52" s="69"/>
      <c r="T52" s="69"/>
      <c r="U52" s="69"/>
      <c r="V52" s="69"/>
      <c r="W52" s="69"/>
      <c r="X52" s="69"/>
    </row>
    <row r="53" spans="1:26" x14ac:dyDescent="0.3">
      <c r="A53" s="12">
        <f>31</f>
        <v>31</v>
      </c>
      <c r="B53" s="15" t="s">
        <v>2</v>
      </c>
      <c r="C53" s="64">
        <v>620762.95374282612</v>
      </c>
      <c r="D53" s="67">
        <v>-492699.55675272545</v>
      </c>
      <c r="E53" s="19">
        <f>C53+D53</f>
        <v>128063.39699010068</v>
      </c>
      <c r="F53" s="30">
        <f>(I53/H53)-E53</f>
        <v>78627.051231109508</v>
      </c>
      <c r="G53" s="17">
        <f>E53+F53</f>
        <v>206690.44822121019</v>
      </c>
      <c r="H53" s="37">
        <v>0.9347426120589607</v>
      </c>
      <c r="I53" s="19">
        <f>Q53</f>
        <v>193202.36945793137</v>
      </c>
      <c r="J53" s="21" t="s">
        <v>2</v>
      </c>
      <c r="K53" s="47">
        <v>47264.881457931362</v>
      </c>
      <c r="L53" s="48">
        <v>145937.48800000001</v>
      </c>
      <c r="M53" s="48"/>
      <c r="N53" s="48"/>
      <c r="O53" s="48"/>
      <c r="P53" s="49"/>
      <c r="Q53" s="53">
        <f>SUM(K53:P53)</f>
        <v>193202.36945793137</v>
      </c>
      <c r="R53" s="22"/>
      <c r="S53" s="28"/>
      <c r="T53" s="28"/>
      <c r="U53" s="28"/>
      <c r="V53" s="28"/>
      <c r="W53" s="28"/>
      <c r="X53" s="28"/>
      <c r="Y53" s="28"/>
      <c r="Z53" s="29"/>
    </row>
    <row r="54" spans="1:26" x14ac:dyDescent="0.3">
      <c r="A54" s="12">
        <f>A53+1</f>
        <v>32</v>
      </c>
      <c r="B54" s="21" t="s">
        <v>3</v>
      </c>
      <c r="C54" s="65">
        <v>723296.42149549467</v>
      </c>
      <c r="D54" s="68">
        <v>-492699.55675272545</v>
      </c>
      <c r="E54" s="19">
        <f>C54+D54</f>
        <v>230596.86474276922</v>
      </c>
      <c r="F54" s="30">
        <f t="shared" ref="F54" si="50">(I54/H54)-E54</f>
        <v>20064.368008423771</v>
      </c>
      <c r="G54" s="17">
        <f>E54+F54</f>
        <v>250661.23275119299</v>
      </c>
      <c r="H54" s="37">
        <v>0.9188394272634155</v>
      </c>
      <c r="I54" s="19">
        <f>Q54</f>
        <v>230317.42353824785</v>
      </c>
      <c r="J54" s="21" t="s">
        <v>3</v>
      </c>
      <c r="K54" s="44">
        <v>47179.993538247872</v>
      </c>
      <c r="L54" s="46">
        <v>145603.503</v>
      </c>
      <c r="M54" s="46">
        <v>37533.927000000003</v>
      </c>
      <c r="N54" s="46"/>
      <c r="O54" s="46"/>
      <c r="P54" s="45"/>
      <c r="Q54" s="54">
        <f t="shared" ref="Q54:Q57" si="51">SUM(K54:P54)</f>
        <v>230317.42353824785</v>
      </c>
      <c r="R54" s="22"/>
      <c r="S54" s="28"/>
      <c r="T54" s="28"/>
      <c r="U54" s="28"/>
      <c r="V54" s="28"/>
      <c r="W54" s="28"/>
      <c r="X54" s="28"/>
      <c r="Y54" s="28"/>
      <c r="Z54" s="29"/>
    </row>
    <row r="55" spans="1:26" x14ac:dyDescent="0.3">
      <c r="A55" s="12">
        <f t="shared" ref="A55:A58" si="52">A54+1</f>
        <v>33</v>
      </c>
      <c r="B55" s="21" t="s">
        <v>4</v>
      </c>
      <c r="C55" s="65">
        <v>767721.36234686256</v>
      </c>
      <c r="D55" s="68">
        <v>-492699.55675272545</v>
      </c>
      <c r="E55" s="19">
        <f>C55+D55</f>
        <v>275021.80559413711</v>
      </c>
      <c r="F55" s="30">
        <f>(I55/H55)-E55</f>
        <v>19349.740452611935</v>
      </c>
      <c r="G55" s="17">
        <f>E55+F55</f>
        <v>294371.54604674905</v>
      </c>
      <c r="H55" s="37">
        <v>0.90754391771982346</v>
      </c>
      <c r="I55" s="19">
        <f>Q55</f>
        <v>267155.10616450803</v>
      </c>
      <c r="J55" s="21" t="s">
        <v>4</v>
      </c>
      <c r="K55" s="44">
        <v>46892.758164508028</v>
      </c>
      <c r="L55" s="46">
        <v>145528.47899999999</v>
      </c>
      <c r="M55" s="46">
        <v>37199.942000000003</v>
      </c>
      <c r="N55" s="46">
        <v>37533.927000000003</v>
      </c>
      <c r="O55" s="46"/>
      <c r="P55" s="45"/>
      <c r="Q55" s="54">
        <f t="shared" si="51"/>
        <v>267155.10616450803</v>
      </c>
      <c r="R55" s="22"/>
      <c r="S55" s="28"/>
      <c r="T55" s="28"/>
      <c r="U55" s="28"/>
      <c r="V55" s="28"/>
      <c r="W55" s="28"/>
      <c r="X55" s="28"/>
      <c r="Y55" s="28"/>
      <c r="Z55" s="29"/>
    </row>
    <row r="56" spans="1:26" x14ac:dyDescent="0.3">
      <c r="A56" s="12">
        <f t="shared" si="52"/>
        <v>34</v>
      </c>
      <c r="B56" s="21" t="s">
        <v>5</v>
      </c>
      <c r="C56" s="65">
        <v>812146.30319823057</v>
      </c>
      <c r="D56" s="68">
        <v>-492699.55675272545</v>
      </c>
      <c r="E56" s="19">
        <f>C56+D56</f>
        <v>319446.74644550512</v>
      </c>
      <c r="F56" s="30">
        <f>(I56/H56)-E56</f>
        <v>18566.706249138224</v>
      </c>
      <c r="G56" s="17">
        <f>E56+F56</f>
        <v>338013.45269464335</v>
      </c>
      <c r="H56" s="37">
        <v>0.89942910880938476</v>
      </c>
      <c r="I56" s="19">
        <f t="shared" ref="I56:I57" si="53">Q56</f>
        <v>304019.13852272619</v>
      </c>
      <c r="J56" s="21" t="s">
        <v>5</v>
      </c>
      <c r="K56" s="44">
        <v>46886.676522726157</v>
      </c>
      <c r="L56" s="46">
        <v>145273.67499999999</v>
      </c>
      <c r="M56" s="46">
        <v>37124.917999999998</v>
      </c>
      <c r="N56" s="46">
        <v>37199.942000000003</v>
      </c>
      <c r="O56" s="46">
        <v>37533.927000000003</v>
      </c>
      <c r="P56" s="45"/>
      <c r="Q56" s="54">
        <f t="shared" si="51"/>
        <v>304019.13852272619</v>
      </c>
      <c r="R56" s="22"/>
      <c r="S56" s="28"/>
      <c r="T56" s="28"/>
      <c r="U56" s="28"/>
      <c r="V56" s="28"/>
      <c r="W56" s="28"/>
      <c r="X56" s="28"/>
      <c r="Y56" s="28"/>
      <c r="Z56" s="29"/>
    </row>
    <row r="57" spans="1:26" ht="15" thickBot="1" x14ac:dyDescent="0.35">
      <c r="A57" s="12">
        <f t="shared" si="52"/>
        <v>35</v>
      </c>
      <c r="B57" s="24" t="s">
        <v>6</v>
      </c>
      <c r="C57" s="66">
        <v>856571.24404959846</v>
      </c>
      <c r="D57" s="68">
        <v>-492699.55675272545</v>
      </c>
      <c r="E57" s="19">
        <f>C57+D57</f>
        <v>363871.68729687302</v>
      </c>
      <c r="F57" s="30">
        <f>(I57/H57)-E57</f>
        <v>15668.068504070339</v>
      </c>
      <c r="G57" s="17">
        <f t="shared" ref="G57" si="54">E57+F57</f>
        <v>379539.75580094336</v>
      </c>
      <c r="H57" s="37">
        <v>0.891300755635963</v>
      </c>
      <c r="I57" s="19">
        <f t="shared" si="53"/>
        <v>338284.07113926968</v>
      </c>
      <c r="J57" s="21" t="s">
        <v>6</v>
      </c>
      <c r="K57" s="44">
        <v>44286.934139269702</v>
      </c>
      <c r="L57" s="46">
        <v>145268.23699999999</v>
      </c>
      <c r="M57" s="46">
        <v>36870.112999999998</v>
      </c>
      <c r="N57" s="46">
        <v>37124.917999999998</v>
      </c>
      <c r="O57" s="46">
        <v>37199.942000000003</v>
      </c>
      <c r="P57" s="45">
        <v>37533.927000000003</v>
      </c>
      <c r="Q57" s="55">
        <f t="shared" si="51"/>
        <v>338284.07113926968</v>
      </c>
      <c r="R57" s="22"/>
      <c r="S57" s="28"/>
      <c r="T57" s="28"/>
      <c r="U57" s="28"/>
      <c r="V57" s="28"/>
      <c r="W57" s="28"/>
      <c r="X57" s="28"/>
      <c r="Y57" s="28"/>
      <c r="Z57" s="29"/>
    </row>
    <row r="58" spans="1:26" ht="15" thickBot="1" x14ac:dyDescent="0.35">
      <c r="A58" s="12">
        <f t="shared" si="52"/>
        <v>36</v>
      </c>
      <c r="B58" s="26"/>
      <c r="C58" s="26"/>
      <c r="J58" s="27" t="s">
        <v>1</v>
      </c>
      <c r="K58" s="60">
        <f t="shared" ref="K58:O58" si="55">SUM(K53:K57)</f>
        <v>232511.24382268311</v>
      </c>
      <c r="L58" s="61">
        <f t="shared" si="55"/>
        <v>727611.38199999998</v>
      </c>
      <c r="M58" s="62">
        <f t="shared" si="55"/>
        <v>148728.90000000002</v>
      </c>
      <c r="N58" s="62">
        <f t="shared" si="55"/>
        <v>111858.78700000001</v>
      </c>
      <c r="O58" s="62">
        <f t="shared" si="55"/>
        <v>74733.869000000006</v>
      </c>
      <c r="P58" s="63">
        <f>SUM(P53:P57)</f>
        <v>37533.927000000003</v>
      </c>
      <c r="Q58" s="56">
        <f>SUM(Q53:Q57)</f>
        <v>1332978.1088226831</v>
      </c>
      <c r="R58" s="22"/>
    </row>
    <row r="59" spans="1:26" x14ac:dyDescent="0.3">
      <c r="G59" s="29"/>
      <c r="H59" s="29"/>
      <c r="R59" s="22"/>
    </row>
    <row r="60" spans="1:26" ht="15" thickBot="1" x14ac:dyDescent="0.35">
      <c r="H60" s="29"/>
      <c r="J60" s="76"/>
      <c r="K60" s="76"/>
      <c r="L60" s="76"/>
      <c r="M60" s="76"/>
      <c r="N60" s="76"/>
      <c r="O60" s="76"/>
      <c r="P60" s="76"/>
      <c r="Q60" s="76"/>
      <c r="R60" s="22"/>
    </row>
    <row r="61" spans="1:26" ht="43.95" customHeight="1" thickBot="1" x14ac:dyDescent="0.35">
      <c r="B61" s="78" t="s">
        <v>56</v>
      </c>
      <c r="C61" s="79"/>
      <c r="D61" s="14" t="s">
        <v>65</v>
      </c>
      <c r="E61" s="14" t="s">
        <v>34</v>
      </c>
      <c r="F61" s="14" t="s">
        <v>37</v>
      </c>
      <c r="G61" s="14" t="s">
        <v>35</v>
      </c>
      <c r="H61" s="14" t="s">
        <v>36</v>
      </c>
      <c r="I61" s="14" t="s">
        <v>0</v>
      </c>
      <c r="J61" s="71" t="s">
        <v>10</v>
      </c>
      <c r="K61" s="72">
        <v>2019</v>
      </c>
      <c r="L61" s="73">
        <v>2020</v>
      </c>
      <c r="M61" s="73">
        <f>L61+1</f>
        <v>2021</v>
      </c>
      <c r="N61" s="73">
        <f t="shared" ref="N61" si="56">M61+1</f>
        <v>2022</v>
      </c>
      <c r="O61" s="73">
        <f t="shared" ref="O61" si="57">N61+1</f>
        <v>2023</v>
      </c>
      <c r="P61" s="74">
        <f t="shared" ref="P61" si="58">O61+1</f>
        <v>2024</v>
      </c>
      <c r="Q61" s="75" t="s">
        <v>1</v>
      </c>
      <c r="R61" s="22"/>
    </row>
    <row r="62" spans="1:26" x14ac:dyDescent="0.3">
      <c r="A62" s="12">
        <v>37</v>
      </c>
      <c r="B62" s="15" t="s">
        <v>2</v>
      </c>
      <c r="C62" s="16">
        <f>C53+C44+C35+C26+C17+C8</f>
        <v>4127766.7788112634</v>
      </c>
      <c r="D62" s="17">
        <f>D53+D44+D35+D26+D17+D8</f>
        <v>-3587684.6043339204</v>
      </c>
      <c r="E62" s="19">
        <f t="shared" ref="E62:I62" si="59">E53+E44+E35+E26+E17+E8</f>
        <v>540082.17447734287</v>
      </c>
      <c r="F62" s="30">
        <f t="shared" si="59"/>
        <v>202464.95031807243</v>
      </c>
      <c r="G62" s="17">
        <f>G53+G44+G35+G26+G17+G8</f>
        <v>742547.12479541544</v>
      </c>
      <c r="H62" s="37">
        <f>I62/G62</f>
        <v>0.87326740408548198</v>
      </c>
      <c r="I62" s="19">
        <f t="shared" si="59"/>
        <v>648442.20008123084</v>
      </c>
      <c r="J62" s="15" t="s">
        <v>2</v>
      </c>
      <c r="K62" s="47">
        <f>K8+K17+K26+K35+K44+K53</f>
        <v>267027.74508123088</v>
      </c>
      <c r="L62" s="48">
        <f>L8+L17+L26+L35+L44+L53</f>
        <v>381414.45500000002</v>
      </c>
      <c r="M62" s="48"/>
      <c r="N62" s="48"/>
      <c r="O62" s="48"/>
      <c r="P62" s="49"/>
      <c r="Q62" s="53">
        <f>SUM(K62:P62)</f>
        <v>648442.20008123084</v>
      </c>
      <c r="R62" s="22"/>
    </row>
    <row r="63" spans="1:26" x14ac:dyDescent="0.3">
      <c r="A63" s="12">
        <f>1+A62</f>
        <v>38</v>
      </c>
      <c r="B63" s="21" t="s">
        <v>3</v>
      </c>
      <c r="C63" s="23">
        <f t="shared" ref="C63:I66" si="60">C54+C45+C36+C27+C18+C9</f>
        <v>4476537.959579261</v>
      </c>
      <c r="D63" s="22">
        <f t="shared" si="60"/>
        <v>-3587684.6043339204</v>
      </c>
      <c r="E63" s="19">
        <f t="shared" si="60"/>
        <v>888853.3552453405</v>
      </c>
      <c r="F63" s="30">
        <f t="shared" si="60"/>
        <v>122550.66459119698</v>
      </c>
      <c r="G63" s="17">
        <f t="shared" si="60"/>
        <v>1011404.0198365372</v>
      </c>
      <c r="H63" s="37">
        <f>I63/G63</f>
        <v>0.87253395701455716</v>
      </c>
      <c r="I63" s="19">
        <f t="shared" si="60"/>
        <v>882484.35156840342</v>
      </c>
      <c r="J63" s="21" t="s">
        <v>3</v>
      </c>
      <c r="K63" s="44">
        <f t="shared" ref="K63" si="61">K9+K18+K27+K36+K45+K54</f>
        <v>266658.7195684035</v>
      </c>
      <c r="L63" s="46">
        <f t="shared" ref="L63:M63" si="62">L9+L18+L27+L36+L45+L54</f>
        <v>380058.07799999998</v>
      </c>
      <c r="M63" s="46">
        <f t="shared" si="62"/>
        <v>235767.554</v>
      </c>
      <c r="N63" s="46"/>
      <c r="O63" s="46"/>
      <c r="P63" s="45"/>
      <c r="Q63" s="54">
        <f t="shared" ref="Q63:Q66" si="63">SUM(K63:P63)</f>
        <v>882484.35156840342</v>
      </c>
      <c r="R63" s="22"/>
    </row>
    <row r="64" spans="1:26" x14ac:dyDescent="0.3">
      <c r="A64" s="12">
        <f t="shared" ref="A64:A66" si="64">1+A63</f>
        <v>39</v>
      </c>
      <c r="B64" s="21" t="s">
        <v>4</v>
      </c>
      <c r="C64" s="23">
        <f t="shared" si="60"/>
        <v>4747236.7346584015</v>
      </c>
      <c r="D64" s="22">
        <f t="shared" si="60"/>
        <v>-3587684.6043339204</v>
      </c>
      <c r="E64" s="19">
        <f t="shared" si="60"/>
        <v>1159552.1303244815</v>
      </c>
      <c r="F64" s="30">
        <f t="shared" si="60"/>
        <v>119641.77676353285</v>
      </c>
      <c r="G64" s="17">
        <f t="shared" si="60"/>
        <v>1279193.9070880143</v>
      </c>
      <c r="H64" s="37">
        <f t="shared" ref="H64:H66" si="65">I64/G64</f>
        <v>0.87207503626823701</v>
      </c>
      <c r="I64" s="19">
        <f t="shared" si="60"/>
        <v>1115553.0729178879</v>
      </c>
      <c r="J64" s="21" t="s">
        <v>4</v>
      </c>
      <c r="K64" s="44">
        <f t="shared" ref="K64" si="66">K10+K19+K28+K37+K46+K55</f>
        <v>265595.74091788789</v>
      </c>
      <c r="L64" s="46">
        <f t="shared" ref="L64:N64" si="67">L10+L19+L28+L37+L46+L55</f>
        <v>379778.59900000005</v>
      </c>
      <c r="M64" s="46">
        <f t="shared" si="67"/>
        <v>234411.179</v>
      </c>
      <c r="N64" s="46">
        <f t="shared" si="67"/>
        <v>235767.554</v>
      </c>
      <c r="O64" s="46"/>
      <c r="P64" s="45"/>
      <c r="Q64" s="54">
        <f t="shared" si="63"/>
        <v>1115553.0729178879</v>
      </c>
      <c r="R64" s="22"/>
    </row>
    <row r="65" spans="1:18" x14ac:dyDescent="0.3">
      <c r="A65" s="12">
        <f t="shared" si="64"/>
        <v>40</v>
      </c>
      <c r="B65" s="21" t="s">
        <v>5</v>
      </c>
      <c r="C65" s="23">
        <f t="shared" si="60"/>
        <v>5017935.5097375438</v>
      </c>
      <c r="D65" s="22">
        <f t="shared" si="60"/>
        <v>-3587684.6043339204</v>
      </c>
      <c r="E65" s="19">
        <f t="shared" si="60"/>
        <v>1430250.9054036236</v>
      </c>
      <c r="F65" s="30">
        <f t="shared" si="60"/>
        <v>115483.29686503261</v>
      </c>
      <c r="G65" s="17">
        <f t="shared" si="60"/>
        <v>1545734.2022686561</v>
      </c>
      <c r="H65" s="37">
        <f t="shared" si="65"/>
        <v>0.87179872763493704</v>
      </c>
      <c r="I65" s="19">
        <f t="shared" si="60"/>
        <v>1347569.1107996188</v>
      </c>
      <c r="J65" s="21" t="s">
        <v>5</v>
      </c>
      <c r="K65" s="44">
        <f t="shared" ref="K65" si="68">K11+K20+K29+K38+K47+K56</f>
        <v>264467.96979961876</v>
      </c>
      <c r="L65" s="46">
        <f t="shared" ref="L65:O65" si="69">L11+L20+L29+L38+L47+L56</f>
        <v>378790.70799999998</v>
      </c>
      <c r="M65" s="46">
        <f t="shared" si="69"/>
        <v>234131.7</v>
      </c>
      <c r="N65" s="46">
        <f t="shared" si="69"/>
        <v>234411.179</v>
      </c>
      <c r="O65" s="46">
        <f t="shared" si="69"/>
        <v>235767.554</v>
      </c>
      <c r="P65" s="45"/>
      <c r="Q65" s="54">
        <f t="shared" si="63"/>
        <v>1347569.1107996188</v>
      </c>
      <c r="R65" s="22"/>
    </row>
    <row r="66" spans="1:18" ht="15" thickBot="1" x14ac:dyDescent="0.35">
      <c r="A66" s="12">
        <f t="shared" si="64"/>
        <v>41</v>
      </c>
      <c r="B66" s="24" t="s">
        <v>6</v>
      </c>
      <c r="C66" s="25">
        <f t="shared" si="60"/>
        <v>5288634.2848166842</v>
      </c>
      <c r="D66" s="22">
        <f t="shared" si="60"/>
        <v>-3587684.6043339204</v>
      </c>
      <c r="E66" s="19">
        <f t="shared" si="60"/>
        <v>1700949.680482765</v>
      </c>
      <c r="F66" s="30">
        <f t="shared" si="60"/>
        <v>97837.543099387534</v>
      </c>
      <c r="G66" s="17">
        <f t="shared" si="60"/>
        <v>1798787.2235821527</v>
      </c>
      <c r="H66" s="37">
        <f t="shared" si="65"/>
        <v>0.87156183696727163</v>
      </c>
      <c r="I66" s="19">
        <f t="shared" si="60"/>
        <v>1567754.2968985194</v>
      </c>
      <c r="J66" s="24" t="s">
        <v>6</v>
      </c>
      <c r="K66" s="50">
        <f t="shared" ref="K66" si="70">K12+K21+K30+K39+K48+K57</f>
        <v>252422.10089851945</v>
      </c>
      <c r="L66" s="51">
        <f t="shared" ref="L66:P66" si="71">L12+L21+L30+L39+L48+L57</f>
        <v>377877.95499999996</v>
      </c>
      <c r="M66" s="51">
        <f t="shared" si="71"/>
        <v>233143.80800000002</v>
      </c>
      <c r="N66" s="51">
        <f t="shared" si="71"/>
        <v>234131.7</v>
      </c>
      <c r="O66" s="51">
        <f t="shared" si="71"/>
        <v>234411.179</v>
      </c>
      <c r="P66" s="52">
        <f t="shared" si="71"/>
        <v>235767.554</v>
      </c>
      <c r="Q66" s="55">
        <f t="shared" si="63"/>
        <v>1567754.2968985194</v>
      </c>
      <c r="R66" s="22"/>
    </row>
    <row r="68" spans="1:18" x14ac:dyDescent="0.3">
      <c r="J68" s="57"/>
      <c r="K68" s="57"/>
    </row>
    <row r="69" spans="1:18" x14ac:dyDescent="0.3">
      <c r="L69" s="18"/>
    </row>
  </sheetData>
  <mergeCells count="17">
    <mergeCell ref="J60:Q60"/>
    <mergeCell ref="B61:C61"/>
    <mergeCell ref="B5:C5"/>
    <mergeCell ref="L6:Q6"/>
    <mergeCell ref="J5:Q5"/>
    <mergeCell ref="B25:C25"/>
    <mergeCell ref="B7:C7"/>
    <mergeCell ref="B43:C43"/>
    <mergeCell ref="B52:C52"/>
    <mergeCell ref="J42:P42"/>
    <mergeCell ref="J51:P51"/>
    <mergeCell ref="J4:P4"/>
    <mergeCell ref="J15:P15"/>
    <mergeCell ref="B16:C16"/>
    <mergeCell ref="J24:P24"/>
    <mergeCell ref="B34:C34"/>
    <mergeCell ref="J33:P33"/>
  </mergeCells>
  <printOptions horizontalCentered="1"/>
  <pageMargins left="0.70866141732283472" right="0.70866141732283472" top="1.4173228346456694" bottom="0.74803149606299213" header="0.31496062992125984" footer="0.51181102362204722"/>
  <pageSetup paperSize="17" scale="49" orientation="landscape" r:id="rId1"/>
  <headerFooter scaleWithDoc="0">
    <oddHeader>&amp;R&amp;7Toronto Hydro-Electric System Limited
EB-2018-0165
Exhibit U
Tab 3 
Schedule 1
Appendix E
FILED:  April 30, 2019
Page &amp;P of &amp;N</oddHeader>
    <oddFooter>&amp;C&amp;7&amp;A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Z41"/>
  <sheetViews>
    <sheetView view="pageBreakPreview" topLeftCell="A13" zoomScale="71" zoomScaleNormal="40" zoomScaleSheetLayoutView="71" workbookViewId="0">
      <selection activeCell="J68" sqref="J68"/>
    </sheetView>
  </sheetViews>
  <sheetFormatPr defaultColWidth="9.109375" defaultRowHeight="14.4" x14ac:dyDescent="0.3"/>
  <cols>
    <col min="1" max="1" width="7.109375" style="12" customWidth="1"/>
    <col min="2" max="2" width="20.33203125" style="13" customWidth="1"/>
    <col min="3" max="3" width="11.88671875" style="13" customWidth="1"/>
    <col min="4" max="9" width="20.33203125" style="13" customWidth="1"/>
    <col min="10" max="11" width="18" style="13" customWidth="1"/>
    <col min="12" max="16" width="14.109375" style="13" customWidth="1"/>
    <col min="17" max="17" width="19.33203125" style="35" bestFit="1" customWidth="1"/>
    <col min="18" max="16384" width="9.109375" style="13"/>
  </cols>
  <sheetData>
    <row r="2" spans="1:26" s="41" customFormat="1" ht="28.8" x14ac:dyDescent="0.3">
      <c r="A2" s="39" t="s">
        <v>57</v>
      </c>
      <c r="B2" s="40" t="s">
        <v>38</v>
      </c>
      <c r="C2" s="40" t="s">
        <v>39</v>
      </c>
      <c r="D2" s="40" t="s">
        <v>40</v>
      </c>
      <c r="E2" s="40" t="s">
        <v>41</v>
      </c>
      <c r="F2" s="40" t="s">
        <v>42</v>
      </c>
      <c r="G2" s="40" t="s">
        <v>43</v>
      </c>
      <c r="H2" s="40" t="s">
        <v>44</v>
      </c>
      <c r="I2" s="40" t="s">
        <v>45</v>
      </c>
      <c r="J2" s="40" t="s">
        <v>46</v>
      </c>
      <c r="K2" s="40" t="s">
        <v>47</v>
      </c>
      <c r="L2" s="40" t="s">
        <v>48</v>
      </c>
      <c r="M2" s="40" t="s">
        <v>49</v>
      </c>
      <c r="N2" s="40" t="s">
        <v>50</v>
      </c>
      <c r="O2" s="40" t="s">
        <v>51</v>
      </c>
      <c r="P2" s="40" t="s">
        <v>52</v>
      </c>
      <c r="Q2" s="40" t="s">
        <v>64</v>
      </c>
    </row>
    <row r="4" spans="1:26" x14ac:dyDescent="0.3">
      <c r="E4" s="34" t="s">
        <v>58</v>
      </c>
      <c r="G4" s="34" t="s">
        <v>54</v>
      </c>
      <c r="I4" s="34" t="s">
        <v>55</v>
      </c>
      <c r="J4" s="76"/>
      <c r="K4" s="76"/>
      <c r="L4" s="76"/>
      <c r="M4" s="76"/>
      <c r="N4" s="76"/>
      <c r="O4" s="76"/>
      <c r="P4" s="76"/>
    </row>
    <row r="5" spans="1:26" ht="15" thickBot="1" x14ac:dyDescent="0.35">
      <c r="B5" s="77" t="s">
        <v>62</v>
      </c>
      <c r="C5" s="77"/>
      <c r="E5" s="34"/>
      <c r="G5" s="34"/>
      <c r="I5" s="34"/>
      <c r="J5" s="77" t="s">
        <v>61</v>
      </c>
      <c r="K5" s="77"/>
      <c r="L5" s="77"/>
      <c r="M5" s="77"/>
      <c r="N5" s="77"/>
      <c r="O5" s="77"/>
      <c r="P5" s="77"/>
      <c r="Q5" s="77"/>
    </row>
    <row r="6" spans="1:26" ht="15" thickBot="1" x14ac:dyDescent="0.35">
      <c r="E6" s="34"/>
      <c r="G6" s="34"/>
      <c r="I6" s="34"/>
      <c r="J6" s="38"/>
      <c r="K6" s="59"/>
      <c r="L6" s="38"/>
      <c r="M6" s="38"/>
      <c r="N6" s="38"/>
      <c r="O6" s="38"/>
      <c r="P6" s="38"/>
    </row>
    <row r="7" spans="1:26" ht="43.95" customHeight="1" thickBot="1" x14ac:dyDescent="0.35">
      <c r="B7" s="78" t="s">
        <v>59</v>
      </c>
      <c r="C7" s="79"/>
      <c r="D7" s="14" t="s">
        <v>65</v>
      </c>
      <c r="E7" s="14" t="s">
        <v>34</v>
      </c>
      <c r="F7" s="14" t="s">
        <v>37</v>
      </c>
      <c r="G7" s="14" t="s">
        <v>35</v>
      </c>
      <c r="H7" s="14" t="s">
        <v>36</v>
      </c>
      <c r="I7" s="14" t="s">
        <v>0</v>
      </c>
      <c r="J7" s="71" t="s">
        <v>15</v>
      </c>
      <c r="K7" s="72">
        <v>2019</v>
      </c>
      <c r="L7" s="73">
        <v>2020</v>
      </c>
      <c r="M7" s="73">
        <f>L7+1</f>
        <v>2021</v>
      </c>
      <c r="N7" s="73">
        <f t="shared" ref="N7:P7" si="0">M7+1</f>
        <v>2022</v>
      </c>
      <c r="O7" s="73">
        <f t="shared" si="0"/>
        <v>2023</v>
      </c>
      <c r="P7" s="74">
        <f t="shared" si="0"/>
        <v>2024</v>
      </c>
      <c r="Q7" s="75" t="s">
        <v>1</v>
      </c>
    </row>
    <row r="8" spans="1:26" x14ac:dyDescent="0.3">
      <c r="A8" s="12">
        <v>1</v>
      </c>
      <c r="B8" s="15" t="s">
        <v>2</v>
      </c>
      <c r="C8" s="64">
        <v>2703.2363523240001</v>
      </c>
      <c r="D8" s="67">
        <v>-2290.9743142658381</v>
      </c>
      <c r="E8" s="19">
        <f>(C8+D8)</f>
        <v>412.26203805816203</v>
      </c>
      <c r="F8" s="42">
        <f>(I8/H8)-E8</f>
        <v>118.29288397549317</v>
      </c>
      <c r="G8" s="19">
        <f>E8+F8</f>
        <v>530.5549220336552</v>
      </c>
      <c r="H8" s="20">
        <v>0.86230919727937394</v>
      </c>
      <c r="I8" s="19">
        <f>Q8</f>
        <v>457.50238893146206</v>
      </c>
      <c r="J8" s="21" t="s">
        <v>2</v>
      </c>
      <c r="K8" s="47">
        <v>232.3199327742434</v>
      </c>
      <c r="L8" s="48">
        <v>225.18245615721867</v>
      </c>
      <c r="M8" s="48"/>
      <c r="N8" s="48"/>
      <c r="O8" s="48"/>
      <c r="P8" s="49"/>
      <c r="Q8" s="53">
        <f>SUM(K8:P8)</f>
        <v>457.50238893146206</v>
      </c>
      <c r="S8" s="29"/>
      <c r="T8" s="29"/>
      <c r="U8" s="29"/>
      <c r="V8" s="29"/>
      <c r="W8" s="29"/>
      <c r="X8" s="29"/>
      <c r="Y8" s="29"/>
      <c r="Z8" s="29"/>
    </row>
    <row r="9" spans="1:26" x14ac:dyDescent="0.3">
      <c r="A9" s="12">
        <v>2</v>
      </c>
      <c r="B9" s="21" t="s">
        <v>3</v>
      </c>
      <c r="C9" s="65">
        <v>2957.3938027599497</v>
      </c>
      <c r="D9" s="68">
        <v>-2290.9743142658381</v>
      </c>
      <c r="E9" s="19">
        <f>(C9+D9)</f>
        <v>666.41948849411165</v>
      </c>
      <c r="F9" s="42">
        <f t="shared" ref="F9:F12" si="1">(I9/H9)-E9</f>
        <v>114.7990906508137</v>
      </c>
      <c r="G9" s="19">
        <f t="shared" ref="G9:G12" si="2">E9+F9</f>
        <v>781.21857914492534</v>
      </c>
      <c r="H9" s="20">
        <v>0.86576554720644894</v>
      </c>
      <c r="I9" s="19">
        <f t="shared" ref="I9:I12" si="3">Q9</f>
        <v>676.35213066125084</v>
      </c>
      <c r="J9" s="21" t="s">
        <v>3</v>
      </c>
      <c r="K9" s="44">
        <v>232.30229787102172</v>
      </c>
      <c r="L9" s="46">
        <v>225.14275624061949</v>
      </c>
      <c r="M9" s="46">
        <v>218.90707654960966</v>
      </c>
      <c r="N9" s="46"/>
      <c r="O9" s="46"/>
      <c r="P9" s="45"/>
      <c r="Q9" s="54">
        <f t="shared" ref="Q9:Q12" si="4">SUM(K9:P9)</f>
        <v>676.35213066125084</v>
      </c>
      <c r="S9" s="29"/>
      <c r="T9" s="29"/>
      <c r="U9" s="29"/>
      <c r="V9" s="29"/>
      <c r="W9" s="29"/>
      <c r="X9" s="29"/>
      <c r="Y9" s="29"/>
      <c r="Z9" s="29"/>
    </row>
    <row r="10" spans="1:26" x14ac:dyDescent="0.3">
      <c r="A10" s="12">
        <v>3</v>
      </c>
      <c r="B10" s="21" t="s">
        <v>4</v>
      </c>
      <c r="C10" s="65">
        <v>3208.123655518003</v>
      </c>
      <c r="D10" s="68">
        <v>-2290.9743142658381</v>
      </c>
      <c r="E10" s="19">
        <f>(C10+D10)</f>
        <v>917.14934125216496</v>
      </c>
      <c r="F10" s="42">
        <f t="shared" si="1"/>
        <v>114.47266978548714</v>
      </c>
      <c r="G10" s="19">
        <f t="shared" si="2"/>
        <v>1031.6220110376521</v>
      </c>
      <c r="H10" s="20">
        <v>0.86754603639119465</v>
      </c>
      <c r="I10" s="19">
        <f t="shared" si="3"/>
        <v>894.97958672962829</v>
      </c>
      <c r="J10" s="21" t="s">
        <v>4</v>
      </c>
      <c r="K10" s="44">
        <v>232.07435995494907</v>
      </c>
      <c r="L10" s="46">
        <v>225.13077359205903</v>
      </c>
      <c r="M10" s="46">
        <v>218.86737663301048</v>
      </c>
      <c r="N10" s="46">
        <v>218.90707654960966</v>
      </c>
      <c r="O10" s="46"/>
      <c r="P10" s="45"/>
      <c r="Q10" s="54">
        <f t="shared" si="4"/>
        <v>894.97958672962829</v>
      </c>
      <c r="S10" s="29"/>
      <c r="T10" s="29"/>
      <c r="U10" s="29"/>
      <c r="V10" s="29"/>
      <c r="W10" s="29"/>
      <c r="X10" s="29"/>
      <c r="Y10" s="29"/>
      <c r="Z10" s="29"/>
    </row>
    <row r="11" spans="1:26" x14ac:dyDescent="0.3">
      <c r="A11" s="12">
        <v>4</v>
      </c>
      <c r="B11" s="21" t="s">
        <v>5</v>
      </c>
      <c r="C11" s="65">
        <v>3458.8535082760527</v>
      </c>
      <c r="D11" s="68">
        <v>-2290.9743142658381</v>
      </c>
      <c r="E11" s="19">
        <f>(C11+D11)</f>
        <v>1167.8791940102146</v>
      </c>
      <c r="F11" s="42">
        <f t="shared" si="1"/>
        <v>113.83848458967054</v>
      </c>
      <c r="G11" s="19">
        <f t="shared" si="2"/>
        <v>1281.7176785998852</v>
      </c>
      <c r="H11" s="20">
        <v>0.86863090470089133</v>
      </c>
      <c r="I11" s="19">
        <f t="shared" si="3"/>
        <v>1113.3395867333445</v>
      </c>
      <c r="J11" s="21" t="s">
        <v>5</v>
      </c>
      <c r="K11" s="44">
        <v>231.80358015521972</v>
      </c>
      <c r="L11" s="46">
        <v>224.90615941105463</v>
      </c>
      <c r="M11" s="46">
        <v>218.85539398445002</v>
      </c>
      <c r="N11" s="46">
        <v>218.86737663301048</v>
      </c>
      <c r="O11" s="46">
        <v>218.90707654960966</v>
      </c>
      <c r="P11" s="45"/>
      <c r="Q11" s="54">
        <f t="shared" si="4"/>
        <v>1113.3395867333445</v>
      </c>
      <c r="S11" s="29"/>
      <c r="T11" s="29"/>
      <c r="U11" s="29"/>
      <c r="V11" s="29"/>
      <c r="W11" s="29"/>
      <c r="X11" s="29"/>
      <c r="Y11" s="29"/>
      <c r="Z11" s="29"/>
    </row>
    <row r="12" spans="1:26" ht="15" thickBot="1" x14ac:dyDescent="0.35">
      <c r="A12" s="12">
        <v>5</v>
      </c>
      <c r="B12" s="24" t="s">
        <v>6</v>
      </c>
      <c r="C12" s="66">
        <v>3709.5833610341028</v>
      </c>
      <c r="D12" s="68">
        <v>-2290.9743142658381</v>
      </c>
      <c r="E12" s="19">
        <f>(C12+D12)</f>
        <v>1418.6090467682648</v>
      </c>
      <c r="F12" s="42">
        <f t="shared" si="1"/>
        <v>99.906485496901951</v>
      </c>
      <c r="G12" s="19">
        <f t="shared" si="2"/>
        <v>1518.5155322651667</v>
      </c>
      <c r="H12" s="20">
        <v>0.86950085754598383</v>
      </c>
      <c r="I12" s="19">
        <f t="shared" si="3"/>
        <v>1320.3505575014585</v>
      </c>
      <c r="J12" s="21" t="s">
        <v>6</v>
      </c>
      <c r="K12" s="44">
        <v>220.42826623138643</v>
      </c>
      <c r="L12" s="46">
        <v>224.66166429955632</v>
      </c>
      <c r="M12" s="46">
        <v>218.63077980344562</v>
      </c>
      <c r="N12" s="46">
        <v>218.85539398445002</v>
      </c>
      <c r="O12" s="46">
        <v>218.86737663301048</v>
      </c>
      <c r="P12" s="45">
        <v>218.90707654960966</v>
      </c>
      <c r="Q12" s="55">
        <f t="shared" si="4"/>
        <v>1320.3505575014585</v>
      </c>
      <c r="S12" s="29"/>
      <c r="T12" s="29"/>
      <c r="U12" s="29"/>
      <c r="V12" s="29"/>
      <c r="W12" s="29"/>
      <c r="X12" s="29"/>
      <c r="Y12" s="29"/>
      <c r="Z12" s="29"/>
    </row>
    <row r="13" spans="1:26" ht="15" thickBot="1" x14ac:dyDescent="0.35">
      <c r="A13" s="12">
        <v>6</v>
      </c>
      <c r="B13" s="26"/>
      <c r="C13" s="26"/>
      <c r="H13" s="43"/>
      <c r="I13" s="19"/>
      <c r="J13" s="27" t="s">
        <v>1</v>
      </c>
      <c r="K13" s="60">
        <f>SUM(K8:K12)</f>
        <v>1148.9284369868203</v>
      </c>
      <c r="L13" s="61">
        <f t="shared" ref="L13:O13" si="5">SUM(L8:L12)</f>
        <v>1125.0238097005083</v>
      </c>
      <c r="M13" s="62">
        <f t="shared" si="5"/>
        <v>875.26062697051589</v>
      </c>
      <c r="N13" s="62">
        <f t="shared" si="5"/>
        <v>656.62984716707024</v>
      </c>
      <c r="O13" s="62">
        <f t="shared" si="5"/>
        <v>437.77445318262016</v>
      </c>
      <c r="P13" s="63">
        <f>SUM(P8:P12)</f>
        <v>218.90707654960966</v>
      </c>
      <c r="Q13" s="56">
        <f>SUM(Q8:Q12)</f>
        <v>4462.5242505571441</v>
      </c>
    </row>
    <row r="14" spans="1:26" x14ac:dyDescent="0.3">
      <c r="B14" s="26"/>
      <c r="C14" s="26"/>
      <c r="J14" s="31"/>
      <c r="K14" s="31"/>
      <c r="L14" s="32"/>
      <c r="M14" s="33"/>
      <c r="N14" s="33"/>
      <c r="O14" s="33"/>
      <c r="P14" s="33"/>
      <c r="Q14" s="36"/>
    </row>
    <row r="15" spans="1:26" ht="15" thickBot="1" x14ac:dyDescent="0.35">
      <c r="J15" s="77"/>
      <c r="K15" s="77"/>
      <c r="L15" s="77"/>
      <c r="M15" s="77"/>
      <c r="N15" s="77"/>
      <c r="O15" s="77"/>
      <c r="P15" s="77"/>
    </row>
    <row r="16" spans="1:26" ht="43.95" customHeight="1" thickBot="1" x14ac:dyDescent="0.35">
      <c r="B16" s="78" t="s">
        <v>13</v>
      </c>
      <c r="C16" s="79"/>
      <c r="D16" s="14" t="s">
        <v>65</v>
      </c>
      <c r="E16" s="14" t="s">
        <v>34</v>
      </c>
      <c r="F16" s="14" t="s">
        <v>37</v>
      </c>
      <c r="G16" s="14" t="s">
        <v>35</v>
      </c>
      <c r="H16" s="14" t="s">
        <v>36</v>
      </c>
      <c r="I16" s="14" t="s">
        <v>0</v>
      </c>
      <c r="J16" s="71" t="s">
        <v>15</v>
      </c>
      <c r="K16" s="72">
        <v>2019</v>
      </c>
      <c r="L16" s="73">
        <v>2020</v>
      </c>
      <c r="M16" s="73">
        <f>L16+1</f>
        <v>2021</v>
      </c>
      <c r="N16" s="73">
        <f t="shared" ref="N16:P16" si="6">M16+1</f>
        <v>2022</v>
      </c>
      <c r="O16" s="73">
        <f t="shared" si="6"/>
        <v>2023</v>
      </c>
      <c r="P16" s="74">
        <f t="shared" si="6"/>
        <v>2024</v>
      </c>
      <c r="Q16" s="75" t="s">
        <v>1</v>
      </c>
    </row>
    <row r="17" spans="1:26" x14ac:dyDescent="0.3">
      <c r="A17" s="12">
        <v>7</v>
      </c>
      <c r="B17" s="15" t="s">
        <v>2</v>
      </c>
      <c r="C17" s="64">
        <v>1379.0941181012336</v>
      </c>
      <c r="D17" s="67">
        <v>-1264.8047721005332</v>
      </c>
      <c r="E17" s="19">
        <f>(C17+D17)</f>
        <v>114.28934600070033</v>
      </c>
      <c r="F17" s="19">
        <f>(I17/H17)-E17</f>
        <v>33.439646638107831</v>
      </c>
      <c r="G17" s="19">
        <f>E17+F17</f>
        <v>147.72899263880817</v>
      </c>
      <c r="H17" s="20">
        <v>0.86613628717816604</v>
      </c>
      <c r="I17" s="19">
        <f>Q17</f>
        <v>127.95344119274793</v>
      </c>
      <c r="J17" s="21" t="s">
        <v>2</v>
      </c>
      <c r="K17" s="47">
        <v>64.739809745310012</v>
      </c>
      <c r="L17" s="48">
        <v>63.213631447437912</v>
      </c>
      <c r="M17" s="48"/>
      <c r="N17" s="48"/>
      <c r="O17" s="48"/>
      <c r="P17" s="49"/>
      <c r="Q17" s="53">
        <f>SUM(K17:P17)</f>
        <v>127.95344119274793</v>
      </c>
      <c r="S17" s="29"/>
      <c r="T17" s="29"/>
      <c r="U17" s="29"/>
      <c r="V17" s="29"/>
      <c r="W17" s="29"/>
      <c r="X17" s="29"/>
      <c r="Y17" s="29"/>
      <c r="Z17" s="29"/>
    </row>
    <row r="18" spans="1:26" x14ac:dyDescent="0.3">
      <c r="A18" s="12">
        <v>8</v>
      </c>
      <c r="B18" s="21" t="s">
        <v>3</v>
      </c>
      <c r="C18" s="65">
        <v>1450.7642053913989</v>
      </c>
      <c r="D18" s="68">
        <v>-1264.8047721005332</v>
      </c>
      <c r="E18" s="19">
        <f>(C18+D18)</f>
        <v>185.95943329086572</v>
      </c>
      <c r="F18" s="19">
        <f t="shared" ref="F18:F21" si="7">(I18/H18)-E18</f>
        <v>32.292318031140582</v>
      </c>
      <c r="G18" s="19">
        <f t="shared" ref="G18:G21" si="8">E18+F18</f>
        <v>218.2517513220063</v>
      </c>
      <c r="H18" s="20">
        <v>0.86636166252924085</v>
      </c>
      <c r="I18" s="19">
        <f t="shared" ref="I18:I22" si="9">Q18</f>
        <v>189.08495012525182</v>
      </c>
      <c r="J18" s="21" t="s">
        <v>3</v>
      </c>
      <c r="K18" s="44">
        <v>64.73878854513508</v>
      </c>
      <c r="L18" s="46">
        <v>63.198093953365195</v>
      </c>
      <c r="M18" s="46">
        <v>61.148067626751562</v>
      </c>
      <c r="N18" s="46"/>
      <c r="O18" s="46"/>
      <c r="P18" s="45"/>
      <c r="Q18" s="54">
        <f t="shared" ref="Q18:Q21" si="10">SUM(K18:P18)</f>
        <v>189.08495012525182</v>
      </c>
      <c r="S18" s="29"/>
      <c r="T18" s="29"/>
      <c r="U18" s="29"/>
      <c r="V18" s="29"/>
      <c r="W18" s="29"/>
      <c r="X18" s="29"/>
      <c r="Y18" s="29"/>
      <c r="Z18" s="29"/>
    </row>
    <row r="19" spans="1:26" x14ac:dyDescent="0.3">
      <c r="A19" s="12">
        <v>9</v>
      </c>
      <c r="B19" s="21" t="s">
        <v>4</v>
      </c>
      <c r="C19" s="65">
        <v>1521.3060865493417</v>
      </c>
      <c r="D19" s="68">
        <v>-1264.8047721005332</v>
      </c>
      <c r="E19" s="19">
        <f>(C19+D19)</f>
        <v>256.50131444880844</v>
      </c>
      <c r="F19" s="19">
        <f t="shared" si="7"/>
        <v>32.222200736795912</v>
      </c>
      <c r="G19" s="19">
        <f t="shared" si="8"/>
        <v>288.72351518560436</v>
      </c>
      <c r="H19" s="20">
        <v>0.86647692088849382</v>
      </c>
      <c r="I19" s="19">
        <f t="shared" si="9"/>
        <v>250.17226242612475</v>
      </c>
      <c r="J19" s="21" t="s">
        <v>4</v>
      </c>
      <c r="K19" s="44">
        <v>64.694264603318345</v>
      </c>
      <c r="L19" s="46">
        <v>63.197400063376001</v>
      </c>
      <c r="M19" s="46">
        <v>61.132530132678845</v>
      </c>
      <c r="N19" s="46">
        <v>61.148067626751562</v>
      </c>
      <c r="O19" s="46"/>
      <c r="P19" s="45"/>
      <c r="Q19" s="54">
        <f t="shared" si="10"/>
        <v>250.17226242612475</v>
      </c>
      <c r="S19" s="29"/>
      <c r="T19" s="29"/>
      <c r="U19" s="29"/>
      <c r="V19" s="29"/>
      <c r="W19" s="29"/>
      <c r="X19" s="29"/>
      <c r="Y19" s="29"/>
      <c r="Z19" s="29"/>
    </row>
    <row r="20" spans="1:26" x14ac:dyDescent="0.3">
      <c r="A20" s="12">
        <v>10</v>
      </c>
      <c r="B20" s="21" t="s">
        <v>5</v>
      </c>
      <c r="C20" s="65">
        <v>1591.8479677072846</v>
      </c>
      <c r="D20" s="68">
        <v>-1264.8047721005332</v>
      </c>
      <c r="E20" s="19">
        <f>(C20+D20)</f>
        <v>327.0431956067514</v>
      </c>
      <c r="F20" s="19">
        <f t="shared" si="7"/>
        <v>32.103106616468608</v>
      </c>
      <c r="G20" s="19">
        <f t="shared" si="8"/>
        <v>359.14630222322</v>
      </c>
      <c r="H20" s="20">
        <v>0.86654704208214084</v>
      </c>
      <c r="I20" s="19">
        <f t="shared" si="9"/>
        <v>311.21716586626991</v>
      </c>
      <c r="J20" s="21" t="s">
        <v>5</v>
      </c>
      <c r="K20" s="44">
        <v>64.651405672581305</v>
      </c>
      <c r="L20" s="46">
        <v>63.15332619156856</v>
      </c>
      <c r="M20" s="46">
        <v>61.131836242689651</v>
      </c>
      <c r="N20" s="46">
        <v>61.132530132678845</v>
      </c>
      <c r="O20" s="46">
        <v>61.148067626751562</v>
      </c>
      <c r="P20" s="45"/>
      <c r="Q20" s="54">
        <f t="shared" si="10"/>
        <v>311.21716586626991</v>
      </c>
      <c r="S20" s="29"/>
      <c r="T20" s="29"/>
      <c r="U20" s="29"/>
      <c r="V20" s="29"/>
      <c r="W20" s="29"/>
      <c r="X20" s="29"/>
      <c r="Y20" s="29"/>
      <c r="Z20" s="29"/>
    </row>
    <row r="21" spans="1:26" ht="15" thickBot="1" x14ac:dyDescent="0.35">
      <c r="A21" s="12">
        <v>11</v>
      </c>
      <c r="B21" s="24" t="s">
        <v>6</v>
      </c>
      <c r="C21" s="66">
        <v>1662.389848865228</v>
      </c>
      <c r="D21" s="68">
        <v>-1264.8047721005332</v>
      </c>
      <c r="E21" s="19">
        <f>(C21+D21)</f>
        <v>397.5850767646948</v>
      </c>
      <c r="F21" s="19">
        <f t="shared" si="7"/>
        <v>28.219484793260676</v>
      </c>
      <c r="G21" s="19">
        <f t="shared" si="8"/>
        <v>425.80456155795548</v>
      </c>
      <c r="H21" s="20">
        <v>0.86659611634917244</v>
      </c>
      <c r="I21" s="19">
        <f t="shared" si="9"/>
        <v>369.00057936988634</v>
      </c>
      <c r="J21" s="21" t="s">
        <v>6</v>
      </c>
      <c r="K21" s="44">
        <v>61.388170139563464</v>
      </c>
      <c r="L21" s="46">
        <v>63.112212857320579</v>
      </c>
      <c r="M21" s="46">
        <v>61.08776237088221</v>
      </c>
      <c r="N21" s="46">
        <v>61.131836242689651</v>
      </c>
      <c r="O21" s="46">
        <v>61.132530132678845</v>
      </c>
      <c r="P21" s="45">
        <v>61.148067626751562</v>
      </c>
      <c r="Q21" s="55">
        <f t="shared" si="10"/>
        <v>369.00057936988634</v>
      </c>
      <c r="S21" s="29"/>
      <c r="T21" s="29"/>
      <c r="U21" s="29"/>
      <c r="V21" s="29"/>
      <c r="W21" s="29"/>
      <c r="X21" s="29"/>
      <c r="Y21" s="29"/>
      <c r="Z21" s="29"/>
    </row>
    <row r="22" spans="1:26" ht="15" thickBot="1" x14ac:dyDescent="0.35">
      <c r="A22" s="12">
        <v>12</v>
      </c>
      <c r="B22" s="26"/>
      <c r="C22" s="26"/>
      <c r="F22" s="43"/>
      <c r="G22" s="43"/>
      <c r="H22" s="43"/>
      <c r="I22" s="19">
        <f t="shared" si="9"/>
        <v>1247.4283989802807</v>
      </c>
      <c r="J22" s="27" t="s">
        <v>1</v>
      </c>
      <c r="K22" s="60">
        <f t="shared" ref="K22:O22" si="11">SUM(K17:K21)</f>
        <v>320.2124387059082</v>
      </c>
      <c r="L22" s="61">
        <f t="shared" si="11"/>
        <v>315.87466451306824</v>
      </c>
      <c r="M22" s="62">
        <f t="shared" si="11"/>
        <v>244.50019637300227</v>
      </c>
      <c r="N22" s="62">
        <f t="shared" si="11"/>
        <v>183.41243400212005</v>
      </c>
      <c r="O22" s="62">
        <f t="shared" si="11"/>
        <v>122.28059775943041</v>
      </c>
      <c r="P22" s="63">
        <f>SUM(P17:P21)</f>
        <v>61.148067626751562</v>
      </c>
      <c r="Q22" s="56">
        <f>SUM(Q17:Q21)</f>
        <v>1247.4283989802807</v>
      </c>
    </row>
    <row r="23" spans="1:26" x14ac:dyDescent="0.3">
      <c r="B23" s="26"/>
      <c r="C23" s="26"/>
      <c r="J23" s="31"/>
      <c r="K23" s="31"/>
      <c r="L23" s="32"/>
      <c r="M23" s="33"/>
      <c r="N23" s="33"/>
      <c r="O23" s="33"/>
      <c r="P23" s="33"/>
      <c r="Q23" s="36"/>
    </row>
    <row r="24" spans="1:26" ht="15" thickBot="1" x14ac:dyDescent="0.35">
      <c r="J24" s="77"/>
      <c r="K24" s="77"/>
      <c r="L24" s="77"/>
      <c r="M24" s="77"/>
      <c r="N24" s="77"/>
      <c r="O24" s="77"/>
      <c r="P24" s="77"/>
    </row>
    <row r="25" spans="1:26" ht="42" customHeight="1" thickBot="1" x14ac:dyDescent="0.35">
      <c r="B25" s="78" t="s">
        <v>14</v>
      </c>
      <c r="C25" s="79"/>
      <c r="D25" s="14" t="s">
        <v>65</v>
      </c>
      <c r="E25" s="14" t="s">
        <v>34</v>
      </c>
      <c r="F25" s="14" t="s">
        <v>37</v>
      </c>
      <c r="G25" s="14" t="s">
        <v>35</v>
      </c>
      <c r="H25" s="14" t="s">
        <v>36</v>
      </c>
      <c r="I25" s="14" t="s">
        <v>0</v>
      </c>
      <c r="J25" s="71" t="s">
        <v>15</v>
      </c>
      <c r="K25" s="72">
        <v>2019</v>
      </c>
      <c r="L25" s="73">
        <v>2020</v>
      </c>
      <c r="M25" s="73">
        <f>L25+1</f>
        <v>2021</v>
      </c>
      <c r="N25" s="73">
        <f t="shared" ref="N25" si="12">M25+1</f>
        <v>2022</v>
      </c>
      <c r="O25" s="73">
        <f t="shared" ref="O25" si="13">N25+1</f>
        <v>2023</v>
      </c>
      <c r="P25" s="74">
        <f t="shared" ref="P25" si="14">O25+1</f>
        <v>2024</v>
      </c>
      <c r="Q25" s="75" t="s">
        <v>1</v>
      </c>
    </row>
    <row r="26" spans="1:26" x14ac:dyDescent="0.3">
      <c r="A26" s="12">
        <v>13</v>
      </c>
      <c r="B26" s="15" t="s">
        <v>2</v>
      </c>
      <c r="C26" s="64">
        <v>1286.6873277229822</v>
      </c>
      <c r="D26" s="67">
        <v>-1167.0728349076196</v>
      </c>
      <c r="E26" s="19">
        <f>(C26+D26)</f>
        <v>119.61449281536261</v>
      </c>
      <c r="F26" s="42">
        <f>(I26/H26)-E26</f>
        <v>47.408401185890085</v>
      </c>
      <c r="G26" s="19">
        <f>E26+F26</f>
        <v>167.02289400125269</v>
      </c>
      <c r="H26" s="20">
        <v>0.86087209015661015</v>
      </c>
      <c r="I26" s="19">
        <f>Q26</f>
        <v>143.78534786286434</v>
      </c>
      <c r="J26" s="21" t="s">
        <v>2</v>
      </c>
      <c r="K26" s="47">
        <v>56.706850953709974</v>
      </c>
      <c r="L26" s="48">
        <v>87.078496909154353</v>
      </c>
      <c r="M26" s="48">
        <v>0</v>
      </c>
      <c r="N26" s="48">
        <v>0</v>
      </c>
      <c r="O26" s="48">
        <v>0</v>
      </c>
      <c r="P26" s="49">
        <v>0</v>
      </c>
      <c r="Q26" s="53">
        <f>SUM(K26:P26)</f>
        <v>143.78534786286434</v>
      </c>
      <c r="S26" s="29"/>
      <c r="T26" s="29"/>
      <c r="U26" s="29"/>
      <c r="V26" s="29"/>
      <c r="W26" s="29"/>
      <c r="X26" s="29"/>
      <c r="Y26" s="29"/>
      <c r="Z26" s="29"/>
    </row>
    <row r="27" spans="1:26" x14ac:dyDescent="0.3">
      <c r="A27" s="12">
        <v>14</v>
      </c>
      <c r="B27" s="21" t="s">
        <v>3</v>
      </c>
      <c r="C27" s="65">
        <v>1372.9871955324461</v>
      </c>
      <c r="D27" s="68">
        <v>-1167.0728349076196</v>
      </c>
      <c r="E27" s="19">
        <f>(C27+D27)</f>
        <v>205.91436062482649</v>
      </c>
      <c r="F27" s="42">
        <f t="shared" ref="F27:F30" si="15">(I27/H27)-E27</f>
        <v>32.329545529617008</v>
      </c>
      <c r="G27" s="19">
        <f t="shared" ref="G27:G30" si="16">E27+F27</f>
        <v>238.24390615444349</v>
      </c>
      <c r="H27" s="20">
        <v>0.85396784848147433</v>
      </c>
      <c r="I27" s="19">
        <f t="shared" ref="I27:I30" si="17">Q27</f>
        <v>203.4526359525324</v>
      </c>
      <c r="J27" s="21" t="s">
        <v>3</v>
      </c>
      <c r="K27" s="44">
        <v>56.705679342440312</v>
      </c>
      <c r="L27" s="46">
        <v>86.914230097610101</v>
      </c>
      <c r="M27" s="46">
        <v>59.83272651248199</v>
      </c>
      <c r="N27" s="46">
        <v>0</v>
      </c>
      <c r="O27" s="46">
        <v>0</v>
      </c>
      <c r="P27" s="45">
        <v>0</v>
      </c>
      <c r="Q27" s="54">
        <f t="shared" ref="Q27:Q30" si="18">SUM(K27:P27)</f>
        <v>203.4526359525324</v>
      </c>
      <c r="S27" s="29"/>
      <c r="T27" s="29"/>
      <c r="U27" s="29"/>
      <c r="V27" s="29"/>
      <c r="W27" s="29"/>
      <c r="X27" s="29"/>
      <c r="Y27" s="29"/>
      <c r="Z27" s="29"/>
    </row>
    <row r="28" spans="1:26" x14ac:dyDescent="0.3">
      <c r="A28" s="12">
        <v>15</v>
      </c>
      <c r="B28" s="21" t="s">
        <v>4</v>
      </c>
      <c r="C28" s="65">
        <v>1444.4054872168799</v>
      </c>
      <c r="D28" s="68">
        <v>-1167.0728349076196</v>
      </c>
      <c r="E28" s="19">
        <f>(C28+D28)</f>
        <v>277.33265230926031</v>
      </c>
      <c r="F28" s="42">
        <f t="shared" si="15"/>
        <v>32.1205519203574</v>
      </c>
      <c r="G28" s="19">
        <f t="shared" si="16"/>
        <v>309.45320422961771</v>
      </c>
      <c r="H28" s="20">
        <v>0.85024018221428188</v>
      </c>
      <c r="I28" s="19">
        <f t="shared" si="17"/>
        <v>263.10954875098355</v>
      </c>
      <c r="J28" s="21" t="s">
        <v>4</v>
      </c>
      <c r="K28" s="44">
        <v>56.694928531994456</v>
      </c>
      <c r="L28" s="46">
        <v>86.913434005569357</v>
      </c>
      <c r="M28" s="46">
        <v>59.668459700937738</v>
      </c>
      <c r="N28" s="46">
        <v>59.83272651248199</v>
      </c>
      <c r="O28" s="46">
        <v>0</v>
      </c>
      <c r="P28" s="45">
        <v>0</v>
      </c>
      <c r="Q28" s="54">
        <f t="shared" si="18"/>
        <v>263.10954875098355</v>
      </c>
      <c r="S28" s="29"/>
      <c r="T28" s="29"/>
      <c r="U28" s="29"/>
      <c r="V28" s="29"/>
      <c r="W28" s="29"/>
      <c r="X28" s="29"/>
      <c r="Y28" s="29"/>
      <c r="Z28" s="29"/>
    </row>
    <row r="29" spans="1:26" x14ac:dyDescent="0.3">
      <c r="A29" s="12">
        <v>16</v>
      </c>
      <c r="B29" s="21" t="s">
        <v>5</v>
      </c>
      <c r="C29" s="65">
        <v>1515.8237789013142</v>
      </c>
      <c r="D29" s="68">
        <v>-1167.0728349076196</v>
      </c>
      <c r="E29" s="19">
        <f>(C29+D29)</f>
        <v>348.75094399369459</v>
      </c>
      <c r="F29" s="42">
        <f t="shared" si="15"/>
        <v>31.895135873380468</v>
      </c>
      <c r="G29" s="19">
        <f t="shared" si="16"/>
        <v>380.64607986707506</v>
      </c>
      <c r="H29" s="20">
        <v>0.84790697928377368</v>
      </c>
      <c r="I29" s="19">
        <f t="shared" si="17"/>
        <v>322.75246775630166</v>
      </c>
      <c r="J29" s="21" t="s">
        <v>5</v>
      </c>
      <c r="K29" s="44">
        <v>56.680750043456378</v>
      </c>
      <c r="L29" s="46">
        <v>86.90286789052854</v>
      </c>
      <c r="M29" s="46">
        <v>59.667663608897001</v>
      </c>
      <c r="N29" s="46">
        <v>59.668459700937738</v>
      </c>
      <c r="O29" s="46">
        <v>59.83272651248199</v>
      </c>
      <c r="P29" s="45">
        <v>0</v>
      </c>
      <c r="Q29" s="54">
        <f t="shared" si="18"/>
        <v>322.75246775630166</v>
      </c>
      <c r="S29" s="29"/>
      <c r="T29" s="29"/>
      <c r="U29" s="29"/>
      <c r="V29" s="29"/>
      <c r="W29" s="29"/>
      <c r="X29" s="29"/>
      <c r="Y29" s="29"/>
      <c r="Z29" s="29"/>
    </row>
    <row r="30" spans="1:26" ht="15" thickBot="1" x14ac:dyDescent="0.35">
      <c r="A30" s="12">
        <v>17</v>
      </c>
      <c r="B30" s="24" t="s">
        <v>6</v>
      </c>
      <c r="C30" s="66">
        <v>1587.2420705857487</v>
      </c>
      <c r="D30" s="68">
        <v>-1167.0728349076196</v>
      </c>
      <c r="E30" s="19">
        <f>(C30+D30)</f>
        <v>420.1692356781291</v>
      </c>
      <c r="F30" s="42">
        <f t="shared" si="15"/>
        <v>27.729187199232058</v>
      </c>
      <c r="G30" s="19">
        <f t="shared" si="16"/>
        <v>447.89842287736116</v>
      </c>
      <c r="H30" s="20">
        <v>0.84585473180007575</v>
      </c>
      <c r="I30" s="19">
        <f t="shared" si="17"/>
        <v>378.85700035660722</v>
      </c>
      <c r="J30" s="21" t="s">
        <v>6</v>
      </c>
      <c r="K30" s="44">
        <v>53.140648703533166</v>
      </c>
      <c r="L30" s="46">
        <v>86.890404336901142</v>
      </c>
      <c r="M30" s="46">
        <v>59.657097493856185</v>
      </c>
      <c r="N30" s="46">
        <v>59.667663608897001</v>
      </c>
      <c r="O30" s="46">
        <v>59.668459700937738</v>
      </c>
      <c r="P30" s="45">
        <v>59.83272651248199</v>
      </c>
      <c r="Q30" s="55">
        <f t="shared" si="18"/>
        <v>378.85700035660722</v>
      </c>
      <c r="S30" s="29"/>
      <c r="T30" s="29"/>
      <c r="U30" s="29"/>
      <c r="V30" s="29"/>
      <c r="W30" s="29"/>
      <c r="X30" s="29"/>
      <c r="Y30" s="29"/>
      <c r="Z30" s="29"/>
    </row>
    <row r="31" spans="1:26" ht="15" thickBot="1" x14ac:dyDescent="0.35">
      <c r="A31" s="12">
        <v>18</v>
      </c>
      <c r="B31" s="26"/>
      <c r="C31" s="26"/>
      <c r="F31" s="43"/>
      <c r="G31" s="43"/>
      <c r="H31" s="43"/>
      <c r="I31" s="19"/>
      <c r="J31" s="27" t="s">
        <v>1</v>
      </c>
      <c r="K31" s="60">
        <f t="shared" ref="K31:O31" si="19">SUM(K26:K30)</f>
        <v>279.92885757513432</v>
      </c>
      <c r="L31" s="61">
        <f t="shared" si="19"/>
        <v>434.69943323976349</v>
      </c>
      <c r="M31" s="62">
        <f t="shared" si="19"/>
        <v>238.82594731617291</v>
      </c>
      <c r="N31" s="62">
        <f t="shared" si="19"/>
        <v>179.16884982231673</v>
      </c>
      <c r="O31" s="62">
        <f t="shared" si="19"/>
        <v>119.50118621341973</v>
      </c>
      <c r="P31" s="63">
        <f>SUM(P26:P30)</f>
        <v>59.83272651248199</v>
      </c>
      <c r="Q31" s="56">
        <f>SUM(Q26:Q30)</f>
        <v>1311.9570006792892</v>
      </c>
    </row>
    <row r="34" spans="1:17" ht="15" thickBot="1" x14ac:dyDescent="0.35">
      <c r="J34" s="77"/>
      <c r="K34" s="77"/>
      <c r="L34" s="77"/>
      <c r="M34" s="77"/>
      <c r="N34" s="77"/>
      <c r="O34" s="77"/>
      <c r="P34" s="77"/>
    </row>
    <row r="35" spans="1:17" ht="43.2" customHeight="1" thickBot="1" x14ac:dyDescent="0.35">
      <c r="B35" s="78" t="s">
        <v>56</v>
      </c>
      <c r="C35" s="79"/>
      <c r="D35" s="14" t="s">
        <v>65</v>
      </c>
      <c r="E35" s="14" t="s">
        <v>34</v>
      </c>
      <c r="F35" s="14" t="s">
        <v>37</v>
      </c>
      <c r="G35" s="14" t="s">
        <v>35</v>
      </c>
      <c r="H35" s="14" t="s">
        <v>36</v>
      </c>
      <c r="I35" s="14" t="s">
        <v>0</v>
      </c>
      <c r="J35" s="71" t="s">
        <v>15</v>
      </c>
      <c r="K35" s="72">
        <v>2019</v>
      </c>
      <c r="L35" s="73">
        <v>2020</v>
      </c>
      <c r="M35" s="73">
        <f>L35+1</f>
        <v>2021</v>
      </c>
      <c r="N35" s="73">
        <f t="shared" ref="N35" si="20">M35+1</f>
        <v>2022</v>
      </c>
      <c r="O35" s="73">
        <f t="shared" ref="O35" si="21">N35+1</f>
        <v>2023</v>
      </c>
      <c r="P35" s="74">
        <f t="shared" ref="P35" si="22">O35+1</f>
        <v>2024</v>
      </c>
      <c r="Q35" s="75" t="s">
        <v>1</v>
      </c>
    </row>
    <row r="36" spans="1:17" x14ac:dyDescent="0.3">
      <c r="A36" s="12">
        <v>19</v>
      </c>
      <c r="B36" s="15" t="s">
        <v>2</v>
      </c>
      <c r="C36" s="16">
        <f>C26+C17+C8</f>
        <v>5369.0177981482157</v>
      </c>
      <c r="D36" s="17">
        <f>D26+D17+D8</f>
        <v>-4722.8519212739911</v>
      </c>
      <c r="E36" s="19">
        <f t="shared" ref="E36:I36" si="23">E26+E17+E8</f>
        <v>646.16587687422498</v>
      </c>
      <c r="F36" s="42">
        <f t="shared" si="23"/>
        <v>199.14093179949109</v>
      </c>
      <c r="G36" s="19">
        <f t="shared" si="23"/>
        <v>845.30680867371609</v>
      </c>
      <c r="H36" s="20">
        <f>I36/G36</f>
        <v>0.86269407806054665</v>
      </c>
      <c r="I36" s="19">
        <f t="shared" si="23"/>
        <v>729.24117798707437</v>
      </c>
      <c r="J36" s="21" t="s">
        <v>2</v>
      </c>
      <c r="K36" s="47">
        <f>(K26+K17+K8)</f>
        <v>353.76659347326336</v>
      </c>
      <c r="L36" s="48">
        <f>(L26+L17+L8)</f>
        <v>375.4745845138109</v>
      </c>
      <c r="M36" s="48"/>
      <c r="N36" s="48"/>
      <c r="O36" s="48"/>
      <c r="P36" s="49"/>
      <c r="Q36" s="53">
        <f>SUM(K36:P36)</f>
        <v>729.24117798707425</v>
      </c>
    </row>
    <row r="37" spans="1:17" x14ac:dyDescent="0.3">
      <c r="A37" s="12">
        <v>20</v>
      </c>
      <c r="B37" s="21" t="s">
        <v>3</v>
      </c>
      <c r="C37" s="23">
        <f t="shared" ref="C37:D40" si="24">C27+C18+C9</f>
        <v>5781.1452036837945</v>
      </c>
      <c r="D37" s="22">
        <f t="shared" si="24"/>
        <v>-4722.8519212739911</v>
      </c>
      <c r="E37" s="19">
        <f t="shared" ref="E37:I37" si="25">E27+E18+E9</f>
        <v>1058.2932824098039</v>
      </c>
      <c r="F37" s="42">
        <f t="shared" si="25"/>
        <v>179.42095421157128</v>
      </c>
      <c r="G37" s="19">
        <f t="shared" si="25"/>
        <v>1237.7142366213752</v>
      </c>
      <c r="H37" s="20">
        <f t="shared" ref="H37:H40" si="26">I37/G37</f>
        <v>0.86359975922779608</v>
      </c>
      <c r="I37" s="19">
        <f t="shared" si="25"/>
        <v>1068.8897167390351</v>
      </c>
      <c r="J37" s="21" t="s">
        <v>3</v>
      </c>
      <c r="K37" s="44">
        <f t="shared" ref="K37" si="27">(K27+K18+K9)</f>
        <v>353.74676575859712</v>
      </c>
      <c r="L37" s="46">
        <f t="shared" ref="L37:O40" si="28">(L27+L18+L9)</f>
        <v>375.25508029159482</v>
      </c>
      <c r="M37" s="46">
        <f t="shared" si="28"/>
        <v>339.88787068884324</v>
      </c>
      <c r="N37" s="46"/>
      <c r="O37" s="46"/>
      <c r="P37" s="45"/>
      <c r="Q37" s="54">
        <f>SUM(K37:P37)</f>
        <v>1068.8897167390351</v>
      </c>
    </row>
    <row r="38" spans="1:17" x14ac:dyDescent="0.3">
      <c r="A38" s="12">
        <v>21</v>
      </c>
      <c r="B38" s="21" t="s">
        <v>4</v>
      </c>
      <c r="C38" s="23">
        <f t="shared" si="24"/>
        <v>6173.8352292842246</v>
      </c>
      <c r="D38" s="22">
        <f t="shared" si="24"/>
        <v>-4722.8519212739911</v>
      </c>
      <c r="E38" s="19">
        <f t="shared" ref="E38:I38" si="29">E28+E19+E10</f>
        <v>1450.9833080102337</v>
      </c>
      <c r="F38" s="42">
        <f t="shared" si="29"/>
        <v>178.81542244264045</v>
      </c>
      <c r="G38" s="19">
        <f t="shared" si="29"/>
        <v>1629.7987304528742</v>
      </c>
      <c r="H38" s="20">
        <f t="shared" si="26"/>
        <v>0.86407074173841147</v>
      </c>
      <c r="I38" s="19">
        <f t="shared" si="29"/>
        <v>1408.2613979067364</v>
      </c>
      <c r="J38" s="21" t="s">
        <v>4</v>
      </c>
      <c r="K38" s="44">
        <f t="shared" ref="K38" si="30">(K28+K19+K10)</f>
        <v>353.46355309026188</v>
      </c>
      <c r="L38" s="46">
        <f t="shared" si="28"/>
        <v>375.24160766100442</v>
      </c>
      <c r="M38" s="46">
        <f t="shared" si="28"/>
        <v>339.66836646662705</v>
      </c>
      <c r="N38" s="46">
        <f t="shared" si="28"/>
        <v>339.88787068884324</v>
      </c>
      <c r="O38" s="46"/>
      <c r="P38" s="45"/>
      <c r="Q38" s="54">
        <f t="shared" ref="Q38:Q40" si="31">SUM(K38:P38)</f>
        <v>1408.2613979067364</v>
      </c>
    </row>
    <row r="39" spans="1:17" x14ac:dyDescent="0.3">
      <c r="A39" s="12">
        <v>22</v>
      </c>
      <c r="B39" s="21" t="s">
        <v>5</v>
      </c>
      <c r="C39" s="23">
        <f t="shared" si="24"/>
        <v>6566.5252548846511</v>
      </c>
      <c r="D39" s="22">
        <f t="shared" si="24"/>
        <v>-4722.8519212739911</v>
      </c>
      <c r="E39" s="19">
        <f t="shared" ref="E39:I39" si="32">E29+E20+E11</f>
        <v>1843.6733336106606</v>
      </c>
      <c r="F39" s="42">
        <f t="shared" si="32"/>
        <v>177.83672707951962</v>
      </c>
      <c r="G39" s="19">
        <f t="shared" si="32"/>
        <v>2021.5100606901801</v>
      </c>
      <c r="H39" s="20">
        <f t="shared" si="26"/>
        <v>0.86435840925736129</v>
      </c>
      <c r="I39" s="19">
        <f t="shared" si="32"/>
        <v>1747.3092203559161</v>
      </c>
      <c r="J39" s="21" t="s">
        <v>5</v>
      </c>
      <c r="K39" s="44">
        <f t="shared" ref="K39" si="33">(K29+K20+K11)</f>
        <v>353.1357358712574</v>
      </c>
      <c r="L39" s="46">
        <f t="shared" si="28"/>
        <v>374.96235349315174</v>
      </c>
      <c r="M39" s="46">
        <f t="shared" si="28"/>
        <v>339.65489383603665</v>
      </c>
      <c r="N39" s="46">
        <f t="shared" si="28"/>
        <v>339.66836646662705</v>
      </c>
      <c r="O39" s="46">
        <f t="shared" si="28"/>
        <v>339.88787068884324</v>
      </c>
      <c r="P39" s="45"/>
      <c r="Q39" s="54">
        <f t="shared" si="31"/>
        <v>1747.3092203559158</v>
      </c>
    </row>
    <row r="40" spans="1:17" ht="15" thickBot="1" x14ac:dyDescent="0.35">
      <c r="A40" s="12">
        <v>23</v>
      </c>
      <c r="B40" s="24" t="s">
        <v>6</v>
      </c>
      <c r="C40" s="25">
        <f t="shared" si="24"/>
        <v>6959.2152804850793</v>
      </c>
      <c r="D40" s="22">
        <f>D30+D21+D12</f>
        <v>-4722.8519212739911</v>
      </c>
      <c r="E40" s="19">
        <f t="shared" ref="E40:G40" si="34">E30+E21+E12</f>
        <v>2236.3633592110887</v>
      </c>
      <c r="F40" s="42">
        <f t="shared" si="34"/>
        <v>155.85515748939468</v>
      </c>
      <c r="G40" s="19">
        <f t="shared" si="34"/>
        <v>2392.2185167004836</v>
      </c>
      <c r="H40" s="20">
        <f t="shared" si="26"/>
        <v>0.86455652892469481</v>
      </c>
      <c r="I40" s="19">
        <f>I30+I21+I12</f>
        <v>2068.2081372279522</v>
      </c>
      <c r="J40" s="21" t="s">
        <v>6</v>
      </c>
      <c r="K40" s="44">
        <f t="shared" ref="K40" si="35">(K30+K21+K12)</f>
        <v>334.95708507448308</v>
      </c>
      <c r="L40" s="46">
        <f t="shared" si="28"/>
        <v>374.66428149377805</v>
      </c>
      <c r="M40" s="46">
        <f t="shared" si="28"/>
        <v>339.37563966818402</v>
      </c>
      <c r="N40" s="46">
        <f t="shared" si="28"/>
        <v>339.65489383603665</v>
      </c>
      <c r="O40" s="46">
        <f t="shared" si="28"/>
        <v>339.66836646662705</v>
      </c>
      <c r="P40" s="45">
        <f>(P30+P21+P12)</f>
        <v>339.88787068884324</v>
      </c>
      <c r="Q40" s="55">
        <f t="shared" si="31"/>
        <v>2068.2081372279517</v>
      </c>
    </row>
    <row r="41" spans="1:17" ht="15" thickBot="1" x14ac:dyDescent="0.35">
      <c r="A41" s="12">
        <v>24</v>
      </c>
      <c r="B41" s="26"/>
      <c r="C41" s="26"/>
      <c r="F41" s="43"/>
      <c r="G41" s="43"/>
      <c r="H41" s="43"/>
      <c r="I41" s="19"/>
      <c r="J41" s="27" t="s">
        <v>1</v>
      </c>
      <c r="K41" s="60">
        <f t="shared" ref="K41" si="36">SUM(K36:K40)</f>
        <v>1749.0697332678628</v>
      </c>
      <c r="L41" s="61">
        <f t="shared" ref="L41:O41" si="37">SUM(L36:L40)</f>
        <v>1875.5979074533398</v>
      </c>
      <c r="M41" s="62">
        <f t="shared" si="37"/>
        <v>1358.586770659691</v>
      </c>
      <c r="N41" s="62">
        <f t="shared" si="37"/>
        <v>1019.2111309915069</v>
      </c>
      <c r="O41" s="62">
        <f t="shared" si="37"/>
        <v>679.55623715547028</v>
      </c>
      <c r="P41" s="63">
        <f>SUM(P36:P40)</f>
        <v>339.88787068884324</v>
      </c>
      <c r="Q41" s="56">
        <f>SUM(Q36:Q40)</f>
        <v>7021.909650216714</v>
      </c>
    </row>
  </sheetData>
  <mergeCells count="10">
    <mergeCell ref="J34:P34"/>
    <mergeCell ref="B35:C35"/>
    <mergeCell ref="B25:C25"/>
    <mergeCell ref="J4:P4"/>
    <mergeCell ref="B7:C7"/>
    <mergeCell ref="J15:P15"/>
    <mergeCell ref="B16:C16"/>
    <mergeCell ref="J24:P24"/>
    <mergeCell ref="B5:C5"/>
    <mergeCell ref="J5:Q5"/>
  </mergeCells>
  <printOptions horizontalCentered="1"/>
  <pageMargins left="0.70866141732283472" right="0.70866141732283472" top="1.4173228346456694" bottom="0.74803149606299213" header="0.31496062992125984" footer="0.51181102362204722"/>
  <pageSetup paperSize="17" scale="49" orientation="landscape" r:id="rId1"/>
  <headerFooter scaleWithDoc="0">
    <oddHeader>&amp;R&amp;7Toronto Hydro-Electric System Limited
EB-2018-0165
Exhibit U
Tab 3 
Schedule 1
Appendix E
FILED:  April 30, 2019
Page &amp;P of &amp;N</oddHeader>
    <oddFooter>&amp;C&amp;7&amp;A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opLeftCell="A49" zoomScale="70" zoomScaleNormal="70" workbookViewId="0">
      <selection activeCell="A43" sqref="A43:XFD43"/>
    </sheetView>
  </sheetViews>
  <sheetFormatPr defaultRowHeight="14.4" x14ac:dyDescent="0.3"/>
  <cols>
    <col min="1" max="1" width="17.33203125" bestFit="1" customWidth="1"/>
    <col min="2" max="2" width="13.109375" bestFit="1" customWidth="1"/>
    <col min="3" max="3" width="13.5546875" bestFit="1" customWidth="1"/>
    <col min="4" max="5" width="14" bestFit="1" customWidth="1"/>
    <col min="6" max="6" width="14.44140625" bestFit="1" customWidth="1"/>
    <col min="7" max="13" width="14" bestFit="1" customWidth="1"/>
    <col min="14" max="15" width="14.88671875" bestFit="1" customWidth="1"/>
    <col min="16" max="16" width="16" bestFit="1" customWidth="1"/>
    <col min="17" max="20" width="14.88671875" bestFit="1" customWidth="1"/>
  </cols>
  <sheetData>
    <row r="1" spans="1:20" x14ac:dyDescent="0.3">
      <c r="A1" s="3" t="s">
        <v>28</v>
      </c>
      <c r="B1" s="80" t="s">
        <v>17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20" x14ac:dyDescent="0.3">
      <c r="A2" s="3" t="s">
        <v>18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  <c r="T2" s="3">
        <v>2024</v>
      </c>
    </row>
    <row r="3" spans="1:20" x14ac:dyDescent="0.3">
      <c r="A3" s="3" t="s">
        <v>20</v>
      </c>
      <c r="B3" s="4">
        <v>56009.982705436945</v>
      </c>
      <c r="C3" s="4">
        <v>194380.13266901884</v>
      </c>
      <c r="D3" s="4">
        <v>162405.03109138983</v>
      </c>
      <c r="E3" s="4">
        <v>192047.29485893314</v>
      </c>
      <c r="F3" s="4">
        <v>195659.02004756994</v>
      </c>
      <c r="G3" s="4">
        <v>195635.5838946515</v>
      </c>
      <c r="H3" s="4">
        <v>186614.70609779714</v>
      </c>
      <c r="I3" s="4">
        <v>184498.30949156586</v>
      </c>
      <c r="J3" s="4">
        <v>170857.5241812038</v>
      </c>
      <c r="K3" s="4">
        <v>130444.00563218647</v>
      </c>
      <c r="L3" s="4">
        <v>117549.35028178636</v>
      </c>
      <c r="M3" s="4">
        <v>105223.43607973328</v>
      </c>
      <c r="N3">
        <v>102435.94037504141</v>
      </c>
      <c r="O3">
        <v>72742.783975606828</v>
      </c>
      <c r="P3">
        <v>66279.287441911758</v>
      </c>
      <c r="Q3">
        <v>58330.841412801703</v>
      </c>
      <c r="R3">
        <v>53761.671515557762</v>
      </c>
      <c r="S3">
        <v>51826.276074713984</v>
      </c>
      <c r="T3">
        <v>34151.618171754832</v>
      </c>
    </row>
    <row r="4" spans="1:20" x14ac:dyDescent="0.3">
      <c r="A4" s="3">
        <v>2011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20" x14ac:dyDescent="0.3">
      <c r="A5" s="3">
        <v>2012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20" x14ac:dyDescent="0.3">
      <c r="A6" s="3">
        <v>2013</v>
      </c>
      <c r="B6" s="4"/>
      <c r="C6" s="4"/>
      <c r="D6" s="4"/>
      <c r="E6" s="4"/>
      <c r="F6" s="4"/>
      <c r="G6" s="4"/>
      <c r="H6" s="4"/>
      <c r="I6" s="4"/>
      <c r="J6" s="6"/>
      <c r="K6" s="6"/>
      <c r="L6" s="6"/>
      <c r="M6" s="4"/>
    </row>
    <row r="7" spans="1:20" x14ac:dyDescent="0.3">
      <c r="A7" s="3">
        <v>2014</v>
      </c>
      <c r="B7" s="4"/>
      <c r="C7" s="4"/>
      <c r="D7" s="4"/>
      <c r="E7" s="4"/>
      <c r="F7" s="4"/>
      <c r="G7" s="4"/>
      <c r="H7" s="4"/>
      <c r="I7" s="4"/>
      <c r="J7" s="6"/>
      <c r="K7" s="6"/>
      <c r="L7" s="6"/>
      <c r="M7" s="4"/>
    </row>
    <row r="8" spans="1:20" x14ac:dyDescent="0.3">
      <c r="A8" s="3">
        <v>2015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20" x14ac:dyDescent="0.3">
      <c r="A9" s="3">
        <v>2016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20" x14ac:dyDescent="0.3">
      <c r="A10" s="3">
        <v>2017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7"/>
    </row>
    <row r="11" spans="1:20" x14ac:dyDescent="0.3">
      <c r="A11" s="3">
        <v>2018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20" x14ac:dyDescent="0.3">
      <c r="A12" s="3">
        <v>2019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10"/>
    </row>
    <row r="13" spans="1:20" x14ac:dyDescent="0.3">
      <c r="A13" s="3">
        <v>2020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10"/>
    </row>
    <row r="14" spans="1:20" x14ac:dyDescent="0.3">
      <c r="A14" s="3">
        <v>2021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10"/>
    </row>
    <row r="15" spans="1:20" x14ac:dyDescent="0.3">
      <c r="A15" s="3">
        <v>2022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10"/>
    </row>
    <row r="16" spans="1:20" x14ac:dyDescent="0.3">
      <c r="A16" s="3">
        <v>2023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10"/>
    </row>
    <row r="17" spans="1:20" x14ac:dyDescent="0.3">
      <c r="A17" s="3">
        <v>2024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10"/>
    </row>
    <row r="18" spans="1:20" x14ac:dyDescent="0.3">
      <c r="A18" s="8" t="s">
        <v>1</v>
      </c>
      <c r="B18" s="9">
        <f>SUM(B3:B17)</f>
        <v>56009.982705436945</v>
      </c>
      <c r="C18" s="9">
        <f t="shared" ref="C18:T18" si="0">SUM(C3:C17)</f>
        <v>194380.13266901884</v>
      </c>
      <c r="D18" s="9">
        <f t="shared" si="0"/>
        <v>162405.03109138983</v>
      </c>
      <c r="E18" s="9">
        <f t="shared" si="0"/>
        <v>192047.29485893314</v>
      </c>
      <c r="F18" s="9">
        <f t="shared" si="0"/>
        <v>195659.02004756994</v>
      </c>
      <c r="G18" s="9">
        <f t="shared" si="0"/>
        <v>195635.5838946515</v>
      </c>
      <c r="H18" s="9">
        <f t="shared" si="0"/>
        <v>186614.70609779714</v>
      </c>
      <c r="I18" s="9">
        <f t="shared" si="0"/>
        <v>184498.30949156586</v>
      </c>
      <c r="J18" s="9">
        <f t="shared" si="0"/>
        <v>170857.5241812038</v>
      </c>
      <c r="K18" s="9">
        <f t="shared" si="0"/>
        <v>130444.00563218647</v>
      </c>
      <c r="L18" s="9">
        <f t="shared" si="0"/>
        <v>117549.35028178636</v>
      </c>
      <c r="M18" s="9">
        <f t="shared" si="0"/>
        <v>105223.43607973328</v>
      </c>
      <c r="N18" s="9">
        <f t="shared" si="0"/>
        <v>102435.94037504141</v>
      </c>
      <c r="O18" s="9">
        <f t="shared" si="0"/>
        <v>72742.783975606828</v>
      </c>
      <c r="P18" s="9">
        <f t="shared" si="0"/>
        <v>66279.287441911758</v>
      </c>
      <c r="Q18" s="9">
        <f t="shared" si="0"/>
        <v>58330.841412801703</v>
      </c>
      <c r="R18" s="9">
        <f t="shared" si="0"/>
        <v>53761.671515557762</v>
      </c>
      <c r="S18" s="9">
        <f t="shared" si="0"/>
        <v>51826.276074713984</v>
      </c>
      <c r="T18" s="9">
        <f t="shared" si="0"/>
        <v>34151.618171754832</v>
      </c>
    </row>
    <row r="19" spans="1:20" x14ac:dyDescent="0.3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  <row r="21" spans="1:20" x14ac:dyDescent="0.3">
      <c r="A21" s="3" t="s">
        <v>29</v>
      </c>
      <c r="B21" s="80" t="s">
        <v>17</v>
      </c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20" x14ac:dyDescent="0.3">
      <c r="A22" s="3" t="s">
        <v>18</v>
      </c>
      <c r="B22" s="3">
        <v>2006</v>
      </c>
      <c r="C22" s="3">
        <v>2007</v>
      </c>
      <c r="D22" s="3">
        <v>2008</v>
      </c>
      <c r="E22" s="3">
        <v>2009</v>
      </c>
      <c r="F22" s="3">
        <v>2010</v>
      </c>
      <c r="G22" s="3">
        <v>2011</v>
      </c>
      <c r="H22" s="3">
        <v>2012</v>
      </c>
      <c r="I22" s="3">
        <v>2013</v>
      </c>
      <c r="J22" s="3">
        <v>2014</v>
      </c>
      <c r="K22" s="3">
        <v>2015</v>
      </c>
      <c r="L22" s="3">
        <v>2016</v>
      </c>
      <c r="M22" s="3">
        <v>2017</v>
      </c>
      <c r="N22" s="3">
        <v>2018</v>
      </c>
      <c r="O22" s="3">
        <v>2019</v>
      </c>
      <c r="P22" s="3">
        <v>2020</v>
      </c>
      <c r="Q22" s="3">
        <v>2021</v>
      </c>
      <c r="R22" s="3">
        <v>2022</v>
      </c>
      <c r="S22" s="3">
        <v>2023</v>
      </c>
      <c r="T22" s="3">
        <v>2024</v>
      </c>
    </row>
    <row r="23" spans="1:20" x14ac:dyDescent="0.3">
      <c r="A23" s="3" t="s">
        <v>20</v>
      </c>
      <c r="B23" s="4">
        <v>0</v>
      </c>
      <c r="C23" s="4">
        <v>0</v>
      </c>
      <c r="D23" s="4">
        <v>0</v>
      </c>
      <c r="E23" s="4">
        <v>165.00675234372704</v>
      </c>
      <c r="F23" s="4">
        <v>397.73465564875352</v>
      </c>
      <c r="G23" s="4">
        <v>397.59254011035404</v>
      </c>
      <c r="H23" s="4">
        <v>397.23545971093881</v>
      </c>
      <c r="I23" s="4">
        <v>389.55232735039169</v>
      </c>
      <c r="J23" s="4">
        <v>350.87412260565145</v>
      </c>
      <c r="K23" s="4">
        <v>254.73787935872289</v>
      </c>
      <c r="L23" s="4">
        <v>250.12901979211324</v>
      </c>
      <c r="M23" s="4">
        <v>231.31047853755143</v>
      </c>
      <c r="N23">
        <v>231.31047853755143</v>
      </c>
      <c r="O23">
        <v>218.20847034602991</v>
      </c>
      <c r="P23">
        <v>213.39087543902718</v>
      </c>
      <c r="Q23">
        <v>207.21993812519253</v>
      </c>
      <c r="R23">
        <v>205.52826855328126</v>
      </c>
      <c r="S23">
        <v>203.72972036776403</v>
      </c>
      <c r="T23">
        <v>189.98189963795113</v>
      </c>
    </row>
    <row r="24" spans="1:20" x14ac:dyDescent="0.3">
      <c r="A24" s="3">
        <v>2011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20" x14ac:dyDescent="0.3">
      <c r="A25" s="3">
        <v>2012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20" x14ac:dyDescent="0.3">
      <c r="A26" s="3">
        <v>2013</v>
      </c>
      <c r="B26" s="4"/>
      <c r="C26" s="4"/>
      <c r="D26" s="4"/>
      <c r="E26" s="4"/>
      <c r="F26" s="4"/>
      <c r="G26" s="4"/>
      <c r="H26" s="4"/>
      <c r="I26" s="4"/>
      <c r="J26" s="6"/>
      <c r="K26" s="6"/>
      <c r="L26" s="6"/>
      <c r="M26" s="4"/>
    </row>
    <row r="27" spans="1:20" x14ac:dyDescent="0.3">
      <c r="A27" s="3">
        <v>2014</v>
      </c>
      <c r="B27" s="4"/>
      <c r="C27" s="4"/>
      <c r="D27" s="4"/>
      <c r="E27" s="4"/>
      <c r="F27" s="4"/>
      <c r="G27" s="4"/>
      <c r="H27" s="4"/>
      <c r="I27" s="4"/>
      <c r="J27" s="6"/>
      <c r="K27" s="6"/>
      <c r="L27" s="6"/>
      <c r="M27" s="4"/>
    </row>
    <row r="28" spans="1:20" x14ac:dyDescent="0.3">
      <c r="A28" s="3">
        <v>2015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20" x14ac:dyDescent="0.3">
      <c r="A29" s="3">
        <v>2016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20" x14ac:dyDescent="0.3">
      <c r="A30" s="3">
        <v>2017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7"/>
    </row>
    <row r="31" spans="1:20" x14ac:dyDescent="0.3">
      <c r="A31" s="3">
        <v>2018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10"/>
    </row>
    <row r="32" spans="1:20" x14ac:dyDescent="0.3">
      <c r="A32" s="3">
        <v>2019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10"/>
    </row>
    <row r="33" spans="1:20" x14ac:dyDescent="0.3">
      <c r="A33" s="3">
        <v>2020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10"/>
    </row>
    <row r="34" spans="1:20" x14ac:dyDescent="0.3">
      <c r="A34" s="3">
        <v>2021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10"/>
    </row>
    <row r="35" spans="1:20" x14ac:dyDescent="0.3">
      <c r="A35" s="3">
        <v>2022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10"/>
    </row>
    <row r="36" spans="1:20" x14ac:dyDescent="0.3">
      <c r="A36" s="3">
        <v>2023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10"/>
    </row>
    <row r="37" spans="1:20" x14ac:dyDescent="0.3">
      <c r="A37" s="3">
        <v>2024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</row>
    <row r="38" spans="1:20" x14ac:dyDescent="0.3">
      <c r="A38" s="8" t="s">
        <v>1</v>
      </c>
      <c r="B38" s="9">
        <f t="shared" ref="B38:T38" si="1">SUM(B23:B37)</f>
        <v>0</v>
      </c>
      <c r="C38" s="9">
        <f t="shared" si="1"/>
        <v>0</v>
      </c>
      <c r="D38" s="9">
        <f t="shared" si="1"/>
        <v>0</v>
      </c>
      <c r="E38" s="9">
        <f t="shared" si="1"/>
        <v>165.00675234372704</v>
      </c>
      <c r="F38" s="9">
        <f t="shared" si="1"/>
        <v>397.73465564875352</v>
      </c>
      <c r="G38" s="9">
        <f t="shared" si="1"/>
        <v>397.59254011035404</v>
      </c>
      <c r="H38" s="9">
        <f t="shared" si="1"/>
        <v>397.23545971093881</v>
      </c>
      <c r="I38" s="9">
        <f t="shared" si="1"/>
        <v>389.55232735039169</v>
      </c>
      <c r="J38" s="9">
        <f t="shared" si="1"/>
        <v>350.87412260565145</v>
      </c>
      <c r="K38" s="9">
        <f t="shared" si="1"/>
        <v>254.73787935872289</v>
      </c>
      <c r="L38" s="9">
        <f t="shared" si="1"/>
        <v>250.12901979211324</v>
      </c>
      <c r="M38" s="9">
        <f t="shared" si="1"/>
        <v>231.31047853755143</v>
      </c>
      <c r="N38" s="9">
        <f t="shared" si="1"/>
        <v>231.31047853755143</v>
      </c>
      <c r="O38" s="9">
        <f t="shared" si="1"/>
        <v>218.20847034602991</v>
      </c>
      <c r="P38" s="9">
        <f t="shared" si="1"/>
        <v>213.39087543902718</v>
      </c>
      <c r="Q38" s="9">
        <f t="shared" si="1"/>
        <v>207.21993812519253</v>
      </c>
      <c r="R38" s="9">
        <f t="shared" si="1"/>
        <v>205.52826855328126</v>
      </c>
      <c r="S38" s="9">
        <f t="shared" si="1"/>
        <v>203.72972036776403</v>
      </c>
      <c r="T38" s="9">
        <f t="shared" si="1"/>
        <v>189.98189963795113</v>
      </c>
    </row>
    <row r="40" spans="1:20" x14ac:dyDescent="0.3">
      <c r="A40" s="3" t="s">
        <v>30</v>
      </c>
      <c r="B40" s="80" t="s">
        <v>17</v>
      </c>
      <c r="C40" s="80"/>
      <c r="D40" s="80"/>
      <c r="E40" s="80"/>
      <c r="F40" s="80"/>
      <c r="G40" s="80"/>
      <c r="H40" s="80"/>
      <c r="I40" s="80"/>
      <c r="J40" s="80"/>
      <c r="K40" s="80"/>
      <c r="L40" s="80"/>
      <c r="M40" s="80"/>
    </row>
    <row r="41" spans="1:20" x14ac:dyDescent="0.3">
      <c r="A41" s="3" t="s">
        <v>18</v>
      </c>
      <c r="B41" s="3">
        <v>2006</v>
      </c>
      <c r="C41" s="3">
        <v>2007</v>
      </c>
      <c r="D41" s="3">
        <v>2008</v>
      </c>
      <c r="E41" s="3">
        <v>2009</v>
      </c>
      <c r="F41" s="3">
        <v>2010</v>
      </c>
      <c r="G41" s="3">
        <v>2011</v>
      </c>
      <c r="H41" s="3">
        <v>2012</v>
      </c>
      <c r="I41" s="3">
        <v>2013</v>
      </c>
      <c r="J41" s="3">
        <v>2014</v>
      </c>
      <c r="K41" s="3">
        <v>2015</v>
      </c>
      <c r="L41" s="3">
        <v>2016</v>
      </c>
      <c r="M41" s="3">
        <v>2017</v>
      </c>
      <c r="N41" s="3">
        <v>2018</v>
      </c>
      <c r="O41" s="3">
        <v>2019</v>
      </c>
      <c r="P41" s="3">
        <v>2020</v>
      </c>
      <c r="Q41" s="3">
        <v>2021</v>
      </c>
      <c r="R41" s="3">
        <v>2022</v>
      </c>
      <c r="S41" s="3">
        <v>2023</v>
      </c>
      <c r="T41" s="3">
        <v>2024</v>
      </c>
    </row>
    <row r="42" spans="1:20" x14ac:dyDescent="0.3">
      <c r="A42" s="3" t="s">
        <v>20</v>
      </c>
      <c r="B42" s="4">
        <v>0</v>
      </c>
      <c r="C42" s="4">
        <v>46052.2361102</v>
      </c>
      <c r="D42" s="4">
        <v>80431.607729206342</v>
      </c>
      <c r="E42" s="4">
        <v>113824.03572289328</v>
      </c>
      <c r="F42" s="4">
        <v>194454.89434439494</v>
      </c>
      <c r="G42" s="4">
        <v>194454.89434439494</v>
      </c>
      <c r="H42" s="4">
        <v>148429.89434439494</v>
      </c>
      <c r="I42" s="4">
        <v>147140.0593153252</v>
      </c>
      <c r="J42" s="4">
        <v>143839.08863787254</v>
      </c>
      <c r="K42" s="4">
        <v>126360.17559439535</v>
      </c>
      <c r="L42" s="5">
        <v>105676.73334439492</v>
      </c>
      <c r="M42" s="4">
        <v>84683.770897385562</v>
      </c>
      <c r="N42">
        <v>70420.557195846239</v>
      </c>
      <c r="O42">
        <v>46490.212419432311</v>
      </c>
      <c r="P42">
        <v>23753.103730456634</v>
      </c>
      <c r="Q42">
        <v>22138.332722456267</v>
      </c>
      <c r="R42">
        <v>22112.621331272545</v>
      </c>
      <c r="S42">
        <v>21798.656329569083</v>
      </c>
      <c r="T42">
        <v>8427.9722495690839</v>
      </c>
    </row>
    <row r="43" spans="1:20" x14ac:dyDescent="0.3">
      <c r="A43" s="3">
        <v>2011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  <c r="M43" s="4"/>
    </row>
    <row r="44" spans="1:20" x14ac:dyDescent="0.3">
      <c r="A44" s="3">
        <v>2012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5"/>
      <c r="M44" s="4"/>
    </row>
    <row r="45" spans="1:20" x14ac:dyDescent="0.3">
      <c r="A45" s="3">
        <v>2013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5"/>
      <c r="M45" s="4"/>
    </row>
    <row r="46" spans="1:20" x14ac:dyDescent="0.3">
      <c r="A46" s="3">
        <v>2014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5"/>
      <c r="M46" s="4"/>
    </row>
    <row r="47" spans="1:20" x14ac:dyDescent="0.3">
      <c r="A47" s="3">
        <v>2015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5"/>
      <c r="M47" s="4"/>
    </row>
    <row r="48" spans="1:20" x14ac:dyDescent="0.3">
      <c r="A48" s="3">
        <v>2016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5"/>
      <c r="M48" s="4"/>
    </row>
    <row r="49" spans="1:20" x14ac:dyDescent="0.3">
      <c r="A49" s="3">
        <v>2017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20" x14ac:dyDescent="0.3">
      <c r="A50" s="3">
        <v>2018</v>
      </c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20" x14ac:dyDescent="0.3">
      <c r="A51" s="3">
        <v>2019</v>
      </c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</row>
    <row r="52" spans="1:20" x14ac:dyDescent="0.3">
      <c r="A52" s="3">
        <v>2020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20" x14ac:dyDescent="0.3">
      <c r="A53" s="3">
        <v>2021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20" x14ac:dyDescent="0.3">
      <c r="A54" s="3">
        <v>2022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20" x14ac:dyDescent="0.3">
      <c r="A55" s="3">
        <v>2023</v>
      </c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20" x14ac:dyDescent="0.3">
      <c r="A56" s="3">
        <v>2024</v>
      </c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20" x14ac:dyDescent="0.3">
      <c r="A57" s="8" t="s">
        <v>1</v>
      </c>
      <c r="B57" s="9">
        <f t="shared" ref="B57:T57" si="2">SUM(B42:B56)</f>
        <v>0</v>
      </c>
      <c r="C57" s="9">
        <f t="shared" si="2"/>
        <v>46052.2361102</v>
      </c>
      <c r="D57" s="9">
        <f t="shared" si="2"/>
        <v>80431.607729206342</v>
      </c>
      <c r="E57" s="9">
        <f t="shared" si="2"/>
        <v>113824.03572289328</v>
      </c>
      <c r="F57" s="9">
        <f t="shared" si="2"/>
        <v>194454.89434439494</v>
      </c>
      <c r="G57" s="9">
        <f t="shared" si="2"/>
        <v>194454.89434439494</v>
      </c>
      <c r="H57" s="9">
        <f t="shared" si="2"/>
        <v>148429.89434439494</v>
      </c>
      <c r="I57" s="9">
        <f t="shared" si="2"/>
        <v>147140.0593153252</v>
      </c>
      <c r="J57" s="9">
        <f t="shared" si="2"/>
        <v>143839.08863787254</v>
      </c>
      <c r="K57" s="9">
        <f t="shared" si="2"/>
        <v>126360.17559439535</v>
      </c>
      <c r="L57" s="9">
        <f t="shared" si="2"/>
        <v>105676.73334439492</v>
      </c>
      <c r="M57" s="9">
        <f t="shared" si="2"/>
        <v>84683.770897385562</v>
      </c>
      <c r="N57" s="9">
        <f t="shared" si="2"/>
        <v>70420.557195846239</v>
      </c>
      <c r="O57" s="9">
        <f t="shared" si="2"/>
        <v>46490.212419432311</v>
      </c>
      <c r="P57" s="9">
        <f t="shared" si="2"/>
        <v>23753.103730456634</v>
      </c>
      <c r="Q57" s="9">
        <f t="shared" si="2"/>
        <v>22138.332722456267</v>
      </c>
      <c r="R57" s="9">
        <f t="shared" si="2"/>
        <v>22112.621331272545</v>
      </c>
      <c r="S57" s="9">
        <f t="shared" si="2"/>
        <v>21798.656329569083</v>
      </c>
      <c r="T57" s="9">
        <f t="shared" si="2"/>
        <v>8427.9722495690839</v>
      </c>
    </row>
    <row r="59" spans="1:20" x14ac:dyDescent="0.3">
      <c r="A59" s="3" t="s">
        <v>31</v>
      </c>
      <c r="B59" s="80" t="s">
        <v>17</v>
      </c>
      <c r="C59" s="80"/>
      <c r="D59" s="80"/>
      <c r="E59" s="80"/>
      <c r="F59" s="80"/>
      <c r="G59" s="80"/>
      <c r="H59" s="80"/>
      <c r="I59" s="80"/>
      <c r="J59" s="80"/>
      <c r="K59" s="80"/>
      <c r="L59" s="80"/>
      <c r="M59" s="80"/>
    </row>
    <row r="60" spans="1:20" x14ac:dyDescent="0.3">
      <c r="A60" s="3" t="s">
        <v>18</v>
      </c>
      <c r="B60" s="3">
        <v>2006</v>
      </c>
      <c r="C60" s="3">
        <v>2007</v>
      </c>
      <c r="D60" s="3">
        <v>2008</v>
      </c>
      <c r="E60" s="3">
        <v>2009</v>
      </c>
      <c r="F60" s="3">
        <v>2010</v>
      </c>
      <c r="G60" s="3">
        <v>2011</v>
      </c>
      <c r="H60" s="3">
        <v>2012</v>
      </c>
      <c r="I60" s="3">
        <v>2013</v>
      </c>
      <c r="J60" s="3">
        <v>2014</v>
      </c>
      <c r="K60" s="3">
        <v>2015</v>
      </c>
      <c r="L60" s="3">
        <v>2016</v>
      </c>
      <c r="M60" s="3">
        <v>2017</v>
      </c>
      <c r="N60" s="3">
        <v>2018</v>
      </c>
      <c r="O60" s="3">
        <v>2019</v>
      </c>
      <c r="P60" s="3">
        <v>2020</v>
      </c>
      <c r="Q60" s="3">
        <v>2021</v>
      </c>
      <c r="R60" s="3">
        <v>2022</v>
      </c>
      <c r="S60" s="3">
        <v>2023</v>
      </c>
      <c r="T60" s="3">
        <v>2024</v>
      </c>
    </row>
    <row r="61" spans="1:20" x14ac:dyDescent="0.3">
      <c r="A61" s="3" t="s">
        <v>20</v>
      </c>
      <c r="B61" s="4">
        <v>0</v>
      </c>
      <c r="C61" s="4">
        <v>49282.032236009036</v>
      </c>
      <c r="D61" s="4">
        <v>83696.302747815382</v>
      </c>
      <c r="E61" s="4">
        <v>118119.66541593082</v>
      </c>
      <c r="F61" s="4">
        <v>199524.43393380637</v>
      </c>
      <c r="G61" s="4">
        <v>197717.9891813061</v>
      </c>
      <c r="H61" s="4">
        <v>151692.98918130613</v>
      </c>
      <c r="I61" s="4">
        <v>150403.15415223638</v>
      </c>
      <c r="J61" s="4">
        <v>147102.18347478376</v>
      </c>
      <c r="K61" s="4">
        <v>129623.27043130655</v>
      </c>
      <c r="L61" s="5">
        <v>108939.8281813061</v>
      </c>
      <c r="M61" s="4">
        <v>86558.319186687702</v>
      </c>
      <c r="N61">
        <v>72295.105485148379</v>
      </c>
      <c r="O61">
        <v>48364.760708734459</v>
      </c>
      <c r="P61">
        <v>25627.652019758774</v>
      </c>
      <c r="Q61">
        <v>22213.638551758409</v>
      </c>
      <c r="R61">
        <v>22188.549541552064</v>
      </c>
      <c r="S61">
        <v>21875.562340569082</v>
      </c>
      <c r="T61">
        <v>8504.8782605690849</v>
      </c>
    </row>
    <row r="62" spans="1:20" x14ac:dyDescent="0.3">
      <c r="A62" s="3">
        <v>2011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5"/>
      <c r="M62" s="4"/>
    </row>
    <row r="63" spans="1:20" x14ac:dyDescent="0.3">
      <c r="A63" s="3">
        <v>2012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5"/>
      <c r="M63" s="4"/>
    </row>
    <row r="64" spans="1:20" x14ac:dyDescent="0.3">
      <c r="A64" s="3">
        <v>2013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5"/>
      <c r="M64" s="4"/>
    </row>
    <row r="65" spans="1:20" x14ac:dyDescent="0.3">
      <c r="A65" s="3">
        <v>2014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5"/>
      <c r="M65" s="4"/>
    </row>
    <row r="66" spans="1:20" x14ac:dyDescent="0.3">
      <c r="A66" s="3">
        <v>2015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5"/>
      <c r="M66" s="4"/>
    </row>
    <row r="67" spans="1:20" x14ac:dyDescent="0.3">
      <c r="A67" s="3">
        <v>2016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5"/>
      <c r="M67" s="4"/>
    </row>
    <row r="68" spans="1:20" x14ac:dyDescent="0.3">
      <c r="A68" s="3">
        <v>2017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20" x14ac:dyDescent="0.3">
      <c r="A69" s="3">
        <v>2018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20" x14ac:dyDescent="0.3">
      <c r="A70" s="3">
        <v>2019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20" x14ac:dyDescent="0.3">
      <c r="A71" s="3">
        <v>2020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20" x14ac:dyDescent="0.3">
      <c r="A72" s="3">
        <v>2021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20" x14ac:dyDescent="0.3">
      <c r="A73" s="3">
        <v>2022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20" x14ac:dyDescent="0.3">
      <c r="A74" s="3">
        <v>2023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20" x14ac:dyDescent="0.3">
      <c r="A75" s="3">
        <v>2024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20" x14ac:dyDescent="0.3">
      <c r="A76" s="8" t="s">
        <v>1</v>
      </c>
      <c r="B76" s="9">
        <f t="shared" ref="B76:T76" si="3">SUM(B61:B75)</f>
        <v>0</v>
      </c>
      <c r="C76" s="9">
        <f t="shared" si="3"/>
        <v>49282.032236009036</v>
      </c>
      <c r="D76" s="9">
        <f t="shared" si="3"/>
        <v>83696.302747815382</v>
      </c>
      <c r="E76" s="9">
        <f t="shared" si="3"/>
        <v>118119.66541593082</v>
      </c>
      <c r="F76" s="9">
        <f t="shared" si="3"/>
        <v>199524.43393380637</v>
      </c>
      <c r="G76" s="9">
        <f t="shared" si="3"/>
        <v>197717.9891813061</v>
      </c>
      <c r="H76" s="9">
        <f t="shared" si="3"/>
        <v>151692.98918130613</v>
      </c>
      <c r="I76" s="9">
        <f t="shared" si="3"/>
        <v>150403.15415223638</v>
      </c>
      <c r="J76" s="9">
        <f t="shared" si="3"/>
        <v>147102.18347478376</v>
      </c>
      <c r="K76" s="9">
        <f t="shared" si="3"/>
        <v>129623.27043130655</v>
      </c>
      <c r="L76" s="9">
        <f t="shared" si="3"/>
        <v>108939.8281813061</v>
      </c>
      <c r="M76" s="9">
        <f t="shared" si="3"/>
        <v>86558.319186687702</v>
      </c>
      <c r="N76" s="9">
        <f t="shared" si="3"/>
        <v>72295.105485148379</v>
      </c>
      <c r="O76" s="9">
        <f t="shared" si="3"/>
        <v>48364.760708734459</v>
      </c>
      <c r="P76" s="9">
        <f t="shared" si="3"/>
        <v>25627.652019758774</v>
      </c>
      <c r="Q76" s="9">
        <f t="shared" si="3"/>
        <v>22213.638551758409</v>
      </c>
      <c r="R76" s="9">
        <f t="shared" si="3"/>
        <v>22188.549541552064</v>
      </c>
      <c r="S76" s="9">
        <f t="shared" si="3"/>
        <v>21875.562340569082</v>
      </c>
      <c r="T76" s="9">
        <f t="shared" si="3"/>
        <v>8504.8782605690849</v>
      </c>
    </row>
    <row r="78" spans="1:20" x14ac:dyDescent="0.3">
      <c r="A78" s="3" t="s">
        <v>32</v>
      </c>
      <c r="B78" s="80" t="s">
        <v>17</v>
      </c>
      <c r="C78" s="80"/>
      <c r="D78" s="80"/>
      <c r="E78" s="80"/>
      <c r="F78" s="80"/>
      <c r="G78" s="80"/>
      <c r="H78" s="80"/>
      <c r="I78" s="80"/>
      <c r="J78" s="80"/>
      <c r="K78" s="80"/>
      <c r="L78" s="80"/>
      <c r="M78" s="80"/>
    </row>
    <row r="79" spans="1:20" x14ac:dyDescent="0.3">
      <c r="A79" s="3" t="s">
        <v>18</v>
      </c>
      <c r="B79" s="3">
        <v>2006</v>
      </c>
      <c r="C79" s="3">
        <v>2007</v>
      </c>
      <c r="D79" s="3">
        <v>2008</v>
      </c>
      <c r="E79" s="3">
        <v>2009</v>
      </c>
      <c r="F79" s="3">
        <v>2010</v>
      </c>
      <c r="G79" s="3">
        <v>2011</v>
      </c>
      <c r="H79" s="3">
        <v>2012</v>
      </c>
      <c r="I79" s="3">
        <v>2013</v>
      </c>
      <c r="J79" s="3">
        <v>2014</v>
      </c>
      <c r="K79" s="3">
        <v>2015</v>
      </c>
      <c r="L79" s="3">
        <v>2016</v>
      </c>
      <c r="M79" s="3">
        <v>2017</v>
      </c>
      <c r="N79" s="3">
        <v>2018</v>
      </c>
      <c r="O79" s="3">
        <v>2019</v>
      </c>
      <c r="P79" s="3">
        <v>2020</v>
      </c>
      <c r="Q79" s="3">
        <v>2021</v>
      </c>
      <c r="R79" s="3">
        <v>2022</v>
      </c>
      <c r="S79" s="3">
        <v>2023</v>
      </c>
      <c r="T79" s="3">
        <v>2024</v>
      </c>
    </row>
    <row r="80" spans="1:20" x14ac:dyDescent="0.3">
      <c r="A80" s="3" t="s">
        <v>20</v>
      </c>
      <c r="B80" s="4">
        <v>0</v>
      </c>
      <c r="C80" s="4">
        <v>46106.708330599999</v>
      </c>
      <c r="D80" s="4">
        <v>82890.648743206344</v>
      </c>
      <c r="E80" s="4">
        <v>125470.1522775395</v>
      </c>
      <c r="F80" s="4">
        <v>209199.58388669824</v>
      </c>
      <c r="G80" s="4">
        <v>201973.80487669705</v>
      </c>
      <c r="H80" s="4">
        <v>155948.80487669705</v>
      </c>
      <c r="I80" s="4">
        <v>154352.69077785988</v>
      </c>
      <c r="J80" s="4">
        <v>150226.4774310441</v>
      </c>
      <c r="K80" s="4">
        <v>131309.08612669751</v>
      </c>
      <c r="L80" s="5">
        <v>109970.64387669707</v>
      </c>
      <c r="M80" s="4">
        <v>87692.681429687742</v>
      </c>
      <c r="N80">
        <v>73269.467728148389</v>
      </c>
      <c r="O80">
        <v>48619.122951734462</v>
      </c>
      <c r="P80">
        <v>24787.014262758865</v>
      </c>
      <c r="Q80">
        <v>22787.01426275841</v>
      </c>
      <c r="R80">
        <v>22761.925252552064</v>
      </c>
      <c r="S80">
        <v>22448.938051569083</v>
      </c>
      <c r="T80">
        <v>9078.2539715690837</v>
      </c>
    </row>
    <row r="81" spans="1:20" x14ac:dyDescent="0.3">
      <c r="A81" s="3">
        <v>2011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5"/>
      <c r="M81" s="4"/>
    </row>
    <row r="82" spans="1:20" x14ac:dyDescent="0.3">
      <c r="A82" s="3">
        <v>2012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4"/>
    </row>
    <row r="83" spans="1:20" x14ac:dyDescent="0.3">
      <c r="A83" s="3">
        <v>2013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5"/>
      <c r="M83" s="4"/>
    </row>
    <row r="84" spans="1:20" x14ac:dyDescent="0.3">
      <c r="A84" s="3">
        <v>2014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5"/>
      <c r="M84" s="4"/>
    </row>
    <row r="85" spans="1:20" x14ac:dyDescent="0.3">
      <c r="A85" s="3">
        <v>2015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5"/>
      <c r="M85" s="4"/>
    </row>
    <row r="86" spans="1:20" x14ac:dyDescent="0.3">
      <c r="A86" s="3">
        <v>2016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5"/>
      <c r="M86" s="4"/>
    </row>
    <row r="87" spans="1:20" x14ac:dyDescent="0.3">
      <c r="A87" s="3">
        <v>2017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</row>
    <row r="88" spans="1:20" x14ac:dyDescent="0.3">
      <c r="A88" s="3">
        <v>2018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20" x14ac:dyDescent="0.3">
      <c r="A89" s="3">
        <v>2019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20" x14ac:dyDescent="0.3">
      <c r="A90" s="3">
        <v>2020</v>
      </c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20" x14ac:dyDescent="0.3">
      <c r="A91" s="3">
        <v>2021</v>
      </c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20" x14ac:dyDescent="0.3">
      <c r="A92" s="3">
        <v>2022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20" x14ac:dyDescent="0.3">
      <c r="A93" s="3">
        <v>2023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20" x14ac:dyDescent="0.3">
      <c r="A94" s="3">
        <v>2024</v>
      </c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20" x14ac:dyDescent="0.3">
      <c r="A95" s="8" t="s">
        <v>1</v>
      </c>
      <c r="B95" s="9">
        <f t="shared" ref="B95:T95" si="4">SUM(B80:B94)</f>
        <v>0</v>
      </c>
      <c r="C95" s="9">
        <f t="shared" si="4"/>
        <v>46106.708330599999</v>
      </c>
      <c r="D95" s="9">
        <f t="shared" si="4"/>
        <v>82890.648743206344</v>
      </c>
      <c r="E95" s="9">
        <f t="shared" si="4"/>
        <v>125470.1522775395</v>
      </c>
      <c r="F95" s="9">
        <f t="shared" si="4"/>
        <v>209199.58388669824</v>
      </c>
      <c r="G95" s="9">
        <f t="shared" si="4"/>
        <v>201973.80487669705</v>
      </c>
      <c r="H95" s="9">
        <f t="shared" si="4"/>
        <v>155948.80487669705</v>
      </c>
      <c r="I95" s="9">
        <f t="shared" si="4"/>
        <v>154352.69077785988</v>
      </c>
      <c r="J95" s="9">
        <f t="shared" si="4"/>
        <v>150226.4774310441</v>
      </c>
      <c r="K95" s="9">
        <f t="shared" si="4"/>
        <v>131309.08612669751</v>
      </c>
      <c r="L95" s="9">
        <f t="shared" si="4"/>
        <v>109970.64387669707</v>
      </c>
      <c r="M95" s="9">
        <f t="shared" si="4"/>
        <v>87692.681429687742</v>
      </c>
      <c r="N95" s="9">
        <f t="shared" si="4"/>
        <v>73269.467728148389</v>
      </c>
      <c r="O95" s="9">
        <f t="shared" si="4"/>
        <v>48619.122951734462</v>
      </c>
      <c r="P95" s="9">
        <f t="shared" si="4"/>
        <v>24787.014262758865</v>
      </c>
      <c r="Q95" s="9">
        <f t="shared" si="4"/>
        <v>22787.01426275841</v>
      </c>
      <c r="R95" s="9">
        <f t="shared" si="4"/>
        <v>22761.925252552064</v>
      </c>
      <c r="S95" s="9">
        <f t="shared" si="4"/>
        <v>22448.938051569083</v>
      </c>
      <c r="T95" s="9">
        <f t="shared" si="4"/>
        <v>9078.2539715690837</v>
      </c>
    </row>
    <row r="97" spans="1:20" x14ac:dyDescent="0.3">
      <c r="A97" s="3" t="s">
        <v>33</v>
      </c>
      <c r="B97" s="80" t="s">
        <v>17</v>
      </c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</row>
    <row r="98" spans="1:20" x14ac:dyDescent="0.3">
      <c r="A98" s="3" t="s">
        <v>18</v>
      </c>
      <c r="B98" s="3">
        <v>2006</v>
      </c>
      <c r="C98" s="3">
        <v>2007</v>
      </c>
      <c r="D98" s="3">
        <v>2008</v>
      </c>
      <c r="E98" s="3">
        <v>2009</v>
      </c>
      <c r="F98" s="3">
        <v>2010</v>
      </c>
      <c r="G98" s="3">
        <v>2011</v>
      </c>
      <c r="H98" s="3">
        <v>2012</v>
      </c>
      <c r="I98" s="3">
        <v>2013</v>
      </c>
      <c r="J98" s="3">
        <v>2014</v>
      </c>
      <c r="K98" s="3">
        <v>2015</v>
      </c>
      <c r="L98" s="3">
        <v>2016</v>
      </c>
      <c r="M98" s="3">
        <v>2017</v>
      </c>
      <c r="N98" s="3">
        <v>2018</v>
      </c>
      <c r="O98" s="3">
        <v>2019</v>
      </c>
      <c r="P98" s="3">
        <v>2020</v>
      </c>
      <c r="Q98" s="3">
        <v>2021</v>
      </c>
      <c r="R98" s="3">
        <v>2022</v>
      </c>
      <c r="S98" s="3">
        <v>2023</v>
      </c>
      <c r="T98" s="3">
        <v>2024</v>
      </c>
    </row>
    <row r="99" spans="1:20" x14ac:dyDescent="0.3">
      <c r="A99" s="3" t="s">
        <v>20</v>
      </c>
      <c r="B99" s="4">
        <v>0</v>
      </c>
      <c r="C99" s="4">
        <v>46106.708330599999</v>
      </c>
      <c r="D99" s="4">
        <v>82890.648743206344</v>
      </c>
      <c r="E99" s="4">
        <v>136817.27988700449</v>
      </c>
      <c r="F99" s="4">
        <v>229070.47616420148</v>
      </c>
      <c r="G99" s="4">
        <v>201973.80487669705</v>
      </c>
      <c r="H99" s="4">
        <v>155948.80487669705</v>
      </c>
      <c r="I99" s="4">
        <v>154352.69077785988</v>
      </c>
      <c r="J99" s="4">
        <v>150226.4774310441</v>
      </c>
      <c r="K99" s="4">
        <v>131309.08612669751</v>
      </c>
      <c r="L99" s="5">
        <v>109970.64387669707</v>
      </c>
      <c r="M99" s="4">
        <v>87692.681429687742</v>
      </c>
      <c r="N99">
        <v>73269.467728148389</v>
      </c>
      <c r="O99">
        <v>48619.122951734462</v>
      </c>
      <c r="P99">
        <v>24787.014262758865</v>
      </c>
      <c r="Q99">
        <v>22787.01426275841</v>
      </c>
      <c r="R99">
        <v>22761.925252552064</v>
      </c>
      <c r="S99">
        <v>22448.938051569083</v>
      </c>
      <c r="T99">
        <v>9078.2539715690837</v>
      </c>
    </row>
    <row r="100" spans="1:20" x14ac:dyDescent="0.3">
      <c r="A100" s="3">
        <v>2011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5"/>
      <c r="M100" s="4"/>
    </row>
    <row r="101" spans="1:20" x14ac:dyDescent="0.3">
      <c r="A101" s="3">
        <v>2012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5"/>
      <c r="M101" s="4"/>
    </row>
    <row r="102" spans="1:20" x14ac:dyDescent="0.3">
      <c r="A102" s="3">
        <v>2013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5"/>
      <c r="M102" s="4"/>
    </row>
    <row r="103" spans="1:20" x14ac:dyDescent="0.3">
      <c r="A103" s="3">
        <v>2014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5"/>
      <c r="M103" s="4"/>
    </row>
    <row r="104" spans="1:20" x14ac:dyDescent="0.3">
      <c r="A104" s="3">
        <v>2015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5"/>
      <c r="M104" s="4"/>
    </row>
    <row r="105" spans="1:20" x14ac:dyDescent="0.3">
      <c r="A105" s="3">
        <v>2016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5"/>
      <c r="M105" s="4"/>
    </row>
    <row r="106" spans="1:20" x14ac:dyDescent="0.3">
      <c r="A106" s="3">
        <v>2017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20" x14ac:dyDescent="0.3">
      <c r="A107" s="3">
        <v>2018</v>
      </c>
    </row>
    <row r="108" spans="1:20" x14ac:dyDescent="0.3">
      <c r="A108" s="3">
        <v>2019</v>
      </c>
    </row>
    <row r="109" spans="1:20" x14ac:dyDescent="0.3">
      <c r="A109" s="3">
        <v>2020</v>
      </c>
    </row>
    <row r="110" spans="1:20" x14ac:dyDescent="0.3">
      <c r="A110" s="3">
        <v>2021</v>
      </c>
    </row>
    <row r="111" spans="1:20" x14ac:dyDescent="0.3">
      <c r="A111" s="3">
        <v>2022</v>
      </c>
    </row>
    <row r="112" spans="1:20" x14ac:dyDescent="0.3">
      <c r="A112" s="3">
        <v>2023</v>
      </c>
    </row>
    <row r="113" spans="1:20" x14ac:dyDescent="0.3">
      <c r="A113" s="3">
        <v>2024</v>
      </c>
    </row>
    <row r="114" spans="1:20" x14ac:dyDescent="0.3">
      <c r="A114" s="8" t="s">
        <v>1</v>
      </c>
      <c r="B114" s="9">
        <f t="shared" ref="B114:T114" si="5">SUM(B99:B113)</f>
        <v>0</v>
      </c>
      <c r="C114" s="9">
        <f t="shared" si="5"/>
        <v>46106.708330599999</v>
      </c>
      <c r="D114" s="9">
        <f t="shared" si="5"/>
        <v>82890.648743206344</v>
      </c>
      <c r="E114" s="9">
        <f t="shared" si="5"/>
        <v>136817.27988700449</v>
      </c>
      <c r="F114" s="9">
        <f t="shared" si="5"/>
        <v>229070.47616420148</v>
      </c>
      <c r="G114" s="9">
        <f t="shared" si="5"/>
        <v>201973.80487669705</v>
      </c>
      <c r="H114" s="9">
        <f t="shared" si="5"/>
        <v>155948.80487669705</v>
      </c>
      <c r="I114" s="9">
        <f t="shared" si="5"/>
        <v>154352.69077785988</v>
      </c>
      <c r="J114" s="9">
        <f t="shared" si="5"/>
        <v>150226.4774310441</v>
      </c>
      <c r="K114" s="9">
        <f t="shared" si="5"/>
        <v>131309.08612669751</v>
      </c>
      <c r="L114" s="9">
        <f t="shared" si="5"/>
        <v>109970.64387669707</v>
      </c>
      <c r="M114" s="9">
        <f t="shared" si="5"/>
        <v>87692.681429687742</v>
      </c>
      <c r="N114" s="9">
        <f t="shared" si="5"/>
        <v>73269.467728148389</v>
      </c>
      <c r="O114" s="9">
        <f t="shared" si="5"/>
        <v>48619.122951734462</v>
      </c>
      <c r="P114" s="9">
        <f t="shared" si="5"/>
        <v>24787.014262758865</v>
      </c>
      <c r="Q114" s="9">
        <f t="shared" si="5"/>
        <v>22787.01426275841</v>
      </c>
      <c r="R114" s="9">
        <f t="shared" si="5"/>
        <v>22761.925252552064</v>
      </c>
      <c r="S114" s="9">
        <f t="shared" si="5"/>
        <v>22448.938051569083</v>
      </c>
      <c r="T114" s="9">
        <f t="shared" si="5"/>
        <v>9078.2539715690837</v>
      </c>
    </row>
  </sheetData>
  <mergeCells count="6">
    <mergeCell ref="B78:M78"/>
    <mergeCell ref="B97:M97"/>
    <mergeCell ref="B1:M1"/>
    <mergeCell ref="B21:M21"/>
    <mergeCell ref="B40:M40"/>
    <mergeCell ref="B59:M5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="70" zoomScaleNormal="70" workbookViewId="0">
      <selection activeCell="A4" sqref="A4:XFD7"/>
    </sheetView>
  </sheetViews>
  <sheetFormatPr defaultRowHeight="14.4" x14ac:dyDescent="0.3"/>
  <cols>
    <col min="1" max="1" width="17.33203125" bestFit="1" customWidth="1"/>
  </cols>
  <sheetData>
    <row r="1" spans="1:20" x14ac:dyDescent="0.3">
      <c r="A1" s="3" t="s">
        <v>19</v>
      </c>
      <c r="B1" s="80" t="s">
        <v>17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20" x14ac:dyDescent="0.3">
      <c r="A2" s="3" t="s">
        <v>18</v>
      </c>
      <c r="B2" s="3">
        <v>2006</v>
      </c>
      <c r="C2" s="3">
        <v>2007</v>
      </c>
      <c r="D2" s="3">
        <v>2008</v>
      </c>
      <c r="E2" s="3">
        <v>2009</v>
      </c>
      <c r="F2" s="3">
        <v>2010</v>
      </c>
      <c r="G2" s="3">
        <v>2011</v>
      </c>
      <c r="H2" s="3">
        <v>2012</v>
      </c>
      <c r="I2" s="3">
        <v>2013</v>
      </c>
      <c r="J2" s="3">
        <v>2014</v>
      </c>
      <c r="K2" s="3">
        <v>2015</v>
      </c>
      <c r="L2" s="3">
        <v>2016</v>
      </c>
      <c r="M2" s="3">
        <v>2017</v>
      </c>
      <c r="N2" s="3">
        <v>2018</v>
      </c>
      <c r="O2" s="3">
        <v>2019</v>
      </c>
      <c r="P2" s="3">
        <v>2020</v>
      </c>
      <c r="Q2" s="3">
        <v>2021</v>
      </c>
      <c r="R2" s="3">
        <v>2022</v>
      </c>
      <c r="S2" s="3">
        <v>2023</v>
      </c>
      <c r="T2" s="3">
        <v>2024</v>
      </c>
    </row>
    <row r="3" spans="1:20" x14ac:dyDescent="0.3">
      <c r="A3" s="3" t="s">
        <v>20</v>
      </c>
      <c r="B3" s="4">
        <v>6.752338897272006</v>
      </c>
      <c r="C3" s="4">
        <v>47.155203408649911</v>
      </c>
      <c r="D3" s="4">
        <v>56.276599693089025</v>
      </c>
      <c r="E3" s="4">
        <v>63.533765645879996</v>
      </c>
      <c r="F3" s="4">
        <v>75.475611699466825</v>
      </c>
      <c r="G3" s="4">
        <v>63.499120036878928</v>
      </c>
      <c r="H3" s="4">
        <v>27.138008786878938</v>
      </c>
      <c r="I3" s="4">
        <v>27.138008786878938</v>
      </c>
      <c r="J3" s="4">
        <v>26.918008786878939</v>
      </c>
      <c r="K3" s="4">
        <v>25.69800878687894</v>
      </c>
      <c r="L3" s="5">
        <v>19.637508786878939</v>
      </c>
      <c r="M3" s="4">
        <v>17.164650369513172</v>
      </c>
      <c r="N3">
        <v>10.582755167851587</v>
      </c>
      <c r="O3">
        <v>9.7827545552444128</v>
      </c>
      <c r="P3">
        <v>6.0563998263520009</v>
      </c>
      <c r="Q3">
        <v>4.6525689313520004</v>
      </c>
      <c r="R3">
        <v>4.6228467589821145</v>
      </c>
      <c r="S3">
        <v>4.5798352040605241</v>
      </c>
      <c r="T3">
        <v>2.8484542040605239</v>
      </c>
    </row>
    <row r="4" spans="1:20" x14ac:dyDescent="0.3">
      <c r="A4" s="3">
        <v>2011</v>
      </c>
      <c r="B4" s="4"/>
      <c r="C4" s="4"/>
      <c r="D4" s="4"/>
      <c r="E4" s="4"/>
      <c r="F4" s="4"/>
      <c r="G4" s="4"/>
      <c r="H4" s="4"/>
      <c r="I4" s="4"/>
      <c r="J4" s="4"/>
      <c r="K4" s="4"/>
      <c r="L4" s="5"/>
      <c r="M4" s="4"/>
    </row>
    <row r="5" spans="1:20" x14ac:dyDescent="0.3">
      <c r="A5" s="3">
        <v>2012</v>
      </c>
      <c r="B5" s="4"/>
      <c r="C5" s="4"/>
      <c r="D5" s="4"/>
      <c r="E5" s="4"/>
      <c r="F5" s="4"/>
      <c r="G5" s="4"/>
      <c r="H5" s="4"/>
      <c r="I5" s="4"/>
      <c r="J5" s="4"/>
      <c r="K5" s="4"/>
      <c r="L5" s="5"/>
      <c r="M5" s="4"/>
    </row>
    <row r="6" spans="1:20" x14ac:dyDescent="0.3">
      <c r="A6" s="3">
        <v>2013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4"/>
    </row>
    <row r="7" spans="1:20" x14ac:dyDescent="0.3">
      <c r="A7" s="3">
        <v>2014</v>
      </c>
      <c r="B7" s="4"/>
      <c r="C7" s="4"/>
      <c r="D7" s="4"/>
      <c r="E7" s="4"/>
      <c r="F7" s="4"/>
      <c r="G7" s="4"/>
      <c r="H7" s="4"/>
      <c r="I7" s="4"/>
      <c r="J7" s="4"/>
      <c r="K7" s="4"/>
      <c r="L7" s="5"/>
      <c r="M7" s="4"/>
    </row>
    <row r="8" spans="1:20" x14ac:dyDescent="0.3">
      <c r="A8" s="3">
        <v>2015</v>
      </c>
      <c r="B8" s="4"/>
      <c r="C8" s="4"/>
      <c r="D8" s="4"/>
      <c r="E8" s="4"/>
      <c r="F8" s="4"/>
      <c r="G8" s="4"/>
      <c r="H8" s="4"/>
      <c r="I8" s="4"/>
      <c r="J8" s="4"/>
      <c r="K8" s="4"/>
      <c r="L8" s="5"/>
      <c r="M8" s="4"/>
    </row>
    <row r="9" spans="1:20" x14ac:dyDescent="0.3">
      <c r="A9" s="3">
        <v>2016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4"/>
    </row>
    <row r="10" spans="1:20" x14ac:dyDescent="0.3">
      <c r="A10" s="3">
        <v>2017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20" x14ac:dyDescent="0.3">
      <c r="A11" s="3">
        <v>2018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20" x14ac:dyDescent="0.3">
      <c r="A12" s="3">
        <v>2019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20" x14ac:dyDescent="0.3">
      <c r="A13" s="3">
        <v>2020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20" x14ac:dyDescent="0.3">
      <c r="A14" s="3">
        <v>2021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20" x14ac:dyDescent="0.3">
      <c r="A15" s="3">
        <v>2022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20" x14ac:dyDescent="0.3">
      <c r="A16" s="3">
        <v>2023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20" x14ac:dyDescent="0.3">
      <c r="A17" s="3">
        <v>2024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</row>
    <row r="19" spans="1:20" x14ac:dyDescent="0.3">
      <c r="A19" s="3" t="s">
        <v>19</v>
      </c>
      <c r="B19" s="80" t="s">
        <v>17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20" x14ac:dyDescent="0.3">
      <c r="A20" s="3" t="s">
        <v>18</v>
      </c>
      <c r="B20" s="3">
        <v>2006</v>
      </c>
      <c r="C20" s="3">
        <v>2007</v>
      </c>
      <c r="D20" s="3">
        <v>2008</v>
      </c>
      <c r="E20" s="3">
        <v>2009</v>
      </c>
      <c r="F20" s="3">
        <v>2010</v>
      </c>
      <c r="G20" s="3">
        <v>2011</v>
      </c>
      <c r="H20" s="3">
        <v>2012</v>
      </c>
      <c r="I20" s="3">
        <v>2013</v>
      </c>
      <c r="J20" s="3">
        <v>2014</v>
      </c>
      <c r="K20" s="3">
        <v>2015</v>
      </c>
      <c r="L20" s="3">
        <v>2016</v>
      </c>
      <c r="M20" s="3">
        <v>2017</v>
      </c>
      <c r="N20" s="3">
        <v>2018</v>
      </c>
      <c r="O20" s="3">
        <v>2019</v>
      </c>
      <c r="P20" s="3">
        <v>2020</v>
      </c>
      <c r="Q20" s="3">
        <v>2021</v>
      </c>
      <c r="R20" s="3">
        <v>2022</v>
      </c>
      <c r="S20" s="3">
        <v>2023</v>
      </c>
      <c r="T20" s="3">
        <v>2024</v>
      </c>
    </row>
    <row r="21" spans="1:20" x14ac:dyDescent="0.3">
      <c r="A21" s="3" t="s">
        <v>20</v>
      </c>
      <c r="B21" s="4">
        <v>13.648563250498057</v>
      </c>
      <c r="C21" s="4">
        <v>52.048380076755883</v>
      </c>
      <c r="D21" s="4">
        <v>68.466367831292843</v>
      </c>
      <c r="E21" s="4">
        <v>74.782412439684705</v>
      </c>
      <c r="F21" s="4">
        <v>83.223101796390125</v>
      </c>
      <c r="G21" s="4">
        <v>64.62561322451316</v>
      </c>
      <c r="H21" s="4">
        <v>28.26450197451317</v>
      </c>
      <c r="I21" s="4">
        <v>28.26450197451317</v>
      </c>
      <c r="J21" s="4">
        <v>27.989501974513171</v>
      </c>
      <c r="K21" s="4">
        <v>26.464501974513173</v>
      </c>
      <c r="L21" s="5">
        <v>20.369001974513171</v>
      </c>
      <c r="M21" s="4">
        <v>17.90450197451317</v>
      </c>
      <c r="N21">
        <v>11.232606772851586</v>
      </c>
      <c r="O21">
        <v>10.432606160244411</v>
      </c>
      <c r="P21">
        <v>6.5012514313520011</v>
      </c>
      <c r="Q21">
        <v>4.9762514313519999</v>
      </c>
      <c r="R21">
        <v>4.9465292589821148</v>
      </c>
      <c r="S21">
        <v>4.9035177040605236</v>
      </c>
      <c r="T21">
        <v>3.1721367040605237</v>
      </c>
    </row>
    <row r="22" spans="1:20" x14ac:dyDescent="0.3">
      <c r="A22" s="3">
        <v>2011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5"/>
      <c r="M22" s="4"/>
    </row>
    <row r="23" spans="1:20" x14ac:dyDescent="0.3">
      <c r="A23" s="3">
        <v>2012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5"/>
      <c r="M23" s="4"/>
    </row>
    <row r="24" spans="1:20" x14ac:dyDescent="0.3">
      <c r="A24" s="3">
        <v>2013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5"/>
      <c r="M24" s="4"/>
    </row>
    <row r="25" spans="1:20" x14ac:dyDescent="0.3">
      <c r="A25" s="3">
        <v>2014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5"/>
      <c r="M25" s="4"/>
    </row>
    <row r="26" spans="1:20" x14ac:dyDescent="0.3">
      <c r="A26" s="3">
        <v>2015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5"/>
      <c r="M26" s="4"/>
    </row>
    <row r="27" spans="1:20" x14ac:dyDescent="0.3">
      <c r="A27" s="3">
        <v>2016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5"/>
      <c r="M27" s="4"/>
    </row>
    <row r="28" spans="1:20" x14ac:dyDescent="0.3">
      <c r="A28" s="3">
        <v>2017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20" x14ac:dyDescent="0.3">
      <c r="A29" s="3">
        <v>2018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20" x14ac:dyDescent="0.3">
      <c r="A30" s="3">
        <v>2019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20" x14ac:dyDescent="0.3">
      <c r="A31" s="3">
        <v>2020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20" x14ac:dyDescent="0.3">
      <c r="A32" s="3">
        <v>2021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20" x14ac:dyDescent="0.3">
      <c r="A33" s="3">
        <v>2022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20" x14ac:dyDescent="0.3">
      <c r="A34" s="3">
        <v>2023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20" x14ac:dyDescent="0.3">
      <c r="A35" s="3">
        <v>2024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7" spans="1:20" x14ac:dyDescent="0.3">
      <c r="A37" s="3" t="s">
        <v>19</v>
      </c>
      <c r="B37" s="80" t="s">
        <v>17</v>
      </c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</row>
    <row r="38" spans="1:20" x14ac:dyDescent="0.3">
      <c r="A38" s="3" t="s">
        <v>18</v>
      </c>
      <c r="B38" s="3">
        <v>2006</v>
      </c>
      <c r="C38" s="3">
        <v>2007</v>
      </c>
      <c r="D38" s="3">
        <v>2008</v>
      </c>
      <c r="E38" s="3">
        <v>2009</v>
      </c>
      <c r="F38" s="3">
        <v>2010</v>
      </c>
      <c r="G38" s="3">
        <v>2011</v>
      </c>
      <c r="H38" s="3">
        <v>2012</v>
      </c>
      <c r="I38" s="3">
        <v>2013</v>
      </c>
      <c r="J38" s="3">
        <v>2014</v>
      </c>
      <c r="K38" s="3">
        <v>2015</v>
      </c>
      <c r="L38" s="3">
        <v>2016</v>
      </c>
      <c r="M38" s="3">
        <v>2017</v>
      </c>
      <c r="N38" s="3">
        <v>2018</v>
      </c>
      <c r="O38" s="3">
        <v>2019</v>
      </c>
      <c r="P38" s="3">
        <v>2020</v>
      </c>
      <c r="Q38" s="3">
        <v>2021</v>
      </c>
      <c r="R38" s="3">
        <v>2022</v>
      </c>
      <c r="S38" s="3">
        <v>2023</v>
      </c>
      <c r="T38" s="3">
        <v>2024</v>
      </c>
    </row>
    <row r="39" spans="1:20" x14ac:dyDescent="0.3">
      <c r="A39" s="3" t="s">
        <v>20</v>
      </c>
      <c r="B39" s="4">
        <v>51.182112189367714</v>
      </c>
      <c r="C39" s="4">
        <v>94.991058225334584</v>
      </c>
      <c r="D39" s="4">
        <v>139.083364583058</v>
      </c>
      <c r="E39" s="4">
        <v>138.7132861374289</v>
      </c>
      <c r="F39" s="4">
        <v>134.36619536905178</v>
      </c>
      <c r="G39" s="4">
        <v>64.62561322451316</v>
      </c>
      <c r="H39" s="4">
        <v>28.26450197451317</v>
      </c>
      <c r="I39" s="4">
        <v>28.26450197451317</v>
      </c>
      <c r="J39" s="4">
        <v>27.989501974513171</v>
      </c>
      <c r="K39" s="4">
        <v>26.464501974513173</v>
      </c>
      <c r="L39" s="5">
        <v>20.369001974513171</v>
      </c>
      <c r="M39" s="4">
        <v>17.90450197451317</v>
      </c>
      <c r="N39">
        <v>11.232606772851586</v>
      </c>
      <c r="O39">
        <v>10.432606160244411</v>
      </c>
      <c r="P39">
        <v>6.5012514313520011</v>
      </c>
      <c r="Q39">
        <v>4.9762514313519999</v>
      </c>
      <c r="R39">
        <v>4.9465292589821148</v>
      </c>
      <c r="S39">
        <v>4.9035177040605236</v>
      </c>
      <c r="T39">
        <v>3.1721367040605237</v>
      </c>
    </row>
    <row r="40" spans="1:20" x14ac:dyDescent="0.3">
      <c r="A40" s="3">
        <v>2011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5"/>
      <c r="M40" s="4"/>
    </row>
    <row r="41" spans="1:20" x14ac:dyDescent="0.3">
      <c r="A41" s="3">
        <v>2012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5"/>
      <c r="M41" s="4"/>
    </row>
    <row r="42" spans="1:20" x14ac:dyDescent="0.3">
      <c r="A42" s="3">
        <v>2013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5"/>
      <c r="M42" s="4"/>
    </row>
    <row r="43" spans="1:20" x14ac:dyDescent="0.3">
      <c r="A43" s="3">
        <v>2014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5"/>
      <c r="M43" s="4"/>
    </row>
    <row r="44" spans="1:20" x14ac:dyDescent="0.3">
      <c r="A44" s="3">
        <v>2015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5"/>
      <c r="M44" s="4"/>
    </row>
    <row r="45" spans="1:20" x14ac:dyDescent="0.3">
      <c r="A45" s="3">
        <v>2016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5"/>
      <c r="M45" s="4"/>
    </row>
    <row r="46" spans="1:20" x14ac:dyDescent="0.3">
      <c r="A46" s="3">
        <v>2017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20" x14ac:dyDescent="0.3">
      <c r="A47" s="3">
        <v>2018</v>
      </c>
    </row>
    <row r="48" spans="1:20" x14ac:dyDescent="0.3">
      <c r="A48" s="3">
        <v>2019</v>
      </c>
    </row>
    <row r="49" spans="1:1" x14ac:dyDescent="0.3">
      <c r="A49" s="3">
        <v>2020</v>
      </c>
    </row>
    <row r="50" spans="1:1" x14ac:dyDescent="0.3">
      <c r="A50" s="3">
        <v>2021</v>
      </c>
    </row>
    <row r="51" spans="1:1" x14ac:dyDescent="0.3">
      <c r="A51" s="3">
        <v>2022</v>
      </c>
    </row>
    <row r="52" spans="1:1" x14ac:dyDescent="0.3">
      <c r="A52" s="3">
        <v>2023</v>
      </c>
    </row>
    <row r="53" spans="1:1" x14ac:dyDescent="0.3">
      <c r="A53" s="3">
        <v>2024</v>
      </c>
    </row>
  </sheetData>
  <mergeCells count="3">
    <mergeCell ref="B1:M1"/>
    <mergeCell ref="B19:M19"/>
    <mergeCell ref="B37:M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H2" sqref="H2:L6"/>
    </sheetView>
  </sheetViews>
  <sheetFormatPr defaultRowHeight="14.4" x14ac:dyDescent="0.3"/>
  <cols>
    <col min="1" max="1" width="21.6640625" bestFit="1" customWidth="1"/>
    <col min="2" max="6" width="10.5546875" bestFit="1" customWidth="1"/>
    <col min="7" max="7" width="11.5546875" bestFit="1" customWidth="1"/>
    <col min="8" max="8" width="10.5546875" bestFit="1" customWidth="1"/>
    <col min="9" max="9" width="9.5546875" bestFit="1" customWidth="1"/>
    <col min="10" max="10" width="10.5546875" bestFit="1" customWidth="1"/>
    <col min="11" max="11" width="9.5546875" bestFit="1" customWidth="1"/>
    <col min="12" max="12" width="10.5546875" bestFit="1" customWidth="1"/>
  </cols>
  <sheetData>
    <row r="1" spans="1:12" x14ac:dyDescent="0.3">
      <c r="A1" t="s">
        <v>24</v>
      </c>
      <c r="B1">
        <v>2020</v>
      </c>
      <c r="C1">
        <v>2021</v>
      </c>
      <c r="D1">
        <v>2022</v>
      </c>
      <c r="E1">
        <v>2023</v>
      </c>
      <c r="F1">
        <v>2024</v>
      </c>
    </row>
    <row r="2" spans="1:12" x14ac:dyDescent="0.3">
      <c r="A2" t="s">
        <v>7</v>
      </c>
      <c r="B2" s="1">
        <v>66279.287441911758</v>
      </c>
      <c r="C2" s="1">
        <v>58330.841412801703</v>
      </c>
      <c r="D2" s="1">
        <v>53761.671515557762</v>
      </c>
      <c r="E2" s="1">
        <v>51826.276074713984</v>
      </c>
      <c r="F2" s="1">
        <v>34151.618171754832</v>
      </c>
      <c r="G2" s="2"/>
      <c r="H2" s="2"/>
      <c r="I2" s="2"/>
      <c r="J2" s="2"/>
      <c r="K2" s="2"/>
      <c r="L2" s="2"/>
    </row>
    <row r="3" spans="1:12" x14ac:dyDescent="0.3">
      <c r="A3" t="s">
        <v>21</v>
      </c>
      <c r="B3" s="1">
        <v>213.39087543902718</v>
      </c>
      <c r="C3" s="1">
        <v>207.21993812519253</v>
      </c>
      <c r="D3" s="1">
        <v>205.52826855328126</v>
      </c>
      <c r="E3" s="1">
        <v>203.72972036776403</v>
      </c>
      <c r="F3" s="1">
        <v>189.98189963795113</v>
      </c>
    </row>
    <row r="4" spans="1:12" x14ac:dyDescent="0.3">
      <c r="A4" t="s">
        <v>11</v>
      </c>
      <c r="B4" s="1">
        <v>23753.103730456634</v>
      </c>
      <c r="C4" s="1">
        <v>22138.332722456267</v>
      </c>
      <c r="D4" s="1">
        <v>22112.621331272545</v>
      </c>
      <c r="E4" s="1">
        <v>21798.656329569083</v>
      </c>
      <c r="F4" s="1">
        <v>8427.9722495690839</v>
      </c>
    </row>
    <row r="5" spans="1:12" x14ac:dyDescent="0.3">
      <c r="A5" t="s">
        <v>22</v>
      </c>
      <c r="B5" s="1">
        <v>25627.652019758774</v>
      </c>
      <c r="C5" s="1">
        <v>22213.638551758409</v>
      </c>
      <c r="D5" s="1">
        <v>22188.549541552064</v>
      </c>
      <c r="E5" s="1">
        <v>21875.562340569082</v>
      </c>
      <c r="F5" s="1">
        <v>8504.8782605690849</v>
      </c>
    </row>
    <row r="6" spans="1:12" x14ac:dyDescent="0.3">
      <c r="A6" t="s">
        <v>16</v>
      </c>
      <c r="B6" s="1">
        <v>24787.014262758865</v>
      </c>
      <c r="C6" s="1">
        <v>22787.01426275841</v>
      </c>
      <c r="D6" s="1">
        <v>22761.925252552064</v>
      </c>
      <c r="E6" s="1">
        <v>22448.938051569083</v>
      </c>
      <c r="F6" s="1">
        <v>9078.2539715690837</v>
      </c>
    </row>
    <row r="7" spans="1:12" x14ac:dyDescent="0.3">
      <c r="A7" t="s">
        <v>23</v>
      </c>
      <c r="B7" s="1">
        <v>24787.014262758865</v>
      </c>
      <c r="C7" s="1">
        <v>22787.01426275841</v>
      </c>
      <c r="D7" s="1">
        <v>22761.925252552064</v>
      </c>
      <c r="E7" s="1">
        <v>22448.938051569083</v>
      </c>
      <c r="F7" s="1">
        <v>9078.2539715690837</v>
      </c>
    </row>
    <row r="9" spans="1:12" x14ac:dyDescent="0.3">
      <c r="A9" t="s">
        <v>25</v>
      </c>
      <c r="B9">
        <v>2020</v>
      </c>
      <c r="C9">
        <v>2021</v>
      </c>
      <c r="D9">
        <v>2022</v>
      </c>
      <c r="E9">
        <v>2023</v>
      </c>
      <c r="F9">
        <v>2024</v>
      </c>
    </row>
    <row r="10" spans="1:12" x14ac:dyDescent="0.3">
      <c r="A10" t="s">
        <v>22</v>
      </c>
      <c r="B10" s="1">
        <v>6.0563998263520009</v>
      </c>
      <c r="C10" s="1">
        <v>4.6525689313520004</v>
      </c>
      <c r="D10" s="1">
        <v>4.6228467589821145</v>
      </c>
      <c r="E10" s="1">
        <v>4.5798352040605241</v>
      </c>
      <c r="F10" s="1">
        <v>2.8484542040605239</v>
      </c>
    </row>
    <row r="11" spans="1:12" x14ac:dyDescent="0.3">
      <c r="A11" t="s">
        <v>16</v>
      </c>
      <c r="B11" s="1">
        <v>6.5012514313520011</v>
      </c>
      <c r="C11" s="1">
        <v>4.9762514313519999</v>
      </c>
      <c r="D11" s="1">
        <v>4.9465292589821148</v>
      </c>
      <c r="E11" s="1">
        <v>4.9035177040605236</v>
      </c>
      <c r="F11" s="1">
        <v>3.1721367040605237</v>
      </c>
    </row>
    <row r="12" spans="1:12" x14ac:dyDescent="0.3">
      <c r="A12" t="s">
        <v>23</v>
      </c>
      <c r="B12" s="1">
        <v>6.5012514313520011</v>
      </c>
      <c r="C12" s="1">
        <v>4.9762514313519999</v>
      </c>
      <c r="D12" s="1">
        <v>4.9465292589821148</v>
      </c>
      <c r="E12" s="1">
        <v>4.9035177040605236</v>
      </c>
      <c r="F12" s="1">
        <v>3.1721367040605237</v>
      </c>
    </row>
    <row r="14" spans="1:12" x14ac:dyDescent="0.3">
      <c r="A14" t="s">
        <v>26</v>
      </c>
      <c r="B14">
        <v>2020</v>
      </c>
      <c r="C14">
        <v>2021</v>
      </c>
      <c r="D14">
        <v>2022</v>
      </c>
      <c r="E14">
        <v>2023</v>
      </c>
      <c r="F14">
        <v>2024</v>
      </c>
    </row>
    <row r="15" spans="1:12" x14ac:dyDescent="0.3">
      <c r="A15" t="s">
        <v>7</v>
      </c>
    </row>
    <row r="16" spans="1:12" x14ac:dyDescent="0.3">
      <c r="A16" t="s">
        <v>21</v>
      </c>
    </row>
    <row r="17" spans="1:6" x14ac:dyDescent="0.3">
      <c r="A17" t="s">
        <v>11</v>
      </c>
    </row>
    <row r="18" spans="1:6" x14ac:dyDescent="0.3">
      <c r="A18" t="s">
        <v>22</v>
      </c>
    </row>
    <row r="19" spans="1:6" x14ac:dyDescent="0.3">
      <c r="A19" t="s">
        <v>16</v>
      </c>
    </row>
    <row r="20" spans="1:6" x14ac:dyDescent="0.3">
      <c r="A20" t="s">
        <v>23</v>
      </c>
    </row>
    <row r="22" spans="1:6" x14ac:dyDescent="0.3">
      <c r="A22" t="s">
        <v>27</v>
      </c>
      <c r="B22">
        <v>2020</v>
      </c>
      <c r="C22">
        <v>2021</v>
      </c>
      <c r="D22">
        <v>2022</v>
      </c>
      <c r="E22">
        <v>2023</v>
      </c>
      <c r="F22">
        <v>2024</v>
      </c>
    </row>
    <row r="23" spans="1:6" x14ac:dyDescent="0.3">
      <c r="A23" t="s">
        <v>22</v>
      </c>
    </row>
    <row r="24" spans="1:6" x14ac:dyDescent="0.3">
      <c r="A24" t="s">
        <v>16</v>
      </c>
    </row>
    <row r="25" spans="1:6" x14ac:dyDescent="0.3">
      <c r="A25" t="s">
        <v>23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A9BE3F8399684E98F75AD82101D2E8" ma:contentTypeVersion="0" ma:contentTypeDescription="Create a new document." ma:contentTypeScope="" ma:versionID="64ac6a507758e96d8d3804d4251f128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29918E-D756-4EBB-948A-D09579C637B0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schemas.openxmlformats.org/package/2006/metadata/core-properties"/>
    <ds:schemaRef ds:uri="12f68b52-648b-46a0-8463-d3282342a499"/>
    <ds:schemaRef ds:uri="http://purl.org/dc/elements/1.1/"/>
    <ds:schemaRef ds:uri="http://schemas.microsoft.com/office/infopath/2007/PartnerControls"/>
    <ds:schemaRef ds:uri="http://schemas.microsoft.com/sharepoint/v3/field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77D764C-96E2-44E5-B11E-015CF5039A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05E1D2-CEAB-4A6F-A0C7-2F26001A4E1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MWh</vt:lpstr>
      <vt:lpstr>MW</vt:lpstr>
      <vt:lpstr>MWh Persistance Variance</vt:lpstr>
      <vt:lpstr>MW Persistance Variance</vt:lpstr>
      <vt:lpstr>Sheet5</vt:lpstr>
    </vt:vector>
  </TitlesOfParts>
  <Company>Toronto Hydro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Jp Musaazi</dc:creator>
  <cp:lastModifiedBy>Lisa Phin</cp:lastModifiedBy>
  <cp:lastPrinted>2019-04-30T14:49:19Z</cp:lastPrinted>
  <dcterms:created xsi:type="dcterms:W3CDTF">2018-06-14T12:32:49Z</dcterms:created>
  <dcterms:modified xsi:type="dcterms:W3CDTF">2019-04-30T14:50:56Z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0x01010025A9BE3F8399684E98F75AD82101D2E8</vt:lpwstr>
  </property>
</Properties>
</file>