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_lphin\Documents\Application Update\To be filed as excels\"/>
    </mc:Choice>
  </mc:AlternateContent>
  <bookViews>
    <workbookView xWindow="0" yWindow="0" windowWidth="23040" windowHeight="9972"/>
  </bookViews>
  <sheets>
    <sheet name="1. Information Sheet" sheetId="2" r:id="rId1"/>
    <sheet name="GA TEMPLATE - OEB COP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E34" i="2"/>
  <c r="C34" i="2"/>
  <c r="H34" i="2"/>
  <c r="G33" i="2"/>
  <c r="D34" i="2"/>
  <c r="G34" i="2" l="1"/>
  <c r="I33" i="2"/>
  <c r="C75" i="1"/>
  <c r="E51" i="1"/>
  <c r="D51" i="1"/>
  <c r="C51" i="1"/>
  <c r="F50" i="1"/>
  <c r="J50" i="1" s="1"/>
  <c r="F49" i="1"/>
  <c r="J49" i="1" s="1"/>
  <c r="F48" i="1"/>
  <c r="J48" i="1" s="1"/>
  <c r="F47" i="1"/>
  <c r="J47" i="1" s="1"/>
  <c r="F46" i="1"/>
  <c r="J46" i="1" s="1"/>
  <c r="F45" i="1"/>
  <c r="J45" i="1" s="1"/>
  <c r="F44" i="1"/>
  <c r="J44" i="1" s="1"/>
  <c r="F43" i="1"/>
  <c r="J43" i="1" s="1"/>
  <c r="F42" i="1"/>
  <c r="J42" i="1" s="1"/>
  <c r="F41" i="1"/>
  <c r="J41" i="1" s="1"/>
  <c r="F40" i="1"/>
  <c r="J40" i="1" s="1"/>
  <c r="F39" i="1"/>
  <c r="F51" i="1" s="1"/>
  <c r="F57" i="1" s="1"/>
  <c r="F17" i="1"/>
  <c r="F16" i="1"/>
  <c r="D16" i="1"/>
  <c r="D18" i="1" s="1"/>
  <c r="F18" i="1" s="1"/>
  <c r="F15" i="1"/>
  <c r="K48" i="1" l="1"/>
  <c r="K40" i="1"/>
  <c r="K44" i="1"/>
  <c r="H39" i="1"/>
  <c r="H40" i="1"/>
  <c r="H41" i="1"/>
  <c r="K41" i="1" s="1"/>
  <c r="H42" i="1"/>
  <c r="K42" i="1" s="1"/>
  <c r="H43" i="1"/>
  <c r="K43" i="1" s="1"/>
  <c r="H44" i="1"/>
  <c r="H45" i="1"/>
  <c r="K45" i="1" s="1"/>
  <c r="H46" i="1"/>
  <c r="K46" i="1" s="1"/>
  <c r="H47" i="1"/>
  <c r="K47" i="1" s="1"/>
  <c r="H48" i="1"/>
  <c r="H49" i="1"/>
  <c r="K49" i="1" s="1"/>
  <c r="H50" i="1"/>
  <c r="K50" i="1" s="1"/>
  <c r="J39" i="1"/>
  <c r="K39" i="1" l="1"/>
  <c r="K51" i="1" s="1"/>
  <c r="C76" i="1" s="1"/>
  <c r="C77" i="1" s="1"/>
  <c r="C78" i="1" s="1"/>
  <c r="D78" i="1" s="1"/>
  <c r="J51" i="1"/>
  <c r="H51" i="1"/>
</calcChain>
</file>

<file path=xl/sharedStrings.xml><?xml version="1.0" encoding="utf-8"?>
<sst xmlns="http://schemas.openxmlformats.org/spreadsheetml/2006/main" count="115" uniqueCount="103">
  <si>
    <t>Note 2</t>
  </si>
  <si>
    <t>Consumption Data Excluding for Loss Factor (Data to agree with RRR as applicable)</t>
  </si>
  <si>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</si>
  <si>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</si>
  <si>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</si>
  <si>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</si>
  <si>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</si>
  <si>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</si>
  <si>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</si>
  <si>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</si>
  <si>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</si>
  <si>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</si>
  <si>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1"/>
        <color rgb="FFFF0000"/>
        <rFont val="Arial"/>
        <family val="2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</si>
  <si>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</si>
  <si>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</si>
  <si>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</si>
  <si>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</si>
  <si>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</si>
  <si>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</si>
  <si>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Please confirm that the GA Rate used for unbilled revenue is the same as the one used for billed revenue in any paticular month</t>
  </si>
  <si>
    <t>Note 4</t>
  </si>
  <si>
    <t>Analysis of Expected GA Amount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</si>
  <si>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</si>
  <si>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</si>
  <si>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</si>
  <si>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</si>
  <si>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</si>
  <si>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</si>
  <si>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</si>
  <si>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</si>
  <si>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</si>
  <si>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</si>
  <si>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</si>
  <si>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</si>
  <si>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</si>
  <si>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</si>
  <si>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</si>
  <si>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</si>
  <si>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</si>
  <si>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</si>
  <si>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</si>
  <si>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</si>
  <si>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</si>
  <si>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</si>
  <si>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</si>
  <si>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</si>
  <si>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</si>
  <si>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</si>
  <si>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</si>
  <si>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</si>
  <si>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</si>
  <si>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</si>
  <si>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</si>
  <si>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</si>
  <si>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Calculated Loss Factor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</si>
  <si>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</si>
  <si>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</si>
  <si>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</si>
  <si>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</si>
  <si>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</si>
  <si>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</si>
  <si>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</si>
  <si>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</si>
  <si>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Not applicable as Toronto Hydro ("TH") records the true-up RPP settlement amounts with the IESO on a quarterly basis.  The RPP amounts for 2018 are based on the actual IESO invoices received.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</si>
  <si>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</si>
  <si>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</si>
  <si>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</si>
  <si>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</si>
  <si>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</si>
  <si>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</si>
  <si>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</si>
  <si>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</si>
  <si>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Not applicable.</t>
  </si>
  <si>
    <t>3b</t>
  </si>
  <si>
    <t>Add difference between current year accrual/forecast to actual from long term load transfers</t>
  </si>
  <si>
    <t>Remove GA balances pertaining to Class A customers</t>
  </si>
  <si>
    <t>Due to timing differences between Class A GA charges from the IESO and billings to Class A customers, $3.5M was included in the 2017 RSVA account pertaining to Class A Customers, which reversed in 2018.  There is no Class A GA RSVA pertaining to 2018 activity.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</si>
  <si>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</si>
  <si>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</si>
  <si>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</si>
  <si>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Others as justified by distributor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</si>
  <si>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</si>
  <si>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</si>
  <si>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</si>
  <si>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</si>
  <si>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</si>
  <si>
    <t xml:space="preserve">Note 7 </t>
  </si>
  <si>
    <t>Summary of GA  (if multiple years requested for disposition)</t>
  </si>
  <si>
    <t>Annual Net Change in Expected GA Balance from GA Analysis (cell K51)</t>
  </si>
  <si>
    <t xml:space="preserve"> Net Change in Principal Balance in the  GL (cell C62)</t>
  </si>
  <si>
    <t>Reconciling Items (sum of cells C63 to C75)</t>
  </si>
  <si>
    <t>Adjusted Net Change in Principal Balance in the GL (cell C76)</t>
  </si>
  <si>
    <t>$ Consumption at Actual Rate Paid (cell J51)</t>
  </si>
  <si>
    <t xml:space="preserve">Cumulative Balance </t>
  </si>
  <si>
    <t>N/A</t>
  </si>
  <si>
    <t>Version 1.0</t>
  </si>
  <si>
    <t>Account 1589 Global Adjustment (GA) Analysis Workform</t>
  </si>
  <si>
    <t>Input cells</t>
  </si>
  <si>
    <t>Drop down cells</t>
  </si>
  <si>
    <t xml:space="preserve">Utility Name   </t>
  </si>
  <si>
    <t>TORONTO HYDRO-ELECTRIC SYSTEM LIMITED</t>
  </si>
  <si>
    <t>Note 1</t>
  </si>
  <si>
    <t>Year(s) Requested for Disposition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</si>
</sst>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00_-;\-* #,##0.00000_-;_-* &quot;-&quot;??_-;_-@_-"/>
    <numFmt numFmtId="167" formatCode="_-&quot;$&quot;* #,##0_-;\-&quot;$&quot;* #,##0_-;_-&quot;$&quot;* &quot;-&quot;??_-;_-@_-"/>
    <numFmt numFmtId="168" formatCode="0.00000"/>
    <numFmt numFmtId="169" formatCode="0.0000"/>
    <numFmt numFmtId="170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Fill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164" fontId="2" fillId="0" borderId="4" xfId="3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4" applyFont="1" applyBorder="1" applyAlignment="1">
      <alignment horizontal="right" vertical="center"/>
    </xf>
    <xf numFmtId="165" fontId="2" fillId="0" borderId="1" xfId="4" applyNumberFormat="1" applyFont="1" applyBorder="1" applyAlignment="1">
      <alignment horizontal="right" vertical="center"/>
    </xf>
    <xf numFmtId="164" fontId="2" fillId="0" borderId="1" xfId="3" applyNumberFormat="1" applyFont="1" applyFill="1" applyBorder="1" applyAlignment="1">
      <alignment vertical="center"/>
    </xf>
    <xf numFmtId="0" fontId="5" fillId="0" borderId="0" xfId="0" applyFont="1" applyBorder="1"/>
    <xf numFmtId="164" fontId="5" fillId="0" borderId="0" xfId="0" applyNumberFormat="1" applyFont="1" applyFill="1"/>
    <xf numFmtId="0" fontId="5" fillId="0" borderId="0" xfId="0" applyFont="1" applyFill="1"/>
    <xf numFmtId="0" fontId="8" fillId="0" borderId="0" xfId="0" applyFont="1"/>
    <xf numFmtId="0" fontId="9" fillId="0" borderId="0" xfId="0" applyFont="1"/>
    <xf numFmtId="0" fontId="5" fillId="3" borderId="1" xfId="0" applyFont="1" applyFill="1" applyBorder="1" applyProtection="1">
      <protection locked="0"/>
    </xf>
    <xf numFmtId="0" fontId="9" fillId="0" borderId="0" xfId="0" applyFont="1" applyFill="1" applyBorder="1" applyAlignment="1">
      <alignment wrapText="1"/>
    </xf>
    <xf numFmtId="0" fontId="3" fillId="0" borderId="0" xfId="0" applyFont="1"/>
    <xf numFmtId="0" fontId="9" fillId="2" borderId="6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Alignment="1">
      <alignment wrapText="1"/>
    </xf>
    <xf numFmtId="0" fontId="9" fillId="0" borderId="8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6" xfId="0" quotePrefix="1" applyFont="1" applyBorder="1" applyAlignment="1">
      <alignment horizontal="center" wrapText="1"/>
    </xf>
    <xf numFmtId="0" fontId="4" fillId="0" borderId="17" xfId="0" quotePrefix="1" applyFont="1" applyBorder="1" applyAlignment="1">
      <alignment horizontal="center" wrapText="1"/>
    </xf>
    <xf numFmtId="0" fontId="5" fillId="0" borderId="18" xfId="0" applyFont="1" applyBorder="1"/>
    <xf numFmtId="164" fontId="5" fillId="2" borderId="3" xfId="3" applyNumberFormat="1" applyFont="1" applyFill="1" applyBorder="1" applyProtection="1">
      <protection locked="0"/>
    </xf>
    <xf numFmtId="166" fontId="5" fillId="2" borderId="3" xfId="3" applyNumberFormat="1" applyFont="1" applyFill="1" applyBorder="1" applyProtection="1">
      <protection locked="0"/>
    </xf>
    <xf numFmtId="167" fontId="5" fillId="0" borderId="1" xfId="1" applyNumberFormat="1" applyFont="1" applyFill="1" applyBorder="1"/>
    <xf numFmtId="167" fontId="5" fillId="0" borderId="1" xfId="1" applyNumberFormat="1" applyFont="1" applyBorder="1"/>
    <xf numFmtId="167" fontId="5" fillId="0" borderId="19" xfId="1" applyNumberFormat="1" applyFont="1" applyBorder="1"/>
    <xf numFmtId="43" fontId="5" fillId="0" borderId="0" xfId="0" applyNumberFormat="1" applyFont="1"/>
    <xf numFmtId="0" fontId="4" fillId="0" borderId="20" xfId="0" applyFont="1" applyBorder="1" applyAlignment="1">
      <alignment wrapText="1"/>
    </xf>
    <xf numFmtId="164" fontId="9" fillId="0" borderId="4" xfId="3" applyNumberFormat="1" applyFont="1" applyBorder="1"/>
    <xf numFmtId="0" fontId="9" fillId="0" borderId="4" xfId="0" applyFont="1" applyBorder="1"/>
    <xf numFmtId="167" fontId="9" fillId="0" borderId="4" xfId="1" applyNumberFormat="1" applyFont="1" applyBorder="1"/>
    <xf numFmtId="167" fontId="9" fillId="0" borderId="21" xfId="1" applyNumberFormat="1" applyFont="1" applyBorder="1"/>
    <xf numFmtId="0" fontId="2" fillId="0" borderId="0" xfId="0" applyFont="1" applyAlignment="1">
      <alignment horizontal="right"/>
    </xf>
    <xf numFmtId="167" fontId="5" fillId="0" borderId="0" xfId="1" applyNumberFormat="1" applyFont="1" applyFill="1"/>
    <xf numFmtId="168" fontId="5" fillId="0" borderId="0" xfId="0" applyNumberFormat="1" applyFont="1" applyBorder="1"/>
    <xf numFmtId="167" fontId="9" fillId="0" borderId="0" xfId="1" applyNumberFormat="1" applyFont="1" applyBorder="1"/>
    <xf numFmtId="169" fontId="9" fillId="4" borderId="0" xfId="2" applyNumberFormat="1" applyFont="1" applyFill="1"/>
    <xf numFmtId="43" fontId="5" fillId="0" borderId="0" xfId="3" applyFont="1"/>
    <xf numFmtId="44" fontId="5" fillId="0" borderId="0" xfId="0" applyNumberFormat="1" applyFont="1"/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7" fontId="5" fillId="0" borderId="0" xfId="0" applyNumberFormat="1" applyFont="1"/>
    <xf numFmtId="170" fontId="5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7" fontId="2" fillId="0" borderId="0" xfId="0" applyNumberFormat="1" applyFont="1" applyFill="1"/>
    <xf numFmtId="167" fontId="2" fillId="0" borderId="0" xfId="0" applyNumberFormat="1" applyFont="1" applyFill="1" applyBorder="1"/>
    <xf numFmtId="0" fontId="5" fillId="0" borderId="1" xfId="0" applyFont="1" applyBorder="1" applyAlignment="1">
      <alignment horizontal="right"/>
    </xf>
    <xf numFmtId="0" fontId="2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170" fontId="5" fillId="0" borderId="5" xfId="1" applyNumberFormat="1" applyFont="1" applyBorder="1"/>
    <xf numFmtId="44" fontId="5" fillId="0" borderId="0" xfId="1" applyFont="1"/>
    <xf numFmtId="0" fontId="4" fillId="0" borderId="0" xfId="0" applyFont="1" applyBorder="1" applyAlignment="1">
      <alignment wrapText="1"/>
    </xf>
    <xf numFmtId="170" fontId="5" fillId="0" borderId="0" xfId="1" applyNumberFormat="1" applyFont="1"/>
    <xf numFmtId="0" fontId="4" fillId="0" borderId="0" xfId="0" applyFont="1" applyAlignment="1">
      <alignment wrapText="1"/>
    </xf>
    <xf numFmtId="170" fontId="5" fillId="0" borderId="0" xfId="1" applyNumberFormat="1" applyFont="1" applyBorder="1"/>
    <xf numFmtId="10" fontId="5" fillId="0" borderId="23" xfId="2" applyNumberFormat="1" applyFont="1" applyBorder="1"/>
    <xf numFmtId="0" fontId="7" fillId="0" borderId="0" xfId="0" applyFont="1"/>
    <xf numFmtId="44" fontId="5" fillId="0" borderId="0" xfId="1" applyFont="1" applyBorder="1"/>
    <xf numFmtId="9" fontId="7" fillId="0" borderId="0" xfId="2" applyFont="1" applyBorder="1"/>
    <xf numFmtId="9" fontId="5" fillId="0" borderId="0" xfId="2" applyFont="1" applyBorder="1"/>
    <xf numFmtId="0" fontId="3" fillId="0" borderId="0" xfId="0" applyFont="1" applyBorder="1"/>
    <xf numFmtId="44" fontId="7" fillId="0" borderId="0" xfId="1" applyFont="1" applyBorder="1"/>
    <xf numFmtId="0" fontId="11" fillId="0" borderId="0" xfId="0" applyFont="1" applyBorder="1"/>
    <xf numFmtId="0" fontId="4" fillId="0" borderId="1" xfId="0" applyFont="1" applyBorder="1" applyAlignment="1">
      <alignment horizontal="center" wrapText="1"/>
    </xf>
    <xf numFmtId="9" fontId="4" fillId="0" borderId="1" xfId="2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167" fontId="2" fillId="0" borderId="1" xfId="1" applyNumberFormat="1" applyFont="1" applyFill="1" applyBorder="1" applyAlignment="1">
      <alignment wrapText="1"/>
    </xf>
    <xf numFmtId="167" fontId="2" fillId="0" borderId="1" xfId="1" applyNumberFormat="1" applyFont="1" applyFill="1" applyBorder="1"/>
    <xf numFmtId="167" fontId="2" fillId="5" borderId="1" xfId="1" applyNumberFormat="1" applyFont="1" applyFill="1" applyBorder="1"/>
    <xf numFmtId="165" fontId="2" fillId="0" borderId="1" xfId="2" applyNumberFormat="1" applyFont="1" applyFill="1" applyBorder="1"/>
    <xf numFmtId="167" fontId="2" fillId="0" borderId="24" xfId="1" applyNumberFormat="1" applyFont="1" applyFill="1" applyBorder="1" applyAlignment="1">
      <alignment wrapText="1"/>
    </xf>
    <xf numFmtId="167" fontId="2" fillId="0" borderId="24" xfId="1" applyNumberFormat="1" applyFont="1" applyFill="1" applyBorder="1"/>
    <xf numFmtId="167" fontId="2" fillId="5" borderId="24" xfId="1" applyNumberFormat="1" applyFont="1" applyFill="1" applyBorder="1"/>
    <xf numFmtId="165" fontId="2" fillId="0" borderId="25" xfId="2" applyNumberFormat="1" applyFont="1" applyFill="1" applyBorder="1"/>
    <xf numFmtId="0" fontId="4" fillId="0" borderId="1" xfId="0" applyFont="1" applyBorder="1"/>
    <xf numFmtId="167" fontId="4" fillId="0" borderId="12" xfId="1" applyNumberFormat="1" applyFont="1" applyBorder="1"/>
    <xf numFmtId="44" fontId="4" fillId="0" borderId="12" xfId="1" applyFont="1" applyBorder="1" applyAlignment="1">
      <alignment horizontal="center"/>
    </xf>
    <xf numFmtId="0" fontId="10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Alignment="1"/>
    <xf numFmtId="0" fontId="0" fillId="0" borderId="0" xfId="0" applyAlignment="1"/>
    <xf numFmtId="167" fontId="9" fillId="0" borderId="0" xfId="5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5" fillId="2" borderId="22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</cellXfs>
  <cellStyles count="6">
    <cellStyle name="Comma 2" xfId="3"/>
    <cellStyle name="Currency" xfId="1" builtinId="4"/>
    <cellStyle name="Currency 2" xfId="5"/>
    <cellStyle name="Normal" xfId="0" builtinId="0"/>
    <cellStyle name="Percent" xfId="2" builtinId="5"/>
    <cellStyle name="Percent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640080</xdr:colOff>
      <xdr:row>8</xdr:row>
      <xdr:rowOff>18116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66760" cy="1481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4</xdr:col>
      <xdr:colOff>1161220</xdr:colOff>
      <xdr:row>8</xdr:row>
      <xdr:rowOff>171450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9078400" cy="156781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4</xdr:row>
      <xdr:rowOff>0</xdr:rowOff>
    </xdr:from>
    <xdr:to>
      <xdr:col>4</xdr:col>
      <xdr:colOff>952500</xdr:colOff>
      <xdr:row>7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28575" y="731520"/>
          <a:ext cx="8841105" cy="71056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1</xdr:row>
      <xdr:rowOff>0</xdr:rowOff>
    </xdr:from>
    <xdr:to>
      <xdr:col>2</xdr:col>
      <xdr:colOff>920906</xdr:colOff>
      <xdr:row>2</xdr:row>
      <xdr:rowOff>60451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38175" y="182880"/>
          <a:ext cx="4687091" cy="24333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1</xdr:row>
      <xdr:rowOff>19050</xdr:rowOff>
    </xdr:from>
    <xdr:to>
      <xdr:col>0</xdr:col>
      <xdr:colOff>598832</xdr:colOff>
      <xdr:row>2</xdr:row>
      <xdr:rowOff>124063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201930"/>
          <a:ext cx="389282" cy="28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23</xdr:row>
      <xdr:rowOff>142875</xdr:rowOff>
    </xdr:from>
    <xdr:to>
      <xdr:col>5</xdr:col>
      <xdr:colOff>906780</xdr:colOff>
      <xdr:row>25</xdr:row>
      <xdr:rowOff>57150</xdr:rowOff>
    </xdr:to>
    <xdr:sp macro="" textlink="">
      <xdr:nvSpPr>
        <xdr:cNvPr id="6" name="CheckBox1" hidden="1">
          <a:extLst>
            <a:ext uri="{63B3BB69-23CF-44E3-9099-C40C66FF867C}">
              <a14:compatExt xmlns:a14="http://schemas.microsoft.com/office/drawing/2010/main" spid="_x0000_s45057"/>
            </a:ex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9808845" y="4547235"/>
          <a:ext cx="310515" cy="27241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579120</xdr:colOff>
      <xdr:row>23</xdr:row>
      <xdr:rowOff>144780</xdr:rowOff>
    </xdr:from>
    <xdr:to>
      <xdr:col>5</xdr:col>
      <xdr:colOff>906780</xdr:colOff>
      <xdr:row>25</xdr:row>
      <xdr:rowOff>53340</xdr:rowOff>
    </xdr:to>
    <xdr:pic>
      <xdr:nvPicPr>
        <xdr:cNvPr id="7" name="CheckBox1">
          <a:extLst>
            <a:ext uri="{FF2B5EF4-FFF2-40B4-BE49-F238E27FC236}">
              <a16:creationId xmlns="" xmlns:a16="http://schemas.microsoft.com/office/drawing/2014/main" id="{00000000-0008-0000-0100-000001B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4549140"/>
          <a:ext cx="31242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I34"/>
  <sheetViews>
    <sheetView tabSelected="1" view="pageBreakPreview" topLeftCell="A3" zoomScale="70" zoomScaleNormal="100" zoomScaleSheetLayoutView="70" workbookViewId="0">
      <selection activeCell="E29" sqref="E29"/>
    </sheetView>
  </sheetViews>
  <sheetFormatPr defaultColWidth="18.77734375" defaultRowHeight="14.4" x14ac:dyDescent="0.3"/>
  <cols>
    <col min="2" max="2" width="37.5546875" customWidth="1"/>
  </cols>
  <sheetData>
    <row r="10" spans="1:4" x14ac:dyDescent="0.3">
      <c r="D10" s="99" t="s">
        <v>95</v>
      </c>
    </row>
    <row r="12" spans="1:4" x14ac:dyDescent="0.3">
      <c r="A12" s="20" t="s">
        <v>96</v>
      </c>
      <c r="B12" s="1"/>
      <c r="C12" s="20"/>
      <c r="D12" s="4"/>
    </row>
    <row r="13" spans="1:4" x14ac:dyDescent="0.3">
      <c r="A13" s="1"/>
      <c r="B13" s="1"/>
      <c r="C13" s="1"/>
      <c r="D13" s="4"/>
    </row>
    <row r="14" spans="1:4" x14ac:dyDescent="0.3">
      <c r="A14" s="1"/>
      <c r="B14" s="1" t="s">
        <v>97</v>
      </c>
      <c r="C14" s="100"/>
      <c r="D14" s="1"/>
    </row>
    <row r="15" spans="1:4" x14ac:dyDescent="0.3">
      <c r="A15" s="1"/>
      <c r="B15" s="1" t="s">
        <v>98</v>
      </c>
      <c r="C15" s="101"/>
      <c r="D15" s="1"/>
    </row>
    <row r="17" spans="1:9" x14ac:dyDescent="0.3">
      <c r="B17" s="102" t="s">
        <v>99</v>
      </c>
      <c r="C17" s="103" t="s">
        <v>100</v>
      </c>
    </row>
    <row r="19" spans="1:9" x14ac:dyDescent="0.3">
      <c r="A19" s="1" t="s">
        <v>101</v>
      </c>
      <c r="B19" s="104" t="s">
        <v>102</v>
      </c>
      <c r="C19" s="105">
        <v>2018</v>
      </c>
    </row>
    <row r="26" spans="1:9" x14ac:dyDescent="0.3">
      <c r="A26" s="4" t="s">
        <v>86</v>
      </c>
      <c r="B26" s="81" t="s">
        <v>87</v>
      </c>
      <c r="C26" s="82"/>
      <c r="D26" s="79"/>
      <c r="E26" s="4"/>
      <c r="F26" s="4"/>
      <c r="G26" s="4"/>
      <c r="H26" s="4"/>
      <c r="I26" s="4"/>
    </row>
    <row r="27" spans="1:9" x14ac:dyDescent="0.3">
      <c r="A27" s="4"/>
      <c r="B27" s="83"/>
      <c r="C27" s="82"/>
      <c r="D27" s="79"/>
      <c r="E27" s="4"/>
      <c r="F27" s="4"/>
      <c r="G27" s="4"/>
      <c r="H27" s="4"/>
      <c r="I27" s="4"/>
    </row>
    <row r="28" spans="1:9" ht="166.2" x14ac:dyDescent="0.3">
      <c r="A28" s="4"/>
      <c r="B28" s="59" t="s">
        <v>2</v>
      </c>
      <c r="C28" s="84" t="s">
        <v>88</v>
      </c>
      <c r="D28" s="84" t="s">
        <v>89</v>
      </c>
      <c r="E28" s="84" t="s">
        <v>90</v>
      </c>
      <c r="F28" s="85" t="s">
        <v>91</v>
      </c>
      <c r="G28" s="84" t="s">
        <v>84</v>
      </c>
      <c r="H28" s="86" t="s">
        <v>92</v>
      </c>
      <c r="I28" s="84" t="s">
        <v>85</v>
      </c>
    </row>
    <row r="29" spans="1:9" x14ac:dyDescent="0.3">
      <c r="A29" s="4"/>
      <c r="B29" s="87">
        <v>2014</v>
      </c>
      <c r="C29" s="88">
        <v>0</v>
      </c>
      <c r="D29" s="88">
        <v>0</v>
      </c>
      <c r="E29" s="89">
        <v>0</v>
      </c>
      <c r="F29" s="90">
        <v>0</v>
      </c>
      <c r="G29" s="89">
        <v>0</v>
      </c>
      <c r="H29" s="89">
        <v>0</v>
      </c>
      <c r="I29" s="91">
        <v>0</v>
      </c>
    </row>
    <row r="30" spans="1:9" x14ac:dyDescent="0.3">
      <c r="A30" s="4"/>
      <c r="B30" s="87">
        <v>2015</v>
      </c>
      <c r="C30" s="88">
        <v>0</v>
      </c>
      <c r="D30" s="88">
        <v>0</v>
      </c>
      <c r="E30" s="89">
        <v>0</v>
      </c>
      <c r="F30" s="90">
        <v>0</v>
      </c>
      <c r="G30" s="89">
        <v>0</v>
      </c>
      <c r="H30" s="89">
        <v>0</v>
      </c>
      <c r="I30" s="91">
        <v>0</v>
      </c>
    </row>
    <row r="31" spans="1:9" x14ac:dyDescent="0.3">
      <c r="A31" s="4"/>
      <c r="B31" s="87">
        <v>2016</v>
      </c>
      <c r="C31" s="88">
        <v>0</v>
      </c>
      <c r="D31" s="88">
        <v>0</v>
      </c>
      <c r="E31" s="89">
        <v>0</v>
      </c>
      <c r="F31" s="90">
        <v>0</v>
      </c>
      <c r="G31" s="89">
        <v>0</v>
      </c>
      <c r="H31" s="89">
        <v>0</v>
      </c>
      <c r="I31" s="91">
        <v>0</v>
      </c>
    </row>
    <row r="32" spans="1:9" x14ac:dyDescent="0.3">
      <c r="A32" s="4"/>
      <c r="B32" s="87">
        <v>2017</v>
      </c>
      <c r="C32" s="88">
        <v>0</v>
      </c>
      <c r="D32" s="88">
        <v>0</v>
      </c>
      <c r="E32" s="89">
        <v>0</v>
      </c>
      <c r="F32" s="90">
        <v>0</v>
      </c>
      <c r="G32" s="89">
        <v>0</v>
      </c>
      <c r="H32" s="89">
        <v>0</v>
      </c>
      <c r="I32" s="91">
        <v>0</v>
      </c>
    </row>
    <row r="33" spans="1:9" ht="15" thickBot="1" x14ac:dyDescent="0.35">
      <c r="A33" s="4"/>
      <c r="B33" s="87">
        <v>2018</v>
      </c>
      <c r="C33" s="92">
        <v>-17118544.973085247</v>
      </c>
      <c r="D33" s="92">
        <v>-23898524.263523288</v>
      </c>
      <c r="E33" s="93">
        <v>11149435.867632449</v>
      </c>
      <c r="F33" s="94">
        <v>-12749088.395890839</v>
      </c>
      <c r="G33" s="93">
        <f>+F33-C33</f>
        <v>4369456.5771944076</v>
      </c>
      <c r="H33" s="93">
        <v>833670695.09950292</v>
      </c>
      <c r="I33" s="95">
        <f>IF(ISERROR(G33/H33),0,G33/H33)</f>
        <v>5.24122606549447E-3</v>
      </c>
    </row>
    <row r="34" spans="1:9" ht="15" thickBot="1" x14ac:dyDescent="0.35">
      <c r="A34" s="4"/>
      <c r="B34" s="96" t="s">
        <v>93</v>
      </c>
      <c r="C34" s="97">
        <f t="shared" ref="C34:H34" si="0">SUM(C29:C33)</f>
        <v>-17118544.973085247</v>
      </c>
      <c r="D34" s="97">
        <f t="shared" si="0"/>
        <v>-23898524.263523288</v>
      </c>
      <c r="E34" s="97">
        <f t="shared" si="0"/>
        <v>11149435.867632449</v>
      </c>
      <c r="F34" s="97">
        <f t="shared" si="0"/>
        <v>-12749088.395890839</v>
      </c>
      <c r="G34" s="97">
        <f t="shared" si="0"/>
        <v>4369456.5771944076</v>
      </c>
      <c r="H34" s="97">
        <f t="shared" si="0"/>
        <v>833670695.09950292</v>
      </c>
      <c r="I34" s="98" t="s">
        <v>94</v>
      </c>
    </row>
  </sheetData>
  <pageMargins left="0.9055118110236221" right="0.70866141732283472" top="1.7322834645669292" bottom="0.74803149606299213" header="0.51181102362204722" footer="0.51181102362204722"/>
  <pageSetup scale="63" orientation="landscape" horizontalDpi="90" verticalDpi="90" r:id="rId1"/>
  <headerFooter scaleWithDoc="0">
    <oddHeader>&amp;R&amp;7Toronto Hydro-Electric System Limited
EB-2018-0165
Exhibit U
Tab 9
Schedule 1
Appendix B
FILED:  April 30, 2019
Page &amp;P of &amp;N</oddHeader>
    <oddFooter>&amp;C&amp;7&amp;A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W80"/>
  <sheetViews>
    <sheetView view="pageBreakPreview" zoomScale="60" zoomScaleNormal="70" workbookViewId="0">
      <selection activeCell="E29" sqref="E29"/>
    </sheetView>
  </sheetViews>
  <sheetFormatPr defaultColWidth="9.109375" defaultRowHeight="14.4" x14ac:dyDescent="0.3"/>
  <cols>
    <col min="1" max="1" width="10.33203125" customWidth="1"/>
    <col min="2" max="2" width="53.88671875" customWidth="1"/>
    <col min="3" max="3" width="28.109375" customWidth="1"/>
    <col min="4" max="4" width="23.109375" customWidth="1"/>
    <col min="5" max="5" width="19.109375" customWidth="1"/>
    <col min="6" max="6" width="24.44140625" customWidth="1"/>
    <col min="7" max="7" width="15.88671875" customWidth="1"/>
    <col min="8" max="8" width="18.109375" customWidth="1"/>
    <col min="9" max="9" width="17.6640625" customWidth="1"/>
    <col min="10" max="10" width="17.33203125" customWidth="1"/>
    <col min="11" max="11" width="18.109375" customWidth="1"/>
    <col min="12" max="12" width="10.6640625" customWidth="1"/>
    <col min="13" max="13" width="10.33203125" customWidth="1"/>
    <col min="14" max="14" width="11.88671875" customWidth="1"/>
    <col min="15" max="15" width="10.6640625" customWidth="1"/>
    <col min="16" max="16" width="10.33203125" customWidth="1"/>
    <col min="17" max="17" width="10.6640625" customWidth="1"/>
    <col min="18" max="18" width="10.5546875" customWidth="1"/>
    <col min="19" max="19" width="11" customWidth="1"/>
    <col min="20" max="20" width="13" customWidth="1"/>
    <col min="21" max="21" width="10.88671875" customWidth="1"/>
    <col min="22" max="22" width="11.33203125" customWidth="1"/>
  </cols>
  <sheetData>
    <row r="12" spans="1:19" s="4" customFormat="1" ht="13.8" x14ac:dyDescent="0.25">
      <c r="A12" s="1" t="s">
        <v>0</v>
      </c>
      <c r="B12" s="2" t="s">
        <v>1</v>
      </c>
      <c r="C12" s="3"/>
      <c r="D12" s="3"/>
      <c r="E12" s="3"/>
      <c r="F12" s="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4" customFormat="1" ht="13.8" x14ac:dyDescent="0.25">
      <c r="A13" s="1"/>
      <c r="B13" s="107" t="s">
        <v>2</v>
      </c>
      <c r="C13" s="107"/>
      <c r="D13" s="6">
        <v>2018</v>
      </c>
      <c r="E13" s="108"/>
      <c r="F13" s="10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9" s="4" customFormat="1" thickBot="1" x14ac:dyDescent="0.3">
      <c r="A14" s="1"/>
      <c r="B14" s="7" t="s">
        <v>3</v>
      </c>
      <c r="C14" s="7" t="s">
        <v>4</v>
      </c>
      <c r="D14" s="8">
        <v>24466430392.488041</v>
      </c>
      <c r="E14" s="9" t="s">
        <v>5</v>
      </c>
      <c r="F14" s="10">
        <v>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9" s="4" customFormat="1" thickBot="1" x14ac:dyDescent="0.3">
      <c r="B15" s="7" t="s">
        <v>6</v>
      </c>
      <c r="C15" s="7" t="s">
        <v>7</v>
      </c>
      <c r="D15" s="8">
        <v>10416743189</v>
      </c>
      <c r="E15" s="9" t="s">
        <v>5</v>
      </c>
      <c r="F15" s="11">
        <f>IFERROR(D15/$D$14,0)</f>
        <v>0.42575655794064121</v>
      </c>
    </row>
    <row r="16" spans="1:19" s="4" customFormat="1" thickBot="1" x14ac:dyDescent="0.3">
      <c r="B16" s="7" t="s">
        <v>8</v>
      </c>
      <c r="C16" s="7" t="s">
        <v>9</v>
      </c>
      <c r="D16" s="8">
        <f>D14-D15</f>
        <v>14049687203.488041</v>
      </c>
      <c r="E16" s="9" t="s">
        <v>5</v>
      </c>
      <c r="F16" s="11">
        <f>IFERROR(D16/$D$14,0)</f>
        <v>0.57424344205935873</v>
      </c>
    </row>
    <row r="17" spans="1:11" s="4" customFormat="1" thickBot="1" x14ac:dyDescent="0.3">
      <c r="B17" s="7" t="s">
        <v>10</v>
      </c>
      <c r="C17" s="7" t="s">
        <v>11</v>
      </c>
      <c r="D17" s="8">
        <v>5208597011</v>
      </c>
      <c r="E17" s="9" t="s">
        <v>5</v>
      </c>
      <c r="F17" s="11">
        <f>IFERROR(D17/$D$14,0)</f>
        <v>0.21288749226774012</v>
      </c>
    </row>
    <row r="18" spans="1:11" s="4" customFormat="1" ht="13.8" x14ac:dyDescent="0.25">
      <c r="B18" s="7" t="s">
        <v>12</v>
      </c>
      <c r="C18" s="7" t="s">
        <v>13</v>
      </c>
      <c r="D18" s="12">
        <f>D16-D17</f>
        <v>8841090192.4880409</v>
      </c>
      <c r="E18" s="9" t="s">
        <v>5</v>
      </c>
      <c r="F18" s="11">
        <f>IFERROR(D18/$D$14,0)</f>
        <v>0.36135594979161867</v>
      </c>
      <c r="G18" s="13"/>
      <c r="H18" s="13"/>
    </row>
    <row r="19" spans="1:11" s="4" customFormat="1" ht="34.5" customHeight="1" x14ac:dyDescent="0.25">
      <c r="B19" s="110" t="s">
        <v>14</v>
      </c>
      <c r="C19" s="110"/>
      <c r="D19" s="110"/>
      <c r="E19" s="110"/>
      <c r="F19" s="110"/>
      <c r="G19" s="111"/>
      <c r="H19" s="111"/>
    </row>
    <row r="20" spans="1:11" s="4" customFormat="1" ht="13.8" x14ac:dyDescent="0.25">
      <c r="D20" s="14"/>
      <c r="E20" s="15"/>
      <c r="F20" s="15"/>
      <c r="G20" s="15"/>
    </row>
    <row r="21" spans="1:11" s="4" customFormat="1" ht="13.8" x14ac:dyDescent="0.25">
      <c r="A21" s="4" t="s">
        <v>15</v>
      </c>
      <c r="B21" s="16" t="s">
        <v>16</v>
      </c>
    </row>
    <row r="22" spans="1:11" s="4" customFormat="1" ht="13.8" x14ac:dyDescent="0.25">
      <c r="B22" s="16"/>
    </row>
    <row r="23" spans="1:11" s="4" customFormat="1" ht="13.8" x14ac:dyDescent="0.25">
      <c r="B23" s="17" t="s">
        <v>17</v>
      </c>
      <c r="C23" s="18" t="s">
        <v>18</v>
      </c>
      <c r="E23" s="5"/>
      <c r="F23" s="15"/>
      <c r="G23" s="15"/>
      <c r="H23" s="15"/>
      <c r="I23" s="15"/>
      <c r="J23" s="15"/>
      <c r="K23" s="15"/>
    </row>
    <row r="24" spans="1:11" s="4" customFormat="1" ht="13.8" x14ac:dyDescent="0.25">
      <c r="E24" s="5"/>
      <c r="F24" s="15"/>
      <c r="G24" s="15"/>
      <c r="H24" s="15"/>
      <c r="I24" s="15"/>
      <c r="J24" s="15"/>
      <c r="K24" s="15"/>
    </row>
    <row r="25" spans="1:11" s="4" customFormat="1" x14ac:dyDescent="0.3">
      <c r="B25" s="112" t="s">
        <v>19</v>
      </c>
      <c r="C25" s="113"/>
      <c r="D25" s="113"/>
      <c r="E25" s="113"/>
      <c r="F25" s="113"/>
    </row>
    <row r="26" spans="1:11" s="4" customFormat="1" ht="15" customHeight="1" x14ac:dyDescent="0.25">
      <c r="B26" s="19"/>
      <c r="C26" s="19"/>
      <c r="D26" s="19"/>
      <c r="E26" s="19"/>
      <c r="F26" s="19"/>
      <c r="G26" s="19"/>
      <c r="H26" s="19"/>
    </row>
    <row r="27" spans="1:11" s="4" customFormat="1" ht="15" hidden="1" customHeight="1" x14ac:dyDescent="0.25">
      <c r="B27" s="19"/>
      <c r="C27" s="19"/>
      <c r="D27" s="19"/>
      <c r="E27" s="19"/>
      <c r="F27" s="19"/>
      <c r="G27" s="19"/>
      <c r="H27" s="19"/>
    </row>
    <row r="28" spans="1:11" s="4" customFormat="1" ht="15" hidden="1" customHeight="1" x14ac:dyDescent="0.25">
      <c r="B28" s="19"/>
      <c r="C28" s="19"/>
      <c r="D28" s="19"/>
      <c r="E28" s="19"/>
      <c r="F28" s="19"/>
      <c r="G28" s="19"/>
      <c r="H28" s="19"/>
    </row>
    <row r="29" spans="1:11" s="4" customFormat="1" ht="15" hidden="1" customHeight="1" x14ac:dyDescent="0.25">
      <c r="B29" s="19"/>
      <c r="C29" s="19"/>
      <c r="D29" s="19"/>
      <c r="E29" s="19"/>
      <c r="F29" s="19"/>
      <c r="G29" s="19"/>
      <c r="H29" s="19"/>
    </row>
    <row r="30" spans="1:11" s="4" customFormat="1" ht="14.25" hidden="1" customHeight="1" x14ac:dyDescent="0.25">
      <c r="B30" s="19"/>
      <c r="C30" s="19"/>
      <c r="D30" s="19"/>
      <c r="E30" s="19"/>
      <c r="F30" s="19"/>
      <c r="G30" s="19"/>
      <c r="H30" s="19"/>
    </row>
    <row r="31" spans="1:11" s="4" customFormat="1" ht="14.25" hidden="1" customHeight="1" x14ac:dyDescent="0.25">
      <c r="B31" s="19"/>
      <c r="C31" s="19"/>
      <c r="D31" s="19"/>
      <c r="E31" s="19"/>
      <c r="F31" s="19"/>
      <c r="G31" s="19"/>
      <c r="H31" s="19"/>
    </row>
    <row r="32" spans="1:11" s="15" customFormat="1" ht="14.25" hidden="1" customHeight="1" x14ac:dyDescent="0.25">
      <c r="B32" s="19"/>
      <c r="C32" s="19"/>
      <c r="D32" s="19"/>
      <c r="E32" s="19"/>
      <c r="F32" s="19"/>
      <c r="G32" s="19"/>
      <c r="H32" s="19"/>
    </row>
    <row r="33" spans="1:23" s="15" customFormat="1" ht="14.25" hidden="1" customHeight="1" x14ac:dyDescent="0.25">
      <c r="B33" s="19"/>
      <c r="C33" s="19"/>
      <c r="D33" s="19"/>
      <c r="E33" s="19"/>
      <c r="F33" s="19"/>
      <c r="G33" s="19"/>
      <c r="H33" s="19"/>
    </row>
    <row r="34" spans="1:23" s="4" customFormat="1" ht="13.8" x14ac:dyDescent="0.25"/>
    <row r="35" spans="1:23" s="4" customFormat="1" ht="13.8" x14ac:dyDescent="0.25">
      <c r="A35" s="4" t="s">
        <v>20</v>
      </c>
      <c r="B35" s="20" t="s">
        <v>21</v>
      </c>
      <c r="C35" s="16"/>
    </row>
    <row r="36" spans="1:23" s="4" customFormat="1" ht="15" thickBot="1" x14ac:dyDescent="0.35">
      <c r="B36" s="17" t="s">
        <v>2</v>
      </c>
      <c r="C36" s="21">
        <v>2018</v>
      </c>
      <c r="D36" s="5"/>
      <c r="E36" s="5"/>
      <c r="F36" s="22"/>
      <c r="G36" s="23"/>
      <c r="H36" s="23"/>
      <c r="I36" s="23"/>
      <c r="J36" s="23"/>
      <c r="K36" s="23"/>
      <c r="N36"/>
      <c r="O36"/>
      <c r="P36"/>
      <c r="Q36"/>
      <c r="R36"/>
      <c r="S36"/>
      <c r="T36"/>
      <c r="U36"/>
      <c r="V36"/>
      <c r="W36"/>
    </row>
    <row r="37" spans="1:23" s="24" customFormat="1" ht="80.25" customHeight="1" thickBot="1" x14ac:dyDescent="0.35">
      <c r="B37" s="25" t="s">
        <v>22</v>
      </c>
      <c r="C37" s="26" t="s">
        <v>23</v>
      </c>
      <c r="D37" s="27" t="s">
        <v>24</v>
      </c>
      <c r="E37" s="28" t="s">
        <v>25</v>
      </c>
      <c r="F37" s="29" t="s">
        <v>26</v>
      </c>
      <c r="G37" s="30" t="s">
        <v>27</v>
      </c>
      <c r="H37" s="30" t="s">
        <v>28</v>
      </c>
      <c r="I37" s="30" t="s">
        <v>29</v>
      </c>
      <c r="J37" s="30" t="s">
        <v>30</v>
      </c>
      <c r="K37" s="31" t="s">
        <v>31</v>
      </c>
      <c r="N37"/>
      <c r="O37"/>
      <c r="P37"/>
      <c r="Q37"/>
      <c r="R37"/>
      <c r="S37"/>
      <c r="T37"/>
      <c r="U37"/>
      <c r="V37"/>
      <c r="W37"/>
    </row>
    <row r="38" spans="1:23" s="24" customFormat="1" x14ac:dyDescent="0.3">
      <c r="B38" s="32"/>
      <c r="C38" s="33" t="s">
        <v>32</v>
      </c>
      <c r="D38" s="33" t="s">
        <v>33</v>
      </c>
      <c r="E38" s="34" t="s">
        <v>34</v>
      </c>
      <c r="F38" s="34" t="s">
        <v>35</v>
      </c>
      <c r="G38" s="34" t="s">
        <v>36</v>
      </c>
      <c r="H38" s="35" t="s">
        <v>37</v>
      </c>
      <c r="I38" s="34" t="s">
        <v>38</v>
      </c>
      <c r="J38" s="35" t="s">
        <v>39</v>
      </c>
      <c r="K38" s="36" t="s">
        <v>40</v>
      </c>
      <c r="N38"/>
      <c r="O38"/>
      <c r="P38"/>
      <c r="Q38"/>
      <c r="R38"/>
      <c r="S38"/>
      <c r="T38"/>
      <c r="U38"/>
      <c r="V38"/>
      <c r="W38"/>
    </row>
    <row r="39" spans="1:23" s="4" customFormat="1" x14ac:dyDescent="0.3">
      <c r="B39" s="37" t="s">
        <v>41</v>
      </c>
      <c r="C39" s="38">
        <v>849734204.97427964</v>
      </c>
      <c r="D39" s="38">
        <v>850744627.02387905</v>
      </c>
      <c r="E39" s="38">
        <v>842429225.11351514</v>
      </c>
      <c r="F39" s="38">
        <f>+C39-D39+E39</f>
        <v>841418803.06391573</v>
      </c>
      <c r="G39" s="39">
        <v>8.7770000000000001E-2</v>
      </c>
      <c r="H39" s="40">
        <f>F39*G39</f>
        <v>73851328.34491989</v>
      </c>
      <c r="I39" s="39">
        <v>6.7360000000000003E-2</v>
      </c>
      <c r="J39" s="41">
        <f>F39*I39</f>
        <v>56677970.574385367</v>
      </c>
      <c r="K39" s="42">
        <f>J39-H39</f>
        <v>-17173357.770534523</v>
      </c>
      <c r="M39" s="43"/>
      <c r="N39"/>
      <c r="O39"/>
      <c r="P39"/>
      <c r="Q39"/>
      <c r="R39"/>
      <c r="S39"/>
      <c r="T39"/>
      <c r="U39"/>
      <c r="V39"/>
      <c r="W39"/>
    </row>
    <row r="40" spans="1:23" s="4" customFormat="1" x14ac:dyDescent="0.3">
      <c r="B40" s="37" t="s">
        <v>42</v>
      </c>
      <c r="C40" s="38">
        <v>799751814.11262262</v>
      </c>
      <c r="D40" s="38">
        <v>842429225.11351514</v>
      </c>
      <c r="E40" s="38">
        <v>705359910.49579763</v>
      </c>
      <c r="F40" s="38">
        <f t="shared" ref="F40:F50" si="0">+C40-D40+E40</f>
        <v>662682499.49490511</v>
      </c>
      <c r="G40" s="39">
        <v>7.3329999999999992E-2</v>
      </c>
      <c r="H40" s="40">
        <f t="shared" ref="H40:H50" si="1">F40*G40</f>
        <v>48594507.687961385</v>
      </c>
      <c r="I40" s="39">
        <v>8.1670000000000006E-2</v>
      </c>
      <c r="J40" s="41">
        <f t="shared" ref="J40:J50" si="2">F40*I40</f>
        <v>54121279.733748905</v>
      </c>
      <c r="K40" s="42">
        <f t="shared" ref="K40:K50" si="3">J40-H40</f>
        <v>5526772.0457875207</v>
      </c>
      <c r="M40" s="43"/>
      <c r="N40"/>
      <c r="O40"/>
      <c r="P40"/>
      <c r="Q40"/>
      <c r="R40"/>
      <c r="S40"/>
      <c r="T40"/>
      <c r="U40"/>
      <c r="V40"/>
      <c r="W40"/>
    </row>
    <row r="41" spans="1:23" s="4" customFormat="1" x14ac:dyDescent="0.3">
      <c r="B41" s="37" t="s">
        <v>43</v>
      </c>
      <c r="C41" s="38">
        <v>739653449.91937351</v>
      </c>
      <c r="D41" s="38">
        <v>705359910.49579763</v>
      </c>
      <c r="E41" s="38">
        <v>756475469.82561719</v>
      </c>
      <c r="F41" s="38">
        <f t="shared" si="0"/>
        <v>790769009.24919307</v>
      </c>
      <c r="G41" s="39">
        <v>7.8769999999999993E-2</v>
      </c>
      <c r="H41" s="40">
        <f t="shared" si="1"/>
        <v>62288874.85855893</v>
      </c>
      <c r="I41" s="39">
        <v>9.4810000000000005E-2</v>
      </c>
      <c r="J41" s="41">
        <f t="shared" si="2"/>
        <v>74972809.766916007</v>
      </c>
      <c r="K41" s="42">
        <f t="shared" si="3"/>
        <v>12683934.908357076</v>
      </c>
      <c r="M41" s="43"/>
      <c r="N41"/>
      <c r="O41"/>
      <c r="P41"/>
      <c r="Q41"/>
      <c r="R41"/>
      <c r="S41"/>
      <c r="T41"/>
      <c r="U41"/>
      <c r="V41"/>
      <c r="W41"/>
    </row>
    <row r="42" spans="1:23" s="4" customFormat="1" x14ac:dyDescent="0.3">
      <c r="B42" s="37" t="s">
        <v>44</v>
      </c>
      <c r="C42" s="38">
        <v>767838600.39567339</v>
      </c>
      <c r="D42" s="38">
        <v>756475469.82561719</v>
      </c>
      <c r="E42" s="38">
        <v>761171139.56574273</v>
      </c>
      <c r="F42" s="38">
        <f t="shared" si="0"/>
        <v>772534270.13579893</v>
      </c>
      <c r="G42" s="39">
        <v>9.8099999999999993E-2</v>
      </c>
      <c r="H42" s="40">
        <f t="shared" si="1"/>
        <v>75785611.900321871</v>
      </c>
      <c r="I42" s="39">
        <v>9.9589999999999998E-2</v>
      </c>
      <c r="J42" s="41">
        <f t="shared" si="2"/>
        <v>76936687.962824211</v>
      </c>
      <c r="K42" s="42">
        <f t="shared" si="3"/>
        <v>1151076.0625023395</v>
      </c>
      <c r="M42" s="43"/>
      <c r="N42"/>
      <c r="O42"/>
      <c r="P42"/>
      <c r="Q42"/>
      <c r="R42"/>
      <c r="S42"/>
      <c r="T42"/>
      <c r="U42"/>
      <c r="V42"/>
      <c r="W42"/>
    </row>
    <row r="43" spans="1:23" s="4" customFormat="1" x14ac:dyDescent="0.3">
      <c r="B43" s="37" t="s">
        <v>45</v>
      </c>
      <c r="C43" s="38">
        <v>727410928.05271506</v>
      </c>
      <c r="D43" s="38">
        <v>761171139.56574273</v>
      </c>
      <c r="E43" s="38">
        <v>738400175.1187439</v>
      </c>
      <c r="F43" s="38">
        <f t="shared" si="0"/>
        <v>704639963.60571623</v>
      </c>
      <c r="G43" s="39">
        <v>9.3920000000000003E-2</v>
      </c>
      <c r="H43" s="40">
        <f t="shared" si="1"/>
        <v>66179785.381848872</v>
      </c>
      <c r="I43" s="39">
        <v>0.10793000000000001</v>
      </c>
      <c r="J43" s="41">
        <f t="shared" si="2"/>
        <v>76051791.271964967</v>
      </c>
      <c r="K43" s="42">
        <f t="shared" si="3"/>
        <v>9872005.8901160955</v>
      </c>
      <c r="M43" s="43"/>
      <c r="N43"/>
      <c r="O43"/>
      <c r="P43"/>
      <c r="Q43"/>
      <c r="R43"/>
      <c r="S43"/>
      <c r="T43"/>
      <c r="U43"/>
      <c r="V43"/>
      <c r="W43"/>
    </row>
    <row r="44" spans="1:23" s="4" customFormat="1" x14ac:dyDescent="0.3">
      <c r="B44" s="37" t="s">
        <v>46</v>
      </c>
      <c r="C44" s="38">
        <v>782233924.20365214</v>
      </c>
      <c r="D44" s="38">
        <v>738400175.1187439</v>
      </c>
      <c r="E44" s="38">
        <v>735320320.84624267</v>
      </c>
      <c r="F44" s="38">
        <f t="shared" si="0"/>
        <v>779154069.93115091</v>
      </c>
      <c r="G44" s="39">
        <v>0.13336000000000001</v>
      </c>
      <c r="H44" s="40">
        <f t="shared" si="1"/>
        <v>103907986.76601829</v>
      </c>
      <c r="I44" s="39">
        <v>0.11896</v>
      </c>
      <c r="J44" s="41">
        <f t="shared" si="2"/>
        <v>92688168.15900971</v>
      </c>
      <c r="K44" s="42">
        <f t="shared" si="3"/>
        <v>-11219818.607008576</v>
      </c>
      <c r="M44" s="43"/>
      <c r="N44"/>
      <c r="O44"/>
      <c r="P44"/>
      <c r="Q44"/>
      <c r="R44"/>
      <c r="S44"/>
      <c r="T44"/>
      <c r="U44"/>
      <c r="V44"/>
      <c r="W44"/>
    </row>
    <row r="45" spans="1:23" s="4" customFormat="1" x14ac:dyDescent="0.3">
      <c r="B45" s="37" t="s">
        <v>47</v>
      </c>
      <c r="C45" s="38">
        <v>781663293.1091702</v>
      </c>
      <c r="D45" s="38">
        <v>735320320.84624267</v>
      </c>
      <c r="E45" s="38">
        <v>861017527.89708662</v>
      </c>
      <c r="F45" s="38">
        <f t="shared" si="0"/>
        <v>907360500.16001415</v>
      </c>
      <c r="G45" s="39">
        <v>8.5019999999999998E-2</v>
      </c>
      <c r="H45" s="40">
        <f t="shared" si="1"/>
        <v>77143789.723604396</v>
      </c>
      <c r="I45" s="39">
        <v>7.7370000000000008E-2</v>
      </c>
      <c r="J45" s="41">
        <f t="shared" si="2"/>
        <v>70202481.897380307</v>
      </c>
      <c r="K45" s="42">
        <f t="shared" si="3"/>
        <v>-6941307.8262240887</v>
      </c>
      <c r="M45" s="43"/>
      <c r="N45"/>
      <c r="O45"/>
      <c r="P45"/>
      <c r="Q45"/>
      <c r="R45"/>
      <c r="S45"/>
      <c r="T45"/>
      <c r="U45"/>
      <c r="V45"/>
      <c r="W45"/>
    </row>
    <row r="46" spans="1:23" s="4" customFormat="1" x14ac:dyDescent="0.3">
      <c r="B46" s="37" t="s">
        <v>48</v>
      </c>
      <c r="C46" s="38">
        <v>822933359.76427531</v>
      </c>
      <c r="D46" s="38">
        <v>861017527.89708662</v>
      </c>
      <c r="E46" s="38">
        <v>868275307.0984149</v>
      </c>
      <c r="F46" s="38">
        <f t="shared" si="0"/>
        <v>830191138.96560359</v>
      </c>
      <c r="G46" s="39">
        <v>7.7900000000000011E-2</v>
      </c>
      <c r="H46" s="40">
        <f t="shared" si="1"/>
        <v>64671889.725420527</v>
      </c>
      <c r="I46" s="39">
        <v>7.4900000000000008E-2</v>
      </c>
      <c r="J46" s="41">
        <f t="shared" si="2"/>
        <v>62181316.308523715</v>
      </c>
      <c r="K46" s="42">
        <f t="shared" si="3"/>
        <v>-2490573.4168968126</v>
      </c>
      <c r="M46" s="43"/>
      <c r="N46"/>
      <c r="O46"/>
      <c r="P46"/>
      <c r="Q46"/>
      <c r="R46"/>
      <c r="S46"/>
      <c r="T46"/>
      <c r="U46"/>
      <c r="V46"/>
      <c r="W46"/>
    </row>
    <row r="47" spans="1:23" s="4" customFormat="1" x14ac:dyDescent="0.3">
      <c r="B47" s="37" t="s">
        <v>49</v>
      </c>
      <c r="C47" s="38">
        <v>802911438.07000053</v>
      </c>
      <c r="D47" s="38">
        <v>868275307.0984149</v>
      </c>
      <c r="E47" s="38">
        <v>785460234.070889</v>
      </c>
      <c r="F47" s="38">
        <f t="shared" si="0"/>
        <v>720096365.04247463</v>
      </c>
      <c r="G47" s="39">
        <v>8.4239999999999995E-2</v>
      </c>
      <c r="H47" s="40">
        <f t="shared" si="1"/>
        <v>60660917.791178063</v>
      </c>
      <c r="I47" s="39">
        <v>8.584E-2</v>
      </c>
      <c r="J47" s="41">
        <f t="shared" si="2"/>
        <v>61813071.97524602</v>
      </c>
      <c r="K47" s="42">
        <f t="shared" si="3"/>
        <v>1152154.1840679571</v>
      </c>
      <c r="M47" s="43"/>
      <c r="N47"/>
      <c r="O47"/>
      <c r="P47"/>
      <c r="Q47"/>
      <c r="R47"/>
      <c r="S47"/>
      <c r="T47"/>
      <c r="U47"/>
      <c r="V47"/>
      <c r="W47"/>
    </row>
    <row r="48" spans="1:23" s="4" customFormat="1" x14ac:dyDescent="0.3">
      <c r="B48" s="37" t="s">
        <v>50</v>
      </c>
      <c r="C48" s="38">
        <v>782253575.3357023</v>
      </c>
      <c r="D48" s="38">
        <v>785460234.070889</v>
      </c>
      <c r="E48" s="38">
        <v>674331062.29575622</v>
      </c>
      <c r="F48" s="38">
        <f t="shared" si="0"/>
        <v>671124403.56056952</v>
      </c>
      <c r="G48" s="39">
        <v>8.9209999999999998E-2</v>
      </c>
      <c r="H48" s="40">
        <f t="shared" si="1"/>
        <v>59871008.041638404</v>
      </c>
      <c r="I48" s="39">
        <v>0.12059</v>
      </c>
      <c r="J48" s="41">
        <f t="shared" si="2"/>
        <v>80930891.825369075</v>
      </c>
      <c r="K48" s="42">
        <f t="shared" si="3"/>
        <v>21059883.783730671</v>
      </c>
      <c r="M48" s="43"/>
      <c r="N48"/>
      <c r="O48"/>
      <c r="P48"/>
      <c r="Q48"/>
      <c r="R48"/>
      <c r="S48"/>
      <c r="T48"/>
      <c r="U48"/>
      <c r="V48"/>
      <c r="W48"/>
    </row>
    <row r="49" spans="1:23" s="4" customFormat="1" x14ac:dyDescent="0.3">
      <c r="B49" s="37" t="s">
        <v>51</v>
      </c>
      <c r="C49" s="38">
        <v>682530587.38179278</v>
      </c>
      <c r="D49" s="38">
        <v>674331062.29575622</v>
      </c>
      <c r="E49" s="38">
        <v>699869426.26942778</v>
      </c>
      <c r="F49" s="38">
        <f t="shared" si="0"/>
        <v>708068951.35546434</v>
      </c>
      <c r="G49" s="39">
        <v>0.12235</v>
      </c>
      <c r="H49" s="40">
        <f t="shared" si="1"/>
        <v>86632236.198341057</v>
      </c>
      <c r="I49" s="39">
        <v>9.8549999999999999E-2</v>
      </c>
      <c r="J49" s="41">
        <f t="shared" si="2"/>
        <v>69780195.156081006</v>
      </c>
      <c r="K49" s="42">
        <f t="shared" si="3"/>
        <v>-16852041.042260051</v>
      </c>
      <c r="M49" s="43"/>
      <c r="N49"/>
      <c r="O49"/>
      <c r="P49"/>
      <c r="Q49"/>
      <c r="R49"/>
      <c r="S49"/>
      <c r="T49"/>
      <c r="U49"/>
      <c r="V49"/>
      <c r="W49"/>
    </row>
    <row r="50" spans="1:23" s="4" customFormat="1" x14ac:dyDescent="0.3">
      <c r="B50" s="37" t="s">
        <v>52</v>
      </c>
      <c r="C50" s="38">
        <v>692616487.37993956</v>
      </c>
      <c r="D50" s="38">
        <v>699869426.26942778</v>
      </c>
      <c r="E50" s="38">
        <v>781348434.13602448</v>
      </c>
      <c r="F50" s="38">
        <f t="shared" si="0"/>
        <v>774095495.24653625</v>
      </c>
      <c r="G50" s="39">
        <v>9.1980000000000006E-2</v>
      </c>
      <c r="H50" s="40">
        <f t="shared" si="1"/>
        <v>71201303.652776405</v>
      </c>
      <c r="I50" s="39">
        <v>7.4040000000000009E-2</v>
      </c>
      <c r="J50" s="41">
        <f t="shared" si="2"/>
        <v>57314030.46805355</v>
      </c>
      <c r="K50" s="42">
        <f t="shared" si="3"/>
        <v>-13887273.184722856</v>
      </c>
      <c r="M50" s="43"/>
      <c r="N50"/>
      <c r="O50"/>
      <c r="P50"/>
      <c r="Q50"/>
      <c r="R50"/>
      <c r="S50"/>
      <c r="T50"/>
      <c r="U50"/>
      <c r="V50"/>
      <c r="W50"/>
    </row>
    <row r="51" spans="1:23" s="4" customFormat="1" ht="28.8" thickBot="1" x14ac:dyDescent="0.35">
      <c r="B51" s="44" t="s">
        <v>53</v>
      </c>
      <c r="C51" s="45">
        <f>SUM(C39:C50)</f>
        <v>9231531662.6991978</v>
      </c>
      <c r="D51" s="45">
        <f>SUM(D39:D50)</f>
        <v>9278854425.6211128</v>
      </c>
      <c r="E51" s="45">
        <f>SUM(E39:E50)</f>
        <v>9209458232.7332573</v>
      </c>
      <c r="F51" s="45">
        <f>SUM(F39:F50)</f>
        <v>9162135469.8113441</v>
      </c>
      <c r="G51" s="46"/>
      <c r="H51" s="47">
        <f>SUM(H39:H50)</f>
        <v>850789240.07258797</v>
      </c>
      <c r="I51" s="46"/>
      <c r="J51" s="47">
        <f>SUM(J39:J50)</f>
        <v>833670695.09950292</v>
      </c>
      <c r="K51" s="48">
        <f>SUM(K39:K50)</f>
        <v>-17118544.973085247</v>
      </c>
      <c r="N51"/>
      <c r="O51"/>
      <c r="P51"/>
      <c r="Q51"/>
      <c r="R51"/>
      <c r="S51"/>
      <c r="T51"/>
      <c r="U51"/>
      <c r="V51"/>
      <c r="W51"/>
    </row>
    <row r="52" spans="1:23" s="4" customFormat="1" ht="13.8" x14ac:dyDescent="0.25">
      <c r="G52" s="1"/>
      <c r="H52" s="1"/>
      <c r="I52" s="1"/>
      <c r="J52" s="49"/>
      <c r="K52" s="50"/>
      <c r="N52" s="13"/>
      <c r="O52" s="51"/>
      <c r="P52" s="51"/>
      <c r="Q52" s="51"/>
      <c r="R52" s="51"/>
      <c r="S52" s="51"/>
      <c r="T52" s="51"/>
      <c r="U52" s="51"/>
      <c r="V52" s="51"/>
      <c r="W52" s="51"/>
    </row>
    <row r="53" spans="1:23" s="4" customFormat="1" hidden="1" x14ac:dyDescent="0.3">
      <c r="H53"/>
      <c r="I53"/>
      <c r="J53"/>
      <c r="K53"/>
      <c r="N53" s="13"/>
      <c r="O53" s="51"/>
      <c r="P53" s="51"/>
      <c r="Q53" s="51"/>
      <c r="R53" s="51"/>
      <c r="S53" s="51"/>
      <c r="T53" s="51"/>
      <c r="U53" s="51"/>
      <c r="V53" s="51"/>
      <c r="W53" s="51"/>
    </row>
    <row r="54" spans="1:23" s="4" customFormat="1" hidden="1" x14ac:dyDescent="0.3">
      <c r="H54"/>
      <c r="I54"/>
      <c r="J54"/>
      <c r="K54"/>
      <c r="N54" s="13"/>
      <c r="O54" s="51"/>
      <c r="P54" s="51"/>
      <c r="Q54" s="51"/>
      <c r="R54" s="51"/>
      <c r="S54" s="51"/>
      <c r="T54" s="51"/>
      <c r="U54" s="51"/>
      <c r="V54" s="51"/>
      <c r="W54" s="51"/>
    </row>
    <row r="55" spans="1:23" s="4" customFormat="1" hidden="1" x14ac:dyDescent="0.3">
      <c r="H55"/>
      <c r="I55"/>
      <c r="J55"/>
      <c r="K55"/>
      <c r="N55" s="13"/>
      <c r="O55" s="51"/>
      <c r="P55" s="51"/>
      <c r="Q55" s="51"/>
      <c r="R55" s="51"/>
      <c r="S55" s="51"/>
      <c r="T55" s="51"/>
      <c r="U55" s="51"/>
      <c r="V55" s="51"/>
      <c r="W55" s="51"/>
    </row>
    <row r="56" spans="1:23" s="4" customFormat="1" ht="13.8" hidden="1" x14ac:dyDescent="0.25">
      <c r="H56" s="114"/>
      <c r="I56" s="114"/>
      <c r="J56" s="114"/>
      <c r="K56" s="52"/>
      <c r="N56" s="13"/>
      <c r="O56" s="51"/>
      <c r="P56" s="51"/>
      <c r="Q56" s="51"/>
      <c r="R56" s="51"/>
      <c r="S56" s="51"/>
      <c r="T56" s="51"/>
      <c r="U56" s="51"/>
      <c r="V56" s="51"/>
      <c r="W56" s="51"/>
    </row>
    <row r="57" spans="1:23" s="4" customFormat="1" ht="13.8" x14ac:dyDescent="0.25">
      <c r="C57" s="114" t="s">
        <v>54</v>
      </c>
      <c r="D57" s="114"/>
      <c r="E57" s="114"/>
      <c r="F57" s="53">
        <f>IFERROR(F51/D18,0)</f>
        <v>1.0363128607822691</v>
      </c>
      <c r="N57" s="13"/>
      <c r="O57" s="51"/>
      <c r="P57" s="51"/>
      <c r="Q57" s="51"/>
      <c r="R57" s="51"/>
      <c r="S57" s="51"/>
      <c r="T57" s="51"/>
      <c r="U57" s="51"/>
      <c r="V57" s="51"/>
      <c r="W57" s="51"/>
    </row>
    <row r="58" spans="1:23" s="4" customFormat="1" ht="13.8" x14ac:dyDescent="0.25">
      <c r="N58" s="13"/>
      <c r="O58" s="51"/>
      <c r="P58" s="51"/>
      <c r="Q58" s="51"/>
      <c r="R58" s="51"/>
      <c r="S58" s="51"/>
      <c r="T58" s="51"/>
      <c r="U58" s="51"/>
      <c r="V58" s="51"/>
      <c r="W58" s="51"/>
    </row>
    <row r="59" spans="1:23" s="4" customFormat="1" ht="13.8" x14ac:dyDescent="0.25">
      <c r="A59" s="4" t="s">
        <v>55</v>
      </c>
      <c r="B59" s="20" t="s">
        <v>56</v>
      </c>
      <c r="C59" s="17"/>
      <c r="K59" s="54"/>
      <c r="N59" s="13"/>
      <c r="O59" s="51"/>
      <c r="P59" s="51"/>
      <c r="Q59" s="51"/>
      <c r="R59" s="51"/>
      <c r="S59" s="51"/>
      <c r="T59" s="51"/>
      <c r="U59" s="51"/>
      <c r="V59" s="51"/>
      <c r="W59" s="51"/>
    </row>
    <row r="60" spans="1:23" s="4" customFormat="1" ht="13.8" x14ac:dyDescent="0.25">
      <c r="B60" s="16"/>
      <c r="C60" s="17"/>
      <c r="K60" s="55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s="4" customFormat="1" ht="13.8" x14ac:dyDescent="0.25">
      <c r="A61" s="56"/>
      <c r="B61" s="57" t="s">
        <v>57</v>
      </c>
      <c r="C61" s="58" t="s">
        <v>58</v>
      </c>
      <c r="D61" s="115" t="s">
        <v>59</v>
      </c>
      <c r="E61" s="115"/>
      <c r="F61" s="115"/>
      <c r="G61" s="115"/>
      <c r="H61" s="115"/>
      <c r="J61" s="60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s="4" customFormat="1" ht="30.75" customHeight="1" x14ac:dyDescent="0.25">
      <c r="A62" s="116" t="s">
        <v>60</v>
      </c>
      <c r="B62" s="117"/>
      <c r="C62" s="61">
        <v>-23898524.263523288</v>
      </c>
      <c r="D62" s="118"/>
      <c r="E62" s="119"/>
      <c r="F62" s="119"/>
      <c r="G62" s="119"/>
      <c r="H62" s="120"/>
      <c r="J62" s="60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s="4" customFormat="1" ht="27.6" x14ac:dyDescent="0.25">
      <c r="A63" s="62" t="s">
        <v>61</v>
      </c>
      <c r="B63" s="63" t="s">
        <v>62</v>
      </c>
      <c r="C63" s="61">
        <v>0</v>
      </c>
      <c r="D63" s="106" t="s">
        <v>63</v>
      </c>
      <c r="E63" s="106"/>
      <c r="F63" s="106"/>
      <c r="G63" s="106"/>
      <c r="H63" s="106"/>
      <c r="J63" s="60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s="4" customFormat="1" ht="27.6" x14ac:dyDescent="0.25">
      <c r="A64" s="62" t="s">
        <v>64</v>
      </c>
      <c r="B64" s="63" t="s">
        <v>65</v>
      </c>
      <c r="C64" s="61">
        <v>0</v>
      </c>
      <c r="D64" s="121" t="s">
        <v>63</v>
      </c>
      <c r="E64" s="122"/>
      <c r="F64" s="122"/>
      <c r="G64" s="122"/>
      <c r="H64" s="123"/>
      <c r="I64" s="5"/>
      <c r="J64" s="64"/>
      <c r="K64" s="5"/>
      <c r="L64" s="5"/>
      <c r="M64" s="5"/>
      <c r="N64" s="5"/>
      <c r="O64" s="5"/>
      <c r="P64" s="5"/>
    </row>
    <row r="65" spans="1:16" s="4" customFormat="1" ht="27.6" x14ac:dyDescent="0.25">
      <c r="A65" s="62" t="s">
        <v>66</v>
      </c>
      <c r="B65" s="63" t="s">
        <v>67</v>
      </c>
      <c r="C65" s="61">
        <v>-1595003</v>
      </c>
      <c r="D65" s="106"/>
      <c r="E65" s="106"/>
      <c r="F65" s="106"/>
      <c r="G65" s="106"/>
      <c r="H65" s="106"/>
      <c r="I65" s="5"/>
      <c r="J65" s="64"/>
      <c r="K65" s="5"/>
      <c r="L65" s="5"/>
      <c r="M65" s="5"/>
      <c r="N65" s="5"/>
      <c r="O65" s="5"/>
      <c r="P65" s="5"/>
    </row>
    <row r="66" spans="1:16" s="4" customFormat="1" ht="27.6" x14ac:dyDescent="0.25">
      <c r="A66" s="62" t="s">
        <v>68</v>
      </c>
      <c r="B66" s="63" t="s">
        <v>69</v>
      </c>
      <c r="C66" s="61">
        <v>3079022.8758475184</v>
      </c>
      <c r="D66" s="106"/>
      <c r="E66" s="106"/>
      <c r="F66" s="106"/>
      <c r="G66" s="106"/>
      <c r="H66" s="106"/>
      <c r="I66" s="5"/>
      <c r="J66" s="65"/>
      <c r="K66" s="5"/>
      <c r="L66" s="5"/>
      <c r="M66" s="5"/>
      <c r="N66" s="5"/>
      <c r="O66" s="5"/>
      <c r="P66" s="5"/>
    </row>
    <row r="67" spans="1:16" s="4" customFormat="1" ht="27.6" x14ac:dyDescent="0.25">
      <c r="A67" s="62" t="s">
        <v>70</v>
      </c>
      <c r="B67" s="63" t="s">
        <v>71</v>
      </c>
      <c r="C67" s="61">
        <v>0</v>
      </c>
      <c r="D67" s="106" t="s">
        <v>72</v>
      </c>
      <c r="E67" s="106"/>
      <c r="F67" s="106"/>
      <c r="G67" s="106"/>
      <c r="H67" s="106"/>
      <c r="I67" s="5"/>
      <c r="J67" s="65"/>
      <c r="K67" s="5"/>
      <c r="L67" s="5"/>
      <c r="M67" s="5"/>
      <c r="N67" s="5"/>
      <c r="O67" s="5"/>
      <c r="P67" s="5"/>
    </row>
    <row r="68" spans="1:16" s="4" customFormat="1" ht="27.6" x14ac:dyDescent="0.25">
      <c r="A68" s="62" t="s">
        <v>73</v>
      </c>
      <c r="B68" s="63" t="s">
        <v>74</v>
      </c>
      <c r="C68" s="61">
        <v>0</v>
      </c>
      <c r="D68" s="106" t="s">
        <v>72</v>
      </c>
      <c r="E68" s="106"/>
      <c r="F68" s="106"/>
      <c r="G68" s="106"/>
      <c r="H68" s="106"/>
      <c r="I68" s="5"/>
      <c r="J68" s="65"/>
      <c r="K68" s="5"/>
      <c r="L68" s="5"/>
      <c r="M68" s="5"/>
      <c r="N68" s="5"/>
      <c r="O68" s="5"/>
      <c r="P68" s="5"/>
    </row>
    <row r="69" spans="1:16" s="4" customFormat="1" ht="45" customHeight="1" x14ac:dyDescent="0.25">
      <c r="A69" s="62">
        <v>4</v>
      </c>
      <c r="B69" s="63" t="s">
        <v>75</v>
      </c>
      <c r="C69" s="61">
        <v>3542615.9334504604</v>
      </c>
      <c r="D69" s="106" t="s">
        <v>76</v>
      </c>
      <c r="E69" s="106"/>
      <c r="F69" s="106"/>
      <c r="G69" s="106"/>
      <c r="H69" s="106"/>
      <c r="I69" s="5"/>
      <c r="J69" s="65"/>
      <c r="K69" s="5"/>
      <c r="L69" s="5"/>
      <c r="M69" s="5"/>
      <c r="N69" s="5"/>
      <c r="O69" s="5"/>
      <c r="P69" s="5"/>
    </row>
    <row r="70" spans="1:16" s="4" customFormat="1" ht="27.6" x14ac:dyDescent="0.25">
      <c r="A70" s="62">
        <v>5</v>
      </c>
      <c r="B70" s="63" t="s">
        <v>77</v>
      </c>
      <c r="C70" s="61">
        <v>0</v>
      </c>
      <c r="D70" s="106" t="s">
        <v>72</v>
      </c>
      <c r="E70" s="106"/>
      <c r="F70" s="106"/>
      <c r="G70" s="106"/>
      <c r="H70" s="106"/>
      <c r="I70" s="5"/>
      <c r="J70" s="65"/>
      <c r="K70" s="5"/>
      <c r="L70" s="5"/>
      <c r="M70" s="5"/>
      <c r="N70" s="5"/>
      <c r="O70" s="5"/>
      <c r="P70" s="5"/>
    </row>
    <row r="71" spans="1:16" s="4" customFormat="1" ht="27.6" x14ac:dyDescent="0.25">
      <c r="A71" s="66">
        <v>6</v>
      </c>
      <c r="B71" s="67" t="s">
        <v>78</v>
      </c>
      <c r="C71" s="61">
        <v>0</v>
      </c>
      <c r="D71" s="106" t="s">
        <v>72</v>
      </c>
      <c r="E71" s="106"/>
      <c r="F71" s="106"/>
      <c r="G71" s="106"/>
      <c r="H71" s="106"/>
      <c r="J71" s="13"/>
    </row>
    <row r="72" spans="1:16" s="4" customFormat="1" ht="13.8" customHeight="1" x14ac:dyDescent="0.25">
      <c r="A72" s="66">
        <v>7</v>
      </c>
      <c r="B72" s="68" t="s">
        <v>79</v>
      </c>
      <c r="C72" s="61">
        <v>6122800.0583344698</v>
      </c>
      <c r="D72" s="106"/>
      <c r="E72" s="106"/>
      <c r="F72" s="106"/>
      <c r="G72" s="106"/>
      <c r="H72" s="106"/>
    </row>
    <row r="73" spans="1:16" s="4" customFormat="1" ht="13.8" x14ac:dyDescent="0.25">
      <c r="A73" s="66">
        <v>8</v>
      </c>
      <c r="B73" s="68" t="s">
        <v>80</v>
      </c>
      <c r="C73" s="61"/>
      <c r="D73" s="106"/>
      <c r="E73" s="106"/>
      <c r="F73" s="106"/>
      <c r="G73" s="106"/>
      <c r="H73" s="106"/>
    </row>
    <row r="74" spans="1:16" s="4" customFormat="1" ht="13.8" x14ac:dyDescent="0.25">
      <c r="A74" s="66">
        <v>9</v>
      </c>
      <c r="B74" s="69"/>
      <c r="C74" s="61"/>
      <c r="D74" s="106"/>
      <c r="E74" s="106"/>
      <c r="F74" s="106"/>
      <c r="G74" s="106"/>
      <c r="H74" s="106"/>
    </row>
    <row r="75" spans="1:16" s="4" customFormat="1" ht="13.8" x14ac:dyDescent="0.25">
      <c r="A75" s="4" t="s">
        <v>81</v>
      </c>
      <c r="B75" s="24" t="s">
        <v>82</v>
      </c>
      <c r="C75" s="70">
        <f>SUM(C62:C74)</f>
        <v>-12749088.395890839</v>
      </c>
      <c r="D75" s="71"/>
      <c r="E75" s="71"/>
      <c r="F75" s="71"/>
      <c r="G75" s="71"/>
    </row>
    <row r="76" spans="1:16" s="4" customFormat="1" ht="27.6" x14ac:dyDescent="0.25">
      <c r="B76" s="72" t="s">
        <v>83</v>
      </c>
      <c r="C76" s="73">
        <f>K51</f>
        <v>-17118544.973085247</v>
      </c>
      <c r="D76" s="71"/>
      <c r="E76" s="71"/>
      <c r="F76" s="71"/>
      <c r="G76" s="71"/>
    </row>
    <row r="77" spans="1:16" s="4" customFormat="1" ht="13.8" x14ac:dyDescent="0.25">
      <c r="B77" s="74" t="s">
        <v>84</v>
      </c>
      <c r="C77" s="75">
        <f>C75-C76</f>
        <v>4369456.5771944076</v>
      </c>
    </row>
    <row r="78" spans="1:16" s="4" customFormat="1" ht="28.2" thickBot="1" x14ac:dyDescent="0.3">
      <c r="B78" s="74" t="s">
        <v>85</v>
      </c>
      <c r="C78" s="76">
        <f>IF(ISERROR(C77/J51),0,C77/J51)</f>
        <v>5.24122606549447E-3</v>
      </c>
      <c r="D78" s="77" t="str">
        <f>IF(AND(C78&lt;0.01,C78&gt;-0.01),"","Unresolved differences of greater than + or - 1% should be explained")</f>
        <v/>
      </c>
      <c r="F78" s="5"/>
      <c r="G78" s="15"/>
      <c r="H78" s="15"/>
      <c r="I78" s="15"/>
      <c r="J78" s="15"/>
      <c r="K78" s="15"/>
    </row>
    <row r="79" spans="1:16" s="4" customFormat="1" thickTop="1" x14ac:dyDescent="0.25">
      <c r="B79" s="17"/>
      <c r="C79" s="78"/>
      <c r="D79" s="79"/>
      <c r="G79" s="5"/>
    </row>
    <row r="80" spans="1:16" s="4" customFormat="1" ht="13.8" x14ac:dyDescent="0.25">
      <c r="B80" s="17"/>
      <c r="C80" s="78"/>
      <c r="D80" s="80"/>
    </row>
  </sheetData>
  <mergeCells count="21">
    <mergeCell ref="D65:H65"/>
    <mergeCell ref="B13:C13"/>
    <mergeCell ref="E13:F13"/>
    <mergeCell ref="B19:H19"/>
    <mergeCell ref="B25:F25"/>
    <mergeCell ref="H56:J56"/>
    <mergeCell ref="C57:E57"/>
    <mergeCell ref="D61:H61"/>
    <mergeCell ref="A62:B62"/>
    <mergeCell ref="D62:H62"/>
    <mergeCell ref="D63:H63"/>
    <mergeCell ref="D64:H64"/>
    <mergeCell ref="D72:H72"/>
    <mergeCell ref="D73:H73"/>
    <mergeCell ref="D74:H74"/>
    <mergeCell ref="D66:H66"/>
    <mergeCell ref="D67:H67"/>
    <mergeCell ref="D68:H68"/>
    <mergeCell ref="D69:H69"/>
    <mergeCell ref="D70:H70"/>
    <mergeCell ref="D71:H71"/>
  </mergeCells>
  <dataValidations count="1">
    <dataValidation type="list" sqref="C23">
      <formula1>"1st Estimate, 2nd Estimate, Actual"</formula1>
    </dataValidation>
  </dataValidations>
  <pageMargins left="0.9055118110236221" right="0.70866141732283472" top="1.7322834645669292" bottom="0.74803149606299213" header="0.51181102362204722" footer="0.51181102362204722"/>
  <pageSetup scale="48" fitToHeight="0" orientation="landscape" r:id="rId1"/>
  <headerFooter scaleWithDoc="0">
    <oddHeader>&amp;R&amp;7Toronto Hydro-Electric System Limited
EB-2018-0165
Exhibit U
Tab 9
Schedule 1
Appendix B
FILED:  April 30, 2019
Page &amp;P of &amp;N</oddHeader>
    <oddFooter>&amp;C&amp;7&amp;A</oddFooter>
  </headerFooter>
  <rowBreaks count="1" manualBreakCount="1">
    <brk id="5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514B27-BD90-48C9-9CD4-849B5B76EE46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sharepoint/v3/field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2f68b52-648b-46a0-8463-d3282342a49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69DC617-646D-4D61-8A99-64C8A25E92C5}"/>
</file>

<file path=customXml/itemProps3.xml><?xml version="1.0" encoding="utf-8"?>
<ds:datastoreItem xmlns:ds="http://schemas.openxmlformats.org/officeDocument/2006/customXml" ds:itemID="{1DA96E5A-5AEF-4AFC-88C0-FFDB49183C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Information Sheet</vt:lpstr>
      <vt:lpstr>GA TEMPLATE - OEB COPY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Cindy Dieng</dc:creator>
  <cp:lastModifiedBy>Lisa Phin</cp:lastModifiedBy>
  <cp:lastPrinted>2019-04-25T20:16:14Z</cp:lastPrinted>
  <dcterms:created xsi:type="dcterms:W3CDTF">2019-04-24T17:49:37Z</dcterms:created>
  <dcterms:modified xsi:type="dcterms:W3CDTF">2019-04-30T14:38:16Z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