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v_lphin\Documents\Application Update\To be filed as excels\"/>
    </mc:Choice>
  </mc:AlternateContent>
  <bookViews>
    <workbookView xWindow="0" yWindow="0" windowWidth="28800" windowHeight="12432"/>
  </bookViews>
  <sheets>
    <sheet name="4. Billing Determinants" sheetId="9" r:id="rId1"/>
    <sheet name="5. Allocation of Balances" sheetId="10" r:id="rId2"/>
    <sheet name="6. Class A Consumption Data" sheetId="3" r:id="rId3"/>
    <sheet name="6.1a GA Allocation" sheetId="6" r:id="rId4"/>
    <sheet name="6.1 GA" sheetId="7" state="hidden" r:id="rId5"/>
    <sheet name="6.2a CBR B Allocation" sheetId="5" r:id="rId6"/>
    <sheet name="6.2 CBR B" sheetId="8" r:id="rId7"/>
    <sheet name="7. Rate Rider Calculations" sheetId="11" r:id="rId8"/>
  </sheets>
  <externalReferences>
    <externalReference r:id="rId9"/>
  </externalReferences>
  <definedNames>
    <definedName name="Cust3a">'[1]6. Class A Consumption Data'!$C$25</definedName>
    <definedName name="G1LD">'[1]6. Class A Consumption Data'!$C$14</definedName>
    <definedName name="listdata">'[1]4. Billing Determinants'!$B$21:$B$29</definedName>
    <definedName name="_xlnm.Print_Area" localSheetId="0">'4. Billing Determinants'!$A$1:$S$53</definedName>
    <definedName name="_xlnm.Print_Area" localSheetId="1">'5. Allocation of Balances'!$B$1:$N$68</definedName>
    <definedName name="_xlnm.Print_Area" localSheetId="2">'6. Class A Consumption Data'!$A$1:$G$756</definedName>
    <definedName name="_xlnm.Print_Area" localSheetId="3">'6.1a GA Allocation'!$A$1:$G$184</definedName>
    <definedName name="_xlnm.Print_Area" localSheetId="6">'6.2 CBR B'!$A$1:$L$37</definedName>
    <definedName name="_xlnm.Print_Area" localSheetId="5">'6.2a CBR B Allocation'!$A$1:$G$184</definedName>
    <definedName name="_xlnm.Print_Area" localSheetId="7">'7. Rate Rider Calculations'!$A$1:$H$119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 i="3" l="1"/>
  <c r="C20" i="5"/>
  <c r="M23" i="9"/>
  <c r="L22" i="9"/>
  <c r="L21" i="9"/>
  <c r="C32" i="6" l="1"/>
  <c r="C32" i="5" s="1"/>
  <c r="H41" i="9" l="1"/>
  <c r="H22" i="8" l="1"/>
  <c r="H21" i="8"/>
  <c r="H20" i="8"/>
  <c r="F22" i="8"/>
  <c r="F21" i="8"/>
  <c r="F20" i="8"/>
  <c r="T29" i="9" l="1"/>
  <c r="T28" i="9"/>
  <c r="T27" i="9"/>
  <c r="T26" i="9"/>
  <c r="T25" i="9"/>
  <c r="T23" i="9"/>
  <c r="T22" i="9"/>
  <c r="T21" i="9"/>
  <c r="T24" i="9"/>
  <c r="M24" i="9" l="1"/>
  <c r="L23" i="9"/>
  <c r="D483" i="3" l="1"/>
  <c r="D481" i="3"/>
  <c r="D479" i="3"/>
  <c r="C20" i="6" l="1"/>
  <c r="H6" i="10"/>
  <c r="G6" i="10"/>
  <c r="F6" i="10"/>
  <c r="L24" i="9"/>
  <c r="D171" i="11" l="1"/>
  <c r="D170" i="11"/>
  <c r="D169" i="11"/>
  <c r="D168" i="11"/>
  <c r="D167" i="11"/>
  <c r="D166" i="11"/>
  <c r="D165" i="11"/>
  <c r="D164" i="11"/>
  <c r="D163" i="11"/>
  <c r="D162" i="11"/>
  <c r="D161" i="11"/>
  <c r="D160" i="11"/>
  <c r="D159" i="11"/>
  <c r="D158" i="11"/>
  <c r="D157" i="11"/>
  <c r="D156" i="11"/>
  <c r="D155" i="11"/>
  <c r="D154" i="11"/>
  <c r="D153" i="11"/>
  <c r="D152" i="11"/>
  <c r="C144" i="11"/>
  <c r="G144" i="11" s="1"/>
  <c r="C143" i="11"/>
  <c r="G143" i="11" s="1"/>
  <c r="C142" i="11"/>
  <c r="C141" i="11"/>
  <c r="G141" i="11" s="1"/>
  <c r="C140" i="11"/>
  <c r="G140" i="11" s="1"/>
  <c r="C139" i="11"/>
  <c r="G139" i="11" s="1"/>
  <c r="C138" i="11"/>
  <c r="G138" i="11" s="1"/>
  <c r="C137" i="11"/>
  <c r="G137" i="11" s="1"/>
  <c r="C136" i="11"/>
  <c r="G136" i="11" s="1"/>
  <c r="D91" i="11"/>
  <c r="B91" i="11"/>
  <c r="D90" i="11"/>
  <c r="B90" i="11"/>
  <c r="D89" i="11"/>
  <c r="B89" i="11"/>
  <c r="D88" i="11"/>
  <c r="B88" i="11"/>
  <c r="D87" i="11"/>
  <c r="B87" i="11"/>
  <c r="D86" i="11"/>
  <c r="B86" i="11"/>
  <c r="D85" i="11"/>
  <c r="B85" i="11"/>
  <c r="D84" i="11"/>
  <c r="B84" i="11"/>
  <c r="D83" i="11"/>
  <c r="B83" i="11"/>
  <c r="D82" i="11"/>
  <c r="B82" i="11"/>
  <c r="D81" i="11"/>
  <c r="B81" i="11"/>
  <c r="B80" i="11"/>
  <c r="B79" i="11"/>
  <c r="B78" i="11"/>
  <c r="B77" i="11"/>
  <c r="B76" i="11"/>
  <c r="B75" i="11"/>
  <c r="B74" i="11"/>
  <c r="B73" i="11"/>
  <c r="B72" i="11"/>
  <c r="B65" i="11"/>
  <c r="E65" i="11" s="1"/>
  <c r="B64" i="11"/>
  <c r="E64" i="11" s="1"/>
  <c r="B63" i="11"/>
  <c r="E63" i="11" s="1"/>
  <c r="B62" i="11"/>
  <c r="E62" i="11" s="1"/>
  <c r="B61" i="11"/>
  <c r="E61" i="11" s="1"/>
  <c r="B60" i="11"/>
  <c r="E60" i="11" s="1"/>
  <c r="B59" i="11"/>
  <c r="E59" i="11" s="1"/>
  <c r="B58" i="11"/>
  <c r="E58" i="11" s="1"/>
  <c r="B57" i="11"/>
  <c r="E57" i="11" s="1"/>
  <c r="B56" i="11"/>
  <c r="E56" i="11" s="1"/>
  <c r="B55" i="11"/>
  <c r="E55" i="11" s="1"/>
  <c r="B54" i="11"/>
  <c r="E54" i="11" s="1"/>
  <c r="B53" i="11"/>
  <c r="E53" i="11" s="1"/>
  <c r="B52" i="11"/>
  <c r="E52" i="11" s="1"/>
  <c r="B51" i="11"/>
  <c r="B50" i="11"/>
  <c r="B49" i="11"/>
  <c r="B48" i="11"/>
  <c r="E48" i="11" s="1"/>
  <c r="B47" i="11"/>
  <c r="E47" i="11" s="1"/>
  <c r="B46" i="11"/>
  <c r="E46" i="11" s="1"/>
  <c r="B39" i="11"/>
  <c r="B38" i="11"/>
  <c r="E38" i="11" s="1"/>
  <c r="B37" i="11"/>
  <c r="E37" i="11" s="1"/>
  <c r="B36" i="11"/>
  <c r="E36" i="11" s="1"/>
  <c r="B35" i="11"/>
  <c r="E35" i="11" s="1"/>
  <c r="B34" i="11"/>
  <c r="E34" i="11" s="1"/>
  <c r="B33" i="11"/>
  <c r="E33" i="11" s="1"/>
  <c r="B32" i="11"/>
  <c r="B31" i="11"/>
  <c r="E31" i="11" s="1"/>
  <c r="B30" i="11"/>
  <c r="E30" i="11" s="1"/>
  <c r="B29" i="11"/>
  <c r="E29" i="11" s="1"/>
  <c r="B28" i="11"/>
  <c r="B188" i="11" s="1"/>
  <c r="B27" i="11"/>
  <c r="B26" i="11"/>
  <c r="B25" i="11"/>
  <c r="B24" i="11"/>
  <c r="B212" i="11" s="1"/>
  <c r="B23" i="11"/>
  <c r="B102" i="11" s="1"/>
  <c r="B22" i="11"/>
  <c r="B101" i="11" s="1"/>
  <c r="B21" i="11"/>
  <c r="B153" i="11" s="1"/>
  <c r="B20" i="11"/>
  <c r="D118" i="11"/>
  <c r="D117" i="11"/>
  <c r="D116" i="11"/>
  <c r="D115" i="11"/>
  <c r="D114" i="11"/>
  <c r="D113" i="11"/>
  <c r="D112" i="11"/>
  <c r="D111" i="11"/>
  <c r="D110" i="11"/>
  <c r="D109" i="11"/>
  <c r="D108" i="11"/>
  <c r="D65" i="11"/>
  <c r="D64" i="11"/>
  <c r="D63" i="11"/>
  <c r="D62" i="11"/>
  <c r="D61" i="11"/>
  <c r="D60" i="11"/>
  <c r="D59" i="11"/>
  <c r="D58" i="11"/>
  <c r="D57" i="11"/>
  <c r="D56" i="11"/>
  <c r="D55" i="11"/>
  <c r="D39" i="11"/>
  <c r="D38" i="11"/>
  <c r="D37" i="11"/>
  <c r="D36" i="11"/>
  <c r="D35" i="11"/>
  <c r="D34" i="11"/>
  <c r="D33" i="11"/>
  <c r="D32" i="11"/>
  <c r="D31" i="11"/>
  <c r="D30" i="11"/>
  <c r="D29" i="11"/>
  <c r="D28" i="11"/>
  <c r="D27" i="11"/>
  <c r="D26" i="11"/>
  <c r="D25" i="11"/>
  <c r="D24" i="11"/>
  <c r="D23" i="11"/>
  <c r="D22" i="11"/>
  <c r="D21" i="11"/>
  <c r="D20" i="11"/>
  <c r="D199" i="11"/>
  <c r="D198" i="11"/>
  <c r="D197" i="11"/>
  <c r="D196" i="11"/>
  <c r="D195" i="11"/>
  <c r="D194" i="11"/>
  <c r="D193" i="11"/>
  <c r="D192" i="11"/>
  <c r="D191" i="11"/>
  <c r="D190" i="11"/>
  <c r="D189" i="11"/>
  <c r="D188" i="11"/>
  <c r="D187" i="11"/>
  <c r="D186" i="11"/>
  <c r="D185" i="11"/>
  <c r="D184" i="11"/>
  <c r="D183" i="11"/>
  <c r="D182" i="11"/>
  <c r="D181" i="11"/>
  <c r="D180" i="11"/>
  <c r="D227" i="11"/>
  <c r="D226" i="11"/>
  <c r="D225" i="11"/>
  <c r="D224" i="11"/>
  <c r="D223" i="11"/>
  <c r="D222" i="11"/>
  <c r="D221" i="11"/>
  <c r="D220" i="11"/>
  <c r="D219" i="11"/>
  <c r="D218" i="11"/>
  <c r="D217" i="11"/>
  <c r="D216" i="11"/>
  <c r="D215" i="11"/>
  <c r="D214" i="11"/>
  <c r="D213" i="11"/>
  <c r="D212" i="11"/>
  <c r="D211" i="11"/>
  <c r="D210" i="11"/>
  <c r="D209" i="11"/>
  <c r="D208" i="11"/>
  <c r="H227" i="11"/>
  <c r="H226" i="11"/>
  <c r="H225" i="11"/>
  <c r="H224" i="11"/>
  <c r="H223" i="11"/>
  <c r="H222" i="11"/>
  <c r="H221" i="11"/>
  <c r="H220" i="11"/>
  <c r="H219" i="11"/>
  <c r="H218" i="11"/>
  <c r="H217" i="11"/>
  <c r="H216" i="11"/>
  <c r="H215" i="11"/>
  <c r="H214" i="11"/>
  <c r="H213" i="11"/>
  <c r="H212" i="11"/>
  <c r="H211" i="11"/>
  <c r="H210" i="11"/>
  <c r="H209" i="11"/>
  <c r="H208" i="11"/>
  <c r="H199" i="11"/>
  <c r="H198" i="11"/>
  <c r="H197" i="11"/>
  <c r="H196" i="11"/>
  <c r="H195" i="11"/>
  <c r="H194" i="11"/>
  <c r="H193" i="11"/>
  <c r="H192" i="11"/>
  <c r="H191" i="11"/>
  <c r="H190" i="11"/>
  <c r="H189" i="11"/>
  <c r="H188" i="11"/>
  <c r="H187" i="11"/>
  <c r="H186" i="11"/>
  <c r="H185" i="11"/>
  <c r="H184" i="11"/>
  <c r="H183" i="11"/>
  <c r="H182" i="11"/>
  <c r="H181" i="11"/>
  <c r="H180" i="11"/>
  <c r="H171" i="11"/>
  <c r="H170" i="11"/>
  <c r="H169" i="11"/>
  <c r="H168" i="11"/>
  <c r="H167" i="11"/>
  <c r="H166" i="11"/>
  <c r="H165" i="11"/>
  <c r="H164" i="11"/>
  <c r="H163" i="11"/>
  <c r="H162" i="11"/>
  <c r="H161" i="11"/>
  <c r="H160" i="11"/>
  <c r="H159" i="11"/>
  <c r="H158" i="11"/>
  <c r="H157" i="11"/>
  <c r="H156" i="11"/>
  <c r="H155" i="11"/>
  <c r="H154" i="11"/>
  <c r="H153" i="11"/>
  <c r="H152" i="11"/>
  <c r="G142" i="11"/>
  <c r="G135" i="11"/>
  <c r="G134" i="11"/>
  <c r="G133" i="11"/>
  <c r="G132" i="11"/>
  <c r="G131" i="11"/>
  <c r="G130" i="11"/>
  <c r="G129" i="11"/>
  <c r="G128" i="11"/>
  <c r="G127" i="11"/>
  <c r="G126" i="11"/>
  <c r="G125" i="11"/>
  <c r="H118" i="11"/>
  <c r="H117" i="11"/>
  <c r="H116" i="11"/>
  <c r="H115" i="11"/>
  <c r="H114" i="11"/>
  <c r="H113" i="11"/>
  <c r="H112" i="11"/>
  <c r="H111" i="11"/>
  <c r="H110" i="11"/>
  <c r="H109" i="11"/>
  <c r="H108" i="11"/>
  <c r="H107" i="11"/>
  <c r="H106" i="11"/>
  <c r="H105" i="11"/>
  <c r="H104" i="11"/>
  <c r="H103" i="11"/>
  <c r="H102" i="11"/>
  <c r="H101" i="11"/>
  <c r="H100" i="11"/>
  <c r="H99" i="11"/>
  <c r="H91" i="11"/>
  <c r="H90" i="11"/>
  <c r="H89" i="11"/>
  <c r="H88" i="11"/>
  <c r="H87" i="11"/>
  <c r="H86" i="11"/>
  <c r="H85" i="11"/>
  <c r="H84" i="11"/>
  <c r="H83" i="11"/>
  <c r="H82" i="11"/>
  <c r="H81" i="11"/>
  <c r="H80" i="11"/>
  <c r="H79" i="11"/>
  <c r="H78" i="11"/>
  <c r="H77" i="11"/>
  <c r="H76" i="11"/>
  <c r="H75" i="11"/>
  <c r="H74" i="11"/>
  <c r="H73" i="11"/>
  <c r="H72" i="11"/>
  <c r="H65" i="11"/>
  <c r="H64" i="11"/>
  <c r="H63" i="11"/>
  <c r="H62" i="11"/>
  <c r="H61" i="11"/>
  <c r="H60" i="11"/>
  <c r="H59" i="11"/>
  <c r="H58" i="11"/>
  <c r="H57" i="11"/>
  <c r="H56" i="11"/>
  <c r="H55" i="11"/>
  <c r="H54" i="11"/>
  <c r="H53" i="11"/>
  <c r="H52" i="11"/>
  <c r="H51" i="11"/>
  <c r="H50" i="11"/>
  <c r="H49" i="11"/>
  <c r="H48" i="11"/>
  <c r="H47" i="11"/>
  <c r="H46" i="11"/>
  <c r="H39" i="11"/>
  <c r="H38" i="11"/>
  <c r="H37" i="11"/>
  <c r="H36" i="11"/>
  <c r="H35" i="11"/>
  <c r="H34" i="11"/>
  <c r="H33" i="11"/>
  <c r="H32" i="11"/>
  <c r="H31" i="11"/>
  <c r="H30" i="11"/>
  <c r="H29" i="11"/>
  <c r="H28" i="11"/>
  <c r="H27" i="11"/>
  <c r="H26" i="11"/>
  <c r="H25" i="11"/>
  <c r="H24" i="11"/>
  <c r="H23" i="11"/>
  <c r="H22" i="11"/>
  <c r="H21" i="11"/>
  <c r="H20" i="11"/>
  <c r="A36" i="8"/>
  <c r="A35" i="8"/>
  <c r="A34" i="8"/>
  <c r="A33" i="8"/>
  <c r="A32" i="8"/>
  <c r="A31" i="8"/>
  <c r="A30" i="8"/>
  <c r="A29" i="8"/>
  <c r="A28" i="8"/>
  <c r="D27" i="8"/>
  <c r="A27" i="8"/>
  <c r="A26" i="8"/>
  <c r="A25" i="8"/>
  <c r="A24" i="8"/>
  <c r="A23" i="8"/>
  <c r="A22" i="8"/>
  <c r="A21" i="8"/>
  <c r="A20" i="8"/>
  <c r="A19" i="8"/>
  <c r="A18" i="8"/>
  <c r="A17" i="8"/>
  <c r="B13" i="8"/>
  <c r="L37" i="8"/>
  <c r="H36" i="8" a="1"/>
  <c r="H36" i="8" s="1"/>
  <c r="F36" i="8" a="1"/>
  <c r="F36" i="8" s="1"/>
  <c r="H35" i="8" a="1"/>
  <c r="H35" i="8" s="1"/>
  <c r="F35" i="8" a="1"/>
  <c r="F35" i="8" s="1"/>
  <c r="H34" i="8" a="1"/>
  <c r="H34" i="8" s="1"/>
  <c r="F34" i="8" a="1"/>
  <c r="F34" i="8" s="1"/>
  <c r="H33" i="8" a="1"/>
  <c r="H33" i="8" s="1"/>
  <c r="F33" i="8" a="1"/>
  <c r="F33" i="8" s="1"/>
  <c r="H32" i="8" a="1"/>
  <c r="H32" i="8" s="1"/>
  <c r="F32" i="8" a="1"/>
  <c r="F32" i="8" s="1"/>
  <c r="H31" i="8" a="1"/>
  <c r="H31" i="8" s="1"/>
  <c r="F31" i="8" a="1"/>
  <c r="F31" i="8" s="1"/>
  <c r="H30" i="8" a="1"/>
  <c r="H30" i="8" s="1"/>
  <c r="F30" i="8" a="1"/>
  <c r="F30" i="8" s="1"/>
  <c r="H29" i="8" a="1"/>
  <c r="H29" i="8" s="1"/>
  <c r="F29" i="8" a="1"/>
  <c r="F29" i="8" s="1"/>
  <c r="H28" i="8" a="1"/>
  <c r="H28" i="8" s="1"/>
  <c r="F28" i="8" a="1"/>
  <c r="F28" i="8" s="1"/>
  <c r="H27" i="8" a="1"/>
  <c r="H27" i="8" s="1"/>
  <c r="F27" i="8" a="1"/>
  <c r="F27" i="8" s="1"/>
  <c r="H26" i="8" a="1"/>
  <c r="H26" i="8" s="1"/>
  <c r="F26" i="8" a="1"/>
  <c r="F26" i="8" s="1"/>
  <c r="H25" i="8" a="1"/>
  <c r="H25" i="8" s="1"/>
  <c r="F25" i="8" a="1"/>
  <c r="F25" i="8" s="1"/>
  <c r="H24" i="8" a="1"/>
  <c r="H24" i="8" s="1"/>
  <c r="F24" i="8" a="1"/>
  <c r="F24" i="8" s="1"/>
  <c r="H23" i="8" a="1"/>
  <c r="H23" i="8" s="1"/>
  <c r="F23" i="8" a="1"/>
  <c r="F23" i="8" s="1"/>
  <c r="H19" i="8" a="1"/>
  <c r="H19" i="8" s="1"/>
  <c r="F19" i="8" a="1"/>
  <c r="F19" i="8" s="1"/>
  <c r="H18" i="8" a="1"/>
  <c r="H18" i="8" s="1"/>
  <c r="F18" i="8" a="1"/>
  <c r="F18" i="8" s="1"/>
  <c r="H17" i="8" a="1"/>
  <c r="H17" i="8" s="1"/>
  <c r="H37" i="8" s="1"/>
  <c r="F17" i="8" a="1"/>
  <c r="F17" i="8" s="1"/>
  <c r="F37" i="8" s="1"/>
  <c r="Y4" i="10"/>
  <c r="Y44" i="10" s="1"/>
  <c r="X4" i="10"/>
  <c r="X56" i="10" s="1"/>
  <c r="W4" i="10"/>
  <c r="W42" i="10" s="1"/>
  <c r="V4" i="10"/>
  <c r="V63" i="10" s="1"/>
  <c r="U4" i="10"/>
  <c r="U51" i="10" s="1"/>
  <c r="T4" i="10"/>
  <c r="T52" i="10" s="1"/>
  <c r="S4" i="10"/>
  <c r="S45" i="10" s="1"/>
  <c r="R4" i="10"/>
  <c r="R63" i="10" s="1"/>
  <c r="Q4" i="10"/>
  <c r="Q63" i="10" s="1"/>
  <c r="P4" i="10"/>
  <c r="P33" i="10" s="1"/>
  <c r="O4" i="10"/>
  <c r="O39" i="10" s="1"/>
  <c r="N4" i="10"/>
  <c r="N17" i="10" s="1"/>
  <c r="M4" i="10"/>
  <c r="M16" i="10" s="1"/>
  <c r="L4" i="10"/>
  <c r="L19" i="10" s="1"/>
  <c r="K4" i="10"/>
  <c r="K18" i="10" s="1"/>
  <c r="J4" i="10"/>
  <c r="J17" i="10" s="1"/>
  <c r="I4" i="10"/>
  <c r="I16" i="10" s="1"/>
  <c r="H4" i="10"/>
  <c r="H19" i="10" s="1"/>
  <c r="G4" i="10"/>
  <c r="G19" i="10" s="1"/>
  <c r="F4" i="10"/>
  <c r="Y75" i="10"/>
  <c r="X75" i="10"/>
  <c r="W75" i="10"/>
  <c r="V75" i="10"/>
  <c r="U75" i="10"/>
  <c r="T75" i="10"/>
  <c r="S75" i="10"/>
  <c r="R75" i="10"/>
  <c r="Q75" i="10"/>
  <c r="P75" i="10"/>
  <c r="O75" i="10"/>
  <c r="Y59" i="10"/>
  <c r="X59" i="10"/>
  <c r="W59" i="10"/>
  <c r="V59" i="10"/>
  <c r="U59" i="10"/>
  <c r="T59" i="10"/>
  <c r="S59" i="10"/>
  <c r="R59" i="10"/>
  <c r="Q59" i="10"/>
  <c r="P59" i="10"/>
  <c r="O59" i="10"/>
  <c r="N59" i="10"/>
  <c r="M59" i="10"/>
  <c r="L59" i="10"/>
  <c r="K59" i="10"/>
  <c r="J59" i="10"/>
  <c r="I59" i="10"/>
  <c r="H59" i="10"/>
  <c r="G59" i="10"/>
  <c r="F59" i="10"/>
  <c r="O49" i="10"/>
  <c r="P43" i="10"/>
  <c r="P40" i="10"/>
  <c r="X28" i="10"/>
  <c r="T18" i="10"/>
  <c r="T16" i="10"/>
  <c r="L14" i="10"/>
  <c r="L12" i="10"/>
  <c r="P11" i="10"/>
  <c r="P68" i="10" s="1"/>
  <c r="D57" i="10"/>
  <c r="D53" i="10"/>
  <c r="S40" i="9"/>
  <c r="S39" i="9"/>
  <c r="S38" i="9"/>
  <c r="S37" i="9"/>
  <c r="S36" i="9"/>
  <c r="S35" i="9"/>
  <c r="S34" i="9"/>
  <c r="S33" i="9"/>
  <c r="S32" i="9"/>
  <c r="S31" i="9"/>
  <c r="S30" i="9"/>
  <c r="S27" i="9"/>
  <c r="D105" i="11" s="1"/>
  <c r="AC41" i="9"/>
  <c r="AB41" i="9"/>
  <c r="AA41" i="9"/>
  <c r="Z41" i="9"/>
  <c r="Y41" i="9"/>
  <c r="X41" i="9"/>
  <c r="W41" i="9"/>
  <c r="V41" i="9"/>
  <c r="U41" i="9"/>
  <c r="N41" i="9"/>
  <c r="K41" i="9"/>
  <c r="J41" i="9"/>
  <c r="I41" i="9"/>
  <c r="G41" i="9"/>
  <c r="F41" i="9"/>
  <c r="E41" i="9"/>
  <c r="D41" i="9"/>
  <c r="T40" i="9"/>
  <c r="M40" i="9"/>
  <c r="D36" i="8" s="1"/>
  <c r="L40" i="9"/>
  <c r="C36" i="8" s="1"/>
  <c r="T39" i="9"/>
  <c r="M39" i="9"/>
  <c r="D35" i="8" s="1"/>
  <c r="L39" i="9"/>
  <c r="C35" i="8" s="1"/>
  <c r="T38" i="9"/>
  <c r="M38" i="9"/>
  <c r="D34" i="8" s="1"/>
  <c r="L38" i="9"/>
  <c r="C34" i="8" s="1"/>
  <c r="T37" i="9"/>
  <c r="M37" i="9"/>
  <c r="D33" i="8" s="1"/>
  <c r="L37" i="9"/>
  <c r="C33" i="8" s="1"/>
  <c r="T36" i="9"/>
  <c r="M36" i="9"/>
  <c r="D32" i="8" s="1"/>
  <c r="L36" i="9"/>
  <c r="C32" i="8" s="1"/>
  <c r="T35" i="9"/>
  <c r="M35" i="9"/>
  <c r="D31" i="8" s="1"/>
  <c r="L35" i="9"/>
  <c r="C31" i="8" s="1"/>
  <c r="T34" i="9"/>
  <c r="M34" i="9"/>
  <c r="D30" i="8" s="1"/>
  <c r="L34" i="9"/>
  <c r="C30" i="8" s="1"/>
  <c r="T33" i="9"/>
  <c r="M33" i="9"/>
  <c r="D29" i="8" s="1"/>
  <c r="L33" i="9"/>
  <c r="C29" i="8" s="1"/>
  <c r="T32" i="9"/>
  <c r="M32" i="9"/>
  <c r="D28" i="8" s="1"/>
  <c r="L32" i="9"/>
  <c r="C28" i="8" s="1"/>
  <c r="T31" i="9"/>
  <c r="M31" i="9"/>
  <c r="L31" i="9"/>
  <c r="C27" i="8" s="1"/>
  <c r="T30" i="9"/>
  <c r="M30" i="9"/>
  <c r="D26" i="8" s="1"/>
  <c r="L30" i="9"/>
  <c r="C26" i="8" s="1"/>
  <c r="M29" i="9"/>
  <c r="D25" i="8" s="1"/>
  <c r="L29" i="9"/>
  <c r="C25" i="8" s="1"/>
  <c r="M28" i="9"/>
  <c r="D24" i="8" s="1"/>
  <c r="L28" i="9"/>
  <c r="D53" i="11" s="1"/>
  <c r="M27" i="9"/>
  <c r="D23" i="8" s="1"/>
  <c r="L27" i="9"/>
  <c r="C23" i="8" s="1"/>
  <c r="M26" i="9"/>
  <c r="D51" i="11" s="1"/>
  <c r="L26" i="9"/>
  <c r="C22" i="8" s="1"/>
  <c r="M25" i="9"/>
  <c r="D50" i="11" s="1"/>
  <c r="L25" i="9"/>
  <c r="C21" i="8" s="1"/>
  <c r="D49" i="11"/>
  <c r="C20" i="8"/>
  <c r="D19" i="8"/>
  <c r="D48" i="11"/>
  <c r="M22" i="9"/>
  <c r="D18" i="8" s="1"/>
  <c r="C18" i="8"/>
  <c r="M21" i="9"/>
  <c r="D17" i="8" s="1"/>
  <c r="J29" i="8" l="1"/>
  <c r="J23" i="8"/>
  <c r="D78" i="11" s="1"/>
  <c r="J33" i="8"/>
  <c r="J17" i="8"/>
  <c r="J19" i="8"/>
  <c r="J25" i="8"/>
  <c r="D80" i="11" s="1"/>
  <c r="J28" i="8"/>
  <c r="J32" i="8"/>
  <c r="J36" i="8"/>
  <c r="J31" i="8"/>
  <c r="J35" i="8"/>
  <c r="J18" i="8"/>
  <c r="J24" i="8"/>
  <c r="J26" i="8"/>
  <c r="J30" i="8"/>
  <c r="J34" i="8"/>
  <c r="J27" i="8"/>
  <c r="D46" i="11"/>
  <c r="X8" i="10"/>
  <c r="T12" i="10"/>
  <c r="P17" i="10"/>
  <c r="X30" i="10"/>
  <c r="X10" i="10"/>
  <c r="H14" i="10"/>
  <c r="L18" i="10"/>
  <c r="P36" i="10"/>
  <c r="X50" i="10"/>
  <c r="O46" i="10"/>
  <c r="P9" i="10"/>
  <c r="X11" i="10"/>
  <c r="X68" i="10" s="1"/>
  <c r="P13" i="10"/>
  <c r="T14" i="10"/>
  <c r="X17" i="10"/>
  <c r="K19" i="10"/>
  <c r="P32" i="10"/>
  <c r="X40" i="10"/>
  <c r="X47" i="10"/>
  <c r="T51" i="10"/>
  <c r="P10" i="10"/>
  <c r="H12" i="10"/>
  <c r="X13" i="10"/>
  <c r="L16" i="10"/>
  <c r="H18" i="10"/>
  <c r="P28" i="10"/>
  <c r="T33" i="10"/>
  <c r="P42" i="10"/>
  <c r="X48" i="10"/>
  <c r="X63" i="10"/>
  <c r="U11" i="10"/>
  <c r="U35" i="10"/>
  <c r="B180" i="11"/>
  <c r="F17" i="10"/>
  <c r="Y14" i="10"/>
  <c r="U7" i="10"/>
  <c r="Q19" i="10"/>
  <c r="U28" i="10"/>
  <c r="Q51" i="10"/>
  <c r="M13" i="10"/>
  <c r="Y22" i="10"/>
  <c r="U37" i="10"/>
  <c r="V41" i="10"/>
  <c r="U15" i="10"/>
  <c r="I17" i="10"/>
  <c r="Q45" i="10"/>
  <c r="U48" i="10"/>
  <c r="Y63" i="10"/>
  <c r="Y8" i="10"/>
  <c r="I12" i="10"/>
  <c r="Q16" i="10"/>
  <c r="Y18" i="10"/>
  <c r="V25" i="10"/>
  <c r="Y29" i="10"/>
  <c r="U33" i="10"/>
  <c r="Q39" i="10"/>
  <c r="Q47" i="10"/>
  <c r="U55" i="10"/>
  <c r="U12" i="10"/>
  <c r="Y13" i="10"/>
  <c r="M14" i="10"/>
  <c r="I15" i="10"/>
  <c r="Y15" i="10"/>
  <c r="M17" i="10"/>
  <c r="Y17" i="10"/>
  <c r="U19" i="10"/>
  <c r="Y25" i="10"/>
  <c r="Y33" i="10"/>
  <c r="Y37" i="10"/>
  <c r="Y41" i="10"/>
  <c r="U56" i="10"/>
  <c r="U5" i="10"/>
  <c r="Q8" i="10"/>
  <c r="Q9" i="10"/>
  <c r="R10" i="10"/>
  <c r="Y11" i="10"/>
  <c r="M12" i="10"/>
  <c r="Y12" i="10"/>
  <c r="Q13" i="10"/>
  <c r="Q14" i="10"/>
  <c r="M15" i="10"/>
  <c r="J16" i="10"/>
  <c r="U16" i="10"/>
  <c r="Q18" i="10"/>
  <c r="Y19" i="10"/>
  <c r="U24" i="10"/>
  <c r="U26" i="10"/>
  <c r="Y28" i="10"/>
  <c r="Y30" i="10"/>
  <c r="Q33" i="10"/>
  <c r="U34" i="10"/>
  <c r="U38" i="10"/>
  <c r="U44" i="10"/>
  <c r="Y47" i="10"/>
  <c r="Y51" i="10"/>
  <c r="Y56" i="10"/>
  <c r="Q5" i="10"/>
  <c r="Y7" i="10"/>
  <c r="Q10" i="10"/>
  <c r="Y10" i="10"/>
  <c r="M18" i="10"/>
  <c r="I19" i="10"/>
  <c r="Y23" i="10"/>
  <c r="U32" i="10"/>
  <c r="Y35" i="10"/>
  <c r="Y43" i="10"/>
  <c r="Y45" i="10"/>
  <c r="U74" i="10"/>
  <c r="U76" i="10" s="1"/>
  <c r="Y5" i="10"/>
  <c r="U9" i="10"/>
  <c r="U10" i="10"/>
  <c r="Q11" i="10"/>
  <c r="Q12" i="10"/>
  <c r="I13" i="10"/>
  <c r="U13" i="10"/>
  <c r="I14" i="10"/>
  <c r="Q15" i="10"/>
  <c r="Y16" i="10"/>
  <c r="U17" i="10"/>
  <c r="I18" i="10"/>
  <c r="M19" i="10"/>
  <c r="Q22" i="10"/>
  <c r="Q25" i="10"/>
  <c r="Q29" i="10"/>
  <c r="Y31" i="10"/>
  <c r="Q35" i="10"/>
  <c r="Y36" i="10"/>
  <c r="Y38" i="10"/>
  <c r="Q41" i="10"/>
  <c r="U42" i="10"/>
  <c r="U46" i="10"/>
  <c r="Q48" i="10"/>
  <c r="U52" i="10"/>
  <c r="W9" i="10"/>
  <c r="G13" i="10"/>
  <c r="K15" i="10"/>
  <c r="G17" i="10"/>
  <c r="W35" i="10"/>
  <c r="B196" i="11"/>
  <c r="O35" i="10"/>
  <c r="K16" i="10"/>
  <c r="S30" i="10"/>
  <c r="V14" i="10"/>
  <c r="R15" i="10"/>
  <c r="F16" i="10"/>
  <c r="V18" i="10"/>
  <c r="R19" i="10"/>
  <c r="V29" i="10"/>
  <c r="R55" i="10"/>
  <c r="B152" i="11"/>
  <c r="R11" i="10"/>
  <c r="R68" i="10" s="1"/>
  <c r="F12" i="10"/>
  <c r="J12" i="10"/>
  <c r="N12" i="10"/>
  <c r="V12" i="10"/>
  <c r="K13" i="10"/>
  <c r="R13" i="10"/>
  <c r="F14" i="10"/>
  <c r="J14" i="10"/>
  <c r="N14" i="10"/>
  <c r="G16" i="10"/>
  <c r="R17" i="10"/>
  <c r="F18" i="10"/>
  <c r="J18" i="10"/>
  <c r="N18" i="10"/>
  <c r="V33" i="10"/>
  <c r="S38" i="10"/>
  <c r="R49" i="10"/>
  <c r="B99" i="11"/>
  <c r="B169" i="11"/>
  <c r="G12" i="10"/>
  <c r="K12" i="10"/>
  <c r="G14" i="10"/>
  <c r="K14" i="10"/>
  <c r="G15" i="10"/>
  <c r="P15" i="10"/>
  <c r="X15" i="10"/>
  <c r="H16" i="10"/>
  <c r="N16" i="10"/>
  <c r="V16" i="10"/>
  <c r="K17" i="10"/>
  <c r="G18" i="10"/>
  <c r="P19" i="10"/>
  <c r="X19" i="10"/>
  <c r="X23" i="10"/>
  <c r="T25" i="10"/>
  <c r="T27" i="10"/>
  <c r="P30" i="10"/>
  <c r="T31" i="10"/>
  <c r="T38" i="10"/>
  <c r="R41" i="10"/>
  <c r="V45" i="10"/>
  <c r="P50" i="10"/>
  <c r="V55" i="10"/>
  <c r="C17" i="8"/>
  <c r="V5" i="10"/>
  <c r="X7" i="10"/>
  <c r="T10" i="10"/>
  <c r="T11" i="10"/>
  <c r="T68" i="10" s="1"/>
  <c r="R12" i="10"/>
  <c r="X12" i="10"/>
  <c r="H13" i="10"/>
  <c r="L13" i="10"/>
  <c r="V13" i="10"/>
  <c r="P14" i="10"/>
  <c r="U14" i="10"/>
  <c r="F15" i="10"/>
  <c r="J15" i="10"/>
  <c r="N15" i="10"/>
  <c r="T15" i="10"/>
  <c r="R16" i="10"/>
  <c r="X16" i="10"/>
  <c r="H17" i="10"/>
  <c r="L17" i="10"/>
  <c r="Q17" i="10"/>
  <c r="V17" i="10"/>
  <c r="P18" i="10"/>
  <c r="U18" i="10"/>
  <c r="F19" i="10"/>
  <c r="J19" i="10"/>
  <c r="N19" i="10"/>
  <c r="T19" i="10"/>
  <c r="Q23" i="10"/>
  <c r="P25" i="10"/>
  <c r="U25" i="10"/>
  <c r="Q26" i="10"/>
  <c r="U27" i="10"/>
  <c r="Q32" i="10"/>
  <c r="R33" i="10"/>
  <c r="X33" i="10"/>
  <c r="P35" i="10"/>
  <c r="R37" i="10"/>
  <c r="Q40" i="10"/>
  <c r="U41" i="10"/>
  <c r="Q42" i="10"/>
  <c r="Q43" i="10"/>
  <c r="U45" i="10"/>
  <c r="T46" i="10"/>
  <c r="Q50" i="10"/>
  <c r="Q55" i="10"/>
  <c r="P56" i="10"/>
  <c r="R5" i="10"/>
  <c r="T7" i="10"/>
  <c r="V10" i="10"/>
  <c r="V11" i="10"/>
  <c r="V68" i="10" s="1"/>
  <c r="P12" i="10"/>
  <c r="F13" i="10"/>
  <c r="J13" i="10"/>
  <c r="N13" i="10"/>
  <c r="T13" i="10"/>
  <c r="R14" i="10"/>
  <c r="X14" i="10"/>
  <c r="H15" i="10"/>
  <c r="L15" i="10"/>
  <c r="V15" i="10"/>
  <c r="P16" i="10"/>
  <c r="T17" i="10"/>
  <c r="R18" i="10"/>
  <c r="X18" i="10"/>
  <c r="V19" i="10"/>
  <c r="X22" i="10"/>
  <c r="R25" i="10"/>
  <c r="X25" i="10"/>
  <c r="X26" i="10"/>
  <c r="R29" i="10"/>
  <c r="X36" i="10"/>
  <c r="V37" i="10"/>
  <c r="T39" i="10"/>
  <c r="T44" i="10"/>
  <c r="R45" i="10"/>
  <c r="V49" i="10"/>
  <c r="B134" i="11"/>
  <c r="B193" i="11"/>
  <c r="O74" i="10"/>
  <c r="O50" i="10"/>
  <c r="O48" i="10"/>
  <c r="O42" i="10"/>
  <c r="O40" i="10"/>
  <c r="O34" i="10"/>
  <c r="O32" i="10"/>
  <c r="O26" i="10"/>
  <c r="O24" i="10"/>
  <c r="O63" i="10"/>
  <c r="O43" i="10"/>
  <c r="O36" i="10"/>
  <c r="O33" i="10"/>
  <c r="O30" i="10"/>
  <c r="O29" i="10"/>
  <c r="O23" i="10"/>
  <c r="O19" i="10"/>
  <c r="O18" i="10"/>
  <c r="O17" i="10"/>
  <c r="O16" i="10"/>
  <c r="O15" i="10"/>
  <c r="O14" i="10"/>
  <c r="O13" i="10"/>
  <c r="O12" i="10"/>
  <c r="O11" i="10"/>
  <c r="O9" i="10"/>
  <c r="O51" i="10"/>
  <c r="O44" i="10"/>
  <c r="O41" i="10"/>
  <c r="O38" i="10"/>
  <c r="O37" i="10"/>
  <c r="O31" i="10"/>
  <c r="O22" i="10"/>
  <c r="O8" i="10"/>
  <c r="O5" i="10"/>
  <c r="O52" i="10"/>
  <c r="S51" i="10"/>
  <c r="S43" i="10"/>
  <c r="S35" i="10"/>
  <c r="S27" i="10"/>
  <c r="S55" i="10"/>
  <c r="S52" i="10"/>
  <c r="S46" i="10"/>
  <c r="S42" i="10"/>
  <c r="S39" i="10"/>
  <c r="S33" i="10"/>
  <c r="S32" i="10"/>
  <c r="S19" i="10"/>
  <c r="S18" i="10"/>
  <c r="S17" i="10"/>
  <c r="S16" i="10"/>
  <c r="S15" i="10"/>
  <c r="S14" i="10"/>
  <c r="S13" i="10"/>
  <c r="S12" i="10"/>
  <c r="S11" i="10"/>
  <c r="S68" i="10" s="1"/>
  <c r="S56" i="10"/>
  <c r="S50" i="10"/>
  <c r="S47" i="10"/>
  <c r="S41" i="10"/>
  <c r="S40" i="10"/>
  <c r="S29" i="10"/>
  <c r="S28" i="10"/>
  <c r="S9" i="10"/>
  <c r="S5" i="10"/>
  <c r="S63" i="10"/>
  <c r="S49" i="10"/>
  <c r="W56" i="10"/>
  <c r="W52" i="10"/>
  <c r="W46" i="10"/>
  <c r="W44" i="10"/>
  <c r="W38" i="10"/>
  <c r="W36" i="10"/>
  <c r="W30" i="10"/>
  <c r="W28" i="10"/>
  <c r="W63" i="10"/>
  <c r="W51" i="10"/>
  <c r="W48" i="10"/>
  <c r="W45" i="10"/>
  <c r="W33" i="10"/>
  <c r="W26" i="10"/>
  <c r="W23" i="10"/>
  <c r="W19" i="10"/>
  <c r="W18" i="10"/>
  <c r="W17" i="10"/>
  <c r="W16" i="10"/>
  <c r="W15" i="10"/>
  <c r="W14" i="10"/>
  <c r="W13" i="10"/>
  <c r="W12" i="10"/>
  <c r="W11" i="10"/>
  <c r="W68" i="10" s="1"/>
  <c r="W7" i="10"/>
  <c r="W74" i="10"/>
  <c r="W76" i="10" s="1"/>
  <c r="W55" i="10"/>
  <c r="W41" i="10"/>
  <c r="W34" i="10"/>
  <c r="W31" i="10"/>
  <c r="W27" i="10"/>
  <c r="W24" i="10"/>
  <c r="W5" i="10"/>
  <c r="W49" i="10"/>
  <c r="S8" i="10"/>
  <c r="O10" i="10"/>
  <c r="S10" i="10"/>
  <c r="W10" i="10"/>
  <c r="S22" i="10"/>
  <c r="S24" i="10"/>
  <c r="O28" i="10"/>
  <c r="W29" i="10"/>
  <c r="W32" i="10"/>
  <c r="S44" i="10"/>
  <c r="O45" i="10"/>
  <c r="W47" i="10"/>
  <c r="S48" i="10"/>
  <c r="W50" i="10"/>
  <c r="O55" i="10"/>
  <c r="O7" i="10"/>
  <c r="W8" i="10"/>
  <c r="W22" i="10"/>
  <c r="S23" i="10"/>
  <c r="O27" i="10"/>
  <c r="S34" i="10"/>
  <c r="W37" i="10"/>
  <c r="W40" i="10"/>
  <c r="O56" i="10"/>
  <c r="S74" i="10"/>
  <c r="S76" i="10" s="1"/>
  <c r="S7" i="10"/>
  <c r="O25" i="10"/>
  <c r="S25" i="10"/>
  <c r="W25" i="10"/>
  <c r="S26" i="10"/>
  <c r="S31" i="10"/>
  <c r="S36" i="10"/>
  <c r="S37" i="10"/>
  <c r="W39" i="10"/>
  <c r="W43" i="10"/>
  <c r="O47" i="10"/>
  <c r="P63" i="10"/>
  <c r="P55" i="10"/>
  <c r="P47" i="10"/>
  <c r="P45" i="10"/>
  <c r="P39" i="10"/>
  <c r="P37" i="10"/>
  <c r="P31" i="10"/>
  <c r="P29" i="10"/>
  <c r="P23" i="10"/>
  <c r="T74" i="10"/>
  <c r="T76" i="10" s="1"/>
  <c r="T55" i="10"/>
  <c r="T50" i="10"/>
  <c r="T48" i="10"/>
  <c r="T45" i="10"/>
  <c r="T42" i="10"/>
  <c r="T40" i="10"/>
  <c r="T37" i="10"/>
  <c r="T34" i="10"/>
  <c r="T32" i="10"/>
  <c r="T29" i="10"/>
  <c r="T26" i="10"/>
  <c r="T24" i="10"/>
  <c r="X55" i="10"/>
  <c r="X57" i="10" s="1"/>
  <c r="X51" i="10"/>
  <c r="X45" i="10"/>
  <c r="X43" i="10"/>
  <c r="X37" i="10"/>
  <c r="X35" i="10"/>
  <c r="X29" i="10"/>
  <c r="X27" i="10"/>
  <c r="P7" i="10"/>
  <c r="T8" i="10"/>
  <c r="X9" i="10"/>
  <c r="T22" i="10"/>
  <c r="T23" i="10"/>
  <c r="P24" i="10"/>
  <c r="P27" i="10"/>
  <c r="T30" i="10"/>
  <c r="X32" i="10"/>
  <c r="P34" i="10"/>
  <c r="T36" i="10"/>
  <c r="X39" i="10"/>
  <c r="X42" i="10"/>
  <c r="T43" i="10"/>
  <c r="P46" i="10"/>
  <c r="X46" i="10"/>
  <c r="P49" i="10"/>
  <c r="T49" i="10"/>
  <c r="X49" i="10"/>
  <c r="P52" i="10"/>
  <c r="X52" i="10"/>
  <c r="T63" i="10"/>
  <c r="P74" i="10"/>
  <c r="P76" i="10" s="1"/>
  <c r="Q56" i="10"/>
  <c r="Q52" i="10"/>
  <c r="Q46" i="10"/>
  <c r="Q44" i="10"/>
  <c r="Q38" i="10"/>
  <c r="Q36" i="10"/>
  <c r="Q30" i="10"/>
  <c r="Q28" i="10"/>
  <c r="U63" i="10"/>
  <c r="U47" i="10"/>
  <c r="U39" i="10"/>
  <c r="U31" i="10"/>
  <c r="U23" i="10"/>
  <c r="Y74" i="10"/>
  <c r="Y76" i="10" s="1"/>
  <c r="Y50" i="10"/>
  <c r="Y48" i="10"/>
  <c r="Y42" i="10"/>
  <c r="Y40" i="10"/>
  <c r="Y34" i="10"/>
  <c r="Y32" i="10"/>
  <c r="Y26" i="10"/>
  <c r="Y24" i="10"/>
  <c r="P5" i="10"/>
  <c r="T5" i="10"/>
  <c r="X5" i="10"/>
  <c r="Q7" i="10"/>
  <c r="P8" i="10"/>
  <c r="U8" i="10"/>
  <c r="T9" i="10"/>
  <c r="Y9" i="10"/>
  <c r="P22" i="10"/>
  <c r="U22" i="10"/>
  <c r="Q24" i="10"/>
  <c r="X24" i="10"/>
  <c r="P26" i="10"/>
  <c r="Q27" i="10"/>
  <c r="Y27" i="10"/>
  <c r="T28" i="10"/>
  <c r="U29" i="10"/>
  <c r="U30" i="10"/>
  <c r="Q31" i="10"/>
  <c r="X31" i="10"/>
  <c r="Q34" i="10"/>
  <c r="X34" i="10"/>
  <c r="T35" i="10"/>
  <c r="U36" i="10"/>
  <c r="Q37" i="10"/>
  <c r="P38" i="10"/>
  <c r="X38" i="10"/>
  <c r="Y39" i="10"/>
  <c r="U40" i="10"/>
  <c r="P41" i="10"/>
  <c r="T41" i="10"/>
  <c r="X41" i="10"/>
  <c r="U43" i="10"/>
  <c r="P44" i="10"/>
  <c r="X44" i="10"/>
  <c r="Y46" i="10"/>
  <c r="T47" i="10"/>
  <c r="P48" i="10"/>
  <c r="Q49" i="10"/>
  <c r="U49" i="10"/>
  <c r="Y49" i="10"/>
  <c r="U50" i="10"/>
  <c r="P51" i="10"/>
  <c r="Y52" i="10"/>
  <c r="Y55" i="10"/>
  <c r="T56" i="10"/>
  <c r="Q74" i="10"/>
  <c r="Q76" i="10" s="1"/>
  <c r="X74" i="10"/>
  <c r="X76" i="10" s="1"/>
  <c r="E32" i="11"/>
  <c r="F32" i="11" s="1"/>
  <c r="B220" i="11"/>
  <c r="E220" i="11" s="1"/>
  <c r="F220" i="11" s="1"/>
  <c r="E39" i="11"/>
  <c r="F39" i="11" s="1"/>
  <c r="B118" i="11"/>
  <c r="N29" i="10"/>
  <c r="R7" i="10"/>
  <c r="V7" i="10"/>
  <c r="R22" i="10"/>
  <c r="V22" i="10"/>
  <c r="R26" i="10"/>
  <c r="V26" i="10"/>
  <c r="R30" i="10"/>
  <c r="V30" i="10"/>
  <c r="R34" i="10"/>
  <c r="V34" i="10"/>
  <c r="R38" i="10"/>
  <c r="V38" i="10"/>
  <c r="R42" i="10"/>
  <c r="V42" i="10"/>
  <c r="R46" i="10"/>
  <c r="V46" i="10"/>
  <c r="R50" i="10"/>
  <c r="V50" i="10"/>
  <c r="R56" i="10"/>
  <c r="V56" i="10"/>
  <c r="R9" i="10"/>
  <c r="V9" i="10"/>
  <c r="R24" i="10"/>
  <c r="V24" i="10"/>
  <c r="R28" i="10"/>
  <c r="V28" i="10"/>
  <c r="R32" i="10"/>
  <c r="V32" i="10"/>
  <c r="R36" i="10"/>
  <c r="V36" i="10"/>
  <c r="R40" i="10"/>
  <c r="V40" i="10"/>
  <c r="R44" i="10"/>
  <c r="V44" i="10"/>
  <c r="R48" i="10"/>
  <c r="V48" i="10"/>
  <c r="R52" i="10"/>
  <c r="V52" i="10"/>
  <c r="R74" i="10"/>
  <c r="R76" i="10" s="1"/>
  <c r="V74" i="10"/>
  <c r="V76" i="10" s="1"/>
  <c r="B117" i="11"/>
  <c r="B162" i="11"/>
  <c r="E212" i="11"/>
  <c r="F212" i="11" s="1"/>
  <c r="R8" i="10"/>
  <c r="V8" i="10"/>
  <c r="R23" i="10"/>
  <c r="V23" i="10"/>
  <c r="R27" i="10"/>
  <c r="V27" i="10"/>
  <c r="R31" i="10"/>
  <c r="V31" i="10"/>
  <c r="R35" i="10"/>
  <c r="V35" i="10"/>
  <c r="R39" i="10"/>
  <c r="V39" i="10"/>
  <c r="R43" i="10"/>
  <c r="V43" i="10"/>
  <c r="R47" i="10"/>
  <c r="V47" i="10"/>
  <c r="R51" i="10"/>
  <c r="V51" i="10"/>
  <c r="D52" i="11"/>
  <c r="F52" i="11" s="1"/>
  <c r="G52" i="11" s="1"/>
  <c r="D54" i="11"/>
  <c r="D22" i="8"/>
  <c r="J22" i="8" s="1"/>
  <c r="D77" i="11" s="1"/>
  <c r="D21" i="8"/>
  <c r="J21" i="8" s="1"/>
  <c r="D76" i="11" s="1"/>
  <c r="D20" i="8"/>
  <c r="J20" i="8" s="1"/>
  <c r="D75" i="11" s="1"/>
  <c r="C24" i="8"/>
  <c r="K5" i="10"/>
  <c r="C19" i="8"/>
  <c r="G5" i="10"/>
  <c r="D47" i="11"/>
  <c r="F47" i="11" s="1"/>
  <c r="G47" i="11" s="1"/>
  <c r="I5" i="10"/>
  <c r="M5" i="10"/>
  <c r="G8" i="10"/>
  <c r="K8" i="10"/>
  <c r="G9" i="10"/>
  <c r="K9" i="10"/>
  <c r="H22" i="10"/>
  <c r="L22" i="10"/>
  <c r="H23" i="10"/>
  <c r="L23" i="10"/>
  <c r="H24" i="10"/>
  <c r="L24" i="10"/>
  <c r="H25" i="10"/>
  <c r="L25" i="10"/>
  <c r="H26" i="10"/>
  <c r="L26" i="10"/>
  <c r="H27" i="10"/>
  <c r="L27" i="10"/>
  <c r="H28" i="10"/>
  <c r="L28" i="10"/>
  <c r="H29" i="10"/>
  <c r="L29" i="10"/>
  <c r="F5" i="10"/>
  <c r="J5" i="10"/>
  <c r="N5" i="10"/>
  <c r="H8" i="10"/>
  <c r="L8" i="10"/>
  <c r="H9" i="10"/>
  <c r="L9" i="10"/>
  <c r="I22" i="10"/>
  <c r="M22" i="10"/>
  <c r="I23" i="10"/>
  <c r="M23" i="10"/>
  <c r="I24" i="10"/>
  <c r="M24" i="10"/>
  <c r="I25" i="10"/>
  <c r="M25" i="10"/>
  <c r="I26" i="10"/>
  <c r="M26" i="10"/>
  <c r="I27" i="10"/>
  <c r="M27" i="10"/>
  <c r="I28" i="10"/>
  <c r="M28" i="10"/>
  <c r="I29" i="10"/>
  <c r="M29" i="10"/>
  <c r="I8" i="10"/>
  <c r="M8" i="10"/>
  <c r="I9" i="10"/>
  <c r="M9" i="10"/>
  <c r="F22" i="10"/>
  <c r="J22" i="10"/>
  <c r="N22" i="10"/>
  <c r="F23" i="10"/>
  <c r="J23" i="10"/>
  <c r="N23" i="10"/>
  <c r="F24" i="10"/>
  <c r="J24" i="10"/>
  <c r="N24" i="10"/>
  <c r="F25" i="10"/>
  <c r="J25" i="10"/>
  <c r="N25" i="10"/>
  <c r="F26" i="10"/>
  <c r="J26" i="10"/>
  <c r="N26" i="10"/>
  <c r="F27" i="10"/>
  <c r="J27" i="10"/>
  <c r="N27" i="10"/>
  <c r="F28" i="10"/>
  <c r="J28" i="10"/>
  <c r="N28" i="10"/>
  <c r="F29" i="10"/>
  <c r="J29" i="10"/>
  <c r="K75" i="10"/>
  <c r="G75" i="10"/>
  <c r="K74" i="10"/>
  <c r="G74" i="10"/>
  <c r="K63" i="10"/>
  <c r="G63" i="10"/>
  <c r="K56" i="10"/>
  <c r="G56" i="10"/>
  <c r="K55" i="10"/>
  <c r="G55" i="10"/>
  <c r="K52" i="10"/>
  <c r="G52" i="10"/>
  <c r="K51" i="10"/>
  <c r="G51" i="10"/>
  <c r="K50" i="10"/>
  <c r="G50" i="10"/>
  <c r="K49" i="10"/>
  <c r="G49" i="10"/>
  <c r="K48" i="10"/>
  <c r="G48" i="10"/>
  <c r="K47" i="10"/>
  <c r="G47" i="10"/>
  <c r="K46" i="10"/>
  <c r="G46" i="10"/>
  <c r="K45" i="10"/>
  <c r="G45" i="10"/>
  <c r="K44" i="10"/>
  <c r="G44" i="10"/>
  <c r="K43" i="10"/>
  <c r="G43" i="10"/>
  <c r="K42" i="10"/>
  <c r="G42" i="10"/>
  <c r="K41" i="10"/>
  <c r="G41" i="10"/>
  <c r="K40" i="10"/>
  <c r="G40" i="10"/>
  <c r="K39" i="10"/>
  <c r="G39" i="10"/>
  <c r="K38" i="10"/>
  <c r="G38" i="10"/>
  <c r="K37" i="10"/>
  <c r="G37" i="10"/>
  <c r="K36" i="10"/>
  <c r="G36" i="10"/>
  <c r="K35" i="10"/>
  <c r="G35" i="10"/>
  <c r="K34" i="10"/>
  <c r="G34" i="10"/>
  <c r="K33" i="10"/>
  <c r="G33" i="10"/>
  <c r="K32" i="10"/>
  <c r="G32" i="10"/>
  <c r="K31" i="10"/>
  <c r="G31" i="10"/>
  <c r="K30" i="10"/>
  <c r="G30" i="10"/>
  <c r="N75" i="10"/>
  <c r="J75" i="10"/>
  <c r="F75" i="10"/>
  <c r="N74" i="10"/>
  <c r="J74" i="10"/>
  <c r="F74" i="10"/>
  <c r="N63" i="10"/>
  <c r="J63" i="10"/>
  <c r="F63" i="10"/>
  <c r="N56" i="10"/>
  <c r="J56" i="10"/>
  <c r="F56" i="10"/>
  <c r="N55" i="10"/>
  <c r="J55" i="10"/>
  <c r="F55" i="10"/>
  <c r="N52" i="10"/>
  <c r="J52" i="10"/>
  <c r="F52" i="10"/>
  <c r="N51" i="10"/>
  <c r="J51" i="10"/>
  <c r="F51" i="10"/>
  <c r="N50" i="10"/>
  <c r="J50" i="10"/>
  <c r="F50" i="10"/>
  <c r="N49" i="10"/>
  <c r="J49" i="10"/>
  <c r="F49" i="10"/>
  <c r="N48" i="10"/>
  <c r="J48" i="10"/>
  <c r="F48" i="10"/>
  <c r="N47" i="10"/>
  <c r="J47" i="10"/>
  <c r="F47" i="10"/>
  <c r="N46" i="10"/>
  <c r="J46" i="10"/>
  <c r="F46" i="10"/>
  <c r="N45" i="10"/>
  <c r="J45" i="10"/>
  <c r="F45" i="10"/>
  <c r="N44" i="10"/>
  <c r="J44" i="10"/>
  <c r="F44" i="10"/>
  <c r="N43" i="10"/>
  <c r="J43" i="10"/>
  <c r="F43" i="10"/>
  <c r="N42" i="10"/>
  <c r="J42" i="10"/>
  <c r="F42" i="10"/>
  <c r="N41" i="10"/>
  <c r="J41" i="10"/>
  <c r="F41" i="10"/>
  <c r="N40" i="10"/>
  <c r="J40" i="10"/>
  <c r="F40" i="10"/>
  <c r="N39" i="10"/>
  <c r="J39" i="10"/>
  <c r="F39" i="10"/>
  <c r="N38" i="10"/>
  <c r="J38" i="10"/>
  <c r="F38" i="10"/>
  <c r="N37" i="10"/>
  <c r="J37" i="10"/>
  <c r="F37" i="10"/>
  <c r="N36" i="10"/>
  <c r="J36" i="10"/>
  <c r="F36" i="10"/>
  <c r="N35" i="10"/>
  <c r="J35" i="10"/>
  <c r="F35" i="10"/>
  <c r="N34" i="10"/>
  <c r="J34" i="10"/>
  <c r="F34" i="10"/>
  <c r="N33" i="10"/>
  <c r="J33" i="10"/>
  <c r="F33" i="10"/>
  <c r="N32" i="10"/>
  <c r="J32" i="10"/>
  <c r="F32" i="10"/>
  <c r="N31" i="10"/>
  <c r="J31" i="10"/>
  <c r="F31" i="10"/>
  <c r="N30" i="10"/>
  <c r="J30" i="10"/>
  <c r="F30" i="10"/>
  <c r="M75" i="10"/>
  <c r="I75" i="10"/>
  <c r="M74" i="10"/>
  <c r="I74" i="10"/>
  <c r="M63" i="10"/>
  <c r="I63" i="10"/>
  <c r="M56" i="10"/>
  <c r="I56" i="10"/>
  <c r="M55" i="10"/>
  <c r="I55" i="10"/>
  <c r="M52" i="10"/>
  <c r="I52" i="10"/>
  <c r="M51" i="10"/>
  <c r="I51" i="10"/>
  <c r="M50" i="10"/>
  <c r="I50" i="10"/>
  <c r="M49" i="10"/>
  <c r="I49" i="10"/>
  <c r="M48" i="10"/>
  <c r="I48" i="10"/>
  <c r="M47" i="10"/>
  <c r="I47" i="10"/>
  <c r="M46" i="10"/>
  <c r="I46" i="10"/>
  <c r="M45" i="10"/>
  <c r="I45" i="10"/>
  <c r="M44" i="10"/>
  <c r="I44" i="10"/>
  <c r="M43" i="10"/>
  <c r="I43" i="10"/>
  <c r="M42" i="10"/>
  <c r="I42" i="10"/>
  <c r="M41" i="10"/>
  <c r="I41" i="10"/>
  <c r="M40" i="10"/>
  <c r="I40" i="10"/>
  <c r="M39" i="10"/>
  <c r="I39" i="10"/>
  <c r="M38" i="10"/>
  <c r="I38" i="10"/>
  <c r="M37" i="10"/>
  <c r="I37" i="10"/>
  <c r="M36" i="10"/>
  <c r="I36" i="10"/>
  <c r="M35" i="10"/>
  <c r="I35" i="10"/>
  <c r="M34" i="10"/>
  <c r="I34" i="10"/>
  <c r="M33" i="10"/>
  <c r="I33" i="10"/>
  <c r="M32" i="10"/>
  <c r="I32" i="10"/>
  <c r="M31" i="10"/>
  <c r="I31" i="10"/>
  <c r="M30" i="10"/>
  <c r="I30" i="10"/>
  <c r="F8" i="10"/>
  <c r="L75" i="10"/>
  <c r="H75" i="10"/>
  <c r="L74" i="10"/>
  <c r="H74" i="10"/>
  <c r="L63" i="10"/>
  <c r="H63" i="10"/>
  <c r="L56" i="10"/>
  <c r="H56" i="10"/>
  <c r="L55" i="10"/>
  <c r="H55" i="10"/>
  <c r="L52" i="10"/>
  <c r="H52" i="10"/>
  <c r="L51" i="10"/>
  <c r="H51" i="10"/>
  <c r="L50" i="10"/>
  <c r="H50" i="10"/>
  <c r="L49" i="10"/>
  <c r="H49" i="10"/>
  <c r="L48" i="10"/>
  <c r="H48" i="10"/>
  <c r="L47" i="10"/>
  <c r="H47" i="10"/>
  <c r="L46" i="10"/>
  <c r="H46" i="10"/>
  <c r="L45" i="10"/>
  <c r="H45" i="10"/>
  <c r="L44" i="10"/>
  <c r="H44" i="10"/>
  <c r="L43" i="10"/>
  <c r="H43" i="10"/>
  <c r="L42" i="10"/>
  <c r="H42" i="10"/>
  <c r="L41" i="10"/>
  <c r="H41" i="10"/>
  <c r="L40" i="10"/>
  <c r="H40" i="10"/>
  <c r="L39" i="10"/>
  <c r="H39" i="10"/>
  <c r="L38" i="10"/>
  <c r="H38" i="10"/>
  <c r="L37" i="10"/>
  <c r="H37" i="10"/>
  <c r="L36" i="10"/>
  <c r="H36" i="10"/>
  <c r="L35" i="10"/>
  <c r="H35" i="10"/>
  <c r="L34" i="10"/>
  <c r="H34" i="10"/>
  <c r="L33" i="10"/>
  <c r="H33" i="10"/>
  <c r="L32" i="10"/>
  <c r="H32" i="10"/>
  <c r="L31" i="10"/>
  <c r="H31" i="10"/>
  <c r="L30" i="10"/>
  <c r="H30" i="10"/>
  <c r="H5" i="10"/>
  <c r="L5" i="10"/>
  <c r="J8" i="10"/>
  <c r="N8" i="10"/>
  <c r="F9" i="10"/>
  <c r="J9" i="10"/>
  <c r="N9" i="10"/>
  <c r="G22" i="10"/>
  <c r="K22" i="10"/>
  <c r="G23" i="10"/>
  <c r="K23" i="10"/>
  <c r="G24" i="10"/>
  <c r="K24" i="10"/>
  <c r="G25" i="10"/>
  <c r="K25" i="10"/>
  <c r="G26" i="10"/>
  <c r="K26" i="10"/>
  <c r="G27" i="10"/>
  <c r="K27" i="10"/>
  <c r="G28" i="10"/>
  <c r="K28" i="10"/>
  <c r="G29" i="10"/>
  <c r="K29" i="10"/>
  <c r="F31" i="11"/>
  <c r="F53" i="11"/>
  <c r="G53" i="11" s="1"/>
  <c r="F48" i="11"/>
  <c r="G48" i="11" s="1"/>
  <c r="F56" i="11"/>
  <c r="F64" i="11"/>
  <c r="F46" i="11"/>
  <c r="G46" i="11" s="1"/>
  <c r="F54" i="11"/>
  <c r="G54" i="11" s="1"/>
  <c r="F60" i="11"/>
  <c r="F36" i="11"/>
  <c r="F35" i="11"/>
  <c r="F30" i="11"/>
  <c r="F33" i="11"/>
  <c r="F38" i="11"/>
  <c r="F29" i="11"/>
  <c r="F34" i="11"/>
  <c r="F37" i="11"/>
  <c r="F55" i="11"/>
  <c r="F63" i="11"/>
  <c r="F58" i="11"/>
  <c r="F61" i="11"/>
  <c r="F59" i="11"/>
  <c r="F57" i="11"/>
  <c r="F62" i="11"/>
  <c r="F65" i="11"/>
  <c r="B161" i="11"/>
  <c r="B185" i="11"/>
  <c r="B183" i="11"/>
  <c r="B155" i="11"/>
  <c r="B211" i="11"/>
  <c r="B187" i="11"/>
  <c r="B159" i="11"/>
  <c r="B106" i="11"/>
  <c r="B191" i="11"/>
  <c r="B163" i="11"/>
  <c r="B219" i="11"/>
  <c r="B195" i="11"/>
  <c r="B167" i="11"/>
  <c r="B114" i="11"/>
  <c r="B199" i="11"/>
  <c r="B171" i="11"/>
  <c r="B227" i="11"/>
  <c r="B140" i="11"/>
  <c r="B215" i="11"/>
  <c r="B223" i="11"/>
  <c r="B210" i="11"/>
  <c r="B182" i="11"/>
  <c r="B214" i="11"/>
  <c r="B186" i="11"/>
  <c r="B105" i="11"/>
  <c r="B158" i="11"/>
  <c r="B218" i="11"/>
  <c r="B190" i="11"/>
  <c r="B135" i="11"/>
  <c r="B222" i="11"/>
  <c r="B194" i="11"/>
  <c r="B113" i="11"/>
  <c r="B166" i="11"/>
  <c r="B139" i="11"/>
  <c r="B226" i="11"/>
  <c r="B198" i="11"/>
  <c r="B143" i="11"/>
  <c r="B110" i="11"/>
  <c r="B154" i="11"/>
  <c r="B170" i="11"/>
  <c r="B109" i="11"/>
  <c r="B136" i="11"/>
  <c r="B144" i="11"/>
  <c r="B156" i="11"/>
  <c r="B103" i="11"/>
  <c r="B160" i="11"/>
  <c r="B107" i="11"/>
  <c r="B164" i="11"/>
  <c r="B137" i="11"/>
  <c r="B111" i="11"/>
  <c r="B168" i="11"/>
  <c r="B141" i="11"/>
  <c r="B115" i="11"/>
  <c r="B184" i="11"/>
  <c r="B192" i="11"/>
  <c r="B100" i="11"/>
  <c r="B209" i="11"/>
  <c r="B104" i="11"/>
  <c r="B213" i="11"/>
  <c r="B108" i="11"/>
  <c r="B217" i="11"/>
  <c r="B112" i="11"/>
  <c r="B221" i="11"/>
  <c r="B138" i="11"/>
  <c r="B116" i="11"/>
  <c r="B225" i="11"/>
  <c r="B142" i="11"/>
  <c r="B157" i="11"/>
  <c r="B165" i="11"/>
  <c r="B181" i="11"/>
  <c r="B189" i="11"/>
  <c r="B197" i="11"/>
  <c r="B208" i="11"/>
  <c r="E208" i="11" s="1"/>
  <c r="B216" i="11"/>
  <c r="B224" i="11"/>
  <c r="D60" i="10"/>
  <c r="D61" i="10" s="1"/>
  <c r="D70" i="10"/>
  <c r="D76" i="10"/>
  <c r="L41" i="9"/>
  <c r="I10" i="10" s="1"/>
  <c r="M41" i="9"/>
  <c r="F7" i="10" l="1"/>
  <c r="X67" i="10"/>
  <c r="F66" i="10"/>
  <c r="P67" i="10"/>
  <c r="Y67" i="10"/>
  <c r="Y57" i="10"/>
  <c r="Y72" i="10" s="1"/>
  <c r="Q67" i="10"/>
  <c r="V57" i="10"/>
  <c r="V72" i="10" s="1"/>
  <c r="C37" i="8"/>
  <c r="J37" i="8"/>
  <c r="T67" i="10"/>
  <c r="S57" i="10"/>
  <c r="S72" i="10" s="1"/>
  <c r="V67" i="10"/>
  <c r="Q57" i="10"/>
  <c r="Q72" i="10" s="1"/>
  <c r="D37" i="8"/>
  <c r="T57" i="10"/>
  <c r="T72" i="10" s="1"/>
  <c r="X20" i="10"/>
  <c r="S67" i="10"/>
  <c r="W57" i="10"/>
  <c r="W72" i="10" s="1"/>
  <c r="W67" i="10"/>
  <c r="O67" i="10"/>
  <c r="P66" i="10"/>
  <c r="U53" i="10"/>
  <c r="T66" i="10"/>
  <c r="P53" i="10"/>
  <c r="X66" i="10"/>
  <c r="X53" i="10"/>
  <c r="T53" i="10"/>
  <c r="V66" i="10"/>
  <c r="R66" i="10"/>
  <c r="R20" i="10"/>
  <c r="J57" i="10"/>
  <c r="J72" i="10" s="1"/>
  <c r="E156" i="11" s="1"/>
  <c r="F156" i="11" s="1"/>
  <c r="L76" i="10"/>
  <c r="E186" i="11" s="1"/>
  <c r="F186" i="11" s="1"/>
  <c r="G57" i="10"/>
  <c r="G72" i="10" s="1"/>
  <c r="E153" i="11" s="1"/>
  <c r="F153" i="11" s="1"/>
  <c r="G66" i="10"/>
  <c r="H57" i="10"/>
  <c r="H72" i="10" s="1"/>
  <c r="E154" i="11" s="1"/>
  <c r="F154" i="11" s="1"/>
  <c r="M57" i="10"/>
  <c r="M72" i="10" s="1"/>
  <c r="E159" i="11" s="1"/>
  <c r="F159" i="11" s="1"/>
  <c r="M76" i="10"/>
  <c r="E187" i="11" s="1"/>
  <c r="F187" i="11" s="1"/>
  <c r="H66" i="10"/>
  <c r="F76" i="10"/>
  <c r="E180" i="11" s="1"/>
  <c r="F180" i="11" s="1"/>
  <c r="K57" i="10"/>
  <c r="K72" i="10" s="1"/>
  <c r="E157" i="11" s="1"/>
  <c r="F157" i="11" s="1"/>
  <c r="N57" i="10"/>
  <c r="N72" i="10" s="1"/>
  <c r="E160" i="11" s="1"/>
  <c r="F160" i="11" s="1"/>
  <c r="L57" i="10"/>
  <c r="L72" i="10" s="1"/>
  <c r="E158" i="11" s="1"/>
  <c r="F158" i="11" s="1"/>
  <c r="I57" i="10"/>
  <c r="I72" i="10" s="1"/>
  <c r="E155" i="11" s="1"/>
  <c r="I76" i="10"/>
  <c r="E183" i="11" s="1"/>
  <c r="F183" i="11" s="1"/>
  <c r="L66" i="10"/>
  <c r="N66" i="10"/>
  <c r="H76" i="10"/>
  <c r="E182" i="11" s="1"/>
  <c r="M66" i="10"/>
  <c r="G7" i="10"/>
  <c r="H7" i="10"/>
  <c r="L7" i="10"/>
  <c r="K10" i="10"/>
  <c r="G10" i="10"/>
  <c r="N7" i="10"/>
  <c r="J10" i="10"/>
  <c r="M7" i="10"/>
  <c r="M10" i="10"/>
  <c r="L10" i="10"/>
  <c r="H10" i="10"/>
  <c r="I7" i="10"/>
  <c r="N10" i="10"/>
  <c r="F10" i="10"/>
  <c r="K7" i="10"/>
  <c r="J7" i="10"/>
  <c r="E224" i="11"/>
  <c r="F224" i="11" s="1"/>
  <c r="E213" i="11"/>
  <c r="F213" i="11" s="1"/>
  <c r="E223" i="11"/>
  <c r="F223" i="11" s="1"/>
  <c r="E216" i="11"/>
  <c r="F216" i="11" s="1"/>
  <c r="E225" i="11"/>
  <c r="F225" i="11" s="1"/>
  <c r="E222" i="11"/>
  <c r="F222" i="11" s="1"/>
  <c r="E218" i="11"/>
  <c r="F218" i="11" s="1"/>
  <c r="E210" i="11"/>
  <c r="F210" i="11" s="1"/>
  <c r="E227" i="11"/>
  <c r="F227" i="11" s="1"/>
  <c r="E219" i="11"/>
  <c r="F219" i="11" s="1"/>
  <c r="E211" i="11"/>
  <c r="F211" i="11" s="1"/>
  <c r="E221" i="11"/>
  <c r="F221" i="11" s="1"/>
  <c r="E214" i="11"/>
  <c r="F214" i="11" s="1"/>
  <c r="E226" i="11"/>
  <c r="F226" i="11" s="1"/>
  <c r="E215" i="11"/>
  <c r="F215" i="11" s="1"/>
  <c r="E217" i="11"/>
  <c r="F217" i="11" s="1"/>
  <c r="E209" i="11"/>
  <c r="F209" i="11" s="1"/>
  <c r="F208" i="11"/>
  <c r="P20" i="10"/>
  <c r="O68" i="10"/>
  <c r="O20" i="10"/>
  <c r="W53" i="10"/>
  <c r="S53" i="10"/>
  <c r="M53" i="10"/>
  <c r="J76" i="10"/>
  <c r="E184" i="11" s="1"/>
  <c r="F184" i="11" s="1"/>
  <c r="L53" i="10"/>
  <c r="O57" i="10"/>
  <c r="O72" i="10" s="1"/>
  <c r="E170" i="11" s="1"/>
  <c r="F170" i="11" s="1"/>
  <c r="G76" i="10"/>
  <c r="E181" i="11" s="1"/>
  <c r="F181" i="11" s="1"/>
  <c r="Y53" i="10"/>
  <c r="U66" i="10"/>
  <c r="V53" i="10"/>
  <c r="R57" i="10"/>
  <c r="R72" i="10" s="1"/>
  <c r="H53" i="10"/>
  <c r="U68" i="10"/>
  <c r="U20" i="10"/>
  <c r="U57" i="10"/>
  <c r="U72" i="10" s="1"/>
  <c r="R67" i="10"/>
  <c r="X72" i="10"/>
  <c r="W66" i="10"/>
  <c r="G53" i="10"/>
  <c r="Q53" i="10"/>
  <c r="I66" i="10"/>
  <c r="E23" i="11" s="1"/>
  <c r="F23" i="11" s="1"/>
  <c r="G23" i="11" s="1"/>
  <c r="Q66" i="10"/>
  <c r="S66" i="10"/>
  <c r="K76" i="10"/>
  <c r="E185" i="11" s="1"/>
  <c r="F185" i="11" s="1"/>
  <c r="I53" i="10"/>
  <c r="J66" i="10"/>
  <c r="R53" i="10"/>
  <c r="W20" i="10"/>
  <c r="Y66" i="10"/>
  <c r="P57" i="10"/>
  <c r="P72" i="10" s="1"/>
  <c r="T20" i="10"/>
  <c r="O66" i="10"/>
  <c r="O53" i="10"/>
  <c r="O76" i="10"/>
  <c r="E189" i="11" s="1"/>
  <c r="F189" i="11" s="1"/>
  <c r="K66" i="10"/>
  <c r="E25" i="11" s="1"/>
  <c r="F25" i="11" s="1"/>
  <c r="G25" i="11" s="1"/>
  <c r="K53" i="10"/>
  <c r="V20" i="10"/>
  <c r="S20" i="10"/>
  <c r="N53" i="10"/>
  <c r="N76" i="10"/>
  <c r="E188" i="11" s="1"/>
  <c r="F188" i="11" s="1"/>
  <c r="J53" i="10"/>
  <c r="F53" i="10"/>
  <c r="F57" i="10"/>
  <c r="F72" i="10" s="1"/>
  <c r="E152" i="11" s="1"/>
  <c r="F152" i="11" s="1"/>
  <c r="Y20" i="10"/>
  <c r="Y68" i="10"/>
  <c r="U67" i="10"/>
  <c r="Q68" i="10"/>
  <c r="Q20" i="10"/>
  <c r="E108" i="11" l="1"/>
  <c r="F108" i="11" s="1"/>
  <c r="I67" i="10"/>
  <c r="E49" i="11" s="1"/>
  <c r="F49" i="11" s="1"/>
  <c r="G49" i="11" s="1"/>
  <c r="F67" i="10"/>
  <c r="E20" i="11" s="1"/>
  <c r="F20" i="11" s="1"/>
  <c r="G20" i="11" s="1"/>
  <c r="J67" i="10"/>
  <c r="E50" i="11" s="1"/>
  <c r="F50" i="11" s="1"/>
  <c r="G50" i="11" s="1"/>
  <c r="G67" i="10"/>
  <c r="E21" i="11" s="1"/>
  <c r="F21" i="11" s="1"/>
  <c r="G21" i="11" s="1"/>
  <c r="H67" i="10"/>
  <c r="E22" i="11" s="1"/>
  <c r="F22" i="11" s="1"/>
  <c r="G22" i="11" s="1"/>
  <c r="E195" i="11"/>
  <c r="F195" i="11" s="1"/>
  <c r="E190" i="11"/>
  <c r="F190" i="11" s="1"/>
  <c r="E165" i="11"/>
  <c r="F165" i="11" s="1"/>
  <c r="E166" i="11"/>
  <c r="F166" i="11" s="1"/>
  <c r="E198" i="11"/>
  <c r="F198" i="11" s="1"/>
  <c r="E199" i="11"/>
  <c r="F199" i="11" s="1"/>
  <c r="E194" i="11"/>
  <c r="F194" i="11" s="1"/>
  <c r="E167" i="11"/>
  <c r="F167" i="11" s="1"/>
  <c r="E192" i="11"/>
  <c r="F192" i="11" s="1"/>
  <c r="E168" i="11"/>
  <c r="F168" i="11" s="1"/>
  <c r="E197" i="11"/>
  <c r="F197" i="11" s="1"/>
  <c r="K67" i="10"/>
  <c r="E51" i="11" s="1"/>
  <c r="F51" i="11" s="1"/>
  <c r="G51" i="11" s="1"/>
  <c r="E191" i="11"/>
  <c r="F191" i="11" s="1"/>
  <c r="E161" i="11"/>
  <c r="F161" i="11" s="1"/>
  <c r="E163" i="11"/>
  <c r="F163" i="11" s="1"/>
  <c r="E193" i="11"/>
  <c r="F193" i="11" s="1"/>
  <c r="E196" i="11"/>
  <c r="F196" i="11" s="1"/>
  <c r="E110" i="11"/>
  <c r="F110" i="11" s="1"/>
  <c r="E112" i="11"/>
  <c r="F112" i="11" s="1"/>
  <c r="E164" i="11"/>
  <c r="F164" i="11" s="1"/>
  <c r="L67" i="10"/>
  <c r="E26" i="11" s="1"/>
  <c r="F26" i="11" s="1"/>
  <c r="G26" i="11" s="1"/>
  <c r="N67" i="10"/>
  <c r="E28" i="11" s="1"/>
  <c r="F28" i="11" s="1"/>
  <c r="G28" i="11" s="1"/>
  <c r="E162" i="11"/>
  <c r="F162" i="11" s="1"/>
  <c r="E169" i="11"/>
  <c r="F169" i="11" s="1"/>
  <c r="E171" i="11"/>
  <c r="F171" i="11" s="1"/>
  <c r="M67" i="10"/>
  <c r="E27" i="11" s="1"/>
  <c r="F27" i="11" s="1"/>
  <c r="G27" i="11" s="1"/>
  <c r="E113" i="11"/>
  <c r="F113" i="11" s="1"/>
  <c r="E116" i="11"/>
  <c r="F116" i="11" s="1"/>
  <c r="E114" i="11"/>
  <c r="F114" i="11" s="1"/>
  <c r="E111" i="11"/>
  <c r="F111" i="11" s="1"/>
  <c r="E115" i="11"/>
  <c r="F115" i="11" s="1"/>
  <c r="E117" i="11"/>
  <c r="F117" i="11" s="1"/>
  <c r="E118" i="11"/>
  <c r="F118" i="11" s="1"/>
  <c r="E109" i="11"/>
  <c r="F109" i="11" s="1"/>
  <c r="E24" i="11"/>
  <c r="F24" i="11" s="1"/>
  <c r="G24" i="11" s="1"/>
  <c r="E228" i="11"/>
  <c r="F182" i="11"/>
  <c r="F155" i="11"/>
  <c r="D72" i="10"/>
  <c r="D66" i="10"/>
  <c r="E200" i="11" l="1"/>
  <c r="E66" i="11"/>
  <c r="E172" i="11"/>
  <c r="D67" i="10"/>
  <c r="E40" i="11"/>
  <c r="C18" i="7" l="1"/>
  <c r="C19" i="7"/>
  <c r="C20" i="7"/>
  <c r="C21" i="7"/>
  <c r="C22" i="7"/>
  <c r="C23" i="7"/>
  <c r="C24" i="7"/>
  <c r="C25" i="7"/>
  <c r="C17" i="7"/>
  <c r="H26" i="7"/>
  <c r="F26" i="7"/>
  <c r="J25" i="7"/>
  <c r="J24" i="7"/>
  <c r="J23" i="7"/>
  <c r="J22" i="7"/>
  <c r="I22" i="7"/>
  <c r="J21" i="7"/>
  <c r="J20" i="7"/>
  <c r="J19" i="7"/>
  <c r="J18" i="7"/>
  <c r="J17" i="7"/>
  <c r="L13" i="7"/>
  <c r="D183" i="6" a="1"/>
  <c r="D183" i="6" s="1"/>
  <c r="D182" i="6" a="1"/>
  <c r="D182" i="6" s="1"/>
  <c r="C182" i="6" s="1"/>
  <c r="D181" i="6" a="1"/>
  <c r="D181" i="6" s="1"/>
  <c r="D180" i="6" a="1"/>
  <c r="D180" i="6" s="1"/>
  <c r="C180" i="6" s="1"/>
  <c r="D179" i="6" a="1"/>
  <c r="D179" i="6" s="1"/>
  <c r="D178" i="6" a="1"/>
  <c r="D178" i="6" s="1"/>
  <c r="C178" i="6" s="1"/>
  <c r="D177" i="6" a="1"/>
  <c r="D177" i="6" s="1"/>
  <c r="D176" i="6" a="1"/>
  <c r="D176" i="6" s="1"/>
  <c r="D175" i="6" a="1"/>
  <c r="D175" i="6" s="1"/>
  <c r="C175" i="6" s="1"/>
  <c r="D174" i="6" a="1"/>
  <c r="D174" i="6" s="1"/>
  <c r="D173" i="6" a="1"/>
  <c r="D173" i="6" s="1"/>
  <c r="C173" i="6" s="1"/>
  <c r="D172" i="6" a="1"/>
  <c r="D172" i="6" s="1"/>
  <c r="C172" i="6" s="1"/>
  <c r="D171" i="6" a="1"/>
  <c r="D171" i="6" s="1"/>
  <c r="D170" i="6" a="1"/>
  <c r="D170" i="6" s="1"/>
  <c r="D169" i="6" a="1"/>
  <c r="D169" i="6" s="1"/>
  <c r="D168" i="6" a="1"/>
  <c r="D168" i="6" s="1"/>
  <c r="D167" i="6" a="1"/>
  <c r="D167" i="6" s="1"/>
  <c r="C167" i="6" s="1"/>
  <c r="D166" i="6" a="1"/>
  <c r="D166" i="6" s="1"/>
  <c r="C166" i="6" s="1"/>
  <c r="D165" i="6" a="1"/>
  <c r="D165" i="6" s="1"/>
  <c r="D164" i="6" a="1"/>
  <c r="D164" i="6" s="1"/>
  <c r="C164" i="6" s="1"/>
  <c r="D163" i="6" a="1"/>
  <c r="D163" i="6" s="1"/>
  <c r="C163" i="6" s="1"/>
  <c r="D162" i="6" a="1"/>
  <c r="D162" i="6" s="1"/>
  <c r="D161" i="6" a="1"/>
  <c r="D161" i="6" s="1"/>
  <c r="D160" i="6" a="1"/>
  <c r="D160" i="6" s="1"/>
  <c r="D159" i="6" a="1"/>
  <c r="D159" i="6" s="1"/>
  <c r="C159" i="6" s="1"/>
  <c r="D158" i="6" a="1"/>
  <c r="D158" i="6" s="1"/>
  <c r="D157" i="6" a="1"/>
  <c r="D157" i="6" s="1"/>
  <c r="C157" i="6" s="1"/>
  <c r="D156" i="6" a="1"/>
  <c r="D156" i="6" s="1"/>
  <c r="D155" i="6" a="1"/>
  <c r="D155" i="6" s="1"/>
  <c r="C155" i="6" s="1"/>
  <c r="D154" i="6" a="1"/>
  <c r="D154" i="6" s="1"/>
  <c r="C154" i="6" s="1"/>
  <c r="D153" i="6" a="1"/>
  <c r="D153" i="6" s="1"/>
  <c r="C153" i="6" s="1"/>
  <c r="D152" i="6" a="1"/>
  <c r="D152" i="6" s="1"/>
  <c r="C152" i="6" s="1"/>
  <c r="D151" i="6" a="1"/>
  <c r="D151" i="6" s="1"/>
  <c r="C151" i="6" s="1"/>
  <c r="D150" i="6" a="1"/>
  <c r="D150" i="6" s="1"/>
  <c r="D149" i="6" a="1"/>
  <c r="D149" i="6" s="1"/>
  <c r="C149" i="6" s="1"/>
  <c r="D148" i="6" a="1"/>
  <c r="D148" i="6" s="1"/>
  <c r="D147" i="6" a="1"/>
  <c r="D147" i="6" s="1"/>
  <c r="C147" i="6" s="1"/>
  <c r="D146" i="6" a="1"/>
  <c r="D146" i="6" s="1"/>
  <c r="D145" i="6" a="1"/>
  <c r="D145" i="6" s="1"/>
  <c r="C145" i="6" s="1"/>
  <c r="D144" i="6" a="1"/>
  <c r="D144" i="6" s="1"/>
  <c r="D143" i="6" a="1"/>
  <c r="D143" i="6" s="1"/>
  <c r="C143" i="6" s="1"/>
  <c r="D142" i="6" a="1"/>
  <c r="D142" i="6" s="1"/>
  <c r="D141" i="6" a="1"/>
  <c r="D141" i="6" s="1"/>
  <c r="C141" i="6" s="1"/>
  <c r="D140" i="6" a="1"/>
  <c r="D140" i="6" s="1"/>
  <c r="D139" i="6" a="1"/>
  <c r="D139" i="6" s="1"/>
  <c r="C139" i="6" s="1"/>
  <c r="D138" i="6" a="1"/>
  <c r="D138" i="6" s="1"/>
  <c r="C138" i="6" s="1"/>
  <c r="D137" i="6" a="1"/>
  <c r="D137" i="6" s="1"/>
  <c r="C137" i="6" s="1"/>
  <c r="D136" i="6" a="1"/>
  <c r="D136" i="6" s="1"/>
  <c r="C136" i="6" s="1"/>
  <c r="D135" i="6" a="1"/>
  <c r="D135" i="6" s="1"/>
  <c r="C135" i="6" s="1"/>
  <c r="D134" i="6" a="1"/>
  <c r="D134" i="6" s="1"/>
  <c r="D133" i="6" a="1"/>
  <c r="D133" i="6" s="1"/>
  <c r="C133" i="6" s="1"/>
  <c r="D132" i="6" a="1"/>
  <c r="D132" i="6" s="1"/>
  <c r="D131" i="6" a="1"/>
  <c r="D131" i="6" s="1"/>
  <c r="D130" i="6" a="1"/>
  <c r="D130" i="6" s="1"/>
  <c r="D129" i="6" a="1"/>
  <c r="D129" i="6" s="1"/>
  <c r="C129" i="6" s="1"/>
  <c r="D128" i="6" a="1"/>
  <c r="D128" i="6" s="1"/>
  <c r="D127" i="6" a="1"/>
  <c r="D127" i="6" s="1"/>
  <c r="C127" i="6" s="1"/>
  <c r="D126" i="6" a="1"/>
  <c r="D126" i="6" s="1"/>
  <c r="D125" i="6" a="1"/>
  <c r="D125" i="6" s="1"/>
  <c r="C125" i="6" s="1"/>
  <c r="D124" i="6" a="1"/>
  <c r="D124" i="6" s="1"/>
  <c r="D123" i="6" a="1"/>
  <c r="D123" i="6" s="1"/>
  <c r="C123" i="6" s="1"/>
  <c r="D122" i="6" a="1"/>
  <c r="D122" i="6" s="1"/>
  <c r="C122" i="6" s="1"/>
  <c r="D121" i="6" a="1"/>
  <c r="D121" i="6" s="1"/>
  <c r="C121" i="6" s="1"/>
  <c r="D120" i="6" a="1"/>
  <c r="D120" i="6" s="1"/>
  <c r="C120" i="6" s="1"/>
  <c r="D119" i="6" a="1"/>
  <c r="D119" i="6" s="1"/>
  <c r="C119" i="6" s="1"/>
  <c r="D118" i="6" a="1"/>
  <c r="D118" i="6" s="1"/>
  <c r="D117" i="6" a="1"/>
  <c r="D117" i="6" s="1"/>
  <c r="C117" i="6" s="1"/>
  <c r="D116" i="6" a="1"/>
  <c r="D116" i="6" s="1"/>
  <c r="D115" i="6" a="1"/>
  <c r="D115" i="6" s="1"/>
  <c r="C115" i="6" s="1"/>
  <c r="D114" i="6" a="1"/>
  <c r="D114" i="6" s="1"/>
  <c r="D113" i="6" a="1"/>
  <c r="D113" i="6" s="1"/>
  <c r="C113" i="6" s="1"/>
  <c r="D112" i="6" a="1"/>
  <c r="D112" i="6" s="1"/>
  <c r="D111" i="6" a="1"/>
  <c r="D111" i="6" s="1"/>
  <c r="C111" i="6" s="1"/>
  <c r="D110" i="6" a="1"/>
  <c r="D110" i="6" s="1"/>
  <c r="D109" i="6" a="1"/>
  <c r="D109" i="6" s="1"/>
  <c r="C109" i="6" s="1"/>
  <c r="D108" i="6" a="1"/>
  <c r="D108" i="6" s="1"/>
  <c r="D107" i="6" a="1"/>
  <c r="D107" i="6" s="1"/>
  <c r="C107" i="6" s="1"/>
  <c r="D106" i="6" a="1"/>
  <c r="D106" i="6" s="1"/>
  <c r="C106" i="6" s="1"/>
  <c r="D105" i="6" a="1"/>
  <c r="D105" i="6" s="1"/>
  <c r="C105" i="6" s="1"/>
  <c r="D104" i="6" a="1"/>
  <c r="D104" i="6" s="1"/>
  <c r="C104" i="6" s="1"/>
  <c r="D103" i="6" a="1"/>
  <c r="D103" i="6" s="1"/>
  <c r="C103" i="6" s="1"/>
  <c r="D102" i="6" a="1"/>
  <c r="D102" i="6" s="1"/>
  <c r="D101" i="6" a="1"/>
  <c r="D101" i="6" s="1"/>
  <c r="C101" i="6" s="1"/>
  <c r="D100" i="6" a="1"/>
  <c r="D100" i="6" s="1"/>
  <c r="D99" i="6" a="1"/>
  <c r="D99" i="6" s="1"/>
  <c r="C99" i="6" s="1"/>
  <c r="D98" i="6" a="1"/>
  <c r="D98" i="6" s="1"/>
  <c r="D97" i="6" a="1"/>
  <c r="D97" i="6" s="1"/>
  <c r="C97" i="6" s="1"/>
  <c r="D96" i="6" a="1"/>
  <c r="D96" i="6" s="1"/>
  <c r="D95" i="6" a="1"/>
  <c r="D95" i="6" s="1"/>
  <c r="C95" i="6" s="1"/>
  <c r="D94" i="6" a="1"/>
  <c r="D94" i="6" s="1"/>
  <c r="D93" i="6" a="1"/>
  <c r="D93" i="6" s="1"/>
  <c r="C93" i="6" s="1"/>
  <c r="D92" i="6" a="1"/>
  <c r="D92" i="6" s="1"/>
  <c r="D91" i="6" a="1"/>
  <c r="D91" i="6" s="1"/>
  <c r="C91" i="6" s="1"/>
  <c r="D90" i="6" a="1"/>
  <c r="D90" i="6" s="1"/>
  <c r="C90" i="6" s="1"/>
  <c r="D89" i="6" a="1"/>
  <c r="D89" i="6" s="1"/>
  <c r="C89" i="6" s="1"/>
  <c r="D88" i="6" a="1"/>
  <c r="D88" i="6" s="1"/>
  <c r="C88" i="6" s="1"/>
  <c r="D87" i="6" a="1"/>
  <c r="D87" i="6" s="1"/>
  <c r="C87" i="6" s="1"/>
  <c r="D86" i="6" a="1"/>
  <c r="D86" i="6" s="1"/>
  <c r="D85" i="6" a="1"/>
  <c r="D85" i="6" s="1"/>
  <c r="C85" i="6" s="1"/>
  <c r="D84" i="6" a="1"/>
  <c r="D84" i="6" s="1"/>
  <c r="D83" i="6" a="1"/>
  <c r="D83" i="6" s="1"/>
  <c r="C83" i="6" s="1"/>
  <c r="D82" i="6" a="1"/>
  <c r="D82" i="6" s="1"/>
  <c r="D81" i="6" a="1"/>
  <c r="D81" i="6" s="1"/>
  <c r="C81" i="6" s="1"/>
  <c r="D80" i="6" a="1"/>
  <c r="D80" i="6" s="1"/>
  <c r="D79" i="6" a="1"/>
  <c r="D79" i="6" s="1"/>
  <c r="C79" i="6" s="1"/>
  <c r="D78" i="6" a="1"/>
  <c r="D78" i="6" s="1"/>
  <c r="D77" i="6" a="1"/>
  <c r="D77" i="6" s="1"/>
  <c r="C77" i="6" s="1"/>
  <c r="D76" i="6" a="1"/>
  <c r="D76" i="6" s="1"/>
  <c r="D75" i="6" a="1"/>
  <c r="D75" i="6" s="1"/>
  <c r="C75" i="6" s="1"/>
  <c r="D74" i="6" a="1"/>
  <c r="D74" i="6" s="1"/>
  <c r="C74" i="6" s="1"/>
  <c r="D73" i="6" a="1"/>
  <c r="D73" i="6" s="1"/>
  <c r="D72" i="6" a="1"/>
  <c r="D72" i="6" s="1"/>
  <c r="C72" i="6" s="1"/>
  <c r="D71" i="6" a="1"/>
  <c r="D71" i="6" s="1"/>
  <c r="C71" i="6" s="1"/>
  <c r="D70" i="6" a="1"/>
  <c r="D70" i="6" s="1"/>
  <c r="D69" i="6" a="1"/>
  <c r="D69" i="6" s="1"/>
  <c r="C69" i="6" s="1"/>
  <c r="D68" i="6" a="1"/>
  <c r="D68" i="6" s="1"/>
  <c r="D67" i="6" a="1"/>
  <c r="D67" i="6" s="1"/>
  <c r="C67" i="6" s="1"/>
  <c r="D66" i="6" a="1"/>
  <c r="D66" i="6" s="1"/>
  <c r="C66" i="6" s="1"/>
  <c r="D65" i="6" a="1"/>
  <c r="D65" i="6" s="1"/>
  <c r="C65" i="6" s="1"/>
  <c r="D64" i="6" a="1"/>
  <c r="D64" i="6" s="1"/>
  <c r="C64" i="6" s="1"/>
  <c r="D63" i="6" a="1"/>
  <c r="D63" i="6" s="1"/>
  <c r="C63" i="6" s="1"/>
  <c r="D62" i="6" a="1"/>
  <c r="D62" i="6" s="1"/>
  <c r="D61" i="6" a="1"/>
  <c r="D61" i="6" s="1"/>
  <c r="D60" i="6" a="1"/>
  <c r="D60" i="6" s="1"/>
  <c r="D59" i="6" a="1"/>
  <c r="D59" i="6" s="1"/>
  <c r="C59" i="6" s="1"/>
  <c r="D58" i="6" a="1"/>
  <c r="D58" i="6" s="1"/>
  <c r="D57" i="6" a="1"/>
  <c r="D57" i="6" s="1"/>
  <c r="C57" i="6" s="1"/>
  <c r="D56" i="6" a="1"/>
  <c r="D56" i="6" s="1"/>
  <c r="D55" i="6" a="1"/>
  <c r="D55" i="6" s="1"/>
  <c r="C55" i="6" s="1"/>
  <c r="D54" i="6" a="1"/>
  <c r="D54" i="6" s="1"/>
  <c r="C54" i="6" s="1"/>
  <c r="D53" i="6" a="1"/>
  <c r="D53" i="6" s="1"/>
  <c r="D52" i="6" a="1"/>
  <c r="D52" i="6" s="1"/>
  <c r="D51" i="6" a="1"/>
  <c r="D51" i="6" s="1"/>
  <c r="C51" i="6" s="1"/>
  <c r="D50" i="6" a="1"/>
  <c r="D50" i="6" s="1"/>
  <c r="C50" i="6" s="1"/>
  <c r="D49" i="6" a="1"/>
  <c r="D49" i="6" s="1"/>
  <c r="C49" i="6" s="1"/>
  <c r="D48" i="6" a="1"/>
  <c r="D48" i="6" s="1"/>
  <c r="D47" i="6" a="1"/>
  <c r="D47" i="6" s="1"/>
  <c r="C47" i="6" s="1"/>
  <c r="D46" i="6" a="1"/>
  <c r="D46" i="6" s="1"/>
  <c r="D45" i="6" a="1"/>
  <c r="D45" i="6" s="1"/>
  <c r="C45" i="6" s="1"/>
  <c r="D44" i="6" a="1"/>
  <c r="D44" i="6" s="1"/>
  <c r="D43" i="6" a="1"/>
  <c r="D43" i="6" s="1"/>
  <c r="C43" i="6" s="1"/>
  <c r="D42" i="6" a="1"/>
  <c r="D42" i="6" s="1"/>
  <c r="D41" i="6" a="1"/>
  <c r="D41" i="6" s="1"/>
  <c r="C41" i="6" s="1"/>
  <c r="D40" i="6" a="1"/>
  <c r="D40" i="6" s="1"/>
  <c r="D39" i="6" a="1"/>
  <c r="D39" i="6" s="1"/>
  <c r="C39" i="6" s="1"/>
  <c r="D38" i="6" a="1"/>
  <c r="D38" i="6" s="1"/>
  <c r="D37" i="6" a="1"/>
  <c r="D37" i="6" s="1"/>
  <c r="C37" i="6" s="1"/>
  <c r="D36" i="6" a="1"/>
  <c r="D36" i="6" s="1"/>
  <c r="D35" i="6" a="1"/>
  <c r="D35" i="6" s="1"/>
  <c r="C35" i="6" s="1"/>
  <c r="D34" i="6" a="1"/>
  <c r="D34" i="6" s="1"/>
  <c r="C34" i="6" s="1"/>
  <c r="C181" i="6"/>
  <c r="C73" i="6"/>
  <c r="D183" i="5" a="1"/>
  <c r="D183" i="5" s="1"/>
  <c r="D182" i="5" a="1"/>
  <c r="D182" i="5" s="1"/>
  <c r="D181" i="5" a="1"/>
  <c r="D181" i="5" s="1"/>
  <c r="D180" i="5" a="1"/>
  <c r="D180" i="5" s="1"/>
  <c r="C180" i="5" s="1"/>
  <c r="D179" i="5" a="1"/>
  <c r="D179" i="5" s="1"/>
  <c r="D178" i="5" a="1"/>
  <c r="D178" i="5" s="1"/>
  <c r="D177" i="5" a="1"/>
  <c r="D177" i="5" s="1"/>
  <c r="D176" i="5" a="1"/>
  <c r="D176" i="5" s="1"/>
  <c r="D175" i="5" a="1"/>
  <c r="D175" i="5" s="1"/>
  <c r="D174" i="5" a="1"/>
  <c r="D174" i="5" s="1"/>
  <c r="D173" i="5" a="1"/>
  <c r="D173" i="5" s="1"/>
  <c r="D172" i="5" a="1"/>
  <c r="D172" i="5" s="1"/>
  <c r="C172" i="5" s="1"/>
  <c r="D171" i="5" a="1"/>
  <c r="D171" i="5" s="1"/>
  <c r="D170" i="5" a="1"/>
  <c r="D170" i="5" s="1"/>
  <c r="D169" i="5" a="1"/>
  <c r="D169" i="5" s="1"/>
  <c r="D168" i="5" a="1"/>
  <c r="D168" i="5" s="1"/>
  <c r="C168" i="5" s="1"/>
  <c r="D167" i="5" a="1"/>
  <c r="D167" i="5" s="1"/>
  <c r="D166" i="5" a="1"/>
  <c r="D166" i="5" s="1"/>
  <c r="D165" i="5" a="1"/>
  <c r="D165" i="5" s="1"/>
  <c r="D164" i="5" a="1"/>
  <c r="D164" i="5" s="1"/>
  <c r="C164" i="5" s="1"/>
  <c r="D163" i="5" a="1"/>
  <c r="D163" i="5" s="1"/>
  <c r="D162" i="5" a="1"/>
  <c r="D162" i="5" s="1"/>
  <c r="D161" i="5" a="1"/>
  <c r="D161" i="5" s="1"/>
  <c r="D160" i="5" a="1"/>
  <c r="D160" i="5" s="1"/>
  <c r="D159" i="5" a="1"/>
  <c r="D159" i="5" s="1"/>
  <c r="D158" i="5" a="1"/>
  <c r="D158" i="5" s="1"/>
  <c r="D157" i="5" a="1"/>
  <c r="D157" i="5" s="1"/>
  <c r="C157" i="5" s="1"/>
  <c r="D156" i="5" a="1"/>
  <c r="D156" i="5" s="1"/>
  <c r="C156" i="5" s="1"/>
  <c r="D155" i="5" a="1"/>
  <c r="D155" i="5" s="1"/>
  <c r="D154" i="5" a="1"/>
  <c r="D154" i="5" s="1"/>
  <c r="D153" i="5" a="1"/>
  <c r="D153" i="5" s="1"/>
  <c r="D152" i="5" a="1"/>
  <c r="D152" i="5" s="1"/>
  <c r="C152" i="5" s="1"/>
  <c r="D151" i="5" a="1"/>
  <c r="D151" i="5" s="1"/>
  <c r="D150" i="5" a="1"/>
  <c r="D150" i="5" s="1"/>
  <c r="D149" i="5" a="1"/>
  <c r="D149" i="5" s="1"/>
  <c r="D148" i="5" a="1"/>
  <c r="D148" i="5" s="1"/>
  <c r="C148" i="5" s="1"/>
  <c r="D147" i="5" a="1"/>
  <c r="D147" i="5" s="1"/>
  <c r="C147" i="5" s="1"/>
  <c r="D146" i="5" a="1"/>
  <c r="D146" i="5" s="1"/>
  <c r="D145" i="5" a="1"/>
  <c r="D145" i="5" s="1"/>
  <c r="C145" i="5" s="1"/>
  <c r="D144" i="5" a="1"/>
  <c r="D144" i="5" s="1"/>
  <c r="D143" i="5" a="1"/>
  <c r="D143" i="5" s="1"/>
  <c r="C143" i="5" s="1"/>
  <c r="D142" i="5" a="1"/>
  <c r="D142" i="5" s="1"/>
  <c r="D141" i="5" a="1"/>
  <c r="D141" i="5" s="1"/>
  <c r="D140" i="5" a="1"/>
  <c r="D140" i="5" s="1"/>
  <c r="C140" i="5" s="1"/>
  <c r="D139" i="5" a="1"/>
  <c r="D139" i="5" s="1"/>
  <c r="D138" i="5" a="1"/>
  <c r="D138" i="5" s="1"/>
  <c r="C138" i="5" s="1"/>
  <c r="D137" i="5" a="1"/>
  <c r="D137" i="5" s="1"/>
  <c r="C137" i="5" s="1"/>
  <c r="D136" i="5" a="1"/>
  <c r="D136" i="5" s="1"/>
  <c r="D135" i="5" a="1"/>
  <c r="D135" i="5" s="1"/>
  <c r="D134" i="5" a="1"/>
  <c r="D134" i="5" s="1"/>
  <c r="D133" i="5" a="1"/>
  <c r="D133" i="5" s="1"/>
  <c r="D132" i="5" a="1"/>
  <c r="D132" i="5" s="1"/>
  <c r="D131" i="5" a="1"/>
  <c r="D131" i="5" s="1"/>
  <c r="C131" i="5" s="1"/>
  <c r="D130" i="5" a="1"/>
  <c r="D130" i="5" s="1"/>
  <c r="D129" i="5" a="1"/>
  <c r="D129" i="5" s="1"/>
  <c r="D128" i="5" a="1"/>
  <c r="D128" i="5" s="1"/>
  <c r="D127" i="5" a="1"/>
  <c r="D127" i="5" s="1"/>
  <c r="D126" i="5" a="1"/>
  <c r="D126" i="5" s="1"/>
  <c r="C126" i="5" s="1"/>
  <c r="D125" i="5" a="1"/>
  <c r="D125" i="5" s="1"/>
  <c r="D124" i="5" a="1"/>
  <c r="D124" i="5" s="1"/>
  <c r="C124" i="5" s="1"/>
  <c r="D123" i="5" a="1"/>
  <c r="D123" i="5" s="1"/>
  <c r="C123" i="5" s="1"/>
  <c r="D122" i="5" a="1"/>
  <c r="D122" i="5" s="1"/>
  <c r="D121" i="5" a="1"/>
  <c r="D121" i="5" s="1"/>
  <c r="D120" i="5" a="1"/>
  <c r="D120" i="5" s="1"/>
  <c r="D119" i="5" a="1"/>
  <c r="D119" i="5" s="1"/>
  <c r="C119" i="5" s="1"/>
  <c r="D118" i="5" a="1"/>
  <c r="D118" i="5" s="1"/>
  <c r="D117" i="5" a="1"/>
  <c r="D117" i="5" s="1"/>
  <c r="D116" i="5" a="1"/>
  <c r="D116" i="5" s="1"/>
  <c r="C116" i="5" s="1"/>
  <c r="D115" i="5" a="1"/>
  <c r="D115" i="5" s="1"/>
  <c r="C115" i="5" s="1"/>
  <c r="D114" i="5" a="1"/>
  <c r="D114" i="5" s="1"/>
  <c r="D113" i="5" a="1"/>
  <c r="D113" i="5" s="1"/>
  <c r="D112" i="5" a="1"/>
  <c r="D112" i="5" s="1"/>
  <c r="D111" i="5" a="1"/>
  <c r="D111" i="5" s="1"/>
  <c r="C111" i="5" s="1"/>
  <c r="D110" i="5" a="1"/>
  <c r="D110" i="5" s="1"/>
  <c r="D109" i="5" a="1"/>
  <c r="D109" i="5" s="1"/>
  <c r="D108" i="5" a="1"/>
  <c r="D108" i="5" s="1"/>
  <c r="C108" i="5" s="1"/>
  <c r="D107" i="5" a="1"/>
  <c r="D107" i="5" s="1"/>
  <c r="C107" i="5" s="1"/>
  <c r="D106" i="5" a="1"/>
  <c r="D106" i="5" s="1"/>
  <c r="C106" i="5" s="1"/>
  <c r="D105" i="5" a="1"/>
  <c r="D105" i="5" s="1"/>
  <c r="C105" i="5" s="1"/>
  <c r="D104" i="5" a="1"/>
  <c r="D104" i="5" s="1"/>
  <c r="D103" i="5" a="1"/>
  <c r="D103" i="5" s="1"/>
  <c r="D102" i="5" a="1"/>
  <c r="D102" i="5" s="1"/>
  <c r="D101" i="5" a="1"/>
  <c r="D101" i="5" s="1"/>
  <c r="D100" i="5" a="1"/>
  <c r="D100" i="5" s="1"/>
  <c r="D99" i="5" a="1"/>
  <c r="D99" i="5" s="1"/>
  <c r="D98" i="5" a="1"/>
  <c r="D98" i="5" s="1"/>
  <c r="D97" i="5" a="1"/>
  <c r="D97" i="5" s="1"/>
  <c r="D96" i="5" a="1"/>
  <c r="D96" i="5" s="1"/>
  <c r="D95" i="5" a="1"/>
  <c r="D95" i="5" s="1"/>
  <c r="D94" i="5" a="1"/>
  <c r="D94" i="5" s="1"/>
  <c r="D93" i="5" a="1"/>
  <c r="D93" i="5" s="1"/>
  <c r="D92" i="5" a="1"/>
  <c r="D92" i="5" s="1"/>
  <c r="D91" i="5" a="1"/>
  <c r="D91" i="5" s="1"/>
  <c r="D90" i="5" a="1"/>
  <c r="D90" i="5" s="1"/>
  <c r="D89" i="5" a="1"/>
  <c r="D89" i="5" s="1"/>
  <c r="D88" i="5" a="1"/>
  <c r="D88" i="5" s="1"/>
  <c r="D87" i="5" a="1"/>
  <c r="D87" i="5" s="1"/>
  <c r="D86" i="5" a="1"/>
  <c r="D86" i="5" s="1"/>
  <c r="D85" i="5" a="1"/>
  <c r="D85" i="5" s="1"/>
  <c r="D84" i="5" a="1"/>
  <c r="D84" i="5" s="1"/>
  <c r="D83" i="5" a="1"/>
  <c r="D83" i="5" s="1"/>
  <c r="D82" i="5" a="1"/>
  <c r="D82" i="5" s="1"/>
  <c r="D81" i="5" a="1"/>
  <c r="D81" i="5" s="1"/>
  <c r="D80" i="5" a="1"/>
  <c r="D80" i="5" s="1"/>
  <c r="D79" i="5" a="1"/>
  <c r="D79" i="5" s="1"/>
  <c r="D78" i="5" a="1"/>
  <c r="D78" i="5" s="1"/>
  <c r="D77" i="5" a="1"/>
  <c r="D77" i="5" s="1"/>
  <c r="D76" i="5" a="1"/>
  <c r="D76" i="5" s="1"/>
  <c r="D75" i="5" a="1"/>
  <c r="D75" i="5" s="1"/>
  <c r="D74" i="5" a="1"/>
  <c r="D74" i="5" s="1"/>
  <c r="D73" i="5" a="1"/>
  <c r="D73" i="5" s="1"/>
  <c r="D72" i="5" a="1"/>
  <c r="D72" i="5" s="1"/>
  <c r="D71" i="5" a="1"/>
  <c r="D71" i="5" s="1"/>
  <c r="D70" i="5" a="1"/>
  <c r="D70" i="5" s="1"/>
  <c r="D69" i="5" a="1"/>
  <c r="D69" i="5" s="1"/>
  <c r="D68" i="5" a="1"/>
  <c r="D68" i="5" s="1"/>
  <c r="D67" i="5" a="1"/>
  <c r="D67" i="5" s="1"/>
  <c r="D66" i="5" a="1"/>
  <c r="D66" i="5" s="1"/>
  <c r="D65" i="5" a="1"/>
  <c r="D65" i="5" s="1"/>
  <c r="D64" i="5" a="1"/>
  <c r="D64" i="5" s="1"/>
  <c r="D63" i="5" a="1"/>
  <c r="D63" i="5" s="1"/>
  <c r="D62" i="5" a="1"/>
  <c r="D62" i="5" s="1"/>
  <c r="D61" i="5" a="1"/>
  <c r="D61" i="5" s="1"/>
  <c r="D60" i="5" a="1"/>
  <c r="D60" i="5" s="1"/>
  <c r="C60" i="5" s="1"/>
  <c r="D59" i="5" a="1"/>
  <c r="D59" i="5" s="1"/>
  <c r="D58" i="5" a="1"/>
  <c r="D58" i="5" s="1"/>
  <c r="D57" i="5" a="1"/>
  <c r="D57" i="5" s="1"/>
  <c r="D56" i="5" a="1"/>
  <c r="D56" i="5" s="1"/>
  <c r="C56" i="5" s="1"/>
  <c r="D55" i="5" a="1"/>
  <c r="D55" i="5" s="1"/>
  <c r="D54" i="5" a="1"/>
  <c r="D54" i="5" s="1"/>
  <c r="D53" i="5" a="1"/>
  <c r="D53" i="5" s="1"/>
  <c r="C53" i="5" s="1"/>
  <c r="D52" i="5" a="1"/>
  <c r="D52" i="5" s="1"/>
  <c r="C52" i="5" s="1"/>
  <c r="D51" i="5" a="1"/>
  <c r="D51" i="5" s="1"/>
  <c r="D50" i="5" a="1"/>
  <c r="D50" i="5" s="1"/>
  <c r="C50" i="5" s="1"/>
  <c r="D49" i="5" a="1"/>
  <c r="D49" i="5" s="1"/>
  <c r="D48" i="5" a="1"/>
  <c r="D48" i="5" s="1"/>
  <c r="C48" i="5" s="1"/>
  <c r="D47" i="5" a="1"/>
  <c r="D47" i="5" s="1"/>
  <c r="D46" i="5" a="1"/>
  <c r="D46" i="5" s="1"/>
  <c r="D45" i="5" a="1"/>
  <c r="D45" i="5" s="1"/>
  <c r="D44" i="5" a="1"/>
  <c r="D44" i="5" s="1"/>
  <c r="C44" i="5" s="1"/>
  <c r="D43" i="5" a="1"/>
  <c r="D43" i="5" s="1"/>
  <c r="D42" i="5" a="1"/>
  <c r="D42" i="5" s="1"/>
  <c r="D41" i="5" a="1"/>
  <c r="D41" i="5" s="1"/>
  <c r="D40" i="5" a="1"/>
  <c r="D40" i="5" s="1"/>
  <c r="D39" i="5" a="1"/>
  <c r="D39" i="5" s="1"/>
  <c r="D38" i="5" a="1"/>
  <c r="D38" i="5" s="1"/>
  <c r="D37" i="5" a="1"/>
  <c r="D37" i="5" s="1"/>
  <c r="D36" i="5" a="1"/>
  <c r="D36" i="5" s="1"/>
  <c r="C36" i="5" s="1"/>
  <c r="D35" i="5" a="1"/>
  <c r="D35" i="5" s="1"/>
  <c r="C35" i="5" s="1"/>
  <c r="D34" i="5" a="1"/>
  <c r="D34" i="5" s="1"/>
  <c r="C173" i="5"/>
  <c r="C113" i="5"/>
  <c r="C59" i="5"/>
  <c r="D777" i="3"/>
  <c r="D775" i="3"/>
  <c r="D773" i="3"/>
  <c r="D771" i="3"/>
  <c r="D769" i="3"/>
  <c r="D767" i="3"/>
  <c r="D765" i="3"/>
  <c r="D763" i="3"/>
  <c r="D761" i="3"/>
  <c r="D759" i="3"/>
  <c r="D757" i="3"/>
  <c r="D755" i="3"/>
  <c r="D753" i="3"/>
  <c r="D751" i="3"/>
  <c r="D749" i="3"/>
  <c r="D747" i="3"/>
  <c r="D745" i="3"/>
  <c r="D743" i="3"/>
  <c r="D741" i="3"/>
  <c r="D739" i="3"/>
  <c r="D737" i="3"/>
  <c r="D735" i="3"/>
  <c r="D733" i="3"/>
  <c r="D731" i="3"/>
  <c r="D729" i="3"/>
  <c r="D727" i="3"/>
  <c r="D725" i="3"/>
  <c r="D723" i="3"/>
  <c r="D721" i="3"/>
  <c r="D719" i="3"/>
  <c r="D717" i="3"/>
  <c r="D715" i="3"/>
  <c r="D713" i="3"/>
  <c r="D711" i="3"/>
  <c r="D709" i="3"/>
  <c r="D707" i="3"/>
  <c r="D705" i="3"/>
  <c r="D703" i="3"/>
  <c r="D701" i="3"/>
  <c r="D699" i="3"/>
  <c r="D697" i="3"/>
  <c r="D695" i="3"/>
  <c r="D693" i="3"/>
  <c r="D691" i="3"/>
  <c r="D689" i="3"/>
  <c r="D687" i="3"/>
  <c r="D685" i="3"/>
  <c r="D683" i="3"/>
  <c r="D681" i="3"/>
  <c r="D679" i="3"/>
  <c r="D677" i="3"/>
  <c r="D675" i="3"/>
  <c r="D673" i="3"/>
  <c r="D671" i="3"/>
  <c r="D669" i="3"/>
  <c r="D667" i="3"/>
  <c r="D665" i="3"/>
  <c r="D663" i="3"/>
  <c r="D661" i="3"/>
  <c r="D659" i="3"/>
  <c r="D657" i="3"/>
  <c r="D655" i="3"/>
  <c r="D653" i="3"/>
  <c r="D651" i="3"/>
  <c r="D649" i="3"/>
  <c r="D647" i="3"/>
  <c r="D645" i="3"/>
  <c r="D643" i="3"/>
  <c r="D641" i="3"/>
  <c r="D639" i="3"/>
  <c r="D637" i="3"/>
  <c r="D635" i="3"/>
  <c r="D633" i="3"/>
  <c r="D631" i="3"/>
  <c r="D629" i="3"/>
  <c r="D627" i="3"/>
  <c r="D625" i="3"/>
  <c r="D623" i="3"/>
  <c r="D621" i="3"/>
  <c r="D619" i="3"/>
  <c r="D617" i="3"/>
  <c r="D615" i="3"/>
  <c r="D613" i="3"/>
  <c r="D611" i="3"/>
  <c r="D609" i="3"/>
  <c r="D607" i="3"/>
  <c r="D605" i="3"/>
  <c r="D603" i="3"/>
  <c r="D601" i="3"/>
  <c r="D599" i="3"/>
  <c r="D597" i="3"/>
  <c r="D595" i="3"/>
  <c r="D593" i="3"/>
  <c r="D591" i="3"/>
  <c r="D589" i="3"/>
  <c r="D587" i="3"/>
  <c r="D585" i="3"/>
  <c r="D583" i="3"/>
  <c r="D581" i="3"/>
  <c r="D579" i="3"/>
  <c r="D577" i="3"/>
  <c r="D575" i="3"/>
  <c r="D573" i="3"/>
  <c r="D571" i="3"/>
  <c r="D569" i="3"/>
  <c r="D567" i="3"/>
  <c r="D565" i="3"/>
  <c r="D563" i="3"/>
  <c r="D561" i="3"/>
  <c r="D559" i="3"/>
  <c r="D557" i="3"/>
  <c r="D555" i="3"/>
  <c r="D553" i="3"/>
  <c r="D551" i="3"/>
  <c r="D549" i="3"/>
  <c r="D547" i="3"/>
  <c r="D545" i="3"/>
  <c r="D543" i="3"/>
  <c r="D541" i="3"/>
  <c r="D539" i="3"/>
  <c r="D537" i="3"/>
  <c r="D535" i="3"/>
  <c r="D533" i="3"/>
  <c r="D531" i="3"/>
  <c r="D529" i="3"/>
  <c r="D527" i="3"/>
  <c r="D525" i="3"/>
  <c r="D523" i="3"/>
  <c r="D521" i="3"/>
  <c r="D519" i="3"/>
  <c r="D517" i="3"/>
  <c r="D515" i="3"/>
  <c r="D513" i="3"/>
  <c r="D511" i="3"/>
  <c r="D509" i="3"/>
  <c r="D507" i="3"/>
  <c r="D505" i="3"/>
  <c r="D503" i="3"/>
  <c r="D501" i="3"/>
  <c r="D499" i="3"/>
  <c r="D497" i="3"/>
  <c r="D495" i="3"/>
  <c r="D493" i="3"/>
  <c r="D491" i="3"/>
  <c r="D489" i="3"/>
  <c r="D487" i="3"/>
  <c r="D485" i="3"/>
  <c r="D467" i="3"/>
  <c r="D464" i="3"/>
  <c r="D461" i="3"/>
  <c r="D458" i="3"/>
  <c r="D455" i="3"/>
  <c r="D452" i="3"/>
  <c r="D449" i="3"/>
  <c r="D446" i="3"/>
  <c r="D443" i="3"/>
  <c r="D440" i="3"/>
  <c r="D437" i="3"/>
  <c r="D434" i="3"/>
  <c r="D431" i="3"/>
  <c r="D428" i="3"/>
  <c r="D425" i="3"/>
  <c r="D422" i="3"/>
  <c r="D419" i="3"/>
  <c r="D416" i="3"/>
  <c r="D413" i="3"/>
  <c r="D410" i="3"/>
  <c r="D407" i="3"/>
  <c r="D404" i="3"/>
  <c r="D401" i="3"/>
  <c r="D398" i="3"/>
  <c r="D395" i="3"/>
  <c r="D392" i="3"/>
  <c r="D389" i="3"/>
  <c r="D386" i="3"/>
  <c r="D383" i="3"/>
  <c r="D380" i="3"/>
  <c r="D377" i="3"/>
  <c r="D374" i="3"/>
  <c r="D371" i="3"/>
  <c r="D368" i="3"/>
  <c r="D365" i="3"/>
  <c r="D362" i="3"/>
  <c r="D359" i="3"/>
  <c r="D356" i="3"/>
  <c r="D353" i="3"/>
  <c r="D350" i="3"/>
  <c r="D347" i="3"/>
  <c r="D344" i="3"/>
  <c r="D341" i="3"/>
  <c r="D338" i="3"/>
  <c r="D335" i="3"/>
  <c r="D332" i="3"/>
  <c r="D329" i="3"/>
  <c r="D326" i="3"/>
  <c r="D323" i="3"/>
  <c r="D320" i="3"/>
  <c r="D317" i="3"/>
  <c r="D314" i="3"/>
  <c r="D311" i="3"/>
  <c r="D308" i="3"/>
  <c r="D305" i="3"/>
  <c r="D302" i="3"/>
  <c r="D299" i="3"/>
  <c r="D296" i="3"/>
  <c r="D293" i="3"/>
  <c r="D290" i="3"/>
  <c r="D287" i="3"/>
  <c r="D284" i="3"/>
  <c r="D281" i="3"/>
  <c r="D278" i="3"/>
  <c r="D275" i="3"/>
  <c r="D272" i="3"/>
  <c r="D269" i="3"/>
  <c r="D266" i="3"/>
  <c r="D263" i="3"/>
  <c r="D260" i="3"/>
  <c r="D257" i="3"/>
  <c r="D254" i="3"/>
  <c r="D251" i="3"/>
  <c r="D248" i="3"/>
  <c r="D245" i="3"/>
  <c r="D242" i="3"/>
  <c r="D239" i="3"/>
  <c r="D236" i="3"/>
  <c r="D233" i="3"/>
  <c r="D230" i="3"/>
  <c r="D227" i="3"/>
  <c r="D224" i="3"/>
  <c r="D221" i="3"/>
  <c r="D218" i="3"/>
  <c r="D215" i="3"/>
  <c r="D212" i="3"/>
  <c r="D209" i="3"/>
  <c r="D206" i="3"/>
  <c r="D203" i="3"/>
  <c r="D200" i="3"/>
  <c r="D197" i="3"/>
  <c r="D194" i="3"/>
  <c r="D191" i="3"/>
  <c r="D188" i="3"/>
  <c r="D185" i="3"/>
  <c r="D182" i="3"/>
  <c r="D179" i="3"/>
  <c r="D176" i="3"/>
  <c r="D173" i="3"/>
  <c r="D170" i="3"/>
  <c r="D167" i="3"/>
  <c r="D164" i="3"/>
  <c r="D161" i="3"/>
  <c r="D158" i="3"/>
  <c r="D155" i="3"/>
  <c r="D152" i="3"/>
  <c r="D149" i="3"/>
  <c r="D146" i="3"/>
  <c r="D143" i="3"/>
  <c r="D140" i="3"/>
  <c r="D137" i="3"/>
  <c r="D134" i="3"/>
  <c r="D131" i="3"/>
  <c r="D128" i="3"/>
  <c r="D125" i="3"/>
  <c r="D122" i="3"/>
  <c r="D119" i="3"/>
  <c r="D116" i="3"/>
  <c r="D113" i="3"/>
  <c r="D110" i="3"/>
  <c r="D107" i="3"/>
  <c r="D104" i="3"/>
  <c r="D101" i="3"/>
  <c r="D98" i="3"/>
  <c r="D95" i="3"/>
  <c r="D92" i="3"/>
  <c r="D89" i="3"/>
  <c r="D86" i="3"/>
  <c r="D83" i="3"/>
  <c r="D80" i="3"/>
  <c r="D77" i="3"/>
  <c r="D74" i="3"/>
  <c r="D71" i="3"/>
  <c r="D68" i="3"/>
  <c r="D65" i="3"/>
  <c r="D62" i="3"/>
  <c r="D59" i="3"/>
  <c r="D56" i="3"/>
  <c r="D53" i="3"/>
  <c r="D50" i="3"/>
  <c r="D47" i="3"/>
  <c r="D44" i="3"/>
  <c r="D41" i="3"/>
  <c r="D38" i="3"/>
  <c r="D35" i="3"/>
  <c r="D32" i="3"/>
  <c r="D29" i="3"/>
  <c r="D26" i="3"/>
  <c r="D23" i="3"/>
  <c r="D20" i="3"/>
  <c r="O23" i="9" l="1" a="1"/>
  <c r="O23" i="9" s="1"/>
  <c r="P26" i="9" a="1"/>
  <c r="P26" i="9" s="1"/>
  <c r="I21" i="7"/>
  <c r="P40" i="9" a="1"/>
  <c r="P40" i="9" s="1"/>
  <c r="G36" i="8" s="1"/>
  <c r="P36" i="9" a="1"/>
  <c r="P36" i="9" s="1"/>
  <c r="G32" i="8" s="1"/>
  <c r="P32" i="9" a="1"/>
  <c r="P32" i="9" s="1"/>
  <c r="G28" i="8" s="1"/>
  <c r="P28" i="9" a="1"/>
  <c r="P28" i="9" s="1"/>
  <c r="G24" i="8" s="1"/>
  <c r="P24" i="9" a="1"/>
  <c r="P24" i="9" s="1"/>
  <c r="P39" i="9" a="1"/>
  <c r="P39" i="9" s="1"/>
  <c r="G35" i="8" s="1"/>
  <c r="P35" i="9" a="1"/>
  <c r="P35" i="9" s="1"/>
  <c r="G31" i="8" s="1"/>
  <c r="P31" i="9" a="1"/>
  <c r="P31" i="9" s="1"/>
  <c r="G27" i="8" s="1"/>
  <c r="P27" i="9" a="1"/>
  <c r="P27" i="9" s="1"/>
  <c r="G23" i="8" s="1"/>
  <c r="P23" i="9" a="1"/>
  <c r="P23" i="9" s="1"/>
  <c r="G19" i="8" s="1"/>
  <c r="P38" i="9" a="1"/>
  <c r="P38" i="9" s="1"/>
  <c r="G34" i="8" s="1"/>
  <c r="P34" i="9" a="1"/>
  <c r="P34" i="9" s="1"/>
  <c r="G30" i="8" s="1"/>
  <c r="P30" i="9" a="1"/>
  <c r="P30" i="9" s="1"/>
  <c r="G26" i="8" s="1"/>
  <c r="P22" i="9" a="1"/>
  <c r="P22" i="9" s="1"/>
  <c r="G18" i="8" s="1"/>
  <c r="P37" i="9" a="1"/>
  <c r="P37" i="9" s="1"/>
  <c r="G33" i="8" s="1"/>
  <c r="P33" i="9" a="1"/>
  <c r="P33" i="9" s="1"/>
  <c r="G29" i="8" s="1"/>
  <c r="P29" i="9" a="1"/>
  <c r="P29" i="9" s="1"/>
  <c r="P25" i="9" a="1"/>
  <c r="P25" i="9" s="1"/>
  <c r="P21" i="9" a="1"/>
  <c r="P21" i="9" s="1"/>
  <c r="O21" i="9" a="1"/>
  <c r="O21" i="9" s="1"/>
  <c r="O37" i="9" a="1"/>
  <c r="O37" i="9" s="1"/>
  <c r="O33" i="9" a="1"/>
  <c r="O33" i="9" s="1"/>
  <c r="O29" i="9" a="1"/>
  <c r="O29" i="9" s="1"/>
  <c r="O25" i="9" a="1"/>
  <c r="O25" i="9" s="1"/>
  <c r="O38" i="9" a="1"/>
  <c r="O38" i="9" s="1"/>
  <c r="O34" i="9" a="1"/>
  <c r="O34" i="9" s="1"/>
  <c r="O30" i="9" a="1"/>
  <c r="O30" i="9" s="1"/>
  <c r="O26" i="9" a="1"/>
  <c r="O26" i="9" s="1"/>
  <c r="S26" i="9" s="1"/>
  <c r="O22" i="9" a="1"/>
  <c r="O22" i="9" s="1"/>
  <c r="O39" i="9" a="1"/>
  <c r="O39" i="9" s="1"/>
  <c r="O35" i="9" a="1"/>
  <c r="O35" i="9" s="1"/>
  <c r="O31" i="9" a="1"/>
  <c r="O31" i="9" s="1"/>
  <c r="O27" i="9" a="1"/>
  <c r="O27" i="9" s="1"/>
  <c r="O40" i="9" a="1"/>
  <c r="O40" i="9" s="1"/>
  <c r="O36" i="9" a="1"/>
  <c r="O36" i="9" s="1"/>
  <c r="O32" i="9" a="1"/>
  <c r="O32" i="9" s="1"/>
  <c r="O28" i="9" a="1"/>
  <c r="O28" i="9" s="1"/>
  <c r="O24" i="9" a="1"/>
  <c r="O24" i="9" s="1"/>
  <c r="I23" i="7"/>
  <c r="J26" i="7"/>
  <c r="I20" i="7"/>
  <c r="G26" i="7"/>
  <c r="I19" i="7"/>
  <c r="I24" i="7"/>
  <c r="I18" i="7"/>
  <c r="E26" i="7"/>
  <c r="I25" i="7"/>
  <c r="I17" i="7"/>
  <c r="C62" i="6"/>
  <c r="C46" i="6"/>
  <c r="C58" i="6"/>
  <c r="C82" i="6"/>
  <c r="C98" i="6"/>
  <c r="C114" i="6"/>
  <c r="C130" i="6"/>
  <c r="C146" i="6"/>
  <c r="C48" i="6"/>
  <c r="C131" i="6"/>
  <c r="C38" i="6"/>
  <c r="C42" i="6"/>
  <c r="C53" i="6"/>
  <c r="C61" i="6"/>
  <c r="C70" i="6"/>
  <c r="C78" i="6"/>
  <c r="C86" i="6"/>
  <c r="C94" i="6"/>
  <c r="C102" i="6"/>
  <c r="C110" i="6"/>
  <c r="C118" i="6"/>
  <c r="C126" i="6"/>
  <c r="C134" i="6"/>
  <c r="C142" i="6"/>
  <c r="C150" i="6"/>
  <c r="C158" i="6"/>
  <c r="C44" i="6"/>
  <c r="C60" i="6"/>
  <c r="C76" i="6"/>
  <c r="C140" i="6"/>
  <c r="C40" i="6"/>
  <c r="C96" i="6"/>
  <c r="C112" i="6"/>
  <c r="C128" i="6"/>
  <c r="C144" i="6"/>
  <c r="C160" i="6"/>
  <c r="C162" i="6"/>
  <c r="C174" i="6"/>
  <c r="C92" i="6"/>
  <c r="C108" i="6"/>
  <c r="C124" i="6"/>
  <c r="C156" i="6"/>
  <c r="C165" i="6"/>
  <c r="C56" i="6"/>
  <c r="C80" i="6"/>
  <c r="D184" i="6"/>
  <c r="D21" i="6" s="1"/>
  <c r="C36" i="6"/>
  <c r="C52" i="6"/>
  <c r="C68" i="6"/>
  <c r="C84" i="6"/>
  <c r="C100" i="6"/>
  <c r="C116" i="6"/>
  <c r="C132" i="6"/>
  <c r="C148" i="6"/>
  <c r="C170" i="6"/>
  <c r="C177" i="6"/>
  <c r="C161" i="6"/>
  <c r="C168" i="6"/>
  <c r="C171" i="6"/>
  <c r="C183" i="6"/>
  <c r="C169" i="6"/>
  <c r="C176" i="6"/>
  <c r="C179" i="6"/>
  <c r="C45" i="5"/>
  <c r="C121" i="5"/>
  <c r="C135" i="5"/>
  <c r="C139" i="5"/>
  <c r="C40" i="5"/>
  <c r="C127" i="5"/>
  <c r="C129" i="5"/>
  <c r="C132" i="5"/>
  <c r="C38" i="5"/>
  <c r="C47" i="5"/>
  <c r="C58" i="5"/>
  <c r="C62" i="5"/>
  <c r="C66" i="5"/>
  <c r="C70" i="5"/>
  <c r="C74" i="5"/>
  <c r="C78" i="5"/>
  <c r="C82" i="5"/>
  <c r="C86" i="5"/>
  <c r="C90" i="5"/>
  <c r="C94" i="5"/>
  <c r="C98" i="5"/>
  <c r="C102" i="5"/>
  <c r="C118" i="5"/>
  <c r="C130" i="5"/>
  <c r="C150" i="5"/>
  <c r="C165" i="5"/>
  <c r="C175" i="5"/>
  <c r="C176" i="5"/>
  <c r="C34" i="5"/>
  <c r="C64" i="5"/>
  <c r="C68" i="5"/>
  <c r="C72" i="5"/>
  <c r="C76" i="5"/>
  <c r="C80" i="5"/>
  <c r="C84" i="5"/>
  <c r="C88" i="5"/>
  <c r="C92" i="5"/>
  <c r="C96" i="5"/>
  <c r="C100" i="5"/>
  <c r="C104" i="5"/>
  <c r="C159" i="5"/>
  <c r="C160" i="5"/>
  <c r="C181" i="5"/>
  <c r="C41" i="5"/>
  <c r="C43" i="5"/>
  <c r="C46" i="5"/>
  <c r="C55" i="5"/>
  <c r="C110" i="5"/>
  <c r="C122" i="5"/>
  <c r="C142" i="5"/>
  <c r="C37" i="5"/>
  <c r="C39" i="5"/>
  <c r="C42" i="5"/>
  <c r="C51" i="5"/>
  <c r="C54" i="5"/>
  <c r="C114" i="5"/>
  <c r="C134" i="5"/>
  <c r="C146" i="5"/>
  <c r="C49" i="5"/>
  <c r="C57" i="5"/>
  <c r="C109" i="5"/>
  <c r="C112" i="5"/>
  <c r="C117" i="5"/>
  <c r="C120" i="5"/>
  <c r="C125" i="5"/>
  <c r="C128" i="5"/>
  <c r="C133" i="5"/>
  <c r="C136" i="5"/>
  <c r="C141" i="5"/>
  <c r="C144" i="5"/>
  <c r="C149" i="5"/>
  <c r="C151" i="5"/>
  <c r="C167" i="5"/>
  <c r="C183" i="5"/>
  <c r="C61" i="5"/>
  <c r="C153" i="5"/>
  <c r="C162" i="5"/>
  <c r="C163" i="5"/>
  <c r="C169" i="5"/>
  <c r="C178" i="5"/>
  <c r="C179" i="5"/>
  <c r="C154" i="5"/>
  <c r="C155" i="5"/>
  <c r="C161" i="5"/>
  <c r="C170" i="5"/>
  <c r="C177" i="5"/>
  <c r="D184" i="5"/>
  <c r="D21" i="5" s="1"/>
  <c r="C65" i="5"/>
  <c r="C69" i="5"/>
  <c r="C73" i="5"/>
  <c r="C77" i="5"/>
  <c r="C81" i="5"/>
  <c r="C85" i="5"/>
  <c r="C89" i="5"/>
  <c r="C93" i="5"/>
  <c r="C97" i="5"/>
  <c r="C101" i="5"/>
  <c r="C63" i="5"/>
  <c r="C67" i="5"/>
  <c r="C71" i="5"/>
  <c r="C75" i="5"/>
  <c r="C79" i="5"/>
  <c r="C83" i="5"/>
  <c r="C87" i="5"/>
  <c r="C91" i="5"/>
  <c r="C95" i="5"/>
  <c r="C99" i="5"/>
  <c r="C103" i="5"/>
  <c r="C158" i="5"/>
  <c r="C171" i="5"/>
  <c r="C174" i="5"/>
  <c r="C166" i="5"/>
  <c r="C182" i="5"/>
  <c r="S21" i="9" l="1"/>
  <c r="Q21" i="9"/>
  <c r="D22" i="6"/>
  <c r="C21" i="6"/>
  <c r="S23" i="9"/>
  <c r="G21" i="8"/>
  <c r="G17" i="8"/>
  <c r="P41" i="9"/>
  <c r="G25" i="8"/>
  <c r="G22" i="8"/>
  <c r="G20" i="8"/>
  <c r="S28" i="9"/>
  <c r="D106" i="11" s="1"/>
  <c r="E24" i="8"/>
  <c r="I24" i="8" s="1"/>
  <c r="Q28" i="9"/>
  <c r="E35" i="8"/>
  <c r="I35" i="8" s="1"/>
  <c r="Q39" i="9"/>
  <c r="Q33" i="9"/>
  <c r="E29" i="8"/>
  <c r="I29" i="8" s="1"/>
  <c r="E18" i="8"/>
  <c r="I18" i="8" s="1"/>
  <c r="S22" i="9"/>
  <c r="D100" i="11" s="1"/>
  <c r="Q22" i="9"/>
  <c r="E34" i="8"/>
  <c r="I34" i="8" s="1"/>
  <c r="Q38" i="9"/>
  <c r="S24" i="9"/>
  <c r="D102" i="11" s="1"/>
  <c r="E20" i="8"/>
  <c r="Q24" i="9"/>
  <c r="E36" i="8"/>
  <c r="I36" i="8" s="1"/>
  <c r="Q40" i="9"/>
  <c r="E31" i="8"/>
  <c r="I31" i="8" s="1"/>
  <c r="Q35" i="9"/>
  <c r="E26" i="8"/>
  <c r="I26" i="8" s="1"/>
  <c r="Q30" i="9"/>
  <c r="S29" i="9"/>
  <c r="D107" i="11" s="1"/>
  <c r="E25" i="8"/>
  <c r="Q29" i="9"/>
  <c r="D101" i="11"/>
  <c r="E19" i="8"/>
  <c r="I19" i="8" s="1"/>
  <c r="Q23" i="9"/>
  <c r="E30" i="8"/>
  <c r="I30" i="8" s="1"/>
  <c r="Q34" i="9"/>
  <c r="E28" i="8"/>
  <c r="I28" i="8" s="1"/>
  <c r="Q32" i="9"/>
  <c r="E23" i="8"/>
  <c r="I23" i="8" s="1"/>
  <c r="Q27" i="9"/>
  <c r="Q37" i="9"/>
  <c r="E33" i="8"/>
  <c r="I33" i="8" s="1"/>
  <c r="E32" i="8"/>
  <c r="I32" i="8" s="1"/>
  <c r="Q36" i="9"/>
  <c r="E27" i="8"/>
  <c r="I27" i="8" s="1"/>
  <c r="Q31" i="9"/>
  <c r="E22" i="8"/>
  <c r="D104" i="11"/>
  <c r="Q26" i="9"/>
  <c r="S25" i="9"/>
  <c r="D103" i="11" s="1"/>
  <c r="E21" i="8"/>
  <c r="Q25" i="9"/>
  <c r="E17" i="8"/>
  <c r="D99" i="11"/>
  <c r="O41" i="9"/>
  <c r="I26" i="7"/>
  <c r="K25" i="7" s="1"/>
  <c r="L25" i="7" s="1"/>
  <c r="M25" i="7" s="1"/>
  <c r="C184" i="6"/>
  <c r="E102" i="6" s="1"/>
  <c r="C184" i="5"/>
  <c r="E103" i="5" s="1"/>
  <c r="D22" i="5"/>
  <c r="C21" i="5"/>
  <c r="C22" i="5" s="1"/>
  <c r="S41" i="9" l="1"/>
  <c r="E22" i="6" s="1"/>
  <c r="C28" i="5"/>
  <c r="C29" i="5" s="1"/>
  <c r="D64" i="10" s="1"/>
  <c r="I21" i="8"/>
  <c r="I22" i="8"/>
  <c r="I25" i="8"/>
  <c r="I20" i="8"/>
  <c r="T41" i="9"/>
  <c r="E170" i="6"/>
  <c r="G37" i="8"/>
  <c r="C22" i="6"/>
  <c r="C28" i="6" s="1"/>
  <c r="C29" i="6" s="1"/>
  <c r="E62" i="6"/>
  <c r="E37" i="8"/>
  <c r="I17" i="8"/>
  <c r="D73" i="11"/>
  <c r="D74" i="11"/>
  <c r="D79" i="11"/>
  <c r="Q41" i="9"/>
  <c r="E22" i="5" s="1"/>
  <c r="K19" i="7"/>
  <c r="L19" i="7" s="1"/>
  <c r="M19" i="7" s="1"/>
  <c r="K22" i="7"/>
  <c r="L22" i="7" s="1"/>
  <c r="M22" i="7" s="1"/>
  <c r="K20" i="7"/>
  <c r="L20" i="7" s="1"/>
  <c r="M20" i="7" s="1"/>
  <c r="K21" i="7"/>
  <c r="L21" i="7" s="1"/>
  <c r="M21" i="7" s="1"/>
  <c r="K24" i="7"/>
  <c r="L24" i="7" s="1"/>
  <c r="M24" i="7" s="1"/>
  <c r="K23" i="7"/>
  <c r="L23" i="7" s="1"/>
  <c r="K17" i="7"/>
  <c r="K18" i="7"/>
  <c r="L18" i="7" s="1"/>
  <c r="M18" i="7" s="1"/>
  <c r="E108" i="6"/>
  <c r="E70" i="6"/>
  <c r="E146" i="6"/>
  <c r="E179" i="6"/>
  <c r="E44" i="6"/>
  <c r="E58" i="6"/>
  <c r="E76" i="6"/>
  <c r="E94" i="6"/>
  <c r="E46" i="6"/>
  <c r="E80" i="6"/>
  <c r="E56" i="6"/>
  <c r="E169" i="6"/>
  <c r="E158" i="6"/>
  <c r="E92" i="6"/>
  <c r="E96" i="6"/>
  <c r="E68" i="6"/>
  <c r="E171" i="6"/>
  <c r="E40" i="6"/>
  <c r="E84" i="6"/>
  <c r="E98" i="6"/>
  <c r="E86" i="6"/>
  <c r="E124" i="6"/>
  <c r="E42" i="6"/>
  <c r="E156" i="6"/>
  <c r="E168" i="6"/>
  <c r="E48" i="6"/>
  <c r="E128" i="6"/>
  <c r="E100" i="6"/>
  <c r="E176" i="6"/>
  <c r="E144" i="6"/>
  <c r="E148" i="6"/>
  <c r="E130" i="6"/>
  <c r="E118" i="6"/>
  <c r="E165" i="6"/>
  <c r="E82" i="6"/>
  <c r="E61" i="6"/>
  <c r="E126" i="6"/>
  <c r="E140" i="6"/>
  <c r="E177" i="6"/>
  <c r="E36" i="6"/>
  <c r="E173" i="6"/>
  <c r="E157" i="6"/>
  <c r="E141" i="6"/>
  <c r="E88" i="6"/>
  <c r="E83" i="6"/>
  <c r="E47" i="6"/>
  <c r="E74" i="6"/>
  <c r="E106" i="6"/>
  <c r="E138" i="6"/>
  <c r="E178" i="6"/>
  <c r="E101" i="6"/>
  <c r="E136" i="6"/>
  <c r="E59" i="6"/>
  <c r="E41" i="6"/>
  <c r="E57" i="6"/>
  <c r="E73" i="6"/>
  <c r="E89" i="6"/>
  <c r="E105" i="6"/>
  <c r="E121" i="6"/>
  <c r="E137" i="6"/>
  <c r="E153" i="6"/>
  <c r="E135" i="6"/>
  <c r="E51" i="6"/>
  <c r="E103" i="6"/>
  <c r="E151" i="6"/>
  <c r="E93" i="6"/>
  <c r="E49" i="6"/>
  <c r="E125" i="6"/>
  <c r="E34" i="6"/>
  <c r="E43" i="6"/>
  <c r="E90" i="6"/>
  <c r="E122" i="6"/>
  <c r="E154" i="6"/>
  <c r="E37" i="6"/>
  <c r="E72" i="6"/>
  <c r="E120" i="6"/>
  <c r="E152" i="6"/>
  <c r="E99" i="6"/>
  <c r="E175" i="6"/>
  <c r="E64" i="6"/>
  <c r="E81" i="6"/>
  <c r="E97" i="6"/>
  <c r="E129" i="6"/>
  <c r="E145" i="6"/>
  <c r="E71" i="6"/>
  <c r="E164" i="6"/>
  <c r="E77" i="6"/>
  <c r="E65" i="6"/>
  <c r="E54" i="6"/>
  <c r="E66" i="6"/>
  <c r="E163" i="6"/>
  <c r="E45" i="6"/>
  <c r="E85" i="6"/>
  <c r="E133" i="6"/>
  <c r="E39" i="6"/>
  <c r="E115" i="6"/>
  <c r="E180" i="6"/>
  <c r="E123" i="6"/>
  <c r="E182" i="6"/>
  <c r="E127" i="6"/>
  <c r="E159" i="6"/>
  <c r="E109" i="6"/>
  <c r="E167" i="6"/>
  <c r="E104" i="6"/>
  <c r="E35" i="6"/>
  <c r="E55" i="6"/>
  <c r="E181" i="6"/>
  <c r="E69" i="6"/>
  <c r="E117" i="6"/>
  <c r="E149" i="6"/>
  <c r="E63" i="6"/>
  <c r="E147" i="6"/>
  <c r="E107" i="6"/>
  <c r="E139" i="6"/>
  <c r="E67" i="6"/>
  <c r="E79" i="6"/>
  <c r="E111" i="6"/>
  <c r="E143" i="6"/>
  <c r="E172" i="6"/>
  <c r="E50" i="6"/>
  <c r="E113" i="6"/>
  <c r="E166" i="6"/>
  <c r="E87" i="6"/>
  <c r="E119" i="6"/>
  <c r="E91" i="6"/>
  <c r="E155" i="6"/>
  <c r="E75" i="6"/>
  <c r="E95" i="6"/>
  <c r="E110" i="6"/>
  <c r="E60" i="6"/>
  <c r="E112" i="6"/>
  <c r="E53" i="6"/>
  <c r="E131" i="6"/>
  <c r="E160" i="6"/>
  <c r="E132" i="6"/>
  <c r="E174" i="6"/>
  <c r="E161" i="6"/>
  <c r="E38" i="6"/>
  <c r="E134" i="6"/>
  <c r="E52" i="6"/>
  <c r="E114" i="6"/>
  <c r="E78" i="6"/>
  <c r="E142" i="6"/>
  <c r="E162" i="6"/>
  <c r="E183" i="6"/>
  <c r="E116" i="6"/>
  <c r="E150" i="6"/>
  <c r="E101" i="5"/>
  <c r="E182" i="5"/>
  <c r="E75" i="5"/>
  <c r="E89" i="5"/>
  <c r="E93" i="5"/>
  <c r="E174" i="5"/>
  <c r="E95" i="5"/>
  <c r="E71" i="5"/>
  <c r="E83" i="5"/>
  <c r="E81" i="5"/>
  <c r="E176" i="5"/>
  <c r="E168" i="5"/>
  <c r="E160" i="5"/>
  <c r="E152" i="5"/>
  <c r="E41" i="5"/>
  <c r="E57" i="5"/>
  <c r="E74" i="5"/>
  <c r="E90" i="5"/>
  <c r="E109" i="5"/>
  <c r="E125" i="5"/>
  <c r="E141" i="5"/>
  <c r="E157" i="5"/>
  <c r="E34" i="5"/>
  <c r="E50" i="5"/>
  <c r="E61" i="5"/>
  <c r="E45" i="5"/>
  <c r="E64" i="5"/>
  <c r="E80" i="5"/>
  <c r="E96" i="5"/>
  <c r="E108" i="5"/>
  <c r="E124" i="5"/>
  <c r="E140" i="5"/>
  <c r="E165" i="5"/>
  <c r="E39" i="5"/>
  <c r="E55" i="5"/>
  <c r="E163" i="5"/>
  <c r="E177" i="5"/>
  <c r="E115" i="5"/>
  <c r="E131" i="5"/>
  <c r="E147" i="5"/>
  <c r="E180" i="5"/>
  <c r="E106" i="5"/>
  <c r="E122" i="5"/>
  <c r="E138" i="5"/>
  <c r="E154" i="5"/>
  <c r="E48" i="5"/>
  <c r="E62" i="5"/>
  <c r="E78" i="5"/>
  <c r="E94" i="5"/>
  <c r="E112" i="5"/>
  <c r="E128" i="5"/>
  <c r="E144" i="5"/>
  <c r="E167" i="5"/>
  <c r="E35" i="5"/>
  <c r="E51" i="5"/>
  <c r="E36" i="5"/>
  <c r="E52" i="5"/>
  <c r="E68" i="5"/>
  <c r="E84" i="5"/>
  <c r="E100" i="5"/>
  <c r="E113" i="5"/>
  <c r="E129" i="5"/>
  <c r="E145" i="5"/>
  <c r="E175" i="5"/>
  <c r="E46" i="5"/>
  <c r="E179" i="5"/>
  <c r="E153" i="5"/>
  <c r="E119" i="5"/>
  <c r="E135" i="5"/>
  <c r="E156" i="5"/>
  <c r="E110" i="5"/>
  <c r="E126" i="5"/>
  <c r="E142" i="5"/>
  <c r="E162" i="5"/>
  <c r="E49" i="5"/>
  <c r="E66" i="5"/>
  <c r="E82" i="5"/>
  <c r="E98" i="5"/>
  <c r="E117" i="5"/>
  <c r="E133" i="5"/>
  <c r="E149" i="5"/>
  <c r="E173" i="5"/>
  <c r="E42" i="5"/>
  <c r="E58" i="5"/>
  <c r="E37" i="5"/>
  <c r="E53" i="5"/>
  <c r="E72" i="5"/>
  <c r="E88" i="5"/>
  <c r="E104" i="5"/>
  <c r="E116" i="5"/>
  <c r="E132" i="5"/>
  <c r="E148" i="5"/>
  <c r="E181" i="5"/>
  <c r="E47" i="5"/>
  <c r="E161" i="5"/>
  <c r="E107" i="5"/>
  <c r="E123" i="5"/>
  <c r="E139" i="5"/>
  <c r="E164" i="5"/>
  <c r="E114" i="5"/>
  <c r="E130" i="5"/>
  <c r="E146" i="5"/>
  <c r="E170" i="5"/>
  <c r="E40" i="5"/>
  <c r="E56" i="5"/>
  <c r="E70" i="5"/>
  <c r="E86" i="5"/>
  <c r="E102" i="5"/>
  <c r="E120" i="5"/>
  <c r="E136" i="5"/>
  <c r="E151" i="5"/>
  <c r="E183" i="5"/>
  <c r="E43" i="5"/>
  <c r="E59" i="5"/>
  <c r="E44" i="5"/>
  <c r="E60" i="5"/>
  <c r="E76" i="5"/>
  <c r="E92" i="5"/>
  <c r="E105" i="5"/>
  <c r="E121" i="5"/>
  <c r="E137" i="5"/>
  <c r="E159" i="5"/>
  <c r="E38" i="5"/>
  <c r="E54" i="5"/>
  <c r="E155" i="5"/>
  <c r="E169" i="5"/>
  <c r="E111" i="5"/>
  <c r="E127" i="5"/>
  <c r="E143" i="5"/>
  <c r="E172" i="5"/>
  <c r="E118" i="5"/>
  <c r="E134" i="5"/>
  <c r="E150" i="5"/>
  <c r="E178" i="5"/>
  <c r="E171" i="5"/>
  <c r="E67" i="5"/>
  <c r="E65" i="5"/>
  <c r="E87" i="5"/>
  <c r="E69" i="5"/>
  <c r="E91" i="5"/>
  <c r="E63" i="5"/>
  <c r="E85" i="5"/>
  <c r="E158" i="5"/>
  <c r="E73" i="5"/>
  <c r="E79" i="5"/>
  <c r="E77" i="5"/>
  <c r="E99" i="5"/>
  <c r="E97" i="5"/>
  <c r="E166" i="5"/>
  <c r="F166" i="5" l="1"/>
  <c r="G166" i="5" s="1"/>
  <c r="F65" i="5"/>
  <c r="G65" i="5" s="1"/>
  <c r="F143" i="5"/>
  <c r="G143" i="5" s="1"/>
  <c r="F137" i="5"/>
  <c r="G137" i="5" s="1"/>
  <c r="F120" i="5"/>
  <c r="G120" i="5" s="1"/>
  <c r="F123" i="5"/>
  <c r="G123" i="5" s="1"/>
  <c r="F104" i="5"/>
  <c r="G104" i="5" s="1"/>
  <c r="F37" i="5"/>
  <c r="G37" i="5" s="1"/>
  <c r="F149" i="5"/>
  <c r="G149" i="5" s="1"/>
  <c r="F82" i="5"/>
  <c r="G82" i="5" s="1"/>
  <c r="F135" i="5"/>
  <c r="G135" i="5" s="1"/>
  <c r="F46" i="5"/>
  <c r="G46" i="5" s="1"/>
  <c r="F113" i="5"/>
  <c r="G113" i="5" s="1"/>
  <c r="F52" i="5"/>
  <c r="G52" i="5" s="1"/>
  <c r="F167" i="5"/>
  <c r="G167" i="5" s="1"/>
  <c r="F94" i="5"/>
  <c r="G94" i="5" s="1"/>
  <c r="F154" i="5"/>
  <c r="G154" i="5" s="1"/>
  <c r="F180" i="5"/>
  <c r="G180" i="5" s="1"/>
  <c r="F177" i="5"/>
  <c r="G177" i="5" s="1"/>
  <c r="F165" i="5"/>
  <c r="G165" i="5" s="1"/>
  <c r="F96" i="5"/>
  <c r="G96" i="5" s="1"/>
  <c r="F61" i="5"/>
  <c r="G61" i="5" s="1"/>
  <c r="F141" i="5"/>
  <c r="G141" i="5" s="1"/>
  <c r="F74" i="5"/>
  <c r="G74" i="5" s="1"/>
  <c r="F160" i="5"/>
  <c r="G160" i="5" s="1"/>
  <c r="F83" i="5"/>
  <c r="G83" i="5" s="1"/>
  <c r="F93" i="5"/>
  <c r="G93" i="5" s="1"/>
  <c r="F101" i="5"/>
  <c r="G101" i="5" s="1"/>
  <c r="F79" i="5"/>
  <c r="G79" i="5" s="1"/>
  <c r="F63" i="5"/>
  <c r="G63" i="5" s="1"/>
  <c r="F150" i="5"/>
  <c r="G150" i="5" s="1"/>
  <c r="F155" i="5"/>
  <c r="G155" i="5" s="1"/>
  <c r="F76" i="5"/>
  <c r="G76" i="5" s="1"/>
  <c r="F43" i="5"/>
  <c r="G43" i="5" s="1"/>
  <c r="F56" i="5"/>
  <c r="G56" i="5" s="1"/>
  <c r="F130" i="5"/>
  <c r="G130" i="5" s="1"/>
  <c r="F181" i="5"/>
  <c r="G181" i="5" s="1"/>
  <c r="F142" i="5"/>
  <c r="G142" i="5" s="1"/>
  <c r="F73" i="5"/>
  <c r="G73" i="5" s="1"/>
  <c r="F67" i="5"/>
  <c r="G67" i="5" s="1"/>
  <c r="F127" i="5"/>
  <c r="G127" i="5" s="1"/>
  <c r="F121" i="5"/>
  <c r="G121" i="5" s="1"/>
  <c r="F183" i="5"/>
  <c r="G183" i="5" s="1"/>
  <c r="F40" i="5"/>
  <c r="G40" i="5" s="1"/>
  <c r="F107" i="5"/>
  <c r="G107" i="5" s="1"/>
  <c r="F88" i="5"/>
  <c r="G88" i="5" s="1"/>
  <c r="F133" i="5"/>
  <c r="G133" i="5" s="1"/>
  <c r="F126" i="5"/>
  <c r="G126" i="5" s="1"/>
  <c r="F175" i="5"/>
  <c r="G175" i="5" s="1"/>
  <c r="F36" i="5"/>
  <c r="G36" i="5" s="1"/>
  <c r="F78" i="5"/>
  <c r="G78" i="5" s="1"/>
  <c r="F147" i="5"/>
  <c r="G147" i="5" s="1"/>
  <c r="F140" i="5"/>
  <c r="G140" i="5" s="1"/>
  <c r="F50" i="5"/>
  <c r="G50" i="5" s="1"/>
  <c r="F57" i="5"/>
  <c r="G57" i="5" s="1"/>
  <c r="F71" i="5"/>
  <c r="G71" i="5" s="1"/>
  <c r="F103" i="5"/>
  <c r="G103" i="5" s="1"/>
  <c r="F99" i="5"/>
  <c r="G99" i="5" s="1"/>
  <c r="F158" i="5"/>
  <c r="G158" i="5" s="1"/>
  <c r="F69" i="5"/>
  <c r="G69" i="5" s="1"/>
  <c r="F171" i="5"/>
  <c r="G171" i="5" s="1"/>
  <c r="F118" i="5"/>
  <c r="G118" i="5" s="1"/>
  <c r="F111" i="5"/>
  <c r="G111" i="5" s="1"/>
  <c r="F38" i="5"/>
  <c r="G38" i="5" s="1"/>
  <c r="F105" i="5"/>
  <c r="G105" i="5" s="1"/>
  <c r="F44" i="5"/>
  <c r="G44" i="5" s="1"/>
  <c r="F151" i="5"/>
  <c r="G151" i="5" s="1"/>
  <c r="F86" i="5"/>
  <c r="G86" i="5" s="1"/>
  <c r="F170" i="5"/>
  <c r="G170" i="5" s="1"/>
  <c r="F164" i="5"/>
  <c r="G164" i="5" s="1"/>
  <c r="F161" i="5"/>
  <c r="G161" i="5" s="1"/>
  <c r="F132" i="5"/>
  <c r="G132" i="5" s="1"/>
  <c r="F72" i="5"/>
  <c r="G72" i="5" s="1"/>
  <c r="F42" i="5"/>
  <c r="G42" i="5" s="1"/>
  <c r="F117" i="5"/>
  <c r="G117" i="5" s="1"/>
  <c r="F49" i="5"/>
  <c r="G49" i="5" s="1"/>
  <c r="F110" i="5"/>
  <c r="G110" i="5" s="1"/>
  <c r="F153" i="5"/>
  <c r="G153" i="5" s="1"/>
  <c r="F145" i="5"/>
  <c r="G145" i="5" s="1"/>
  <c r="F84" i="5"/>
  <c r="G84" i="5" s="1"/>
  <c r="F51" i="5"/>
  <c r="G51" i="5" s="1"/>
  <c r="F128" i="5"/>
  <c r="G128" i="5" s="1"/>
  <c r="F62" i="5"/>
  <c r="G62" i="5" s="1"/>
  <c r="F122" i="5"/>
  <c r="G122" i="5" s="1"/>
  <c r="F131" i="5"/>
  <c r="G131" i="5" s="1"/>
  <c r="F55" i="5"/>
  <c r="G55" i="5" s="1"/>
  <c r="F124" i="5"/>
  <c r="G124" i="5" s="1"/>
  <c r="F64" i="5"/>
  <c r="G64" i="5" s="1"/>
  <c r="F109" i="5"/>
  <c r="G109" i="5" s="1"/>
  <c r="F41" i="5"/>
  <c r="G41" i="5" s="1"/>
  <c r="F176" i="5"/>
  <c r="G176" i="5" s="1"/>
  <c r="F95" i="5"/>
  <c r="G95" i="5" s="1"/>
  <c r="F75" i="5"/>
  <c r="G75" i="5" s="1"/>
  <c r="F97" i="5"/>
  <c r="G97" i="5" s="1"/>
  <c r="F91" i="5"/>
  <c r="G91" i="5" s="1"/>
  <c r="F134" i="5"/>
  <c r="G134" i="5" s="1"/>
  <c r="F54" i="5"/>
  <c r="G54" i="5" s="1"/>
  <c r="F60" i="5"/>
  <c r="G60" i="5" s="1"/>
  <c r="F102" i="5"/>
  <c r="G102" i="5" s="1"/>
  <c r="F114" i="5"/>
  <c r="G114" i="5" s="1"/>
  <c r="F148" i="5"/>
  <c r="G148" i="5" s="1"/>
  <c r="F58" i="5"/>
  <c r="G58" i="5" s="1"/>
  <c r="F66" i="5"/>
  <c r="G66" i="5" s="1"/>
  <c r="F119" i="5"/>
  <c r="G119" i="5" s="1"/>
  <c r="F100" i="5"/>
  <c r="G100" i="5" s="1"/>
  <c r="F144" i="5"/>
  <c r="G144" i="5" s="1"/>
  <c r="F138" i="5"/>
  <c r="G138" i="5" s="1"/>
  <c r="F163" i="5"/>
  <c r="G163" i="5" s="1"/>
  <c r="F80" i="5"/>
  <c r="G80" i="5" s="1"/>
  <c r="F125" i="5"/>
  <c r="G125" i="5" s="1"/>
  <c r="F168" i="5"/>
  <c r="G168" i="5" s="1"/>
  <c r="F89" i="5"/>
  <c r="G89" i="5" s="1"/>
  <c r="F77" i="5"/>
  <c r="G77" i="5" s="1"/>
  <c r="F85" i="5"/>
  <c r="G85" i="5" s="1"/>
  <c r="F87" i="5"/>
  <c r="G87" i="5" s="1"/>
  <c r="F178" i="5"/>
  <c r="G178" i="5" s="1"/>
  <c r="F172" i="5"/>
  <c r="G172" i="5" s="1"/>
  <c r="F169" i="5"/>
  <c r="G169" i="5" s="1"/>
  <c r="F159" i="5"/>
  <c r="G159" i="5" s="1"/>
  <c r="F92" i="5"/>
  <c r="G92" i="5" s="1"/>
  <c r="F59" i="5"/>
  <c r="G59" i="5" s="1"/>
  <c r="F136" i="5"/>
  <c r="G136" i="5" s="1"/>
  <c r="F70" i="5"/>
  <c r="G70" i="5" s="1"/>
  <c r="F146" i="5"/>
  <c r="G146" i="5" s="1"/>
  <c r="F139" i="5"/>
  <c r="G139" i="5" s="1"/>
  <c r="F47" i="5"/>
  <c r="G47" i="5" s="1"/>
  <c r="F116" i="5"/>
  <c r="G116" i="5" s="1"/>
  <c r="F53" i="5"/>
  <c r="G53" i="5" s="1"/>
  <c r="F173" i="5"/>
  <c r="G173" i="5" s="1"/>
  <c r="F98" i="5"/>
  <c r="G98" i="5" s="1"/>
  <c r="F162" i="5"/>
  <c r="G162" i="5" s="1"/>
  <c r="F156" i="5"/>
  <c r="G156" i="5" s="1"/>
  <c r="F179" i="5"/>
  <c r="G179" i="5" s="1"/>
  <c r="F129" i="5"/>
  <c r="G129" i="5" s="1"/>
  <c r="F68" i="5"/>
  <c r="G68" i="5" s="1"/>
  <c r="F35" i="5"/>
  <c r="G35" i="5" s="1"/>
  <c r="F112" i="5"/>
  <c r="G112" i="5" s="1"/>
  <c r="F48" i="5"/>
  <c r="G48" i="5" s="1"/>
  <c r="F106" i="5"/>
  <c r="G106" i="5" s="1"/>
  <c r="F115" i="5"/>
  <c r="G115" i="5" s="1"/>
  <c r="F39" i="5"/>
  <c r="G39" i="5" s="1"/>
  <c r="F108" i="5"/>
  <c r="G108" i="5" s="1"/>
  <c r="F45" i="5"/>
  <c r="G45" i="5" s="1"/>
  <c r="F157" i="5"/>
  <c r="G157" i="5" s="1"/>
  <c r="F90" i="5"/>
  <c r="G90" i="5" s="1"/>
  <c r="F152" i="5"/>
  <c r="G152" i="5" s="1"/>
  <c r="F81" i="5"/>
  <c r="G81" i="5" s="1"/>
  <c r="F174" i="5"/>
  <c r="G174" i="5" s="1"/>
  <c r="F182" i="5"/>
  <c r="G182" i="5" s="1"/>
  <c r="D11" i="10"/>
  <c r="J11" i="10" s="1"/>
  <c r="F146" i="6"/>
  <c r="G146" i="6" s="1"/>
  <c r="F102" i="6"/>
  <c r="G102" i="6" s="1"/>
  <c r="F76" i="6"/>
  <c r="G76" i="6" s="1"/>
  <c r="F116" i="6"/>
  <c r="G116" i="6" s="1"/>
  <c r="F78" i="6"/>
  <c r="G78" i="6" s="1"/>
  <c r="F38" i="6"/>
  <c r="G38" i="6" s="1"/>
  <c r="F160" i="6"/>
  <c r="G160" i="6" s="1"/>
  <c r="F60" i="6"/>
  <c r="G60" i="6" s="1"/>
  <c r="F155" i="6"/>
  <c r="G155" i="6" s="1"/>
  <c r="F166" i="6"/>
  <c r="G166" i="6" s="1"/>
  <c r="F143" i="6"/>
  <c r="G143" i="6" s="1"/>
  <c r="F139" i="6"/>
  <c r="G139" i="6" s="1"/>
  <c r="F149" i="6"/>
  <c r="G149" i="6" s="1"/>
  <c r="F55" i="6"/>
  <c r="G55" i="6" s="1"/>
  <c r="F109" i="6"/>
  <c r="G109" i="6" s="1"/>
  <c r="F123" i="6"/>
  <c r="G123" i="6" s="1"/>
  <c r="F133" i="6"/>
  <c r="G133" i="6" s="1"/>
  <c r="F66" i="6"/>
  <c r="G66" i="6" s="1"/>
  <c r="F164" i="6"/>
  <c r="G164" i="6" s="1"/>
  <c r="F97" i="6"/>
  <c r="G97" i="6" s="1"/>
  <c r="F99" i="6"/>
  <c r="G99" i="6" s="1"/>
  <c r="F37" i="6"/>
  <c r="G37" i="6" s="1"/>
  <c r="F43" i="6"/>
  <c r="G43" i="6" s="1"/>
  <c r="F93" i="6"/>
  <c r="G93" i="6" s="1"/>
  <c r="F135" i="6"/>
  <c r="G135" i="6" s="1"/>
  <c r="F105" i="6"/>
  <c r="G105" i="6" s="1"/>
  <c r="F41" i="6"/>
  <c r="G41" i="6" s="1"/>
  <c r="F178" i="6"/>
  <c r="G178" i="6" s="1"/>
  <c r="F47" i="6"/>
  <c r="G47" i="6" s="1"/>
  <c r="F157" i="6"/>
  <c r="G157" i="6" s="1"/>
  <c r="F140" i="6"/>
  <c r="G140" i="6" s="1"/>
  <c r="F165" i="6"/>
  <c r="G165" i="6" s="1"/>
  <c r="F144" i="6"/>
  <c r="G144" i="6" s="1"/>
  <c r="F48" i="6"/>
  <c r="G48" i="6" s="1"/>
  <c r="F124" i="6"/>
  <c r="G124" i="6" s="1"/>
  <c r="F40" i="6"/>
  <c r="G40" i="6" s="1"/>
  <c r="F56" i="6"/>
  <c r="G56" i="6" s="1"/>
  <c r="F183" i="6"/>
  <c r="G183" i="6" s="1"/>
  <c r="F114" i="6"/>
  <c r="G114" i="6" s="1"/>
  <c r="F161" i="6"/>
  <c r="G161" i="6" s="1"/>
  <c r="F131" i="6"/>
  <c r="G131" i="6" s="1"/>
  <c r="F110" i="6"/>
  <c r="G110" i="6" s="1"/>
  <c r="F91" i="6"/>
  <c r="G91" i="6" s="1"/>
  <c r="F113" i="6"/>
  <c r="G113" i="6" s="1"/>
  <c r="F111" i="6"/>
  <c r="G111" i="6" s="1"/>
  <c r="F107" i="6"/>
  <c r="G107" i="6" s="1"/>
  <c r="F117" i="6"/>
  <c r="G117" i="6" s="1"/>
  <c r="F35" i="6"/>
  <c r="G35" i="6" s="1"/>
  <c r="F159" i="6"/>
  <c r="G159" i="6" s="1"/>
  <c r="F180" i="6"/>
  <c r="G180" i="6" s="1"/>
  <c r="F85" i="6"/>
  <c r="G85" i="6" s="1"/>
  <c r="F54" i="6"/>
  <c r="G54" i="6" s="1"/>
  <c r="F71" i="6"/>
  <c r="G71" i="6" s="1"/>
  <c r="F81" i="6"/>
  <c r="G81" i="6" s="1"/>
  <c r="F152" i="6"/>
  <c r="G152" i="6" s="1"/>
  <c r="F154" i="6"/>
  <c r="G154" i="6" s="1"/>
  <c r="F151" i="6"/>
  <c r="G151" i="6" s="1"/>
  <c r="F153" i="6"/>
  <c r="G153" i="6" s="1"/>
  <c r="F89" i="6"/>
  <c r="G89" i="6" s="1"/>
  <c r="F59" i="6"/>
  <c r="G59" i="6" s="1"/>
  <c r="F138" i="6"/>
  <c r="G138" i="6" s="1"/>
  <c r="F83" i="6"/>
  <c r="G83" i="6" s="1"/>
  <c r="F173" i="6"/>
  <c r="G173" i="6" s="1"/>
  <c r="F92" i="6"/>
  <c r="G92" i="6" s="1"/>
  <c r="F80" i="6"/>
  <c r="G80" i="6" s="1"/>
  <c r="F58" i="6"/>
  <c r="G58" i="6" s="1"/>
  <c r="F70" i="6"/>
  <c r="G70" i="6" s="1"/>
  <c r="F170" i="6"/>
  <c r="G170" i="6" s="1"/>
  <c r="F44" i="6"/>
  <c r="G44" i="6" s="1"/>
  <c r="F126" i="6"/>
  <c r="G126" i="6" s="1"/>
  <c r="F118" i="6"/>
  <c r="G118" i="6" s="1"/>
  <c r="F176" i="6"/>
  <c r="G176" i="6" s="1"/>
  <c r="F168" i="6"/>
  <c r="G168" i="6" s="1"/>
  <c r="F86" i="6"/>
  <c r="G86" i="6" s="1"/>
  <c r="F171" i="6"/>
  <c r="G171" i="6" s="1"/>
  <c r="F158" i="6"/>
  <c r="G158" i="6" s="1"/>
  <c r="F46" i="6"/>
  <c r="G46" i="6" s="1"/>
  <c r="F108" i="6"/>
  <c r="G108" i="6" s="1"/>
  <c r="F162" i="6"/>
  <c r="G162" i="6" s="1"/>
  <c r="F52" i="6"/>
  <c r="G52" i="6" s="1"/>
  <c r="F174" i="6"/>
  <c r="G174" i="6" s="1"/>
  <c r="F53" i="6"/>
  <c r="G53" i="6" s="1"/>
  <c r="F95" i="6"/>
  <c r="G95" i="6" s="1"/>
  <c r="F119" i="6"/>
  <c r="G119" i="6" s="1"/>
  <c r="F50" i="6"/>
  <c r="G50" i="6" s="1"/>
  <c r="F79" i="6"/>
  <c r="G79" i="6" s="1"/>
  <c r="F147" i="6"/>
  <c r="G147" i="6" s="1"/>
  <c r="F69" i="6"/>
  <c r="G69" i="6" s="1"/>
  <c r="F104" i="6"/>
  <c r="G104" i="6" s="1"/>
  <c r="F127" i="6"/>
  <c r="G127" i="6" s="1"/>
  <c r="F115" i="6"/>
  <c r="G115" i="6" s="1"/>
  <c r="F45" i="6"/>
  <c r="G45" i="6" s="1"/>
  <c r="F65" i="6"/>
  <c r="G65" i="6" s="1"/>
  <c r="F145" i="6"/>
  <c r="G145" i="6" s="1"/>
  <c r="F64" i="6"/>
  <c r="G64" i="6" s="1"/>
  <c r="F120" i="6"/>
  <c r="G120" i="6" s="1"/>
  <c r="F122" i="6"/>
  <c r="G122" i="6" s="1"/>
  <c r="F125" i="6"/>
  <c r="G125" i="6" s="1"/>
  <c r="F103" i="6"/>
  <c r="G103" i="6" s="1"/>
  <c r="F137" i="6"/>
  <c r="G137" i="6" s="1"/>
  <c r="F73" i="6"/>
  <c r="G73" i="6" s="1"/>
  <c r="F136" i="6"/>
  <c r="G136" i="6" s="1"/>
  <c r="F106" i="6"/>
  <c r="G106" i="6" s="1"/>
  <c r="F88" i="6"/>
  <c r="G88" i="6" s="1"/>
  <c r="F36" i="6"/>
  <c r="G36" i="6" s="1"/>
  <c r="F61" i="6"/>
  <c r="G61" i="6" s="1"/>
  <c r="F130" i="6"/>
  <c r="G130" i="6" s="1"/>
  <c r="F100" i="6"/>
  <c r="G100" i="6" s="1"/>
  <c r="F156" i="6"/>
  <c r="G156" i="6" s="1"/>
  <c r="F98" i="6"/>
  <c r="G98" i="6" s="1"/>
  <c r="F68" i="6"/>
  <c r="G68" i="6" s="1"/>
  <c r="F169" i="6"/>
  <c r="G169" i="6" s="1"/>
  <c r="F94" i="6"/>
  <c r="G94" i="6" s="1"/>
  <c r="F179" i="6"/>
  <c r="G179" i="6" s="1"/>
  <c r="F150" i="6"/>
  <c r="G150" i="6" s="1"/>
  <c r="F142" i="6"/>
  <c r="G142" i="6" s="1"/>
  <c r="F134" i="6"/>
  <c r="G134" i="6" s="1"/>
  <c r="F132" i="6"/>
  <c r="G132" i="6" s="1"/>
  <c r="F112" i="6"/>
  <c r="G112" i="6" s="1"/>
  <c r="F75" i="6"/>
  <c r="G75" i="6" s="1"/>
  <c r="F87" i="6"/>
  <c r="G87" i="6" s="1"/>
  <c r="F172" i="6"/>
  <c r="G172" i="6" s="1"/>
  <c r="F67" i="6"/>
  <c r="G67" i="6" s="1"/>
  <c r="F63" i="6"/>
  <c r="G63" i="6" s="1"/>
  <c r="F181" i="6"/>
  <c r="G181" i="6" s="1"/>
  <c r="F167" i="6"/>
  <c r="G167" i="6" s="1"/>
  <c r="F182" i="6"/>
  <c r="G182" i="6" s="1"/>
  <c r="F39" i="6"/>
  <c r="G39" i="6" s="1"/>
  <c r="F163" i="6"/>
  <c r="G163" i="6" s="1"/>
  <c r="F77" i="6"/>
  <c r="G77" i="6" s="1"/>
  <c r="F129" i="6"/>
  <c r="G129" i="6" s="1"/>
  <c r="F175" i="6"/>
  <c r="G175" i="6" s="1"/>
  <c r="F72" i="6"/>
  <c r="G72" i="6" s="1"/>
  <c r="F90" i="6"/>
  <c r="G90" i="6" s="1"/>
  <c r="F49" i="6"/>
  <c r="G49" i="6" s="1"/>
  <c r="F51" i="6"/>
  <c r="G51" i="6" s="1"/>
  <c r="F121" i="6"/>
  <c r="G121" i="6" s="1"/>
  <c r="F57" i="6"/>
  <c r="G57" i="6" s="1"/>
  <c r="F101" i="6"/>
  <c r="G101" i="6" s="1"/>
  <c r="F74" i="6"/>
  <c r="G74" i="6" s="1"/>
  <c r="F141" i="6"/>
  <c r="G141" i="6" s="1"/>
  <c r="F177" i="6"/>
  <c r="G177" i="6" s="1"/>
  <c r="F82" i="6"/>
  <c r="G82" i="6" s="1"/>
  <c r="F148" i="6"/>
  <c r="G148" i="6" s="1"/>
  <c r="F128" i="6"/>
  <c r="G128" i="6" s="1"/>
  <c r="F42" i="6"/>
  <c r="G42" i="6" s="1"/>
  <c r="F84" i="6"/>
  <c r="G84" i="6" s="1"/>
  <c r="F96" i="6"/>
  <c r="G96" i="6" s="1"/>
  <c r="F62" i="6"/>
  <c r="G62" i="6" s="1"/>
  <c r="D72" i="11"/>
  <c r="I37" i="8"/>
  <c r="L17" i="7"/>
  <c r="K26" i="7"/>
  <c r="E184" i="6"/>
  <c r="F34" i="6"/>
  <c r="E184" i="5"/>
  <c r="F34" i="5"/>
  <c r="I11" i="10" l="1"/>
  <c r="I20" i="10" s="1"/>
  <c r="M11" i="10"/>
  <c r="M68" i="10" s="1"/>
  <c r="F11" i="10"/>
  <c r="G11" i="10"/>
  <c r="G20" i="10" s="1"/>
  <c r="H11" i="10"/>
  <c r="H20" i="10" s="1"/>
  <c r="J20" i="10"/>
  <c r="J68" i="10"/>
  <c r="L11" i="10"/>
  <c r="L20" i="10" s="1"/>
  <c r="D20" i="10"/>
  <c r="N11" i="10"/>
  <c r="N68" i="10" s="1"/>
  <c r="K11" i="10"/>
  <c r="K20" i="10" s="1"/>
  <c r="K26" i="8"/>
  <c r="K32" i="8"/>
  <c r="K25" i="8"/>
  <c r="N64" i="10" s="1"/>
  <c r="E80" i="11" s="1"/>
  <c r="F80" i="11" s="1"/>
  <c r="G80" i="11" s="1"/>
  <c r="K28" i="8"/>
  <c r="K20" i="8"/>
  <c r="I64" i="10" s="1"/>
  <c r="E75" i="11" s="1"/>
  <c r="F75" i="11" s="1"/>
  <c r="G75" i="11" s="1"/>
  <c r="K23" i="8"/>
  <c r="L64" i="10" s="1"/>
  <c r="E78" i="11" s="1"/>
  <c r="F78" i="11" s="1"/>
  <c r="G78" i="11" s="1"/>
  <c r="K18" i="8"/>
  <c r="G64" i="10" s="1"/>
  <c r="E73" i="11" s="1"/>
  <c r="F73" i="11" s="1"/>
  <c r="G73" i="11" s="1"/>
  <c r="K34" i="8"/>
  <c r="K21" i="8"/>
  <c r="J64" i="10" s="1"/>
  <c r="E76" i="11" s="1"/>
  <c r="F76" i="11" s="1"/>
  <c r="G76" i="11" s="1"/>
  <c r="K30" i="8"/>
  <c r="K35" i="8"/>
  <c r="K29" i="8"/>
  <c r="K19" i="8"/>
  <c r="H64" i="10" s="1"/>
  <c r="E74" i="11" s="1"/>
  <c r="F74" i="11" s="1"/>
  <c r="G74" i="11" s="1"/>
  <c r="K24" i="8"/>
  <c r="M64" i="10" s="1"/>
  <c r="E79" i="11" s="1"/>
  <c r="F79" i="11" s="1"/>
  <c r="G79" i="11" s="1"/>
  <c r="K22" i="8"/>
  <c r="K64" i="10" s="1"/>
  <c r="E77" i="11" s="1"/>
  <c r="F77" i="11" s="1"/>
  <c r="G77" i="11" s="1"/>
  <c r="K36" i="8"/>
  <c r="K33" i="8"/>
  <c r="K27" i="8"/>
  <c r="K31" i="8"/>
  <c r="K17" i="8"/>
  <c r="M17" i="7"/>
  <c r="L26" i="7"/>
  <c r="G34" i="6"/>
  <c r="G184" i="6" s="1"/>
  <c r="F184" i="6"/>
  <c r="F184" i="5"/>
  <c r="G34" i="5"/>
  <c r="G184" i="5" s="1"/>
  <c r="E103" i="11" l="1"/>
  <c r="F103" i="11" s="1"/>
  <c r="G103" i="11" s="1"/>
  <c r="E107" i="11"/>
  <c r="F107" i="11" s="1"/>
  <c r="G107" i="11" s="1"/>
  <c r="E106" i="11"/>
  <c r="F106" i="11" s="1"/>
  <c r="G106" i="11" s="1"/>
  <c r="F68" i="10"/>
  <c r="F20" i="10"/>
  <c r="M20" i="10"/>
  <c r="I68" i="10"/>
  <c r="E99" i="11"/>
  <c r="F99" i="11" s="1"/>
  <c r="G99" i="11" s="1"/>
  <c r="G68" i="10"/>
  <c r="H68" i="10"/>
  <c r="N20" i="10"/>
  <c r="L68" i="10"/>
  <c r="K68" i="10"/>
  <c r="N78" i="11"/>
  <c r="P78" i="11" s="1"/>
  <c r="M78" i="11"/>
  <c r="R64" i="10"/>
  <c r="V64" i="10"/>
  <c r="Y64" i="10"/>
  <c r="S64" i="10"/>
  <c r="W64" i="10"/>
  <c r="O64" i="10"/>
  <c r="X64" i="10"/>
  <c r="P64" i="10"/>
  <c r="T64" i="10"/>
  <c r="U64" i="10"/>
  <c r="Q64" i="10"/>
  <c r="M79" i="11"/>
  <c r="N79" i="11"/>
  <c r="K37" i="8"/>
  <c r="F64" i="10"/>
  <c r="E72" i="11" s="1"/>
  <c r="N77" i="11"/>
  <c r="M77" i="11"/>
  <c r="N80" i="11"/>
  <c r="M80" i="11"/>
  <c r="E105" i="11" l="1"/>
  <c r="F105" i="11" s="1"/>
  <c r="G105" i="11" s="1"/>
  <c r="E102" i="11"/>
  <c r="F102" i="11" s="1"/>
  <c r="G102" i="11" s="1"/>
  <c r="E100" i="11"/>
  <c r="F100" i="11" s="1"/>
  <c r="G100" i="11" s="1"/>
  <c r="E101" i="11"/>
  <c r="F101" i="11" s="1"/>
  <c r="G101" i="11" s="1"/>
  <c r="E104" i="11"/>
  <c r="F104" i="11" s="1"/>
  <c r="G104" i="11" s="1"/>
  <c r="F72" i="11"/>
  <c r="G72" i="11" s="1"/>
  <c r="D68" i="10"/>
  <c r="P79" i="11"/>
  <c r="P80" i="11"/>
  <c r="E88" i="11"/>
  <c r="F88" i="11" s="1"/>
  <c r="E84" i="11"/>
  <c r="F84" i="11" s="1"/>
  <c r="E82" i="11"/>
  <c r="F82" i="11" s="1"/>
  <c r="E87" i="11"/>
  <c r="F87" i="11" s="1"/>
  <c r="E81" i="11"/>
  <c r="F81" i="11" s="1"/>
  <c r="E83" i="11"/>
  <c r="F83" i="11" s="1"/>
  <c r="E86" i="11"/>
  <c r="F86" i="11" s="1"/>
  <c r="E91" i="11"/>
  <c r="F91" i="11" s="1"/>
  <c r="E85" i="11"/>
  <c r="F85" i="11" s="1"/>
  <c r="E90" i="11"/>
  <c r="F90" i="11" s="1"/>
  <c r="E89" i="11"/>
  <c r="F89" i="11" s="1"/>
  <c r="P77" i="11"/>
  <c r="E119" i="11" l="1"/>
  <c r="E92" i="11"/>
  <c r="N91" i="11"/>
  <c r="M91" i="11"/>
  <c r="N87" i="11"/>
  <c r="M87" i="11"/>
  <c r="M89" i="11"/>
  <c r="N89" i="11"/>
  <c r="M86" i="11"/>
  <c r="N86" i="11"/>
  <c r="M82" i="11"/>
  <c r="N82" i="11"/>
  <c r="N90" i="11"/>
  <c r="M90" i="11"/>
  <c r="M83" i="11"/>
  <c r="N83" i="11"/>
  <c r="M84" i="11"/>
  <c r="N84" i="11"/>
  <c r="M85" i="11"/>
  <c r="N85" i="11"/>
  <c r="N81" i="11"/>
  <c r="M81" i="11"/>
  <c r="M88" i="11"/>
  <c r="N88" i="11"/>
  <c r="P84" i="11" l="1"/>
  <c r="P86" i="11"/>
  <c r="P91" i="11"/>
  <c r="P81" i="11"/>
  <c r="P90" i="11"/>
  <c r="P87" i="11"/>
  <c r="P88" i="11"/>
  <c r="P85" i="11"/>
  <c r="P83" i="11"/>
  <c r="P82" i="11"/>
  <c r="P89" i="11"/>
</calcChain>
</file>

<file path=xl/comments1.xml><?xml version="1.0" encoding="utf-8"?>
<comments xmlns="http://schemas.openxmlformats.org/spreadsheetml/2006/main">
  <authors>
    <author>abramoma</author>
    <author>Donna Kwan</author>
  </authors>
  <commentList>
    <comment ref="C6" authorId="0" shape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1" authorId="1" shapeId="0">
      <text>
        <r>
          <rPr>
            <b/>
            <sz val="9"/>
            <color indexed="81"/>
            <rFont val="Tahoma"/>
            <family val="2"/>
          </rPr>
          <t xml:space="preserve">OEB Staff: 
</t>
        </r>
        <r>
          <rPr>
            <sz val="9"/>
            <color indexed="81"/>
            <rFont val="Tahoma"/>
            <family val="2"/>
          </rPr>
          <t>1589 balance is allocated based on Non RPP-kWh for all classes</t>
        </r>
      </text>
    </comment>
    <comment ref="C12" authorId="1" shapeId="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<sst xmlns="http://schemas.openxmlformats.org/spreadsheetml/2006/main" count="1822" uniqueCount="528">
  <si>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</si>
  <si>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</si>
  <si>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</si>
  <si>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</si>
  <si>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</si>
  <si>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</si>
  <si>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</si>
  <si>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</si>
  <si>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</si>
  <si>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t xml:space="preserve">Distribution Revenue </t>
  </si>
  <si>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</si>
  <si>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GA Allocator for Class A, 
Non-WMP Customers 
(if applicable)</t>
    </r>
    <r>
      <rPr>
        <b/>
        <vertAlign val="superscript"/>
        <sz val="10"/>
        <rFont val="Arial"/>
        <family val="2"/>
      </rPr>
      <t>2</t>
    </r>
  </si>
  <si>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</si>
  <si>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</si>
  <si>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</si>
  <si>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</si>
  <si>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(2012) </t>
    </r>
    <r>
      <rPr>
        <b/>
        <vertAlign val="superscript"/>
        <sz val="10"/>
        <rFont val="Arial"/>
        <family val="2"/>
      </rPr>
      <t>1</t>
    </r>
  </si>
  <si>
    <r>
      <t xml:space="preserve">1595 Recovery Share Proportion (2013) </t>
    </r>
    <r>
      <rPr>
        <b/>
        <vertAlign val="superscript"/>
        <sz val="10"/>
        <rFont val="Arial"/>
        <family val="2"/>
      </rPr>
      <t>1</t>
    </r>
  </si>
  <si>
    <r>
      <t xml:space="preserve">1595 Recovery Share Proportion (2014)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</si>
  <si>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</si>
  <si>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</si>
  <si>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</si>
  <si>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</si>
  <si>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</si>
  <si>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</si>
  <si>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</si>
  <si>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</si>
  <si>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</si>
  <si>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</si>
  <si>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</si>
  <si>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</si>
  <si>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</si>
  <si>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</si>
  <si>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STANDBY POWER SERVICE CLASSIFICATION</t>
  </si>
  <si>
    <t>UNMETERED SCATTERED LOAD SERVICE CLASSIFICATION</t>
  </si>
  <si>
    <t>STREET LIGHTING SERVICE CLASSIFICATION</t>
  </si>
  <si>
    <t>kWh</t>
  </si>
  <si>
    <t>kVA</t>
  </si>
  <si>
    <t>Amounts from Sheet 2</t>
  </si>
  <si>
    <t>Allocator</t>
  </si>
  <si>
    <t>LV Variance Account</t>
  </si>
  <si>
    <t>Smart Metering Entity Charge Variance Account</t>
  </si>
  <si>
    <t>RSVA - Wholesale Market Service Charge</t>
  </si>
  <si>
    <t>RSVA - Retail Transmission Network Charge</t>
  </si>
  <si>
    <t>RSVA - Retail Transmission Connection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</si>
  <si>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</si>
  <si>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</si>
  <si>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</si>
  <si>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</si>
  <si>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</si>
  <si>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</si>
  <si>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(2012)</t>
  </si>
  <si>
    <t>Disposition and Recovery/Refund of Regulatory Balances (2013)</t>
  </si>
  <si>
    <t>Disposition and Recovery/Refund of Regulatory Balances (2014)</t>
  </si>
  <si>
    <t>Disposition and Recovery/Refund of Regulatory Balances (2015)</t>
  </si>
  <si>
    <t>Disposition and Recovery/Refund of Regulatory Balances (2016)</t>
  </si>
  <si>
    <t>Disposition and Recovery/Refund of Regulatory Balances (2017)</t>
  </si>
  <si>
    <t>Total of Group 1 Accounts (excluding 1589)</t>
  </si>
  <si>
    <t>Other Regulatory Assets - Sub-Account - Deferred IFRS Transition Costs</t>
  </si>
  <si>
    <t>Other Regulatory Assets - Sub-Account - Incremental Capital Charges</t>
  </si>
  <si>
    <t>Other Regulatory Assets - Sub-Account - Financial Assistance Payment and Recovery Variance - Ontario Clean Energy Benefit Act</t>
  </si>
  <si>
    <t>Retail Cost Variance Account - Retail</t>
  </si>
  <si>
    <t>Misc. Deferred Debits</t>
  </si>
  <si>
    <t>Retail Cost Variance Account - STR</t>
  </si>
  <si>
    <t>Board-Approved CDM Variance Account</t>
  </si>
  <si>
    <t>Extra-Ordinary Event Costs</t>
  </si>
  <si>
    <t>Deferred Rate Impact Amounts</t>
  </si>
  <si>
    <t>RSVA - One-time</t>
  </si>
  <si>
    <t>Other Deferred Credits</t>
  </si>
  <si>
    <t>Total of Group 2 Accounts</t>
  </si>
  <si>
    <t>PILs and Tax Variance for 2006 and Subsequent Years 
      (excludes sub-account and contra account)</t>
  </si>
  <si>
    <t>PILs and Tax Variance for 2006 and Subsequent Years -
      Sub-Account HST/OVAT Input Tax Credits (ITCs)</t>
  </si>
  <si>
    <t>Total of Account 1592</t>
  </si>
  <si>
    <t>(Account 1568 - total amount allocated to classes)</t>
  </si>
  <si>
    <t>Renewable Generation Connection OM&amp;A Deferral Account</t>
  </si>
  <si>
    <t>Variance WMS - Sub-account CBR Class B (separate rate rider if no Class A Customers)</t>
  </si>
  <si>
    <t>Total of Group 1 Accounts (1550, 1551, 1584, 1586 and 1595)</t>
  </si>
  <si>
    <t>Total of Account 1580 and 1588 (not allocated to WMPs)</t>
  </si>
  <si>
    <t>Balance of Account 1589 Allocated to Non-WMPs</t>
  </si>
  <si>
    <t>Balance of Account 1589 allocated to Class A Non-WMP Customers</t>
  </si>
  <si>
    <t>Group 2 Accounts  (including 1592, 1532)</t>
  </si>
  <si>
    <t>IFRS-CGAAP Transition PP&amp;E Amounts Balance + Return Component</t>
  </si>
  <si>
    <t>Accounting Changes Under CGAAP Balance + Return Component</t>
  </si>
  <si>
    <t>Total Balance Allocated to each class for Accounts 1575 and 1576</t>
  </si>
  <si>
    <t>Account 1589 reference calculation by customer and consumption</t>
  </si>
  <si>
    <t>Account 1589 / Number of Customers</t>
  </si>
  <si>
    <t>1589/total kwh</t>
  </si>
  <si>
    <t>Please enter the Year the Account 1589 GA Balance was Last Disposed.</t>
  </si>
  <si>
    <t>(e.g. If in the 2018 EDR process, you received approval to dispose the GA variance account balance as at December 31, 2016, enter 2016.)</t>
  </si>
  <si>
    <t>2a</t>
  </si>
  <si>
    <t>Did you have any customers who transitioned between Class A and Class B (transition customers)  during the period the Account 1589 GA balance accumulated (i.e. from year after the balance was last disposed to 2017)?</t>
  </si>
  <si>
    <t>Yes</t>
  </si>
  <si>
    <t>(e.g. If you received approval to dispose the GA account balance as at December 31, 2016, the period the GA accumulated would be 2017.)</t>
  </si>
  <si>
    <t>2b</t>
  </si>
  <si>
    <t xml:space="preserve">Did you have any customers who transitioned between Class A and Class B (transition customers) during the period the Account 1580, sub-account CBR Class B balance accumulated (i.e. from year after the balance was last disposed to 2017).
</t>
  </si>
  <si>
    <t>(e.g. If the CBR Class B balance was last disposed as at December 31, 2016, the period the CBR Class B variance accumulated would be 2017.)</t>
  </si>
  <si>
    <t>3a</t>
  </si>
  <si>
    <t>Enter the number of transition customers you had during the period the Account 1589 GA balance accumulated.</t>
  </si>
  <si>
    <t>Transition Customers - Non-loss Adjusted Billing Determinants by Customer</t>
  </si>
  <si>
    <t>Customer</t>
  </si>
  <si>
    <t>Rate Class</t>
  </si>
  <si>
    <t>January to June</t>
  </si>
  <si>
    <t>July to December</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</si>
  <si>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</si>
  <si>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</si>
  <si>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</si>
  <si>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</si>
  <si>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</si>
  <si>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</si>
  <si>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</si>
  <si>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</si>
  <si>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</si>
  <si>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</si>
  <si>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</si>
  <si>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</si>
  <si>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</si>
  <si>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</si>
  <si>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</si>
  <si>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</si>
  <si>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</si>
  <si>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</si>
  <si>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</si>
  <si>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</si>
  <si>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</si>
  <si>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</si>
  <si>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</si>
  <si>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</si>
  <si>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</si>
  <si>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</si>
  <si>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</si>
  <si>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</si>
  <si>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</si>
  <si>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</si>
  <si>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</si>
  <si>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</si>
  <si>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</si>
  <si>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</si>
  <si>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</si>
  <si>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</si>
  <si>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</si>
  <si>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</si>
  <si>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</si>
  <si>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</si>
  <si>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</si>
  <si>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</si>
  <si>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</si>
  <si>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</si>
  <si>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</si>
  <si>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</si>
  <si>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</si>
  <si>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</si>
  <si>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</si>
  <si>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</si>
  <si>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</si>
  <si>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</si>
  <si>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</si>
  <si>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</si>
  <si>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</si>
  <si>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</si>
  <si>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</si>
  <si>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</si>
  <si>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</si>
  <si>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</si>
  <si>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</si>
  <si>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</si>
  <si>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</si>
  <si>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</si>
  <si>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</si>
  <si>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</si>
  <si>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</si>
  <si>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</si>
  <si>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</si>
  <si>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</si>
  <si>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</si>
  <si>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</si>
  <si>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</si>
  <si>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</si>
  <si>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</si>
  <si>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</si>
  <si>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</si>
  <si>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</si>
  <si>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</si>
  <si>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</si>
  <si>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</si>
  <si>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</si>
  <si>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</si>
  <si>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</si>
  <si>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</si>
  <si>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</si>
  <si>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</si>
  <si>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</si>
  <si>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</si>
  <si>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</si>
  <si>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</si>
  <si>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</si>
  <si>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</si>
  <si>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</si>
  <si>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</si>
  <si>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</si>
  <si>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</si>
  <si>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</si>
  <si>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</si>
  <si>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</si>
  <si>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</si>
  <si>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</si>
  <si>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</si>
  <si>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</si>
  <si>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</si>
  <si>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</si>
  <si>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</si>
  <si>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</si>
  <si>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</si>
  <si>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</si>
  <si>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</si>
  <si>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</si>
  <si>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</si>
  <si>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</si>
  <si>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</si>
  <si>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</si>
  <si>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</si>
  <si>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</si>
  <si>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</si>
  <si>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</si>
  <si>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</si>
  <si>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</si>
  <si>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</si>
  <si>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</si>
  <si>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</si>
  <si>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</si>
  <si>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</si>
  <si>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</si>
  <si>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</si>
  <si>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</si>
  <si>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</si>
  <si>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</si>
  <si>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</si>
  <si>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</si>
  <si>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</si>
  <si>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</si>
  <si>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</si>
  <si>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</si>
  <si>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</si>
  <si>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</si>
  <si>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</si>
  <si>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</si>
  <si>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</si>
  <si>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</si>
  <si>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</si>
  <si>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</si>
  <si>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</si>
  <si>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</si>
  <si>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</si>
  <si>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</si>
  <si>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</si>
  <si>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</si>
  <si>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</si>
  <si>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customers who were Class A during the entire period since the Account 1589 GA balance accumulated (i.e. did not transition between Class A and B).</t>
  </si>
  <si>
    <t>Class A Customers - Billing Determinants by Customer</t>
  </si>
  <si>
    <t>Customer A1</t>
  </si>
  <si>
    <t>Customer A2</t>
  </si>
  <si>
    <t>Customer A3</t>
  </si>
  <si>
    <t>Customer A4</t>
  </si>
  <si>
    <t>Customer A5</t>
  </si>
  <si>
    <t>Customer A6</t>
  </si>
  <si>
    <t>Customer A7</t>
  </si>
  <si>
    <t>Customer A8</t>
  </si>
  <si>
    <t>Customer A9</t>
  </si>
  <si>
    <t>Customer A10</t>
  </si>
  <si>
    <t>Customer A11</t>
  </si>
  <si>
    <t>Customer A12</t>
  </si>
  <si>
    <t>Customer A13</t>
  </si>
  <si>
    <t>Customer A14</t>
  </si>
  <si>
    <t>Customer A15</t>
  </si>
  <si>
    <t>Customer A16</t>
  </si>
  <si>
    <t>Customer A17</t>
  </si>
  <si>
    <t>Customer A18</t>
  </si>
  <si>
    <t>Customer A19</t>
  </si>
  <si>
    <t>Customer A20</t>
  </si>
  <si>
    <t>Customer A21</t>
  </si>
  <si>
    <t>Customer A22</t>
  </si>
  <si>
    <t>Customer A23</t>
  </si>
  <si>
    <t>Customer A24</t>
  </si>
  <si>
    <t>Customer A25</t>
  </si>
  <si>
    <t>Customer A26</t>
  </si>
  <si>
    <t>Customer A27</t>
  </si>
  <si>
    <t>Customer A28</t>
  </si>
  <si>
    <t>Customer A29</t>
  </si>
  <si>
    <t>Customer A30</t>
  </si>
  <si>
    <t>Customer A31</t>
  </si>
  <si>
    <t>Customer A32</t>
  </si>
  <si>
    <t>Customer A33</t>
  </si>
  <si>
    <t>Customer A34</t>
  </si>
  <si>
    <t>Customer A35</t>
  </si>
  <si>
    <t>Customer A36</t>
  </si>
  <si>
    <t>Customer A37</t>
  </si>
  <si>
    <t>Customer A38</t>
  </si>
  <si>
    <t>Customer A39</t>
  </si>
  <si>
    <t>Customer A40</t>
  </si>
  <si>
    <t>Customer A41</t>
  </si>
  <si>
    <t>Customer A42</t>
  </si>
  <si>
    <t>Customer A43</t>
  </si>
  <si>
    <t>Customer A44</t>
  </si>
  <si>
    <t>Customer A45</t>
  </si>
  <si>
    <t>Customer A46</t>
  </si>
  <si>
    <t>Customer A47</t>
  </si>
  <si>
    <t>Customer A48</t>
  </si>
  <si>
    <t>Customer A49</t>
  </si>
  <si>
    <t>Customer A50</t>
  </si>
  <si>
    <t>Customer A51</t>
  </si>
  <si>
    <t>Customer A52</t>
  </si>
  <si>
    <t>Customer A53</t>
  </si>
  <si>
    <t>Customer A54</t>
  </si>
  <si>
    <t>Customer A55</t>
  </si>
  <si>
    <t>Customer A56</t>
  </si>
  <si>
    <t>Customer A57</t>
  </si>
  <si>
    <t>Customer A58</t>
  </si>
  <si>
    <t>Customer A59</t>
  </si>
  <si>
    <t>Customer A60</t>
  </si>
  <si>
    <t>Customer A61</t>
  </si>
  <si>
    <t>Customer A62</t>
  </si>
  <si>
    <t>Customer A63</t>
  </si>
  <si>
    <t>Customer A64</t>
  </si>
  <si>
    <t>Customer A65</t>
  </si>
  <si>
    <t>Customer A66</t>
  </si>
  <si>
    <t>Customer A67</t>
  </si>
  <si>
    <t>Customer A68</t>
  </si>
  <si>
    <t>Customer A69</t>
  </si>
  <si>
    <t>Customer A70</t>
  </si>
  <si>
    <t>Customer A71</t>
  </si>
  <si>
    <t>Customer A72</t>
  </si>
  <si>
    <t>Customer A73</t>
  </si>
  <si>
    <t>Customer A74</t>
  </si>
  <si>
    <t>Customer A75</t>
  </si>
  <si>
    <t>Customer A76</t>
  </si>
  <si>
    <t>Customer A77</t>
  </si>
  <si>
    <t>Customer A78</t>
  </si>
  <si>
    <t>Customer A79</t>
  </si>
  <si>
    <t>Customer A80</t>
  </si>
  <si>
    <t>Customer A81</t>
  </si>
  <si>
    <t>Customer A82</t>
  </si>
  <si>
    <t>Customer A83</t>
  </si>
  <si>
    <t>Customer A84</t>
  </si>
  <si>
    <t>Customer A85</t>
  </si>
  <si>
    <t>Customer A86</t>
  </si>
  <si>
    <t>Customer A87</t>
  </si>
  <si>
    <t>Customer A88</t>
  </si>
  <si>
    <t>Customer A89</t>
  </si>
  <si>
    <t>Customer A90</t>
  </si>
  <si>
    <t>Customer A91</t>
  </si>
  <si>
    <t>Customer A92</t>
  </si>
  <si>
    <t>Customer A93</t>
  </si>
  <si>
    <t>Customer A94</t>
  </si>
  <si>
    <t>Customer A95</t>
  </si>
  <si>
    <t>Customer A96</t>
  </si>
  <si>
    <t>Customer A97</t>
  </si>
  <si>
    <t>Customer A98</t>
  </si>
  <si>
    <t>Customer A99</t>
  </si>
  <si>
    <t>Customer A100</t>
  </si>
  <si>
    <t>Customer A101</t>
  </si>
  <si>
    <t>Customer A102</t>
  </si>
  <si>
    <t>Customer A103</t>
  </si>
  <si>
    <t>Customer A104</t>
  </si>
  <si>
    <t>Customer A105</t>
  </si>
  <si>
    <t>Customer A106</t>
  </si>
  <si>
    <t>Customer A107</t>
  </si>
  <si>
    <t>Customer A108</t>
  </si>
  <si>
    <t>Customer A109</t>
  </si>
  <si>
    <t>Customer A110</t>
  </si>
  <si>
    <t>Customer A111</t>
  </si>
  <si>
    <t>Customer A112</t>
  </si>
  <si>
    <t>Customer A113</t>
  </si>
  <si>
    <t>Customer A114</t>
  </si>
  <si>
    <t>Customer A115</t>
  </si>
  <si>
    <t>Customer A116</t>
  </si>
  <si>
    <t>Customer A117</t>
  </si>
  <si>
    <t>Customer A118</t>
  </si>
  <si>
    <t>Customer A119</t>
  </si>
  <si>
    <t>Customer A120</t>
  </si>
  <si>
    <t>Customer A121</t>
  </si>
  <si>
    <t>Customer A122</t>
  </si>
  <si>
    <t>Customer A123</t>
  </si>
  <si>
    <t>Customer A124</t>
  </si>
  <si>
    <t>Customer A125</t>
  </si>
  <si>
    <t>Customer A126</t>
  </si>
  <si>
    <t>Customer A127</t>
  </si>
  <si>
    <t>Customer A128</t>
  </si>
  <si>
    <t>Customer A129</t>
  </si>
  <si>
    <t>Customer A130</t>
  </si>
  <si>
    <t>Customer A131</t>
  </si>
  <si>
    <t>Customer A132</t>
  </si>
  <si>
    <t>Customer A133</t>
  </si>
  <si>
    <t>Customer A134</t>
  </si>
  <si>
    <t>Customer A135</t>
  </si>
  <si>
    <t>Customer A136</t>
  </si>
  <si>
    <t>Customer A137</t>
  </si>
  <si>
    <t>Customer A138</t>
  </si>
  <si>
    <t>Customer A139</t>
  </si>
  <si>
    <t>Customer A140</t>
  </si>
  <si>
    <t>Customer A141</t>
  </si>
  <si>
    <t>Customer A142</t>
  </si>
  <si>
    <t>Customer A143</t>
  </si>
  <si>
    <t>Customer A144</t>
  </si>
  <si>
    <t>Customer A145</t>
  </si>
  <si>
    <t>Customer A146</t>
  </si>
  <si>
    <t>Customer A147</t>
  </si>
  <si>
    <t>Customer A148</t>
  </si>
  <si>
    <t>Customer A149</t>
  </si>
  <si>
    <t>Customer A150</t>
  </si>
  <si>
    <t xml:space="preserve">This tab allocates the GA balance to transition customers (i.e Class A customers who were former Class B customers and Class B customers who were former Class A customers) who contributed to the current GA balance. The tables below calculates specific amounts for each transition customer. The general GA rate rider to non-RPP customers is not to be charged to the transition customers that are allocated amounts in the table below. Consistent with with prior decisions, distributors are generally expected to settle the amount through 12 equal adjustments to bills. </t>
  </si>
  <si>
    <t>Year of the Account 1589 GA Balance Last Disposed</t>
  </si>
  <si>
    <t>Allocation of total Non-RPP Consumption (kWh) between Current Class B and Class A/B Transition Customers</t>
  </si>
  <si>
    <t>Total Class B Consumption for Years During Balance Accumulation (Non-RPP Consumption LESS WMP Consumption and Consumption for Class A customers who were Class A for partial and full year)</t>
  </si>
  <si>
    <t>All Class B Consumption (i.e. full year or partial year) for Transition Customers</t>
  </si>
  <si>
    <t xml:space="preserve">Transition Customers' Portion of Total Consumption </t>
  </si>
  <si>
    <t>C=B/A</t>
  </si>
  <si>
    <t>Allocation of Total GA Balance $</t>
  </si>
  <si>
    <t>Total GA Balance</t>
  </si>
  <si>
    <t>D</t>
  </si>
  <si>
    <t>Transition Customers Portion of GA Balance</t>
  </si>
  <si>
    <t>E=C*D</t>
  </si>
  <si>
    <t>GA Balance to be disposed to Current Class B Customers through Rate Rider</t>
  </si>
  <si>
    <t>F=D-E</t>
  </si>
  <si>
    <t>Allocation of GA Balances to Class A/B Transition Customers</t>
  </si>
  <si>
    <t># of Class A/B Transition Customers</t>
  </si>
  <si>
    <t>Total Metered Consumption (kWh) for Transition Customers During the Period They Were Class B Customers</t>
  </si>
  <si>
    <t>Metered Consumption (kWh) for Transition Customers During the Period They Were Class B Customers in 2017</t>
  </si>
  <si>
    <t>% of kWh</t>
  </si>
  <si>
    <t>Customer Specific GA Allocation During the Period They Were a Class B customer</t>
  </si>
  <si>
    <t>Monthly Equal Payments</t>
  </si>
  <si>
    <t>TOTAL</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</si>
  <si>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transition customer. The general CBR Class B rate rider is not to be charged to the transition customers that are allocated amounts in the table below. Consistent with with prior decisions, distributors are generally expected to settle the amount through 12 equal adjustments to bills.</t>
  </si>
  <si>
    <t>Please enter the Year the Account 1580 CBR Class B was Last Disposed.</t>
  </si>
  <si>
    <t>(Note: Account 1580, Sub-account CBR Class B was established starting in 2015)</t>
  </si>
  <si>
    <t>Allocation of total Consumption (kWh) between Class B and Class A/B Transition Customers</t>
  </si>
  <si>
    <t>Total Class B Consumption for Years During Balance Accumulation (Total  Consumption Less WMP Consumption and Consumption for Class A who were Class A for the full year)</t>
  </si>
  <si>
    <t>Allocation of Total CBR Class B Balance $</t>
  </si>
  <si>
    <t xml:space="preserve">Total CBR Class B Balance </t>
  </si>
  <si>
    <t>Transition Customers Portion of CBR Class B Balance</t>
  </si>
  <si>
    <t>E=D*C</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</si>
  <si>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</si>
  <si>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</si>
  <si>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</si>
  <si>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They were Class B Customers</t>
  </si>
  <si>
    <t>Customer Specific CBR Class B Allocation During the Period They Were a Class B Customer</t>
  </si>
  <si>
    <t>Metered Class B Consumption (kWh)  for Transition Customers During the Period They were Class B Customers in 2018</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</si>
  <si>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 section 3.2.5.2)</t>
  </si>
  <si>
    <t>Default Rate Rider Recovery Period (in months)</t>
  </si>
  <si>
    <t>Proposed Rate Rider Recovery Period (in months)</t>
  </si>
  <si>
    <t>Non-RPP Metered Consumption for Current Class B Customers (Non-RPP Consumption excluding WMP, Class A and Transition Customers' Consumption)</t>
  </si>
  <si>
    <t>% of total kWh</t>
  </si>
  <si>
    <t>Total GA $ allocated to Current Class B Customers</t>
  </si>
  <si>
    <t>GA Rate Rider</t>
  </si>
  <si>
    <t>Total Metered Non-RPP 2018 Consumption excluding WMP</t>
  </si>
  <si>
    <t>Total Metered 2018 Consumption for Class A Customers that were Class A for the entire period GA blance accumulated</t>
  </si>
  <si>
    <t xml:space="preserve">Total Metered 2018 Consumption for Customers that Transitioned Between Class A and B during the period GA balance accumulated </t>
  </si>
  <si>
    <r>
      <t xml:space="preserve">Total Metered 2018 </t>
    </r>
    <r>
      <rPr>
        <b/>
        <sz val="10"/>
        <color rgb="FFFF0000"/>
        <rFont val="Arial"/>
        <family val="2"/>
      </rPr>
      <t>kWh</t>
    </r>
    <r>
      <rPr>
        <b/>
        <sz val="10"/>
        <rFont val="Arial"/>
        <family val="2"/>
      </rPr>
      <t xml:space="preserve"> for Class A Customers that were Class A for the entire period the GA balance accumulated</t>
    </r>
  </si>
  <si>
    <r>
      <t xml:space="preserve">Total Metered 2018 </t>
    </r>
    <r>
      <rPr>
        <b/>
        <sz val="10"/>
        <color rgb="FFFF0000"/>
        <rFont val="Arial"/>
        <family val="2"/>
      </rPr>
      <t>kWh</t>
    </r>
    <r>
      <rPr>
        <b/>
        <sz val="10"/>
        <rFont val="Arial"/>
        <family val="2"/>
      </rPr>
      <t xml:space="preserve"> for Customers that Transitioned Between Class A and B during the period the GA balance accumulated</t>
    </r>
  </si>
  <si>
    <t xml:space="preserve">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</si>
  <si>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</si>
  <si>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Metered Consumption for Current Class B Customers (Total Consumption LESS WMP, Class A and Transition Customers' Consumption)</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</si>
  <si>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</si>
  <si>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</si>
  <si>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</si>
  <si>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</si>
  <si>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</si>
  <si>
    <t>Total Metered 2018 Consumption for Class A customers that were Class A for the entire period CBR Class B balance accumulated</t>
  </si>
  <si>
    <t>Total Metered 2018 Consumption for Customers that Transitioned Between Class A and B during the period CBR Class B balance accumulated</t>
  </si>
  <si>
    <t>Total Metered 2018 Consumption Minus WMP</t>
  </si>
  <si>
    <t xml:space="preserve"> Please indicate the Rate Rider Recovery Period (in months)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</si>
  <si>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</si>
  <si>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</si>
  <si>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</si>
  <si>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kW / kWh / # of Customers</t>
  </si>
  <si>
    <t>Allocated Group 1 Balance (excluding 1589)</t>
  </si>
  <si>
    <t>Rate Rider for Deferral/Variance Accounts</t>
  </si>
  <si>
    <t>Rate Rider Calculation for Group 1 Deferral / Variance Accounts Balances (excluding Global Adj.) - NON-WMP</t>
  </si>
  <si>
    <t>1580 and 1588</t>
  </si>
  <si>
    <t>Allocated Group 1 Balance -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</si>
  <si>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</si>
  <si>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</si>
  <si>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</si>
  <si>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</si>
  <si>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</si>
  <si>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Rate rider calculated separately only if Class A customers exist during the period the balance accumulated</t>
  </si>
  <si>
    <t>Rate Rider Calculation for RSVA - Power - Global Adjustment</t>
  </si>
  <si>
    <t>Allocated Global Adjustment Balance</t>
  </si>
  <si>
    <t>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</si>
  <si>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</si>
  <si>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</si>
  <si>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</si>
  <si>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</si>
  <si>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</si>
  <si>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</si>
  <si>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</si>
  <si>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Allocated Accounts 1575 and 1576 Balances</t>
  </si>
  <si>
    <t>Rate Rider for Accounts 1575 and 1576</t>
  </si>
  <si>
    <t>Rate Rider Calculation for Accounts 1568</t>
  </si>
  <si>
    <t>Allocated
Account 1568 Balance</t>
  </si>
  <si>
    <t>Rate Rider for Account 1568</t>
  </si>
  <si>
    <t>kVA / kWh / # of Customers</t>
  </si>
  <si>
    <t>ROUNDED 
Rate Rider for Deferral/Variance Accounts</t>
  </si>
  <si>
    <r>
      <t xml:space="preserve">LRAM Variance Account </t>
    </r>
    <r>
      <rPr>
        <b/>
        <sz val="10"/>
        <color theme="0" tint="-0.499984740745262"/>
        <rFont val="Arial"/>
        <family val="2"/>
      </rPr>
      <t>(Enter dollar amount for each class)</t>
    </r>
  </si>
  <si>
    <r>
      <t xml:space="preserve">In the green shaded cells, enter the data related to the </t>
    </r>
    <r>
      <rPr>
        <b/>
        <sz val="10"/>
        <rFont val="Arial"/>
        <family val="2"/>
      </rPr>
      <t>proposed</t>
    </r>
    <r>
      <rPr>
        <sz val="10"/>
        <rFont val="Arial"/>
        <family val="2"/>
      </rPr>
      <t xml:space="preserve"> load forecast.  Do not enter data for the MicroFit class.
Used 2020 Load Forecast</t>
    </r>
  </si>
  <si>
    <r>
      <t xml:space="preserve">Total Metered </t>
    </r>
    <r>
      <rPr>
        <b/>
        <sz val="10"/>
        <color rgb="FFFF0000"/>
        <rFont val="Arial"/>
        <family val="2"/>
      </rPr>
      <t>kVA</t>
    </r>
    <r>
      <rPr>
        <b/>
        <sz val="10"/>
        <rFont val="Arial"/>
        <family val="2"/>
      </rPr>
      <t xml:space="preserve"> for
Non-RPP Customers </t>
    </r>
    <r>
      <rPr>
        <b/>
        <u/>
        <sz val="10"/>
        <rFont val="Arial"/>
        <family val="2"/>
      </rPr>
      <t>less</t>
    </r>
    <r>
      <rPr>
        <b/>
        <sz val="10"/>
        <rFont val="Arial"/>
        <family val="2"/>
      </rPr>
      <t xml:space="preserve"> WMP and 
Class A Consumption</t>
    </r>
  </si>
  <si>
    <t>Billing Determinants</t>
  </si>
  <si>
    <r>
      <t xml:space="preserve">Metered </t>
    </r>
    <r>
      <rPr>
        <b/>
        <sz val="11"/>
        <color rgb="FFFF0000"/>
        <rFont val="Arial"/>
        <family val="2"/>
      </rPr>
      <t>kWh</t>
    </r>
    <r>
      <rPr>
        <b/>
        <sz val="10"/>
        <rFont val="Arial"/>
        <family val="2"/>
      </rPr>
      <t xml:space="preserve"> for Wholesale Market Participants (WMP)</t>
    </r>
  </si>
  <si>
    <r>
      <t>1</t>
    </r>
    <r>
      <rPr>
        <sz val="10"/>
        <color theme="0" tint="-0.499984740745262"/>
        <rFont val="Arial"/>
        <family val="2"/>
      </rPr>
      <t xml:space="preserve"> Account 1595 sub-accounts are to be allocated to rate classes in proportion to the recovery share as established when rate riders were implemented.</t>
    </r>
  </si>
  <si>
    <r>
      <t>2</t>
    </r>
    <r>
      <rPr>
        <sz val="10"/>
        <color theme="0" tint="-0.499984740745262"/>
        <rFont val="Arial"/>
        <family val="2"/>
      </rPr>
      <t xml:space="preserve"> The proportion of customers for the Residential and GS&lt;50 Classes will be used to allocate Account 1551.</t>
    </r>
  </si>
  <si>
    <r>
      <t>3</t>
    </r>
    <r>
      <rPr>
        <sz val="10"/>
        <color theme="0" tint="-0.499984740745262"/>
        <rFont val="Arial"/>
        <family val="2"/>
      </rPr>
      <t xml:space="preserve"> Input the allocation as determined in the LRAMVA model.  The associated rate riders will be calculated in the EDDVAR model.</t>
    </r>
  </si>
  <si>
    <r>
      <rPr>
        <vertAlign val="superscript"/>
        <sz val="10"/>
        <color theme="0" tint="-0.499984740745262"/>
        <rFont val="Arial"/>
        <family val="2"/>
      </rPr>
      <t xml:space="preserve">5 </t>
    </r>
    <r>
      <rPr>
        <sz val="10"/>
        <color theme="0" tint="-0.499984740745262"/>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</si>
  <si>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Non-RPP Customers </t>
    </r>
    <r>
      <rPr>
        <b/>
        <vertAlign val="superscript"/>
        <sz val="10"/>
        <rFont val="Arial"/>
        <family val="2"/>
      </rPr>
      <t xml:space="preserve">5
</t>
    </r>
    <r>
      <rPr>
        <b/>
        <vertAlign val="superscript"/>
        <sz val="14"/>
        <rFont val="Arial"/>
        <family val="2"/>
      </rPr>
      <t>(excluding WMP)</t>
    </r>
  </si>
  <si>
    <t>Allocation of Balances</t>
  </si>
  <si>
    <r>
      <t xml:space="preserve">Metered </t>
    </r>
    <r>
      <rPr>
        <b/>
        <sz val="8.5"/>
        <color rgb="FFFF0000"/>
        <rFont val="Arial"/>
        <family val="2"/>
      </rPr>
      <t>kVA</t>
    </r>
    <r>
      <rPr>
        <b/>
        <sz val="10"/>
        <rFont val="Arial"/>
        <family val="2"/>
      </rPr>
      <t xml:space="preserve"> for Wholesale Market Participants (WMP)</t>
    </r>
  </si>
  <si>
    <r>
      <t xml:space="preserve">Total Metered </t>
    </r>
    <r>
      <rPr>
        <b/>
        <sz val="8.5"/>
        <color rgb="FFFF0000"/>
        <rFont val="Arial"/>
        <family val="2"/>
      </rPr>
      <t>kVA</t>
    </r>
    <r>
      <rPr>
        <b/>
        <sz val="10"/>
        <rFont val="Arial"/>
        <family val="2"/>
      </rPr>
      <t xml:space="preserve"> less WMP consumption  
(if applicable)</t>
    </r>
  </si>
  <si>
    <t>CBR B Allocation</t>
  </si>
  <si>
    <t>GA Allocation</t>
  </si>
  <si>
    <t>CBR B</t>
  </si>
  <si>
    <t>ROUNDED Rate Rider for Sub-account 1580 CBR Class B</t>
  </si>
  <si>
    <t>ROUNDED Rate Rider for RSVA - Power - Global Adjustment</t>
  </si>
  <si>
    <t>Rate Rider for Deferral/Variance Accounts for Non-WMP</t>
  </si>
  <si>
    <t>ROUNDED Rate Rider for Deferral/Variance Accounts for Non-WMP</t>
  </si>
  <si>
    <t xml:space="preserve"> Please indicate the Rate Rider Recovery Period (in years)</t>
  </si>
  <si>
    <t xml:space="preserve"> Rate Rider Calculations</t>
  </si>
  <si>
    <t>Other Regulatory Assets - Sub-Account - Other</t>
  </si>
  <si>
    <t>Class A Consumption Data</t>
  </si>
  <si>
    <r>
      <t xml:space="preserve">Total 
Metered </t>
    </r>
    <r>
      <rPr>
        <b/>
        <sz val="10"/>
        <color rgb="FFFF0000"/>
        <rFont val="Arial"/>
        <family val="2"/>
      </rPr>
      <t xml:space="preserve">kWh </t>
    </r>
  </si>
  <si>
    <r>
      <t xml:space="preserve">Total 
Metered </t>
    </r>
    <r>
      <rPr>
        <b/>
        <sz val="10"/>
        <color rgb="FFFF0000"/>
        <rFont val="Arial"/>
        <family val="2"/>
      </rPr>
      <t xml:space="preserve">kVA </t>
    </r>
  </si>
  <si>
    <r>
      <t xml:space="preserve">Metered </t>
    </r>
    <r>
      <rPr>
        <b/>
        <sz val="10"/>
        <color rgb="FFFF0000"/>
        <rFont val="Arial"/>
        <family val="2"/>
      </rPr>
      <t>kVA</t>
    </r>
    <r>
      <rPr>
        <b/>
        <sz val="10"/>
        <rFont val="Arial"/>
        <family val="2"/>
      </rPr>
      <t xml:space="preserve"> for 
Non-RPP Customers</t>
    </r>
    <r>
      <rPr>
        <b/>
        <vertAlign val="superscript"/>
        <sz val="10"/>
        <rFont val="Arial"/>
        <family val="2"/>
      </rPr>
      <t>5</t>
    </r>
    <r>
      <rPr>
        <b/>
        <sz val="10"/>
        <rFont val="Arial"/>
        <family val="2"/>
      </rPr>
      <t xml:space="preserve">
(excluding WMP)</t>
    </r>
  </si>
</sst>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4" formatCode="_-&quot;$&quot;* #,##0.00_-;\-&quot;$&quot;* #,##0.00_-;_-&quot;$&quot;* &quot;-&quot;??_-;_-@_-"/>
    <numFmt numFmtId="43" formatCode="_-* #,##0.00_-;\-* #,##0.00_-;_-* &quot;-&quot;??_-;_-@_-"/>
    <numFmt numFmtId="164" formatCode="#,##0;[Red]\(#,##0\)"/>
    <numFmt numFmtId="165" formatCode="_-* #,##0_-;\-* #,##0_-;_-* &quot;-&quot;??_-;_-@_-"/>
    <numFmt numFmtId="166" formatCode="0.0%"/>
    <numFmt numFmtId="167" formatCode="_-&quot;$&quot;* #,##0_-;\-&quot;$&quot;* #,##0_-;_-&quot;$&quot;* &quot;-&quot;??_-;_-@_-"/>
    <numFmt numFmtId="168" formatCode="&quot;$&quot;#,##0.00_);[Red]\(&quot;$&quot;#,##0.00\)"/>
    <numFmt numFmtId="169" formatCode="&quot;$&quot;#,##0.0000_);[Red]\(&quot;$&quot;#,##0.0000\)"/>
    <numFmt numFmtId="170" formatCode="_(* #,##0.00_);_(* \(#,##0.00\);_(* &quot;-&quot;??_);_(@_)"/>
    <numFmt numFmtId="171" formatCode="_(&quot;$&quot;* #,##0.00_);_(&quot;$&quot;* \(#,##0.00\);_(&quot;$&quot;* &quot;-&quot;??_);_(@_)"/>
    <numFmt numFmtId="172" formatCode="_-* #,##0.0000_-;\-* #,##0.0000_-;_-* &quot;-&quot;??_-;_-@_-"/>
    <numFmt numFmtId="173" formatCode="&quot;$&quot;#,##0;[Red]\(&quot;$&quot;#,##0\)"/>
    <numFmt numFmtId="174" formatCode="&quot;$&quot;0.00000"/>
    <numFmt numFmtId="175" formatCode="_ #,##0.000000;[Red]\(#,##0.000000\)"/>
    <numFmt numFmtId="176" formatCode="_-&quot;$&quot;* #,##0.0000_-;\-&quot;$&quot;* #,##0.0000_-;_-&quot;$&quot;* &quot;-&quot;??_-;_-@_-"/>
    <numFmt numFmtId="177" formatCode="_-* #,##0.00000_-;\-* #,##0.00000_-;_-* &quot;-&quot;??_-;_-@_-"/>
    <numFmt numFmtId="178" formatCode="_-* #,##0.000000_-;\-* #,##0.000000_-;_-* &quot;-&quot;??_-;_-@_-"/>
    <numFmt numFmtId="179" formatCode="_ #,##0;[Red]\(#,##0\)"/>
    <numFmt numFmtId="180" formatCode="_ #,##0.00000;[Red]\(#,##0.00000\)"/>
    <numFmt numFmtId="181" formatCode="_ #,##0.0000;[Red]\(#,##0.0000\)"/>
    <numFmt numFmtId="182" formatCode="_-* #,##0.00000_-;\-* #,##0.00000_-;_-* &quot;-&quot;?????_-;_-@_-"/>
    <numFmt numFmtId="183" formatCode="_-&quot;$&quot;* #,##0.0000_-;\-&quot;$&quot;* #,##0.0000_-;_-&quot;$&quot;* &quot;-&quot;????_-;_-@_-"/>
    <numFmt numFmtId="184" formatCode="&quot;$&quot;#,##0.00;[Red]\(&quot;$&quot;#,##0.00\)"/>
    <numFmt numFmtId="185" formatCode="&quot;$&quot;#,##0.0000;[Red]&quot;$&quot;#,##0.0000"/>
    <numFmt numFmtId="186" formatCode="0.0000%"/>
    <numFmt numFmtId="187" formatCode="_-* #,##0.0000000000_-;\-* #,##0.0000000000_-;_-* &quot;-&quot;??_-;_-@_-"/>
  </numFmts>
  <fonts count="5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b/>
      <sz val="10"/>
      <name val="Arial"/>
      <family val="2"/>
    </font>
    <font>
      <b/>
      <sz val="8"/>
      <color rgb="FFFF0000"/>
      <name val="Arial"/>
      <family val="2"/>
    </font>
    <font>
      <b/>
      <sz val="10"/>
      <color rgb="FFFF0000"/>
      <name val="Arial"/>
      <family val="2"/>
    </font>
    <font>
      <b/>
      <vertAlign val="superscript"/>
      <sz val="10"/>
      <name val="Arial"/>
      <family val="2"/>
    </font>
    <font>
      <b/>
      <sz val="11"/>
      <color rgb="FFFF0000"/>
      <name val="Arial"/>
      <family val="2"/>
    </font>
    <font>
      <b/>
      <u/>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b/>
      <sz val="9"/>
      <color indexed="81"/>
      <name val="Tahoma"/>
      <family val="2"/>
    </font>
    <font>
      <sz val="9"/>
      <color indexed="81"/>
      <name val="Tahoma"/>
      <family val="2"/>
    </font>
    <font>
      <b/>
      <sz val="11"/>
      <color theme="1"/>
      <name val="Arial"/>
      <family val="2"/>
    </font>
    <font>
      <sz val="11"/>
      <color theme="1"/>
      <name val="Arial"/>
      <family val="2"/>
    </font>
    <font>
      <sz val="11"/>
      <color rgb="FFFF0000"/>
      <name val="Arial"/>
      <family val="2"/>
    </font>
    <font>
      <b/>
      <sz val="11"/>
      <name val="Arial"/>
      <family val="2"/>
    </font>
    <font>
      <sz val="11"/>
      <color theme="0"/>
      <name val="Arial"/>
      <family val="2"/>
    </font>
    <font>
      <sz val="10"/>
      <color theme="1"/>
      <name val="Arial"/>
      <family val="2"/>
    </font>
    <font>
      <b/>
      <sz val="10"/>
      <color theme="1"/>
      <name val="Arial"/>
      <family val="2"/>
    </font>
    <font>
      <b/>
      <sz val="11"/>
      <color rgb="FFFF0000"/>
      <name val="Calibri"/>
      <family val="2"/>
      <scheme val="minor"/>
    </font>
    <font>
      <b/>
      <sz val="11"/>
      <color theme="0" tint="-0.34998626667073579"/>
      <name val="Calibri"/>
      <family val="2"/>
      <scheme val="minor"/>
    </font>
    <font>
      <sz val="11"/>
      <name val="Arial"/>
      <family val="2"/>
    </font>
    <font>
      <sz val="12"/>
      <color theme="1"/>
      <name val="Arial"/>
      <family val="2"/>
    </font>
    <font>
      <sz val="12"/>
      <name val="Arial"/>
      <family val="2"/>
    </font>
    <font>
      <sz val="11"/>
      <color theme="0" tint="-0.249977111117893"/>
      <name val="Calibri"/>
      <family val="2"/>
      <scheme val="minor"/>
    </font>
    <font>
      <b/>
      <sz val="14"/>
      <name val="Arial"/>
      <family val="2"/>
    </font>
    <font>
      <i/>
      <sz val="8"/>
      <color rgb="FFFF0000"/>
      <name val="Arial"/>
      <family val="2"/>
    </font>
    <font>
      <b/>
      <sz val="8"/>
      <name val="Arial"/>
      <family val="2"/>
    </font>
    <font>
      <b/>
      <sz val="12"/>
      <name val="Arial"/>
      <family val="2"/>
    </font>
    <font>
      <sz val="11"/>
      <name val="Calibri"/>
      <family val="2"/>
      <scheme val="minor"/>
    </font>
    <font>
      <sz val="10"/>
      <color theme="0" tint="-0.499984740745262"/>
      <name val="Arial"/>
      <family val="2"/>
    </font>
    <font>
      <b/>
      <sz val="10"/>
      <color theme="0" tint="-0.499984740745262"/>
      <name val="Arial"/>
      <family val="2"/>
    </font>
    <font>
      <b/>
      <sz val="10"/>
      <name val="Arial Narrow"/>
      <family val="2"/>
    </font>
    <font>
      <sz val="10"/>
      <name val="Arial Narrow"/>
      <family val="2"/>
    </font>
    <font>
      <vertAlign val="superscript"/>
      <sz val="11"/>
      <color theme="0" tint="-0.499984740745262"/>
      <name val="Calibri"/>
      <family val="2"/>
      <scheme val="minor"/>
    </font>
    <font>
      <sz val="11"/>
      <color theme="0" tint="-0.499984740745262"/>
      <name val="Calibri"/>
      <family val="2"/>
      <scheme val="minor"/>
    </font>
    <font>
      <vertAlign val="superscript"/>
      <sz val="10"/>
      <color theme="0" tint="-0.499984740745262"/>
      <name val="Arial"/>
      <family val="2"/>
    </font>
    <font>
      <b/>
      <vertAlign val="superscript"/>
      <sz val="14"/>
      <name val="Arial"/>
      <family val="2"/>
    </font>
    <font>
      <b/>
      <sz val="14"/>
      <color theme="1"/>
      <name val="Calibri"/>
      <family val="2"/>
      <scheme val="minor"/>
    </font>
    <font>
      <b/>
      <sz val="10"/>
      <color theme="0" tint="-0.34998626667073579"/>
      <name val="Arial"/>
      <family val="2"/>
    </font>
    <font>
      <sz val="10"/>
      <color theme="0" tint="-0.34998626667073579"/>
      <name val="Arial"/>
      <family val="2"/>
    </font>
    <font>
      <b/>
      <sz val="8.5"/>
      <color rgb="FFFF0000"/>
      <name val="Arial"/>
      <family val="2"/>
    </font>
    <font>
      <b/>
      <sz val="12"/>
      <color theme="1"/>
      <name val="Arial"/>
      <family val="2"/>
    </font>
    <font>
      <sz val="11"/>
      <color theme="0" tint="-0.499984740745262"/>
      <name val="Arial"/>
      <family val="2"/>
    </font>
    <font>
      <sz val="8"/>
      <color rgb="FFFF0000"/>
      <name val="Arial"/>
      <family val="2"/>
    </font>
  </fonts>
  <fills count="1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indexed="9"/>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auto="1"/>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auto="1"/>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73">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522">
    <xf numFmtId="0" fontId="0" fillId="0" borderId="0" xfId="0"/>
    <xf numFmtId="0" fontId="0" fillId="0" borderId="0" xfId="0" applyProtection="1"/>
    <xf numFmtId="0" fontId="0" fillId="0" borderId="0" xfId="0" applyProtection="1">
      <protection locked="0"/>
    </xf>
    <xf numFmtId="0" fontId="4" fillId="0" borderId="0" xfId="0" applyFont="1" applyAlignment="1" applyProtection="1">
      <alignment horizontal="left" vertical="top" wrapText="1"/>
    </xf>
    <xf numFmtId="0" fontId="0" fillId="0" borderId="0" xfId="0" applyAlignment="1" applyProtection="1">
      <alignment horizontal="center" vertical="center"/>
    </xf>
    <xf numFmtId="0" fontId="4" fillId="0" borderId="1" xfId="0" applyFont="1" applyBorder="1" applyAlignment="1" applyProtection="1">
      <alignment horizontal="center" wrapText="1"/>
    </xf>
    <xf numFmtId="0" fontId="4" fillId="4" borderId="1" xfId="0" applyFont="1" applyFill="1" applyBorder="1" applyProtection="1">
      <protection locked="0"/>
    </xf>
    <xf numFmtId="0" fontId="4" fillId="5" borderId="1" xfId="0" applyFont="1" applyFill="1" applyBorder="1" applyProtection="1">
      <protection locked="0"/>
    </xf>
    <xf numFmtId="165" fontId="4" fillId="4" borderId="1" xfId="4" applyNumberFormat="1" applyFont="1" applyFill="1" applyBorder="1" applyProtection="1">
      <protection locked="0"/>
    </xf>
    <xf numFmtId="165" fontId="4" fillId="4" borderId="1" xfId="5" applyNumberFormat="1" applyFont="1" applyFill="1" applyBorder="1" applyProtection="1">
      <protection locked="0"/>
    </xf>
    <xf numFmtId="165" fontId="4" fillId="4" borderId="1" xfId="6" applyNumberFormat="1" applyFont="1" applyFill="1" applyBorder="1" applyProtection="1">
      <protection locked="0"/>
    </xf>
    <xf numFmtId="165" fontId="4" fillId="4" borderId="1" xfId="7" applyNumberFormat="1" applyFont="1" applyFill="1" applyBorder="1" applyProtection="1">
      <protection locked="0"/>
    </xf>
    <xf numFmtId="165" fontId="4" fillId="4" borderId="1" xfId="8" applyNumberFormat="1" applyFont="1" applyFill="1" applyBorder="1" applyProtection="1">
      <protection locked="0"/>
    </xf>
    <xf numFmtId="165" fontId="4" fillId="2" borderId="1" xfId="4" applyNumberFormat="1" applyFont="1" applyFill="1" applyBorder="1" applyProtection="1"/>
    <xf numFmtId="166" fontId="4" fillId="3" borderId="1" xfId="4" applyNumberFormat="1" applyFont="1" applyFill="1" applyBorder="1" applyProtection="1">
      <protection locked="0"/>
    </xf>
    <xf numFmtId="165" fontId="4" fillId="0" borderId="1" xfId="4" applyNumberFormat="1" applyFont="1" applyBorder="1" applyProtection="1"/>
    <xf numFmtId="165" fontId="5" fillId="0" borderId="1" xfId="4" applyNumberFormat="1" applyFont="1" applyBorder="1" applyProtection="1"/>
    <xf numFmtId="9" fontId="4" fillId="4" borderId="1" xfId="9" applyFont="1" applyFill="1" applyBorder="1" applyProtection="1">
      <protection locked="0"/>
    </xf>
    <xf numFmtId="166" fontId="4" fillId="4" borderId="1" xfId="10" applyNumberFormat="1" applyFont="1" applyFill="1" applyBorder="1" applyProtection="1">
      <protection locked="0"/>
    </xf>
    <xf numFmtId="9" fontId="4" fillId="4" borderId="1" xfId="10" applyFont="1" applyFill="1" applyBorder="1" applyProtection="1">
      <protection locked="0"/>
    </xf>
    <xf numFmtId="164" fontId="4" fillId="4" borderId="1" xfId="4" applyNumberFormat="1" applyFont="1" applyFill="1" applyBorder="1" applyProtection="1">
      <protection locked="0"/>
    </xf>
    <xf numFmtId="0" fontId="4" fillId="4" borderId="1" xfId="0" applyFont="1" applyFill="1" applyBorder="1" applyAlignment="1" applyProtection="1">
      <alignment horizontal="left" vertical="center"/>
    </xf>
    <xf numFmtId="0" fontId="4" fillId="5" borderId="1" xfId="0" applyFont="1" applyFill="1" applyBorder="1" applyAlignment="1" applyProtection="1">
      <alignment horizontal="center" vertical="center"/>
    </xf>
    <xf numFmtId="0" fontId="0" fillId="6" borderId="0" xfId="0" applyFill="1" applyProtection="1"/>
    <xf numFmtId="0" fontId="4" fillId="4" borderId="1" xfId="0" applyFont="1" applyFill="1" applyBorder="1" applyAlignment="1" applyProtection="1">
      <alignment horizontal="left" vertical="center"/>
      <protection locked="0"/>
    </xf>
    <xf numFmtId="0" fontId="5" fillId="0" borderId="0" xfId="0" applyFont="1" applyProtection="1"/>
    <xf numFmtId="0" fontId="5" fillId="0" borderId="1" xfId="0" applyFont="1" applyBorder="1" applyProtection="1"/>
    <xf numFmtId="3" fontId="5" fillId="0" borderId="1" xfId="0" applyNumberFormat="1" applyFont="1" applyBorder="1" applyProtection="1"/>
    <xf numFmtId="9" fontId="5" fillId="0" borderId="1" xfId="10" applyFont="1" applyBorder="1" applyProtection="1"/>
    <xf numFmtId="0" fontId="4" fillId="0" borderId="0" xfId="0" applyFont="1" applyProtection="1"/>
    <xf numFmtId="0" fontId="13" fillId="0" borderId="0" xfId="0" applyFont="1" applyAlignment="1" applyProtection="1">
      <alignment horizontal="right" indent="1"/>
    </xf>
    <xf numFmtId="165" fontId="0" fillId="0" borderId="0" xfId="0" applyNumberFormat="1" applyProtection="1"/>
    <xf numFmtId="0" fontId="0" fillId="0" borderId="0" xfId="0" applyAlignment="1" applyProtection="1">
      <alignment wrapText="1"/>
    </xf>
    <xf numFmtId="0" fontId="0" fillId="3" borderId="0" xfId="0" applyFill="1" applyProtection="1"/>
    <xf numFmtId="0" fontId="0" fillId="0" borderId="0" xfId="0" applyFill="1" applyProtection="1"/>
    <xf numFmtId="0" fontId="5" fillId="0" borderId="2" xfId="0" applyFont="1" applyBorder="1" applyAlignment="1" applyProtection="1">
      <alignment horizontal="center" vertical="center" wrapText="1"/>
    </xf>
    <xf numFmtId="0" fontId="5" fillId="0" borderId="2" xfId="0" applyFont="1" applyBorder="1" applyAlignment="1" applyProtection="1">
      <alignment horizontal="center" vertical="center"/>
    </xf>
    <xf numFmtId="0" fontId="4" fillId="0" borderId="1" xfId="0" applyFont="1" applyBorder="1" applyProtection="1"/>
    <xf numFmtId="0" fontId="4" fillId="0" borderId="1" xfId="0" applyFont="1" applyFill="1" applyBorder="1" applyAlignment="1" applyProtection="1">
      <alignment horizontal="center"/>
    </xf>
    <xf numFmtId="0" fontId="4" fillId="5" borderId="1" xfId="0" applyFont="1" applyFill="1" applyBorder="1" applyAlignment="1" applyProtection="1">
      <alignment horizontal="center" vertical="center"/>
      <protection locked="0"/>
    </xf>
    <xf numFmtId="0" fontId="4" fillId="0" borderId="1" xfId="0" applyFont="1" applyBorder="1" applyAlignment="1" applyProtection="1"/>
    <xf numFmtId="0" fontId="4" fillId="0" borderId="1" xfId="0" applyFont="1" applyFill="1" applyBorder="1" applyAlignment="1" applyProtection="1">
      <alignment horizontal="center" vertical="center"/>
      <protection locked="0"/>
    </xf>
    <xf numFmtId="0" fontId="4" fillId="0" borderId="0" xfId="0" applyFont="1" applyFill="1" applyBorder="1" applyProtection="1"/>
    <xf numFmtId="164" fontId="4" fillId="0" borderId="1" xfId="11" applyNumberFormat="1" applyFont="1" applyBorder="1" applyAlignment="1" applyProtection="1">
      <alignment horizontal="center" vertical="center"/>
    </xf>
    <xf numFmtId="0" fontId="4" fillId="0" borderId="1" xfId="0" applyFont="1" applyFill="1" applyBorder="1" applyAlignment="1" applyProtection="1">
      <alignment horizontal="center" vertical="center"/>
    </xf>
    <xf numFmtId="0" fontId="4" fillId="0" borderId="1" xfId="0" applyFont="1" applyBorder="1" applyAlignment="1" applyProtection="1">
      <alignment horizontal="left"/>
    </xf>
    <xf numFmtId="0" fontId="4" fillId="0" borderId="1" xfId="0" applyFont="1" applyBorder="1" applyAlignment="1" applyProtection="1">
      <alignment horizontal="center"/>
    </xf>
    <xf numFmtId="0" fontId="5" fillId="8" borderId="1" xfId="0" applyFont="1" applyFill="1" applyBorder="1" applyProtection="1">
      <protection locked="0"/>
    </xf>
    <xf numFmtId="164" fontId="5" fillId="8" borderId="1" xfId="0" applyNumberFormat="1" applyFont="1" applyFill="1" applyBorder="1" applyAlignment="1" applyProtection="1">
      <alignment vertical="center"/>
      <protection locked="0"/>
    </xf>
    <xf numFmtId="0" fontId="5" fillId="0" borderId="0" xfId="0" applyFont="1" applyAlignment="1" applyProtection="1"/>
    <xf numFmtId="0" fontId="5" fillId="0" borderId="0" xfId="0" applyFont="1" applyAlignment="1" applyProtection="1">
      <alignment vertical="center"/>
      <protection locked="0"/>
    </xf>
    <xf numFmtId="0" fontId="5" fillId="0" borderId="0" xfId="0" applyFont="1" applyBorder="1" applyProtection="1"/>
    <xf numFmtId="0" fontId="4" fillId="0" borderId="0" xfId="0" applyFont="1" applyBorder="1" applyAlignment="1" applyProtection="1">
      <alignment horizontal="center"/>
    </xf>
    <xf numFmtId="0" fontId="4" fillId="0" borderId="0" xfId="0" applyFont="1" applyBorder="1" applyAlignment="1" applyProtection="1">
      <alignment horizontal="center" vertical="center"/>
      <protection locked="0"/>
    </xf>
    <xf numFmtId="0" fontId="4" fillId="0" borderId="0" xfId="0" applyFont="1" applyBorder="1" applyProtection="1"/>
    <xf numFmtId="0" fontId="4" fillId="2" borderId="0" xfId="0" applyFont="1" applyFill="1" applyBorder="1" applyAlignment="1" applyProtection="1">
      <alignment horizontal="center" vertical="center"/>
    </xf>
    <xf numFmtId="0" fontId="5" fillId="0" borderId="0" xfId="0" applyFont="1" applyBorder="1" applyAlignment="1" applyProtection="1">
      <alignment horizontal="right" vertical="center" wrapText="1" indent="1"/>
    </xf>
    <xf numFmtId="0" fontId="5" fillId="0" borderId="0" xfId="0" applyFont="1" applyFill="1" applyBorder="1" applyProtection="1"/>
    <xf numFmtId="0" fontId="5" fillId="0" borderId="1" xfId="0" applyFont="1" applyBorder="1" applyAlignment="1" applyProtection="1">
      <alignment horizontal="right" vertical="center" wrapText="1" indent="1"/>
    </xf>
    <xf numFmtId="0" fontId="5" fillId="5"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xf>
    <xf numFmtId="0" fontId="4" fillId="2" borderId="0" xfId="0" applyFont="1" applyFill="1" applyBorder="1" applyProtection="1"/>
    <xf numFmtId="0" fontId="4" fillId="2" borderId="0" xfId="0" applyFont="1" applyFill="1" applyProtection="1"/>
    <xf numFmtId="0" fontId="4" fillId="3" borderId="0" xfId="0" applyFont="1" applyFill="1" applyProtection="1"/>
    <xf numFmtId="0" fontId="17" fillId="0" borderId="0" xfId="12" applyFont="1" applyAlignment="1">
      <alignment horizontal="left"/>
    </xf>
    <xf numFmtId="0" fontId="17" fillId="0" borderId="0" xfId="12" applyFont="1" applyAlignment="1" applyProtection="1">
      <alignment horizontal="left" vertical="center" wrapText="1"/>
    </xf>
    <xf numFmtId="0" fontId="18" fillId="5" borderId="1" xfId="12" applyFont="1" applyFill="1" applyBorder="1" applyAlignment="1" applyProtection="1">
      <alignment horizontal="center"/>
      <protection locked="0"/>
    </xf>
    <xf numFmtId="0" fontId="18" fillId="0" borderId="0" xfId="12" applyFont="1"/>
    <xf numFmtId="0" fontId="19" fillId="0" borderId="0" xfId="12" applyFont="1"/>
    <xf numFmtId="165" fontId="4" fillId="4" borderId="1" xfId="13" applyNumberFormat="1" applyFont="1" applyFill="1" applyBorder="1" applyProtection="1">
      <protection locked="0"/>
    </xf>
    <xf numFmtId="0" fontId="20" fillId="0" borderId="0" xfId="12" applyFont="1"/>
    <xf numFmtId="0" fontId="21" fillId="0" borderId="0" xfId="12" applyFont="1"/>
    <xf numFmtId="0" fontId="17" fillId="0" borderId="2" xfId="12" applyFont="1" applyBorder="1" applyAlignment="1">
      <alignment horizontal="center"/>
    </xf>
    <xf numFmtId="0" fontId="17" fillId="0" borderId="3" xfId="12" applyFont="1" applyBorder="1" applyAlignment="1">
      <alignment horizontal="center"/>
    </xf>
    <xf numFmtId="0" fontId="17" fillId="0" borderId="1" xfId="12" applyFont="1" applyBorder="1" applyAlignment="1">
      <alignment horizontal="center"/>
    </xf>
    <xf numFmtId="0" fontId="18" fillId="0" borderId="2" xfId="12" applyFont="1" applyBorder="1" applyAlignment="1">
      <alignment horizontal="left" vertical="top"/>
    </xf>
    <xf numFmtId="0" fontId="18" fillId="5" borderId="1" xfId="12" applyFont="1" applyFill="1" applyBorder="1" applyProtection="1">
      <protection locked="0"/>
    </xf>
    <xf numFmtId="0" fontId="18" fillId="0" borderId="2" xfId="12" applyFont="1" applyBorder="1" applyAlignment="1">
      <alignment horizontal="right"/>
    </xf>
    <xf numFmtId="0" fontId="18" fillId="0" borderId="8" xfId="12" applyFont="1" applyBorder="1" applyAlignment="1">
      <alignment horizontal="left" vertical="top"/>
    </xf>
    <xf numFmtId="0" fontId="21" fillId="0" borderId="2" xfId="12" applyFont="1" applyFill="1" applyBorder="1"/>
    <xf numFmtId="0" fontId="18" fillId="0" borderId="8" xfId="12" applyFont="1" applyBorder="1" applyAlignment="1">
      <alignment horizontal="right"/>
    </xf>
    <xf numFmtId="0" fontId="18" fillId="0" borderId="3" xfId="12" applyFont="1" applyBorder="1" applyAlignment="1">
      <alignment vertical="top"/>
    </xf>
    <xf numFmtId="0" fontId="18" fillId="0" borderId="1" xfId="12" applyFont="1" applyFill="1" applyBorder="1"/>
    <xf numFmtId="0" fontId="18" fillId="0" borderId="3" xfId="12" applyFont="1" applyBorder="1" applyAlignment="1">
      <alignment horizontal="right"/>
    </xf>
    <xf numFmtId="0" fontId="21" fillId="0" borderId="2" xfId="12" applyFont="1" applyFill="1" applyBorder="1" applyProtection="1"/>
    <xf numFmtId="0" fontId="18" fillId="0" borderId="2" xfId="12" applyFont="1" applyBorder="1" applyAlignment="1">
      <alignment vertical="top"/>
    </xf>
    <xf numFmtId="0" fontId="18" fillId="0" borderId="8" xfId="12" applyFont="1" applyBorder="1" applyAlignment="1">
      <alignment vertical="top"/>
    </xf>
    <xf numFmtId="0" fontId="18" fillId="0" borderId="0" xfId="12" applyFont="1" applyBorder="1"/>
    <xf numFmtId="0" fontId="19" fillId="0" borderId="0" xfId="12" applyFont="1" applyFill="1"/>
    <xf numFmtId="0" fontId="17" fillId="0" borderId="1" xfId="12" applyFont="1" applyBorder="1" applyAlignment="1"/>
    <xf numFmtId="0" fontId="18" fillId="0" borderId="1" xfId="12" applyFont="1" applyBorder="1" applyAlignment="1">
      <alignment horizontal="left" vertical="top"/>
    </xf>
    <xf numFmtId="0" fontId="18" fillId="0" borderId="1" xfId="12" applyFont="1" applyBorder="1" applyAlignment="1">
      <alignment horizontal="right"/>
    </xf>
    <xf numFmtId="0" fontId="21" fillId="0" borderId="1" xfId="12" applyFont="1" applyFill="1" applyBorder="1"/>
    <xf numFmtId="0" fontId="18" fillId="0" borderId="1" xfId="12" applyFont="1" applyBorder="1" applyAlignment="1">
      <alignment vertical="top"/>
    </xf>
    <xf numFmtId="0" fontId="21" fillId="0" borderId="1" xfId="12" applyFont="1" applyFill="1" applyBorder="1" applyProtection="1"/>
    <xf numFmtId="165" fontId="0" fillId="4" borderId="1" xfId="13" applyNumberFormat="1" applyFont="1" applyFill="1" applyBorder="1" applyProtection="1">
      <protection locked="0"/>
    </xf>
    <xf numFmtId="0" fontId="1" fillId="0" borderId="0" xfId="12" applyProtection="1"/>
    <xf numFmtId="0" fontId="1" fillId="0" borderId="0" xfId="12"/>
    <xf numFmtId="0" fontId="17" fillId="0" borderId="0" xfId="12" applyFont="1" applyAlignment="1" applyProtection="1">
      <alignment horizontal="left" wrapText="1"/>
    </xf>
    <xf numFmtId="0" fontId="17" fillId="0" borderId="1" xfId="12" applyFont="1" applyFill="1" applyBorder="1" applyAlignment="1" applyProtection="1">
      <alignment horizontal="left" vertical="center" wrapText="1"/>
    </xf>
    <xf numFmtId="0" fontId="3" fillId="0" borderId="0" xfId="12" applyFont="1" applyAlignment="1" applyProtection="1">
      <alignment horizontal="left" wrapText="1"/>
    </xf>
    <xf numFmtId="0" fontId="3" fillId="0" borderId="2" xfId="12" applyFont="1" applyBorder="1" applyAlignment="1" applyProtection="1">
      <alignment horizontal="center" wrapText="1"/>
    </xf>
    <xf numFmtId="0" fontId="3" fillId="0" borderId="1" xfId="12" applyFont="1" applyBorder="1" applyAlignment="1" applyProtection="1">
      <alignment horizontal="center"/>
    </xf>
    <xf numFmtId="0" fontId="22" fillId="0" borderId="1" xfId="12" applyFont="1" applyBorder="1" applyAlignment="1" applyProtection="1">
      <alignment wrapText="1"/>
    </xf>
    <xf numFmtId="0" fontId="22" fillId="0" borderId="6" xfId="12" applyFont="1" applyBorder="1" applyAlignment="1" applyProtection="1">
      <alignment horizontal="center" wrapText="1"/>
    </xf>
    <xf numFmtId="165" fontId="0" fillId="0" borderId="9" xfId="13" applyNumberFormat="1" applyFont="1" applyBorder="1" applyProtection="1"/>
    <xf numFmtId="165" fontId="0" fillId="4" borderId="10" xfId="13" applyNumberFormat="1" applyFont="1" applyFill="1" applyBorder="1" applyProtection="1">
      <protection locked="0"/>
    </xf>
    <xf numFmtId="0" fontId="3" fillId="0" borderId="0" xfId="12" applyFont="1"/>
    <xf numFmtId="165" fontId="0" fillId="0" borderId="7" xfId="13" applyNumberFormat="1" applyFont="1" applyBorder="1" applyProtection="1"/>
    <xf numFmtId="0" fontId="23" fillId="0" borderId="1" xfId="12" applyFont="1" applyBorder="1" applyAlignment="1" applyProtection="1">
      <alignment horizontal="left" wrapText="1"/>
    </xf>
    <xf numFmtId="0" fontId="22" fillId="0" borderId="6" xfId="12" quotePrefix="1" applyFont="1" applyBorder="1" applyAlignment="1" applyProtection="1">
      <alignment horizontal="center" wrapText="1"/>
    </xf>
    <xf numFmtId="10" fontId="3" fillId="0" borderId="9" xfId="15" applyNumberFormat="1" applyFont="1" applyBorder="1" applyProtection="1"/>
    <xf numFmtId="165" fontId="0" fillId="0" borderId="0" xfId="13" applyNumberFormat="1" applyFont="1" applyProtection="1"/>
    <xf numFmtId="0" fontId="17" fillId="0" borderId="0" xfId="12" applyFont="1" applyAlignment="1" applyProtection="1">
      <alignment horizontal="left"/>
    </xf>
    <xf numFmtId="0" fontId="22" fillId="0" borderId="11" xfId="12" applyFont="1" applyBorder="1" applyProtection="1"/>
    <xf numFmtId="0" fontId="1" fillId="0" borderId="0" xfId="12" applyBorder="1" applyAlignment="1" applyProtection="1">
      <alignment horizontal="left"/>
    </xf>
    <xf numFmtId="165" fontId="1" fillId="0" borderId="0" xfId="12" applyNumberFormat="1"/>
    <xf numFmtId="0" fontId="22" fillId="0" borderId="1" xfId="12" applyFont="1" applyBorder="1" applyProtection="1"/>
    <xf numFmtId="167" fontId="0" fillId="0" borderId="0" xfId="16" applyNumberFormat="1" applyFont="1" applyBorder="1" applyProtection="1"/>
    <xf numFmtId="0" fontId="22" fillId="0" borderId="6" xfId="12" applyFont="1" applyBorder="1" applyAlignment="1" applyProtection="1">
      <alignment wrapText="1"/>
    </xf>
    <xf numFmtId="167" fontId="0" fillId="0" borderId="9" xfId="16" applyNumberFormat="1" applyFont="1" applyFill="1" applyBorder="1" applyAlignment="1" applyProtection="1">
      <alignment vertical="center"/>
    </xf>
    <xf numFmtId="167" fontId="0" fillId="0" borderId="0" xfId="16" applyNumberFormat="1" applyFont="1" applyFill="1" applyBorder="1" applyAlignment="1" applyProtection="1">
      <alignment vertical="center"/>
    </xf>
    <xf numFmtId="167" fontId="0" fillId="0" borderId="9" xfId="16" applyNumberFormat="1" applyFont="1" applyBorder="1" applyProtection="1"/>
    <xf numFmtId="0" fontId="23" fillId="0" borderId="2" xfId="12" applyFont="1" applyBorder="1" applyAlignment="1" applyProtection="1">
      <alignment wrapText="1"/>
    </xf>
    <xf numFmtId="0" fontId="1" fillId="0" borderId="2" xfId="12" applyBorder="1" applyProtection="1"/>
    <xf numFmtId="0" fontId="23" fillId="0" borderId="2" xfId="12" applyFont="1" applyBorder="1" applyProtection="1"/>
    <xf numFmtId="0" fontId="23" fillId="0" borderId="2" xfId="12" applyFont="1" applyFill="1" applyBorder="1" applyAlignment="1" applyProtection="1">
      <alignment vertical="center" wrapText="1"/>
    </xf>
    <xf numFmtId="0" fontId="23" fillId="0" borderId="15" xfId="12" applyFont="1" applyBorder="1" applyAlignment="1" applyProtection="1">
      <alignment wrapText="1"/>
    </xf>
    <xf numFmtId="0" fontId="4" fillId="0" borderId="6" xfId="0" applyFont="1" applyBorder="1"/>
    <xf numFmtId="0" fontId="0" fillId="0" borderId="6" xfId="0" applyBorder="1"/>
    <xf numFmtId="164" fontId="0" fillId="0" borderId="6" xfId="0" applyNumberFormat="1" applyBorder="1"/>
    <xf numFmtId="10" fontId="0" fillId="0" borderId="6" xfId="0" applyNumberFormat="1" applyBorder="1"/>
    <xf numFmtId="167" fontId="1" fillId="0" borderId="6" xfId="17" applyNumberFormat="1" applyBorder="1"/>
    <xf numFmtId="167" fontId="1" fillId="0" borderId="1" xfId="17" applyNumberFormat="1" applyBorder="1"/>
    <xf numFmtId="0" fontId="1" fillId="0" borderId="0" xfId="12" applyFill="1" applyBorder="1"/>
    <xf numFmtId="0" fontId="0" fillId="0" borderId="13" xfId="0" applyBorder="1"/>
    <xf numFmtId="164" fontId="0" fillId="0" borderId="13" xfId="0" applyNumberFormat="1" applyBorder="1"/>
    <xf numFmtId="0" fontId="4" fillId="0" borderId="13" xfId="0" applyFont="1" applyBorder="1"/>
    <xf numFmtId="0" fontId="0" fillId="0" borderId="5" xfId="0" applyBorder="1"/>
    <xf numFmtId="164" fontId="0" fillId="0" borderId="5" xfId="0" applyNumberFormat="1" applyBorder="1"/>
    <xf numFmtId="10" fontId="0" fillId="0" borderId="13" xfId="0" applyNumberFormat="1" applyBorder="1"/>
    <xf numFmtId="167" fontId="1" fillId="0" borderId="13" xfId="17" applyNumberFormat="1" applyBorder="1"/>
    <xf numFmtId="0" fontId="4" fillId="0" borderId="16" xfId="0" applyFont="1" applyBorder="1"/>
    <xf numFmtId="0" fontId="0" fillId="0" borderId="16" xfId="0" applyBorder="1"/>
    <xf numFmtId="164" fontId="0" fillId="0" borderId="16" xfId="0" applyNumberFormat="1" applyBorder="1"/>
    <xf numFmtId="10" fontId="0" fillId="0" borderId="16" xfId="0" applyNumberFormat="1" applyBorder="1"/>
    <xf numFmtId="167" fontId="1" fillId="0" borderId="16" xfId="17" applyNumberFormat="1" applyBorder="1"/>
    <xf numFmtId="167" fontId="1" fillId="0" borderId="3" xfId="17" applyNumberFormat="1" applyBorder="1"/>
    <xf numFmtId="167" fontId="1" fillId="0" borderId="7" xfId="17" applyNumberFormat="1" applyBorder="1"/>
    <xf numFmtId="0" fontId="5" fillId="0" borderId="6" xfId="0" applyFont="1" applyBorder="1"/>
    <xf numFmtId="164" fontId="5" fillId="0" borderId="6" xfId="0" applyNumberFormat="1" applyFont="1" applyBorder="1"/>
    <xf numFmtId="10" fontId="5" fillId="0" borderId="6" xfId="0" applyNumberFormat="1" applyFont="1" applyBorder="1"/>
    <xf numFmtId="167" fontId="3" fillId="0" borderId="1" xfId="17" applyNumberFormat="1" applyFont="1" applyBorder="1"/>
    <xf numFmtId="0" fontId="1" fillId="0" borderId="0" xfId="18" applyProtection="1"/>
    <xf numFmtId="0" fontId="1" fillId="0" borderId="0" xfId="18"/>
    <xf numFmtId="0" fontId="1" fillId="0" borderId="0" xfId="18" applyFill="1"/>
    <xf numFmtId="0" fontId="17" fillId="0" borderId="0" xfId="18" applyFont="1" applyAlignment="1" applyProtection="1">
      <alignment horizontal="left" wrapText="1"/>
    </xf>
    <xf numFmtId="0" fontId="1" fillId="0" borderId="0" xfId="18" applyFill="1" applyProtection="1"/>
    <xf numFmtId="0" fontId="17" fillId="0" borderId="0" xfId="18" applyFont="1" applyAlignment="1" applyProtection="1">
      <alignment horizontal="left" vertical="center" wrapText="1"/>
    </xf>
    <xf numFmtId="0" fontId="17" fillId="5" borderId="1" xfId="0" applyFont="1" applyFill="1" applyBorder="1" applyAlignment="1" applyProtection="1">
      <alignment horizontal="left" vertical="center" wrapText="1"/>
      <protection locked="0"/>
    </xf>
    <xf numFmtId="0" fontId="1" fillId="0" borderId="0" xfId="18" applyFill="1" applyAlignment="1" applyProtection="1"/>
    <xf numFmtId="0" fontId="3" fillId="0" borderId="0" xfId="18" applyFont="1" applyFill="1" applyAlignment="1" applyProtection="1">
      <alignment horizontal="left" wrapText="1"/>
    </xf>
    <xf numFmtId="0" fontId="3" fillId="0" borderId="2" xfId="18" applyFont="1" applyFill="1" applyBorder="1" applyAlignment="1" applyProtection="1">
      <alignment horizontal="center" wrapText="1"/>
    </xf>
    <xf numFmtId="0" fontId="3" fillId="0" borderId="1" xfId="18" applyFont="1" applyFill="1" applyBorder="1" applyAlignment="1" applyProtection="1">
      <alignment horizontal="center"/>
    </xf>
    <xf numFmtId="0" fontId="22" fillId="0" borderId="1" xfId="18" applyFont="1" applyFill="1" applyBorder="1" applyAlignment="1" applyProtection="1">
      <alignment wrapText="1"/>
    </xf>
    <xf numFmtId="0" fontId="22" fillId="0" borderId="6" xfId="18" applyFont="1" applyFill="1" applyBorder="1" applyAlignment="1" applyProtection="1">
      <alignment horizontal="center" wrapText="1"/>
    </xf>
    <xf numFmtId="165" fontId="0" fillId="0" borderId="9" xfId="19" applyNumberFormat="1" applyFont="1" applyFill="1" applyBorder="1" applyProtection="1"/>
    <xf numFmtId="165" fontId="0" fillId="4" borderId="10" xfId="19" applyNumberFormat="1" applyFont="1" applyFill="1" applyBorder="1" applyProtection="1">
      <protection locked="0"/>
    </xf>
    <xf numFmtId="0" fontId="3" fillId="0" borderId="0" xfId="18" applyFont="1" applyFill="1"/>
    <xf numFmtId="165" fontId="0" fillId="0" borderId="7" xfId="19" applyNumberFormat="1" applyFont="1" applyFill="1" applyBorder="1" applyProtection="1"/>
    <xf numFmtId="0" fontId="23" fillId="0" borderId="1" xfId="18" applyFont="1" applyFill="1" applyBorder="1" applyAlignment="1" applyProtection="1">
      <alignment horizontal="left" wrapText="1"/>
    </xf>
    <xf numFmtId="0" fontId="22" fillId="0" borderId="6" xfId="18" quotePrefix="1" applyFont="1" applyFill="1" applyBorder="1" applyAlignment="1" applyProtection="1">
      <alignment horizontal="center" wrapText="1"/>
    </xf>
    <xf numFmtId="10" fontId="1" fillId="0" borderId="9" xfId="20" applyNumberFormat="1" applyFont="1" applyFill="1" applyBorder="1" applyProtection="1"/>
    <xf numFmtId="165" fontId="1" fillId="0" borderId="7" xfId="20" applyNumberFormat="1" applyFont="1" applyFill="1" applyBorder="1" applyProtection="1"/>
    <xf numFmtId="165" fontId="0" fillId="0" borderId="0" xfId="19" applyNumberFormat="1" applyFont="1" applyFill="1" applyProtection="1"/>
    <xf numFmtId="9" fontId="0" fillId="0" borderId="0" xfId="20" applyFont="1" applyFill="1" applyProtection="1"/>
    <xf numFmtId="0" fontId="22" fillId="0" borderId="1" xfId="18" applyFont="1" applyFill="1" applyBorder="1" applyProtection="1"/>
    <xf numFmtId="0" fontId="2" fillId="0" borderId="0" xfId="18" applyFont="1" applyFill="1" applyProtection="1"/>
    <xf numFmtId="172" fontId="0" fillId="0" borderId="0" xfId="19" applyNumberFormat="1" applyFont="1" applyFill="1" applyProtection="1"/>
    <xf numFmtId="0" fontId="23" fillId="0" borderId="2" xfId="18" applyFont="1" applyBorder="1" applyAlignment="1" applyProtection="1">
      <alignment wrapText="1"/>
    </xf>
    <xf numFmtId="0" fontId="17" fillId="0" borderId="1" xfId="18" applyFont="1" applyFill="1" applyBorder="1" applyAlignment="1" applyProtection="1">
      <alignment horizontal="left" wrapText="1"/>
    </xf>
    <xf numFmtId="0" fontId="18" fillId="0" borderId="1" xfId="18" applyFont="1" applyFill="1" applyBorder="1" applyAlignment="1" applyProtection="1">
      <alignment horizontal="center" wrapText="1"/>
    </xf>
    <xf numFmtId="0" fontId="17" fillId="0" borderId="0" xfId="18" applyFont="1" applyFill="1" applyBorder="1" applyAlignment="1" applyProtection="1">
      <alignment horizontal="left" wrapText="1"/>
    </xf>
    <xf numFmtId="0" fontId="23" fillId="0" borderId="13" xfId="18" applyFont="1" applyFill="1" applyBorder="1" applyProtection="1"/>
    <xf numFmtId="0" fontId="23" fillId="0" borderId="1" xfId="18" applyFont="1" applyFill="1" applyBorder="1" applyAlignment="1" applyProtection="1">
      <alignment vertical="center" wrapText="1"/>
    </xf>
    <xf numFmtId="0" fontId="3" fillId="0" borderId="2" xfId="0" applyFont="1" applyFill="1" applyBorder="1" applyAlignment="1" applyProtection="1">
      <alignment horizontal="center" wrapText="1"/>
    </xf>
    <xf numFmtId="0" fontId="1" fillId="0" borderId="1" xfId="18" applyFont="1" applyFill="1" applyBorder="1"/>
    <xf numFmtId="165" fontId="1" fillId="0" borderId="1" xfId="18" applyNumberFormat="1" applyFont="1" applyFill="1" applyBorder="1" applyAlignment="1" applyProtection="1">
      <alignment horizontal="center" wrapText="1"/>
    </xf>
    <xf numFmtId="165" fontId="1" fillId="0" borderId="1" xfId="18" applyNumberFormat="1" applyFont="1" applyFill="1" applyBorder="1" applyAlignment="1">
      <alignment horizontal="center"/>
    </xf>
    <xf numFmtId="10" fontId="0" fillId="0" borderId="1" xfId="0" applyNumberFormat="1" applyFont="1" applyFill="1" applyBorder="1"/>
    <xf numFmtId="167" fontId="0" fillId="0" borderId="1" xfId="0" applyNumberFormat="1" applyFont="1" applyBorder="1"/>
    <xf numFmtId="167" fontId="1" fillId="0" borderId="1" xfId="18" applyNumberFormat="1" applyFont="1" applyBorder="1"/>
    <xf numFmtId="0" fontId="1" fillId="0" borderId="0" xfId="18" applyFill="1" applyBorder="1"/>
    <xf numFmtId="0" fontId="3" fillId="0" borderId="6" xfId="18" applyFont="1" applyFill="1" applyBorder="1"/>
    <xf numFmtId="165" fontId="3" fillId="0" borderId="1" xfId="18" applyNumberFormat="1" applyFont="1" applyFill="1" applyBorder="1" applyAlignment="1" applyProtection="1">
      <alignment horizontal="center" wrapText="1"/>
    </xf>
    <xf numFmtId="167" fontId="3" fillId="0" borderId="6" xfId="18" applyNumberFormat="1" applyFont="1" applyBorder="1"/>
    <xf numFmtId="167" fontId="3" fillId="0" borderId="1" xfId="18" applyNumberFormat="1" applyFont="1" applyBorder="1"/>
    <xf numFmtId="0" fontId="3" fillId="0" borderId="0" xfId="18" applyFont="1"/>
    <xf numFmtId="0" fontId="18" fillId="0" borderId="0" xfId="0" applyFont="1" applyAlignment="1" applyProtection="1"/>
    <xf numFmtId="0" fontId="5" fillId="2" borderId="1" xfId="22" applyFont="1" applyFill="1" applyBorder="1" applyAlignment="1" applyProtection="1">
      <alignment horizontal="center"/>
    </xf>
    <xf numFmtId="0" fontId="0" fillId="0" borderId="0" xfId="0" applyAlignment="1" applyProtection="1">
      <alignment horizontal="center"/>
    </xf>
    <xf numFmtId="1" fontId="5" fillId="4" borderId="1" xfId="22" applyNumberFormat="1" applyFont="1" applyFill="1" applyBorder="1" applyAlignment="1" applyProtection="1">
      <alignment horizontal="center"/>
      <protection locked="0"/>
    </xf>
    <xf numFmtId="0" fontId="3" fillId="0" borderId="0" xfId="0" applyFont="1" applyProtection="1"/>
    <xf numFmtId="0" fontId="3" fillId="0" borderId="11" xfId="0" applyFont="1" applyBorder="1" applyProtection="1"/>
    <xf numFmtId="0" fontId="23" fillId="0" borderId="11" xfId="0" applyFont="1" applyBorder="1" applyAlignment="1" applyProtection="1">
      <alignment horizontal="center" wrapText="1"/>
    </xf>
    <xf numFmtId="0" fontId="0" fillId="0" borderId="11" xfId="0" applyBorder="1" applyAlignment="1" applyProtection="1">
      <alignment horizontal="center" wrapText="1"/>
    </xf>
    <xf numFmtId="0" fontId="23" fillId="0" borderId="11" xfId="0" applyFont="1" applyBorder="1" applyAlignment="1" applyProtection="1">
      <alignment horizontal="center"/>
    </xf>
    <xf numFmtId="0" fontId="3" fillId="0" borderId="0" xfId="0" applyFont="1" applyAlignment="1" applyProtection="1">
      <alignment horizontal="center"/>
    </xf>
    <xf numFmtId="0" fontId="24" fillId="0" borderId="0" xfId="0" applyFont="1" applyAlignment="1" applyProtection="1">
      <alignment horizontal="center"/>
    </xf>
    <xf numFmtId="164" fontId="0" fillId="0" borderId="0" xfId="0" applyNumberFormat="1" applyProtection="1"/>
    <xf numFmtId="164" fontId="0" fillId="0" borderId="0" xfId="0" applyNumberFormat="1" applyProtection="1">
      <protection locked="0"/>
    </xf>
    <xf numFmtId="166" fontId="0" fillId="0" borderId="0" xfId="2" applyNumberFormat="1" applyFont="1" applyProtection="1"/>
    <xf numFmtId="173" fontId="0" fillId="0" borderId="0" xfId="0" applyNumberFormat="1" applyProtection="1"/>
    <xf numFmtId="174" fontId="0" fillId="0" borderId="0" xfId="21" applyNumberFormat="1" applyFont="1" applyProtection="1"/>
    <xf numFmtId="0" fontId="3" fillId="0" borderId="17" xfId="0" applyFont="1" applyBorder="1" applyProtection="1"/>
    <xf numFmtId="164" fontId="0" fillId="0" borderId="17" xfId="0" applyNumberFormat="1" applyBorder="1" applyProtection="1"/>
    <xf numFmtId="0" fontId="0" fillId="0" borderId="17" xfId="0" applyBorder="1" applyProtection="1"/>
    <xf numFmtId="166" fontId="0" fillId="0" borderId="17" xfId="2" applyNumberFormat="1" applyFont="1" applyBorder="1" applyProtection="1"/>
    <xf numFmtId="173" fontId="0" fillId="0" borderId="17" xfId="0" applyNumberFormat="1" applyBorder="1" applyProtection="1"/>
    <xf numFmtId="174" fontId="0" fillId="0" borderId="17" xfId="21" applyNumberFormat="1" applyFont="1" applyBorder="1" applyProtection="1"/>
    <xf numFmtId="0" fontId="3" fillId="0" borderId="0" xfId="0" applyFont="1"/>
    <xf numFmtId="0" fontId="0" fillId="0" borderId="0" xfId="0" applyAlignment="1">
      <alignment horizontal="center"/>
    </xf>
    <xf numFmtId="167" fontId="5" fillId="0" borderId="1" xfId="11" applyNumberFormat="1" applyFont="1" applyBorder="1" applyProtection="1"/>
    <xf numFmtId="164" fontId="4" fillId="0" borderId="1" xfId="11" applyNumberFormat="1" applyFont="1" applyFill="1" applyBorder="1" applyAlignment="1" applyProtection="1">
      <alignment horizontal="center" vertical="center"/>
    </xf>
    <xf numFmtId="164" fontId="5" fillId="8" borderId="1" xfId="11" applyNumberFormat="1" applyFont="1" applyFill="1" applyBorder="1" applyAlignment="1" applyProtection="1">
      <alignment horizontal="center" vertical="center"/>
      <protection locked="0"/>
    </xf>
    <xf numFmtId="167" fontId="5" fillId="0" borderId="0" xfId="11" applyNumberFormat="1" applyFont="1" applyAlignment="1" applyProtection="1"/>
    <xf numFmtId="164" fontId="4" fillId="0" borderId="0" xfId="11" applyNumberFormat="1" applyFont="1" applyBorder="1" applyAlignment="1" applyProtection="1">
      <alignment horizontal="center" vertical="center"/>
    </xf>
    <xf numFmtId="167" fontId="4" fillId="0" borderId="0" xfId="11" applyNumberFormat="1" applyFont="1" applyBorder="1" applyProtection="1"/>
    <xf numFmtId="164" fontId="5" fillId="0" borderId="1" xfId="11" applyNumberFormat="1" applyFont="1" applyBorder="1" applyAlignment="1" applyProtection="1">
      <alignment horizontal="center" vertical="center"/>
    </xf>
    <xf numFmtId="164" fontId="5" fillId="0" borderId="0" xfId="11" applyNumberFormat="1" applyFont="1" applyBorder="1" applyAlignment="1" applyProtection="1">
      <alignment horizontal="center" vertical="center"/>
    </xf>
    <xf numFmtId="164" fontId="5" fillId="2" borderId="1" xfId="11" applyNumberFormat="1" applyFont="1" applyFill="1" applyBorder="1" applyAlignment="1" applyProtection="1">
      <alignment horizontal="center" vertical="center"/>
    </xf>
    <xf numFmtId="0" fontId="1" fillId="0" borderId="0" xfId="18" applyAlignment="1" applyProtection="1">
      <alignment horizontal="center"/>
    </xf>
    <xf numFmtId="0" fontId="1" fillId="0" borderId="0" xfId="18" applyProtection="1">
      <protection locked="0"/>
    </xf>
    <xf numFmtId="0" fontId="1" fillId="0" borderId="0" xfId="18" applyAlignment="1" applyProtection="1">
      <alignment vertical="top"/>
    </xf>
    <xf numFmtId="0" fontId="1" fillId="0" borderId="0" xfId="18" applyAlignment="1" applyProtection="1">
      <alignment horizontal="center" vertical="top"/>
    </xf>
    <xf numFmtId="0" fontId="1" fillId="0" borderId="0" xfId="18" applyAlignment="1">
      <alignment vertical="top"/>
    </xf>
    <xf numFmtId="0" fontId="9" fillId="0" borderId="0" xfId="18" applyFont="1" applyAlignment="1" applyProtection="1">
      <alignment horizontal="left" vertical="center" wrapText="1"/>
    </xf>
    <xf numFmtId="0" fontId="3" fillId="0" borderId="0" xfId="18" applyFont="1" applyProtection="1"/>
    <xf numFmtId="0" fontId="3" fillId="0" borderId="11" xfId="18" applyFont="1" applyBorder="1" applyProtection="1"/>
    <xf numFmtId="0" fontId="23" fillId="0" borderId="11" xfId="18" applyFont="1" applyBorder="1" applyAlignment="1" applyProtection="1">
      <alignment horizontal="center"/>
    </xf>
    <xf numFmtId="0" fontId="23" fillId="0" borderId="11" xfId="18" applyFont="1" applyBorder="1" applyAlignment="1" applyProtection="1">
      <alignment horizontal="center" wrapText="1"/>
    </xf>
    <xf numFmtId="0" fontId="5" fillId="0" borderId="0" xfId="22" applyFont="1" applyFill="1" applyAlignment="1" applyProtection="1">
      <alignment horizontal="center"/>
    </xf>
    <xf numFmtId="0" fontId="24" fillId="0" borderId="0" xfId="18" applyFont="1" applyAlignment="1" applyProtection="1">
      <alignment horizontal="center"/>
    </xf>
    <xf numFmtId="0" fontId="1" fillId="0" borderId="0" xfId="18" applyAlignment="1">
      <alignment horizontal="center"/>
    </xf>
    <xf numFmtId="0" fontId="1" fillId="0" borderId="0" xfId="18" applyFill="1" applyBorder="1" applyProtection="1"/>
    <xf numFmtId="0" fontId="3" fillId="0" borderId="0" xfId="18" applyFont="1" applyFill="1" applyBorder="1" applyAlignment="1" applyProtection="1">
      <alignment horizontal="center"/>
    </xf>
    <xf numFmtId="165" fontId="1" fillId="0" borderId="0" xfId="4" applyNumberFormat="1" applyFont="1" applyFill="1" applyBorder="1" applyProtection="1"/>
    <xf numFmtId="0" fontId="4" fillId="0" borderId="0" xfId="23" applyFont="1" applyFill="1" applyBorder="1" applyAlignment="1" applyProtection="1">
      <alignment horizontal="center" vertical="center"/>
      <protection locked="0"/>
    </xf>
    <xf numFmtId="165" fontId="1" fillId="0" borderId="0" xfId="4" applyNumberFormat="1" applyFont="1"/>
    <xf numFmtId="164" fontId="1" fillId="0" borderId="0" xfId="4" applyNumberFormat="1" applyFont="1" applyProtection="1">
      <protection locked="0"/>
    </xf>
    <xf numFmtId="9" fontId="1" fillId="0" borderId="0" xfId="10" applyFont="1"/>
    <xf numFmtId="0" fontId="3" fillId="0" borderId="14" xfId="18" applyFont="1" applyBorder="1"/>
    <xf numFmtId="165" fontId="1" fillId="0" borderId="14" xfId="4" applyNumberFormat="1" applyFont="1" applyBorder="1"/>
    <xf numFmtId="165" fontId="1" fillId="0" borderId="14" xfId="4" applyNumberFormat="1" applyFont="1" applyBorder="1" applyProtection="1">
      <protection locked="0"/>
    </xf>
    <xf numFmtId="9" fontId="1" fillId="0" borderId="14" xfId="10" applyFont="1" applyBorder="1"/>
    <xf numFmtId="0" fontId="1" fillId="0" borderId="14" xfId="18" applyBorder="1"/>
    <xf numFmtId="165" fontId="29" fillId="0" borderId="0" xfId="4" applyNumberFormat="1" applyFont="1" applyFill="1" applyBorder="1" applyProtection="1"/>
    <xf numFmtId="165" fontId="29" fillId="0" borderId="0" xfId="4" applyNumberFormat="1" applyFont="1"/>
    <xf numFmtId="164" fontId="29" fillId="0" borderId="0" xfId="4" applyNumberFormat="1" applyFont="1"/>
    <xf numFmtId="164" fontId="29" fillId="0" borderId="0" xfId="4" applyNumberFormat="1" applyFont="1" applyProtection="1">
      <protection locked="0"/>
    </xf>
    <xf numFmtId="0" fontId="5" fillId="0" borderId="0" xfId="22" applyFont="1" applyAlignment="1" applyProtection="1">
      <alignment vertical="top"/>
    </xf>
    <xf numFmtId="0" fontId="5" fillId="0" borderId="0" xfId="22" applyFont="1" applyAlignment="1" applyProtection="1">
      <alignment vertical="top" wrapText="1"/>
    </xf>
    <xf numFmtId="0" fontId="5" fillId="4" borderId="1" xfId="22" applyFont="1" applyFill="1" applyBorder="1" applyAlignment="1" applyProtection="1">
      <alignment horizontal="center"/>
      <protection locked="0"/>
    </xf>
    <xf numFmtId="0" fontId="30" fillId="0" borderId="0" xfId="0" applyFont="1" applyProtection="1"/>
    <xf numFmtId="0" fontId="31" fillId="0" borderId="0" xfId="0" applyFont="1" applyProtection="1"/>
    <xf numFmtId="0" fontId="4" fillId="2" borderId="1" xfId="0" applyFont="1" applyFill="1" applyBorder="1" applyProtection="1"/>
    <xf numFmtId="165" fontId="0" fillId="0" borderId="1" xfId="4" applyNumberFormat="1" applyFont="1" applyBorder="1" applyAlignment="1" applyProtection="1">
      <alignment horizontal="center" vertical="center"/>
    </xf>
    <xf numFmtId="167" fontId="0" fillId="0" borderId="1" xfId="11" applyNumberFormat="1" applyFont="1" applyBorder="1" applyProtection="1"/>
    <xf numFmtId="172" fontId="5" fillId="0" borderId="1" xfId="4" applyNumberFormat="1" applyFont="1" applyBorder="1" applyAlignment="1" applyProtection="1">
      <alignment horizontal="center" vertical="center"/>
    </xf>
    <xf numFmtId="0" fontId="5" fillId="9" borderId="1" xfId="0" applyFont="1" applyFill="1" applyBorder="1" applyProtection="1"/>
    <xf numFmtId="0" fontId="5" fillId="9" borderId="1" xfId="0" applyFont="1" applyFill="1" applyBorder="1" applyAlignment="1" applyProtection="1">
      <alignment horizontal="center" vertical="center"/>
    </xf>
    <xf numFmtId="165" fontId="5" fillId="9" borderId="1" xfId="4" applyNumberFormat="1" applyFont="1" applyFill="1" applyBorder="1" applyAlignment="1" applyProtection="1">
      <alignment horizontal="center" vertical="center"/>
    </xf>
    <xf numFmtId="167" fontId="5" fillId="9" borderId="1" xfId="11" applyNumberFormat="1" applyFont="1" applyFill="1" applyBorder="1" applyProtection="1"/>
    <xf numFmtId="0" fontId="33" fillId="0" borderId="0" xfId="0" applyFont="1" applyProtection="1"/>
    <xf numFmtId="0" fontId="33" fillId="0" borderId="0" xfId="24" applyFont="1" applyFill="1" applyProtection="1"/>
    <xf numFmtId="0" fontId="4" fillId="0" borderId="0" xfId="24" applyFill="1" applyProtection="1"/>
    <xf numFmtId="0" fontId="0" fillId="0" borderId="0" xfId="0" applyAlignment="1">
      <alignment wrapText="1"/>
    </xf>
    <xf numFmtId="0" fontId="4" fillId="0" borderId="1" xfId="3" applyFont="1" applyFill="1" applyBorder="1" applyAlignment="1" applyProtection="1">
      <alignment horizontal="left" vertical="center"/>
    </xf>
    <xf numFmtId="167" fontId="4" fillId="0" borderId="1" xfId="11" applyNumberFormat="1" applyFont="1" applyFill="1" applyBorder="1" applyProtection="1"/>
    <xf numFmtId="44" fontId="0" fillId="0" borderId="1" xfId="11" applyFont="1" applyBorder="1" applyProtection="1"/>
    <xf numFmtId="172" fontId="0" fillId="0" borderId="0" xfId="0" applyNumberFormat="1" applyProtection="1"/>
    <xf numFmtId="172" fontId="5" fillId="0" borderId="1" xfId="4" applyNumberFormat="1" applyFont="1" applyFill="1" applyBorder="1" applyAlignment="1" applyProtection="1">
      <alignment horizontal="center" vertical="center"/>
    </xf>
    <xf numFmtId="0" fontId="4" fillId="0" borderId="0" xfId="24" applyFont="1" applyFill="1" applyBorder="1" applyAlignment="1" applyProtection="1">
      <alignment horizontal="left"/>
    </xf>
    <xf numFmtId="0" fontId="4" fillId="0" borderId="0" xfId="24" applyFill="1" applyBorder="1" applyAlignment="1" applyProtection="1">
      <alignment horizontal="left" wrapText="1"/>
    </xf>
    <xf numFmtId="0" fontId="4" fillId="2" borderId="0" xfId="0" applyFont="1" applyFill="1" applyBorder="1" applyAlignment="1" applyProtection="1">
      <alignment vertical="center" wrapText="1"/>
    </xf>
    <xf numFmtId="0" fontId="5" fillId="2" borderId="0" xfId="0" applyFont="1" applyFill="1" applyBorder="1" applyAlignment="1" applyProtection="1">
      <alignment vertical="center" wrapText="1"/>
    </xf>
    <xf numFmtId="9" fontId="0" fillId="0" borderId="0" xfId="10" applyFont="1" applyProtection="1"/>
    <xf numFmtId="0" fontId="30" fillId="3" borderId="0" xfId="0" applyFont="1" applyFill="1" applyProtection="1"/>
    <xf numFmtId="0" fontId="31" fillId="3" borderId="0" xfId="0" applyFont="1" applyFill="1" applyProtection="1"/>
    <xf numFmtId="0" fontId="4" fillId="3" borderId="0" xfId="0" applyFont="1" applyFill="1" applyBorder="1" applyAlignment="1" applyProtection="1">
      <alignment vertical="center" wrapText="1"/>
    </xf>
    <xf numFmtId="0" fontId="4" fillId="3" borderId="1" xfId="0" applyFont="1" applyFill="1" applyBorder="1" applyProtection="1"/>
    <xf numFmtId="0" fontId="4" fillId="3" borderId="1" xfId="0" applyFont="1" applyFill="1" applyBorder="1" applyAlignment="1" applyProtection="1">
      <alignment horizontal="center" vertical="center"/>
      <protection locked="0"/>
    </xf>
    <xf numFmtId="165" fontId="0" fillId="3" borderId="1" xfId="4" applyNumberFormat="1" applyFont="1" applyFill="1" applyBorder="1" applyAlignment="1" applyProtection="1">
      <alignment horizontal="center" vertical="center"/>
    </xf>
    <xf numFmtId="167" fontId="0" fillId="3" borderId="1" xfId="11" applyNumberFormat="1" applyFont="1" applyFill="1" applyBorder="1" applyProtection="1"/>
    <xf numFmtId="172" fontId="5" fillId="3" borderId="1" xfId="4" applyNumberFormat="1" applyFont="1" applyFill="1" applyBorder="1" applyAlignment="1" applyProtection="1">
      <alignment horizontal="center" vertical="center"/>
    </xf>
    <xf numFmtId="0" fontId="5" fillId="3" borderId="1" xfId="0" applyFont="1" applyFill="1" applyBorder="1" applyProtection="1"/>
    <xf numFmtId="0" fontId="5" fillId="3" borderId="1" xfId="0" applyFont="1" applyFill="1" applyBorder="1" applyAlignment="1" applyProtection="1">
      <alignment horizontal="center" vertical="center"/>
    </xf>
    <xf numFmtId="165" fontId="5" fillId="3" borderId="1" xfId="4" applyNumberFormat="1" applyFont="1" applyFill="1" applyBorder="1" applyAlignment="1" applyProtection="1">
      <alignment horizontal="center" vertical="center"/>
    </xf>
    <xf numFmtId="167" fontId="5" fillId="3" borderId="1" xfId="11" applyNumberFormat="1" applyFont="1" applyFill="1" applyBorder="1" applyProtection="1"/>
    <xf numFmtId="44" fontId="5" fillId="0" borderId="1" xfId="11" applyFont="1" applyBorder="1" applyAlignment="1" applyProtection="1">
      <alignment horizontal="center" vertical="center"/>
    </xf>
    <xf numFmtId="176" fontId="5" fillId="0" borderId="1" xfId="11" applyNumberFormat="1" applyFont="1" applyBorder="1" applyAlignment="1" applyProtection="1">
      <alignment horizontal="center" vertical="center"/>
    </xf>
    <xf numFmtId="177" fontId="5" fillId="0" borderId="1" xfId="4" applyNumberFormat="1" applyFont="1" applyBorder="1" applyAlignment="1" applyProtection="1">
      <alignment horizontal="center" vertical="center"/>
    </xf>
    <xf numFmtId="179" fontId="18" fillId="0" borderId="0" xfId="0" applyNumberFormat="1" applyFont="1" applyBorder="1" applyProtection="1"/>
    <xf numFmtId="0" fontId="0" fillId="0" borderId="0" xfId="0" quotePrefix="1" applyProtection="1"/>
    <xf numFmtId="177" fontId="0" fillId="0" borderId="1" xfId="0" applyNumberFormat="1" applyBorder="1" applyProtection="1"/>
    <xf numFmtId="180" fontId="0" fillId="0" borderId="0" xfId="0" applyNumberFormat="1" applyAlignment="1" applyProtection="1">
      <alignment horizontal="center" vertical="center"/>
    </xf>
    <xf numFmtId="181" fontId="0" fillId="0" borderId="0" xfId="0" applyNumberFormat="1" applyAlignment="1" applyProtection="1">
      <alignment horizontal="center" vertical="center"/>
    </xf>
    <xf numFmtId="182" fontId="0" fillId="0" borderId="0" xfId="0" applyNumberFormat="1" applyProtection="1"/>
    <xf numFmtId="178" fontId="0" fillId="0" borderId="0" xfId="0" applyNumberFormat="1" applyFill="1" applyProtection="1"/>
    <xf numFmtId="175" fontId="0" fillId="0" borderId="0" xfId="0" quotePrefix="1" applyNumberFormat="1" applyFill="1" applyAlignment="1" applyProtection="1">
      <alignment horizontal="left" vertical="center"/>
    </xf>
    <xf numFmtId="175" fontId="0" fillId="0" borderId="0" xfId="0" applyNumberFormat="1" applyFill="1" applyAlignment="1" applyProtection="1">
      <alignment horizontal="center" vertical="center"/>
    </xf>
    <xf numFmtId="0" fontId="0" fillId="0" borderId="0" xfId="0" quotePrefix="1" applyFill="1" applyProtection="1"/>
    <xf numFmtId="165" fontId="0" fillId="0" borderId="0" xfId="0" applyNumberFormat="1" applyFill="1" applyProtection="1"/>
    <xf numFmtId="183" fontId="0" fillId="0" borderId="0" xfId="0" applyNumberFormat="1" applyProtection="1"/>
    <xf numFmtId="184" fontId="0" fillId="0" borderId="0" xfId="0" applyNumberFormat="1" applyProtection="1"/>
    <xf numFmtId="185" fontId="0" fillId="0" borderId="0" xfId="0" applyNumberFormat="1" applyProtection="1"/>
    <xf numFmtId="0" fontId="35" fillId="0" borderId="1" xfId="0" applyFont="1" applyBorder="1" applyProtection="1"/>
    <xf numFmtId="0" fontId="35" fillId="0" borderId="1" xfId="0" applyFont="1" applyBorder="1" applyAlignment="1" applyProtection="1">
      <alignment horizontal="center"/>
    </xf>
    <xf numFmtId="164" fontId="35" fillId="0" borderId="1" xfId="11" applyNumberFormat="1" applyFont="1" applyBorder="1" applyAlignment="1" applyProtection="1">
      <alignment horizontal="center" vertical="center"/>
    </xf>
    <xf numFmtId="0" fontId="35" fillId="5" borderId="1" xfId="0" applyFont="1" applyFill="1" applyBorder="1" applyAlignment="1" applyProtection="1">
      <alignment horizontal="center" vertical="center"/>
      <protection locked="0"/>
    </xf>
    <xf numFmtId="0" fontId="35" fillId="0" borderId="1" xfId="0" applyFont="1" applyBorder="1" applyAlignment="1" applyProtection="1">
      <alignment horizontal="left" vertical="top" wrapText="1"/>
    </xf>
    <xf numFmtId="164" fontId="35" fillId="0" borderId="1" xfId="11" applyNumberFormat="1" applyFont="1" applyBorder="1" applyAlignment="1" applyProtection="1">
      <alignment horizontal="left" vertical="center"/>
    </xf>
    <xf numFmtId="0" fontId="35" fillId="0" borderId="1" xfId="0" applyFont="1" applyBorder="1" applyAlignment="1" applyProtection="1">
      <alignment wrapText="1"/>
    </xf>
    <xf numFmtId="0" fontId="35" fillId="0" borderId="1" xfId="0" applyFont="1" applyBorder="1" applyAlignment="1" applyProtection="1"/>
    <xf numFmtId="0" fontId="36" fillId="8" borderId="1" xfId="0" applyFont="1" applyFill="1" applyBorder="1" applyProtection="1">
      <protection locked="0"/>
    </xf>
    <xf numFmtId="0" fontId="36" fillId="8" borderId="1" xfId="0" applyFont="1" applyFill="1" applyBorder="1" applyAlignment="1" applyProtection="1">
      <alignment horizontal="center" vertical="center"/>
      <protection locked="0"/>
    </xf>
    <xf numFmtId="164" fontId="36" fillId="8" borderId="1" xfId="11" applyNumberFormat="1" applyFont="1" applyFill="1" applyBorder="1" applyAlignment="1" applyProtection="1">
      <alignment horizontal="center" vertical="center"/>
      <protection locked="0"/>
    </xf>
    <xf numFmtId="0" fontId="35" fillId="0" borderId="1" xfId="0" applyFont="1" applyBorder="1" applyAlignment="1" applyProtection="1">
      <alignment horizontal="left" vertical="center" wrapText="1"/>
    </xf>
    <xf numFmtId="0" fontId="35" fillId="0" borderId="1" xfId="0" applyFont="1" applyBorder="1" applyAlignment="1" applyProtection="1">
      <alignment horizontal="center" vertical="center"/>
    </xf>
    <xf numFmtId="0" fontId="35" fillId="0" borderId="0" xfId="0" applyFont="1" applyProtection="1"/>
    <xf numFmtId="0" fontId="35" fillId="0" borderId="0" xfId="0" applyFont="1" applyFill="1" applyBorder="1" applyProtection="1"/>
    <xf numFmtId="0" fontId="36" fillId="0" borderId="0" xfId="0" applyFont="1" applyProtection="1"/>
    <xf numFmtId="164" fontId="36" fillId="0" borderId="1" xfId="11" applyNumberFormat="1" applyFont="1" applyBorder="1" applyAlignment="1" applyProtection="1">
      <alignment horizontal="center" vertical="center"/>
    </xf>
    <xf numFmtId="0" fontId="35" fillId="2" borderId="1" xfId="0" applyFont="1" applyFill="1" applyBorder="1" applyAlignment="1" applyProtection="1">
      <alignment horizontal="center" vertical="center"/>
    </xf>
    <xf numFmtId="164" fontId="35" fillId="0" borderId="1" xfId="11" applyNumberFormat="1" applyFont="1" applyFill="1" applyBorder="1" applyAlignment="1" applyProtection="1">
      <alignment horizontal="center" vertical="center"/>
    </xf>
    <xf numFmtId="164" fontId="35" fillId="0" borderId="1" xfId="0" applyNumberFormat="1" applyFont="1" applyBorder="1" applyAlignment="1" applyProtection="1">
      <alignment horizontal="center" vertical="center"/>
    </xf>
    <xf numFmtId="0" fontId="35" fillId="0" borderId="0" xfId="0" applyFont="1" applyBorder="1" applyProtection="1"/>
    <xf numFmtId="0" fontId="35" fillId="2" borderId="0" xfId="0" applyFont="1" applyFill="1" applyBorder="1" applyAlignment="1" applyProtection="1">
      <alignment horizontal="center" vertical="center"/>
    </xf>
    <xf numFmtId="0" fontId="35" fillId="0" borderId="1" xfId="0" applyFont="1" applyBorder="1" applyAlignment="1" applyProtection="1">
      <alignment vertical="center" wrapText="1"/>
    </xf>
    <xf numFmtId="0" fontId="35" fillId="0" borderId="1" xfId="0" applyFont="1" applyBorder="1" applyAlignment="1" applyProtection="1">
      <alignment horizontal="right" vertical="center" wrapText="1" indent="1"/>
    </xf>
    <xf numFmtId="164" fontId="36" fillId="2" borderId="1" xfId="11" applyNumberFormat="1" applyFont="1" applyFill="1" applyBorder="1" applyAlignment="1" applyProtection="1">
      <alignment horizontal="center" vertical="center"/>
    </xf>
    <xf numFmtId="0" fontId="36" fillId="2" borderId="1" xfId="0" applyFont="1" applyFill="1" applyBorder="1" applyAlignment="1" applyProtection="1">
      <alignment horizontal="center" vertical="center"/>
    </xf>
    <xf numFmtId="0" fontId="35" fillId="2" borderId="0" xfId="0" applyFont="1" applyFill="1" applyBorder="1" applyProtection="1"/>
    <xf numFmtId="0" fontId="14" fillId="0" borderId="0" xfId="0" applyFont="1" applyAlignment="1" applyProtection="1">
      <alignment vertical="top" wrapText="1"/>
    </xf>
    <xf numFmtId="0" fontId="25" fillId="0" borderId="0" xfId="12" applyFont="1" applyFill="1"/>
    <xf numFmtId="3" fontId="25" fillId="0" borderId="0" xfId="12" applyNumberFormat="1" applyFont="1" applyFill="1"/>
    <xf numFmtId="3" fontId="25" fillId="0" borderId="0" xfId="18" applyNumberFormat="1" applyFont="1" applyFill="1"/>
    <xf numFmtId="43" fontId="25" fillId="0" borderId="0" xfId="1" applyFont="1" applyFill="1"/>
    <xf numFmtId="165" fontId="25" fillId="0" borderId="0" xfId="18" applyNumberFormat="1" applyFont="1" applyFill="1"/>
    <xf numFmtId="0" fontId="25" fillId="0" borderId="0" xfId="18" applyFont="1" applyFill="1"/>
    <xf numFmtId="164" fontId="22" fillId="0" borderId="1" xfId="11" applyNumberFormat="1" applyFont="1" applyFill="1" applyBorder="1" applyAlignment="1" applyProtection="1">
      <alignment horizontal="center" vertical="center"/>
    </xf>
    <xf numFmtId="0" fontId="7" fillId="0" borderId="0" xfId="0" applyFont="1" applyProtection="1"/>
    <xf numFmtId="165" fontId="1" fillId="4" borderId="1" xfId="13" applyNumberFormat="1" applyFont="1" applyFill="1" applyBorder="1" applyProtection="1">
      <protection locked="0"/>
    </xf>
    <xf numFmtId="165" fontId="26" fillId="4" borderId="1" xfId="13" applyNumberFormat="1" applyFont="1" applyFill="1" applyBorder="1" applyProtection="1">
      <protection locked="0"/>
    </xf>
    <xf numFmtId="0" fontId="40" fillId="0" borderId="0" xfId="0" applyFont="1" applyProtection="1"/>
    <xf numFmtId="0" fontId="39" fillId="0" borderId="0" xfId="0" applyFont="1" applyProtection="1"/>
    <xf numFmtId="165" fontId="4" fillId="7" borderId="1" xfId="4" applyNumberFormat="1" applyFont="1" applyFill="1" applyBorder="1" applyProtection="1">
      <protection locked="0"/>
    </xf>
    <xf numFmtId="165" fontId="4" fillId="7" borderId="1" xfId="5" applyNumberFormat="1" applyFont="1" applyFill="1" applyBorder="1" applyProtection="1">
      <protection locked="0"/>
    </xf>
    <xf numFmtId="0" fontId="0" fillId="0" borderId="0" xfId="0" applyFill="1" applyAlignment="1" applyProtection="1">
      <alignment horizontal="right"/>
    </xf>
    <xf numFmtId="0" fontId="0" fillId="0" borderId="0" xfId="0" applyFill="1" applyBorder="1" applyAlignment="1" applyProtection="1">
      <alignment horizontal="right"/>
    </xf>
    <xf numFmtId="0" fontId="40" fillId="0" borderId="0" xfId="0" applyFont="1" applyFill="1" applyBorder="1" applyAlignment="1" applyProtection="1">
      <alignment horizontal="right"/>
    </xf>
    <xf numFmtId="0" fontId="0" fillId="0" borderId="0" xfId="0" applyFill="1" applyBorder="1" applyProtection="1"/>
    <xf numFmtId="0" fontId="40" fillId="0" borderId="0" xfId="0" applyFont="1" applyFill="1" applyBorder="1" applyProtection="1"/>
    <xf numFmtId="0" fontId="14" fillId="0" borderId="0" xfId="0" applyFont="1" applyFill="1" applyAlignment="1" applyProtection="1">
      <alignment vertical="top" wrapText="1"/>
    </xf>
    <xf numFmtId="165" fontId="4" fillId="7" borderId="1" xfId="8" applyNumberFormat="1" applyFont="1" applyFill="1" applyBorder="1" applyProtection="1">
      <protection locked="0"/>
    </xf>
    <xf numFmtId="0" fontId="0" fillId="0" borderId="0" xfId="0" applyFill="1" applyBorder="1" applyAlignment="1">
      <alignment horizontal="right"/>
    </xf>
    <xf numFmtId="0" fontId="0" fillId="0" borderId="0" xfId="0" applyFill="1" applyBorder="1"/>
    <xf numFmtId="0" fontId="3" fillId="0" borderId="0" xfId="0" applyFont="1" applyFill="1" applyBorder="1" applyAlignment="1">
      <alignment horizontal="right"/>
    </xf>
    <xf numFmtId="0" fontId="3" fillId="0" borderId="0" xfId="0" applyFont="1" applyFill="1" applyBorder="1"/>
    <xf numFmtId="165" fontId="0" fillId="0" borderId="0" xfId="1" applyNumberFormat="1" applyFont="1" applyFill="1" applyBorder="1"/>
    <xf numFmtId="166" fontId="0" fillId="0" borderId="0" xfId="2" applyNumberFormat="1" applyFont="1" applyFill="1" applyBorder="1"/>
    <xf numFmtId="165" fontId="38" fillId="0" borderId="0" xfId="1" applyNumberFormat="1" applyFont="1" applyFill="1" applyBorder="1" applyAlignment="1">
      <alignment horizontal="center" vertical="top"/>
    </xf>
    <xf numFmtId="165" fontId="0" fillId="0" borderId="0" xfId="0" applyNumberFormat="1" applyFill="1" applyBorder="1"/>
    <xf numFmtId="0" fontId="4" fillId="0" borderId="0" xfId="0" applyFont="1" applyFill="1" applyBorder="1" applyProtection="1">
      <protection locked="0"/>
    </xf>
    <xf numFmtId="165" fontId="4" fillId="0" borderId="0" xfId="4" applyNumberFormat="1" applyFont="1" applyFill="1" applyBorder="1" applyProtection="1">
      <protection locked="0"/>
    </xf>
    <xf numFmtId="165" fontId="5" fillId="0" borderId="1" xfId="4" applyNumberFormat="1" applyFont="1" applyFill="1" applyBorder="1" applyProtection="1"/>
    <xf numFmtId="0" fontId="13" fillId="0" borderId="0" xfId="0" applyFont="1" applyFill="1" applyBorder="1" applyAlignment="1" applyProtection="1">
      <alignment horizontal="right" indent="1"/>
    </xf>
    <xf numFmtId="9" fontId="0" fillId="0" borderId="0" xfId="2" applyFont="1" applyFill="1" applyBorder="1" applyProtection="1"/>
    <xf numFmtId="166" fontId="4" fillId="2" borderId="1" xfId="4" applyNumberFormat="1" applyFont="1" applyFill="1" applyBorder="1" applyProtection="1">
      <protection locked="0"/>
    </xf>
    <xf numFmtId="165" fontId="4" fillId="0" borderId="1" xfId="4" applyNumberFormat="1" applyFont="1" applyFill="1" applyBorder="1" applyProtection="1"/>
    <xf numFmtId="165" fontId="18" fillId="0" borderId="0" xfId="12" applyNumberFormat="1" applyFont="1"/>
    <xf numFmtId="165" fontId="3" fillId="0" borderId="0" xfId="12" applyNumberFormat="1" applyFont="1"/>
    <xf numFmtId="167" fontId="13" fillId="0" borderId="0" xfId="11" applyNumberFormat="1" applyFont="1" applyFill="1" applyAlignment="1" applyProtection="1">
      <alignment horizontal="right" indent="1"/>
    </xf>
    <xf numFmtId="167" fontId="13" fillId="0" borderId="0" xfId="0" applyNumberFormat="1" applyFont="1" applyFill="1" applyAlignment="1" applyProtection="1">
      <alignment horizontal="right" indent="1"/>
    </xf>
    <xf numFmtId="0" fontId="43" fillId="0" borderId="0" xfId="0" applyFont="1" applyProtection="1"/>
    <xf numFmtId="179" fontId="0" fillId="0" borderId="0" xfId="0" applyNumberFormat="1" applyFill="1" applyAlignment="1" applyProtection="1">
      <alignment horizontal="center"/>
    </xf>
    <xf numFmtId="0" fontId="5" fillId="0" borderId="1" xfId="0" applyFont="1" applyFill="1" applyBorder="1" applyAlignment="1" applyProtection="1">
      <alignment vertical="center" wrapText="1"/>
    </xf>
    <xf numFmtId="164" fontId="5" fillId="0" borderId="1" xfId="11" applyNumberFormat="1" applyFont="1" applyFill="1" applyBorder="1" applyAlignment="1" applyProtection="1">
      <alignment horizontal="center" vertical="center"/>
    </xf>
    <xf numFmtId="44" fontId="0" fillId="0" borderId="0" xfId="0" applyNumberFormat="1" applyFill="1" applyProtection="1"/>
    <xf numFmtId="0" fontId="44" fillId="0" borderId="1" xfId="0" applyFont="1" applyFill="1" applyBorder="1" applyAlignment="1" applyProtection="1">
      <alignment vertical="center"/>
    </xf>
    <xf numFmtId="0" fontId="44" fillId="0" borderId="1" xfId="0" applyFont="1" applyFill="1" applyBorder="1" applyAlignment="1" applyProtection="1">
      <alignment horizontal="right" indent="2"/>
    </xf>
    <xf numFmtId="168" fontId="45" fillId="0" borderId="1" xfId="11" applyNumberFormat="1" applyFont="1" applyFill="1" applyBorder="1" applyProtection="1"/>
    <xf numFmtId="169" fontId="45" fillId="0" borderId="1" xfId="11" applyNumberFormat="1" applyFont="1" applyFill="1" applyBorder="1" applyProtection="1"/>
    <xf numFmtId="0" fontId="35" fillId="0" borderId="0" xfId="0" applyFont="1" applyFill="1" applyProtection="1"/>
    <xf numFmtId="164" fontId="36" fillId="0" borderId="1" xfId="11" applyNumberFormat="1" applyFont="1" applyFill="1" applyBorder="1" applyAlignment="1" applyProtection="1">
      <alignment horizontal="center" vertical="center"/>
    </xf>
    <xf numFmtId="0" fontId="36" fillId="0" borderId="1" xfId="0" applyFont="1" applyFill="1" applyBorder="1" applyProtection="1">
      <protection locked="0"/>
    </xf>
    <xf numFmtId="164" fontId="36" fillId="0" borderId="1" xfId="11" applyNumberFormat="1" applyFont="1" applyFill="1" applyBorder="1" applyAlignment="1" applyProtection="1">
      <alignment horizontal="center" vertical="center"/>
      <protection locked="0"/>
    </xf>
    <xf numFmtId="0" fontId="4" fillId="0" borderId="0" xfId="0" applyFont="1" applyFill="1" applyProtection="1"/>
    <xf numFmtId="181" fontId="0" fillId="0" borderId="0" xfId="0" applyNumberFormat="1" applyFill="1" applyAlignment="1" applyProtection="1">
      <alignment horizontal="center" vertical="center"/>
    </xf>
    <xf numFmtId="165" fontId="4" fillId="0" borderId="0" xfId="1" applyNumberFormat="1" applyFont="1" applyFill="1" applyProtection="1"/>
    <xf numFmtId="10" fontId="0" fillId="0" borderId="0" xfId="2" applyNumberFormat="1" applyFont="1" applyFill="1" applyProtection="1"/>
    <xf numFmtId="186" fontId="0" fillId="0" borderId="0" xfId="2" applyNumberFormat="1" applyFont="1" applyFill="1" applyProtection="1"/>
    <xf numFmtId="43" fontId="0" fillId="0" borderId="0" xfId="0" applyNumberFormat="1" applyProtection="1"/>
    <xf numFmtId="10" fontId="0" fillId="0" borderId="0" xfId="2" applyNumberFormat="1" applyFont="1" applyProtection="1"/>
    <xf numFmtId="167" fontId="0" fillId="0" borderId="12" xfId="16" applyNumberFormat="1" applyFont="1" applyFill="1" applyBorder="1" applyProtection="1"/>
    <xf numFmtId="43" fontId="14" fillId="0" borderId="0" xfId="0" applyNumberFormat="1" applyFont="1" applyAlignment="1" applyProtection="1">
      <alignment vertical="top" wrapText="1"/>
    </xf>
    <xf numFmtId="43" fontId="0" fillId="0" borderId="0" xfId="0" applyNumberFormat="1" applyFill="1" applyBorder="1"/>
    <xf numFmtId="165" fontId="3" fillId="0" borderId="0" xfId="18" applyNumberFormat="1" applyFont="1" applyFill="1"/>
    <xf numFmtId="165" fontId="3" fillId="0" borderId="7" xfId="15" applyNumberFormat="1" applyFont="1" applyBorder="1" applyProtection="1"/>
    <xf numFmtId="0" fontId="0" fillId="0" borderId="1" xfId="0" applyBorder="1" applyAlignment="1" applyProtection="1">
      <alignment horizontal="center" vertical="center"/>
      <protection locked="0"/>
    </xf>
    <xf numFmtId="164" fontId="34" fillId="0" borderId="0" xfId="4" applyNumberFormat="1" applyFont="1" applyFill="1"/>
    <xf numFmtId="165" fontId="34" fillId="0" borderId="0" xfId="4" applyNumberFormat="1" applyFont="1"/>
    <xf numFmtId="3" fontId="0" fillId="0" borderId="0" xfId="0" applyNumberFormat="1" applyFill="1" applyBorder="1"/>
    <xf numFmtId="43" fontId="3" fillId="0" borderId="0" xfId="0" applyNumberFormat="1" applyFont="1" applyFill="1" applyBorder="1" applyAlignment="1">
      <alignment horizontal="right"/>
    </xf>
    <xf numFmtId="0" fontId="47" fillId="0" borderId="0" xfId="12" applyFont="1" applyAlignment="1">
      <alignment vertical="top"/>
    </xf>
    <xf numFmtId="0" fontId="27" fillId="0" borderId="0" xfId="12" applyFont="1"/>
    <xf numFmtId="0" fontId="47" fillId="0" borderId="0" xfId="12" applyFont="1"/>
    <xf numFmtId="165" fontId="48" fillId="0" borderId="0" xfId="12" applyNumberFormat="1" applyFont="1"/>
    <xf numFmtId="0" fontId="47" fillId="0" borderId="0" xfId="18" applyFont="1"/>
    <xf numFmtId="0" fontId="22" fillId="0" borderId="6" xfId="18" applyFont="1" applyFill="1" applyBorder="1" applyProtection="1"/>
    <xf numFmtId="0" fontId="22" fillId="0" borderId="6" xfId="18" applyFont="1" applyFill="1" applyBorder="1" applyAlignment="1" applyProtection="1">
      <alignment wrapText="1"/>
    </xf>
    <xf numFmtId="167" fontId="0" fillId="0" borderId="9" xfId="21" applyNumberFormat="1" applyFont="1" applyFill="1" applyBorder="1" applyProtection="1"/>
    <xf numFmtId="167" fontId="0" fillId="0" borderId="9" xfId="21" applyNumberFormat="1" applyFont="1" applyFill="1" applyBorder="1" applyAlignment="1" applyProtection="1">
      <alignment vertical="center"/>
    </xf>
    <xf numFmtId="165" fontId="34" fillId="0" borderId="14" xfId="4" applyNumberFormat="1" applyFont="1" applyBorder="1"/>
    <xf numFmtId="164" fontId="34" fillId="0" borderId="0" xfId="4" applyNumberFormat="1" applyFont="1" applyProtection="1">
      <protection locked="0"/>
    </xf>
    <xf numFmtId="164" fontId="34" fillId="0" borderId="0" xfId="4" applyNumberFormat="1" applyFont="1"/>
    <xf numFmtId="0" fontId="47" fillId="0" borderId="0" xfId="18" applyFont="1" applyProtection="1"/>
    <xf numFmtId="0" fontId="49" fillId="0" borderId="0" xfId="0" applyFont="1" applyProtection="1"/>
    <xf numFmtId="0" fontId="49" fillId="0" borderId="0" xfId="24" applyFont="1" applyFill="1" applyProtection="1"/>
    <xf numFmtId="10" fontId="1" fillId="0" borderId="0" xfId="2" applyNumberFormat="1"/>
    <xf numFmtId="187" fontId="0" fillId="0" borderId="0" xfId="0" applyNumberFormat="1" applyProtection="1"/>
    <xf numFmtId="0" fontId="37" fillId="0" borderId="0" xfId="0" applyFont="1" applyFill="1" applyBorder="1" applyAlignment="1">
      <alignment vertical="top" wrapText="1"/>
    </xf>
    <xf numFmtId="0" fontId="38" fillId="0" borderId="0" xfId="0" applyFont="1" applyFill="1" applyBorder="1" applyAlignment="1">
      <alignment vertical="top" wrapText="1"/>
    </xf>
    <xf numFmtId="0" fontId="39" fillId="0" borderId="0" xfId="0" applyFont="1" applyAlignment="1" applyProtection="1">
      <alignment horizontal="left" vertical="top" wrapText="1"/>
    </xf>
    <xf numFmtId="0" fontId="35" fillId="0" borderId="0" xfId="0" applyFont="1" applyAlignment="1" applyProtection="1">
      <alignment horizontal="left" wrapText="1"/>
    </xf>
    <xf numFmtId="0" fontId="0" fillId="0" borderId="0" xfId="0" applyFill="1" applyBorder="1"/>
    <xf numFmtId="0" fontId="37" fillId="0" borderId="0" xfId="0" applyFont="1" applyFill="1" applyBorder="1" applyAlignment="1">
      <alignment horizontal="center" vertical="top"/>
    </xf>
    <xf numFmtId="10" fontId="5" fillId="2" borderId="1" xfId="3" applyNumberFormat="1" applyFont="1" applyFill="1" applyBorder="1" applyAlignment="1" applyProtection="1">
      <alignment horizontal="center" vertical="center" wrapText="1"/>
    </xf>
    <xf numFmtId="0" fontId="5" fillId="2" borderId="1" xfId="3" applyNumberFormat="1"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0" borderId="3" xfId="0" applyFont="1" applyBorder="1" applyAlignment="1" applyProtection="1">
      <alignment wrapText="1"/>
    </xf>
    <xf numFmtId="164" fontId="5" fillId="2" borderId="1" xfId="3" applyNumberFormat="1" applyFont="1" applyFill="1" applyBorder="1" applyAlignment="1" applyProtection="1">
      <alignment horizontal="center" vertical="center" wrapText="1"/>
    </xf>
    <xf numFmtId="0" fontId="5" fillId="0" borderId="1" xfId="3" applyFont="1" applyBorder="1" applyAlignment="1" applyProtection="1">
      <alignment horizontal="center" vertical="center" wrapText="1"/>
    </xf>
    <xf numFmtId="0" fontId="5" fillId="0" borderId="1" xfId="3" applyFont="1" applyBorder="1" applyAlignment="1" applyProtection="1">
      <alignment horizontal="center" vertical="center"/>
    </xf>
    <xf numFmtId="0" fontId="5" fillId="2" borderId="1" xfId="3" applyFont="1" applyFill="1" applyBorder="1" applyAlignment="1" applyProtection="1">
      <alignment horizontal="center" vertical="center"/>
    </xf>
    <xf numFmtId="164" fontId="5" fillId="2" borderId="1" xfId="3" applyNumberFormat="1" applyFont="1" applyFill="1" applyBorder="1" applyAlignment="1" applyProtection="1">
      <alignment horizontal="center" vertical="center"/>
    </xf>
    <xf numFmtId="0" fontId="4" fillId="0" borderId="1" xfId="0" applyFont="1" applyBorder="1" applyAlignment="1" applyProtection="1">
      <alignment horizontal="center" vertical="center"/>
    </xf>
    <xf numFmtId="0" fontId="4" fillId="0" borderId="0" xfId="0" applyFont="1" applyFill="1" applyAlignment="1" applyProtection="1">
      <alignment horizontal="left" vertical="top" wrapText="1"/>
    </xf>
    <xf numFmtId="0" fontId="4" fillId="0" borderId="1" xfId="0" quotePrefix="1" applyFont="1" applyBorder="1" applyAlignment="1" applyProtection="1">
      <alignment horizontal="center" vertical="center"/>
    </xf>
    <xf numFmtId="0" fontId="0" fillId="0" borderId="1" xfId="0" applyBorder="1" applyAlignment="1" applyProtection="1">
      <alignment horizontal="center" vertical="center"/>
    </xf>
    <xf numFmtId="0" fontId="36" fillId="2" borderId="1" xfId="0" applyFont="1" applyFill="1" applyBorder="1" applyAlignment="1" applyProtection="1">
      <alignment horizontal="right" vertical="center" wrapText="1" indent="1"/>
    </xf>
    <xf numFmtId="0" fontId="35" fillId="0" borderId="1" xfId="0" applyFont="1" applyBorder="1" applyAlignment="1" applyProtection="1">
      <alignment horizontal="right" vertical="center" wrapText="1" indent="1"/>
    </xf>
    <xf numFmtId="0" fontId="36" fillId="0" borderId="1" xfId="0" applyFont="1" applyBorder="1" applyAlignment="1" applyProtection="1">
      <alignment horizontal="right" vertical="center" wrapText="1" indent="1"/>
    </xf>
    <xf numFmtId="0" fontId="5" fillId="2" borderId="1" xfId="0" applyFont="1" applyFill="1" applyBorder="1" applyAlignment="1" applyProtection="1">
      <alignment horizontal="right" vertical="center" wrapText="1" indent="1"/>
    </xf>
    <xf numFmtId="0" fontId="36" fillId="0" borderId="1" xfId="0" applyFont="1" applyFill="1" applyBorder="1" applyAlignment="1" applyProtection="1">
      <alignment horizontal="right" vertical="center" wrapText="1" indent="1"/>
    </xf>
    <xf numFmtId="165" fontId="4" fillId="4" borderId="6" xfId="13" applyNumberFormat="1" applyFont="1" applyFill="1" applyBorder="1" applyAlignment="1" applyProtection="1">
      <protection locked="0"/>
    </xf>
    <xf numFmtId="0" fontId="18" fillId="0" borderId="7" xfId="12" applyFont="1" applyBorder="1" applyAlignment="1" applyProtection="1">
      <protection locked="0"/>
    </xf>
    <xf numFmtId="165" fontId="34" fillId="4" borderId="6" xfId="13" applyNumberFormat="1" applyFont="1" applyFill="1" applyBorder="1" applyAlignment="1" applyProtection="1">
      <protection locked="0"/>
    </xf>
    <xf numFmtId="0" fontId="1" fillId="0" borderId="7" xfId="12" applyFont="1" applyBorder="1" applyAlignment="1" applyProtection="1">
      <protection locked="0"/>
    </xf>
    <xf numFmtId="165" fontId="1" fillId="4" borderId="6" xfId="14" applyNumberFormat="1" applyFont="1" applyFill="1" applyBorder="1" applyAlignment="1" applyProtection="1">
      <protection locked="0"/>
    </xf>
    <xf numFmtId="0" fontId="1" fillId="0" borderId="7" xfId="0" applyFont="1" applyBorder="1" applyAlignment="1" applyProtection="1">
      <protection locked="0"/>
    </xf>
    <xf numFmtId="0" fontId="17" fillId="0" borderId="6" xfId="12" applyFont="1" applyBorder="1" applyAlignment="1">
      <alignment horizontal="center"/>
    </xf>
    <xf numFmtId="0" fontId="18" fillId="0" borderId="7" xfId="12" applyFont="1" applyBorder="1" applyAlignment="1">
      <alignment horizontal="center"/>
    </xf>
    <xf numFmtId="0" fontId="17" fillId="0" borderId="5" xfId="12" applyFont="1" applyBorder="1" applyAlignment="1">
      <alignment horizontal="left" vertical="top" wrapText="1"/>
    </xf>
    <xf numFmtId="0" fontId="17" fillId="0" borderId="0" xfId="12" applyFont="1" applyAlignment="1">
      <alignment horizontal="left" vertical="top" wrapText="1"/>
    </xf>
    <xf numFmtId="0" fontId="17" fillId="0" borderId="2" xfId="12" applyFont="1" applyBorder="1" applyAlignment="1">
      <alignment horizontal="center"/>
    </xf>
    <xf numFmtId="0" fontId="17" fillId="0" borderId="3" xfId="12" applyFont="1" applyBorder="1" applyAlignment="1">
      <alignment horizontal="center"/>
    </xf>
    <xf numFmtId="0" fontId="17" fillId="0" borderId="6" xfId="12" applyFont="1" applyFill="1" applyBorder="1" applyAlignment="1">
      <alignment horizontal="center"/>
    </xf>
    <xf numFmtId="0" fontId="17" fillId="0" borderId="5" xfId="12" applyFont="1" applyFill="1" applyBorder="1" applyAlignment="1" applyProtection="1">
      <alignment horizontal="left" vertical="center" wrapText="1" indent="1"/>
    </xf>
    <xf numFmtId="0" fontId="17" fillId="0" borderId="0" xfId="12" applyFont="1" applyFill="1" applyBorder="1" applyAlignment="1" applyProtection="1">
      <alignment horizontal="left" vertical="center" wrapText="1" indent="1"/>
    </xf>
    <xf numFmtId="0" fontId="17" fillId="0" borderId="0" xfId="12" applyFont="1" applyBorder="1" applyAlignment="1" applyProtection="1">
      <alignment horizontal="left" vertical="center" wrapText="1"/>
    </xf>
    <xf numFmtId="0" fontId="18" fillId="0" borderId="0" xfId="12" applyFont="1" applyBorder="1" applyAlignment="1">
      <alignment horizontal="left" vertical="center" wrapText="1"/>
    </xf>
    <xf numFmtId="0" fontId="18" fillId="0" borderId="0" xfId="12" applyFont="1" applyFill="1" applyBorder="1" applyAlignment="1">
      <alignment horizontal="center"/>
    </xf>
    <xf numFmtId="0" fontId="18" fillId="0" borderId="0" xfId="12" applyFont="1" applyBorder="1" applyAlignment="1"/>
    <xf numFmtId="0" fontId="1" fillId="0" borderId="13" xfId="12" applyFill="1" applyBorder="1" applyAlignment="1">
      <alignment horizontal="center"/>
    </xf>
    <xf numFmtId="0" fontId="1" fillId="0" borderId="14" xfId="12" applyFill="1" applyBorder="1" applyAlignment="1">
      <alignment horizontal="center"/>
    </xf>
    <xf numFmtId="0" fontId="17" fillId="0" borderId="0" xfId="12" applyFont="1" applyAlignment="1" applyProtection="1">
      <alignment horizontal="left" wrapText="1"/>
    </xf>
    <xf numFmtId="0" fontId="17" fillId="0" borderId="0" xfId="12" applyFont="1" applyAlignment="1" applyProtection="1">
      <alignment horizontal="left"/>
    </xf>
    <xf numFmtId="0" fontId="17" fillId="0" borderId="11" xfId="12" applyFont="1" applyBorder="1" applyAlignment="1" applyProtection="1">
      <alignment horizontal="left" wrapText="1"/>
    </xf>
    <xf numFmtId="0" fontId="17" fillId="0" borderId="0" xfId="12" applyFont="1" applyBorder="1" applyAlignment="1" applyProtection="1">
      <alignment horizontal="left" wrapText="1"/>
    </xf>
    <xf numFmtId="0" fontId="5" fillId="0" borderId="1" xfId="22" applyFont="1" applyBorder="1" applyAlignment="1" applyProtection="1">
      <alignment horizontal="left" wrapText="1"/>
    </xf>
    <xf numFmtId="0" fontId="24" fillId="0" borderId="5" xfId="0" applyFont="1" applyBorder="1" applyAlignment="1" applyProtection="1">
      <alignment wrapText="1"/>
    </xf>
    <xf numFmtId="0" fontId="0" fillId="0" borderId="0" xfId="0" applyAlignment="1" applyProtection="1">
      <alignment wrapText="1"/>
    </xf>
    <xf numFmtId="0" fontId="17" fillId="0" borderId="0" xfId="0" applyFont="1" applyAlignment="1" applyProtection="1">
      <alignment wrapText="1"/>
    </xf>
    <xf numFmtId="0" fontId="0" fillId="0" borderId="0" xfId="0" applyAlignment="1" applyProtection="1"/>
    <xf numFmtId="0" fontId="5" fillId="0" borderId="6" xfId="22" applyFont="1" applyBorder="1" applyAlignment="1" applyProtection="1">
      <alignment horizontal="left" wrapText="1"/>
    </xf>
    <xf numFmtId="0" fontId="5" fillId="0" borderId="7" xfId="22" applyFont="1" applyBorder="1" applyAlignment="1" applyProtection="1">
      <alignment horizontal="left" wrapText="1"/>
    </xf>
    <xf numFmtId="0" fontId="17" fillId="0" borderId="0" xfId="18" applyFont="1" applyFill="1" applyAlignment="1" applyProtection="1">
      <alignment horizontal="left" wrapText="1"/>
    </xf>
    <xf numFmtId="0" fontId="1" fillId="0" borderId="0" xfId="18" applyFill="1" applyAlignment="1" applyProtection="1">
      <alignment wrapText="1"/>
    </xf>
    <xf numFmtId="0" fontId="17" fillId="0" borderId="5" xfId="18" applyFont="1" applyFill="1" applyBorder="1" applyAlignment="1" applyProtection="1">
      <alignment horizontal="left" vertical="center" wrapText="1" indent="1"/>
    </xf>
    <xf numFmtId="0" fontId="17" fillId="0" borderId="0" xfId="18" applyFont="1" applyFill="1" applyBorder="1" applyAlignment="1" applyProtection="1">
      <alignment horizontal="left" vertical="center" wrapText="1" indent="1"/>
    </xf>
    <xf numFmtId="0" fontId="17" fillId="0" borderId="0" xfId="18" applyFont="1" applyAlignment="1" applyProtection="1">
      <alignment horizontal="left" wrapText="1"/>
    </xf>
    <xf numFmtId="0" fontId="17" fillId="0" borderId="0" xfId="18" applyFont="1" applyFill="1" applyAlignment="1" applyProtection="1">
      <alignment horizontal="left"/>
    </xf>
    <xf numFmtId="0" fontId="17" fillId="0" borderId="11" xfId="18" applyFont="1" applyFill="1" applyBorder="1" applyAlignment="1" applyProtection="1">
      <alignment horizontal="left" wrapText="1"/>
    </xf>
    <xf numFmtId="0" fontId="17" fillId="0" borderId="0" xfId="18" applyFont="1" applyFill="1" applyBorder="1" applyAlignment="1" applyProtection="1">
      <alignment horizontal="left" wrapText="1"/>
    </xf>
    <xf numFmtId="0" fontId="27" fillId="7" borderId="18" xfId="18" applyFont="1" applyFill="1" applyBorder="1" applyAlignment="1" applyProtection="1">
      <alignment horizontal="center" vertical="center" wrapText="1"/>
      <protection locked="0"/>
    </xf>
    <xf numFmtId="0" fontId="28" fillId="7" borderId="17" xfId="0" applyFont="1" applyFill="1" applyBorder="1" applyAlignment="1" applyProtection="1">
      <alignment horizontal="center" vertical="center" wrapText="1"/>
      <protection locked="0"/>
    </xf>
    <xf numFmtId="0" fontId="28" fillId="7" borderId="19" xfId="0" applyFont="1" applyFill="1" applyBorder="1" applyAlignment="1" applyProtection="1">
      <alignment horizontal="center" vertical="center" wrapText="1"/>
      <protection locked="0"/>
    </xf>
    <xf numFmtId="0" fontId="28" fillId="7" borderId="20" xfId="0" applyFont="1" applyFill="1" applyBorder="1" applyAlignment="1" applyProtection="1">
      <alignment horizontal="center" vertical="center" wrapText="1"/>
      <protection locked="0"/>
    </xf>
    <xf numFmtId="0" fontId="28" fillId="7" borderId="0" xfId="0" applyFont="1" applyFill="1" applyBorder="1" applyAlignment="1" applyProtection="1">
      <alignment horizontal="center" vertical="center" wrapText="1"/>
      <protection locked="0"/>
    </xf>
    <xf numFmtId="0" fontId="28" fillId="7" borderId="21" xfId="0" applyFont="1" applyFill="1" applyBorder="1" applyAlignment="1" applyProtection="1">
      <alignment horizontal="center" vertical="center" wrapText="1"/>
      <protection locked="0"/>
    </xf>
    <xf numFmtId="0" fontId="28" fillId="7" borderId="22" xfId="0" applyFont="1" applyFill="1" applyBorder="1" applyAlignment="1" applyProtection="1">
      <alignment horizontal="center" vertical="center" wrapText="1"/>
      <protection locked="0"/>
    </xf>
    <xf numFmtId="0" fontId="28" fillId="7" borderId="4" xfId="0" applyFont="1" applyFill="1" applyBorder="1" applyAlignment="1" applyProtection="1">
      <alignment horizontal="center" vertical="center" wrapText="1"/>
      <protection locked="0"/>
    </xf>
    <xf numFmtId="0" fontId="28" fillId="7" borderId="23" xfId="0" applyFont="1" applyFill="1" applyBorder="1" applyAlignment="1" applyProtection="1">
      <alignment horizontal="center" vertical="center" wrapText="1"/>
      <protection locked="0"/>
    </xf>
    <xf numFmtId="0" fontId="20" fillId="0" borderId="0" xfId="18" applyFont="1" applyAlignment="1" applyProtection="1">
      <alignment vertical="top" wrapText="1"/>
    </xf>
    <xf numFmtId="0" fontId="26" fillId="0" borderId="0" xfId="18" applyFont="1" applyAlignment="1" applyProtection="1">
      <alignment vertical="top"/>
    </xf>
    <xf numFmtId="0" fontId="23" fillId="0" borderId="11" xfId="18" applyFont="1" applyBorder="1" applyAlignment="1" applyProtection="1">
      <alignment horizontal="center" wrapText="1"/>
    </xf>
    <xf numFmtId="0" fontId="23" fillId="0" borderId="11" xfId="18" applyFont="1" applyFill="1" applyBorder="1" applyAlignment="1" applyProtection="1">
      <alignment horizontal="center" wrapText="1"/>
    </xf>
    <xf numFmtId="0" fontId="5" fillId="0" borderId="2" xfId="3" applyFont="1" applyFill="1" applyBorder="1" applyAlignment="1" applyProtection="1">
      <alignment horizontal="center" vertical="center" wrapText="1"/>
    </xf>
    <xf numFmtId="0" fontId="5" fillId="0" borderId="3" xfId="3" applyFont="1" applyFill="1" applyBorder="1" applyAlignment="1" applyProtection="1">
      <alignment horizontal="center" vertical="center" wrapText="1"/>
    </xf>
    <xf numFmtId="0" fontId="5" fillId="2" borderId="1" xfId="3" applyFont="1" applyFill="1" applyBorder="1" applyAlignment="1" applyProtection="1">
      <alignment horizontal="center" vertical="center" wrapText="1"/>
    </xf>
    <xf numFmtId="0" fontId="5" fillId="2" borderId="2" xfId="3"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0" fontId="5" fillId="3" borderId="1" xfId="3" applyFont="1" applyFill="1" applyBorder="1" applyAlignment="1" applyProtection="1">
      <alignment horizontal="center" vertical="center" wrapText="1"/>
    </xf>
    <xf numFmtId="0" fontId="5" fillId="3" borderId="1" xfId="3" applyFont="1" applyFill="1" applyBorder="1" applyAlignment="1" applyProtection="1">
      <alignment horizontal="center" vertical="center"/>
    </xf>
    <xf numFmtId="0" fontId="5" fillId="3" borderId="2" xfId="3" applyFont="1" applyFill="1" applyBorder="1" applyAlignment="1" applyProtection="1">
      <alignment horizontal="center" vertical="center" wrapText="1"/>
    </xf>
    <xf numFmtId="0" fontId="5" fillId="3" borderId="3" xfId="3"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0" fontId="34" fillId="10" borderId="0" xfId="0" applyFont="1" applyFill="1" applyBorder="1" applyAlignment="1">
      <alignment horizontal="center" vertical="center" wrapText="1"/>
    </xf>
    <xf numFmtId="0" fontId="4" fillId="0" borderId="14" xfId="0" applyFont="1" applyBorder="1" applyAlignment="1" applyProtection="1">
      <alignment vertical="top" wrapText="1"/>
    </xf>
    <xf numFmtId="0" fontId="0" fillId="0" borderId="14" xfId="0" applyBorder="1" applyAlignment="1">
      <alignment vertical="top" wrapText="1"/>
    </xf>
    <xf numFmtId="0" fontId="5" fillId="0" borderId="1" xfId="3" applyFont="1" applyFill="1" applyBorder="1" applyAlignment="1" applyProtection="1">
      <alignment horizontal="center" vertical="center"/>
    </xf>
  </cellXfs>
  <cellStyles count="73">
    <cellStyle name="Comma" xfId="1" builtinId="3"/>
    <cellStyle name="Comma 2 2 2" xfId="14"/>
    <cellStyle name="Comma 2 2 2 3" xfId="19"/>
    <cellStyle name="Comma 2 2 4" xfId="13"/>
    <cellStyle name="Comma 32" xfId="4"/>
    <cellStyle name="Comma 33" xfId="5"/>
    <cellStyle name="Comma 34" xfId="6"/>
    <cellStyle name="Comma 35" xfId="7"/>
    <cellStyle name="Comma 36" xfId="8"/>
    <cellStyle name="Currency 2" xfId="11"/>
    <cellStyle name="Currency 4 2 2" xfId="21"/>
    <cellStyle name="Currency 4 4" xfId="16"/>
    <cellStyle name="Normal" xfId="0" builtinId="0"/>
    <cellStyle name="Normal 10" xfId="72"/>
    <cellStyle name="Normal 11" xfId="12"/>
    <cellStyle name="Normal 12" xfId="18"/>
    <cellStyle name="Normal 14" xfId="17"/>
    <cellStyle name="Normal 19" xfId="29"/>
    <cellStyle name="Normal 2" xfId="39"/>
    <cellStyle name="Normal 20" xfId="44"/>
    <cellStyle name="Normal 21" xfId="48"/>
    <cellStyle name="Normal 22" xfId="53"/>
    <cellStyle name="Normal 23" xfId="57"/>
    <cellStyle name="Normal 24" xfId="66"/>
    <cellStyle name="Normal 25" xfId="26"/>
    <cellStyle name="Normal 26" xfId="45"/>
    <cellStyle name="Normal 27" xfId="49"/>
    <cellStyle name="Normal 28" xfId="54"/>
    <cellStyle name="Normal 29" xfId="67"/>
    <cellStyle name="Normal 30" xfId="27"/>
    <cellStyle name="Normal 31" xfId="34"/>
    <cellStyle name="Normal 32" xfId="30"/>
    <cellStyle name="Normal 34" xfId="50"/>
    <cellStyle name="Normal 35" xfId="55"/>
    <cellStyle name="Normal 37" xfId="58"/>
    <cellStyle name="Normal 38" xfId="68"/>
    <cellStyle name="Normal 41" xfId="28"/>
    <cellStyle name="Normal 42" xfId="35"/>
    <cellStyle name="Normal 44" xfId="40"/>
    <cellStyle name="Normal 45" xfId="46"/>
    <cellStyle name="Normal 46" xfId="51"/>
    <cellStyle name="Normal 48" xfId="59"/>
    <cellStyle name="Normal 49" xfId="69"/>
    <cellStyle name="Normal 50" xfId="31"/>
    <cellStyle name="Normal 51" xfId="33"/>
    <cellStyle name="Normal 52" xfId="36"/>
    <cellStyle name="Normal 53" xfId="38"/>
    <cellStyle name="Normal 54" xfId="41"/>
    <cellStyle name="Normal 55" xfId="43"/>
    <cellStyle name="Normal 56" xfId="62"/>
    <cellStyle name="Normal 57" xfId="64"/>
    <cellStyle name="Normal 58" xfId="61"/>
    <cellStyle name="Normal 59" xfId="70"/>
    <cellStyle name="Normal 60" xfId="32"/>
    <cellStyle name="Normal 61" xfId="37"/>
    <cellStyle name="Normal 62" xfId="42"/>
    <cellStyle name="Normal 63" xfId="47"/>
    <cellStyle name="Normal 65" xfId="63"/>
    <cellStyle name="Normal 66" xfId="65"/>
    <cellStyle name="Normal 67" xfId="52"/>
    <cellStyle name="Normal 68" xfId="56"/>
    <cellStyle name="Normal 70" xfId="60"/>
    <cellStyle name="Normal 71" xfId="71"/>
    <cellStyle name="Normal 8" xfId="25"/>
    <cellStyle name="Normal_6. Cost Allocation for Def-Var" xfId="3"/>
    <cellStyle name="Normal_6. Rate Rider Calculations" xfId="24"/>
    <cellStyle name="Normal_6.2 CBR B" xfId="23"/>
    <cellStyle name="Normal_Sheet7" xfId="22"/>
    <cellStyle name="Percent" xfId="2" builtinId="5"/>
    <cellStyle name="Percent 10" xfId="10"/>
    <cellStyle name="Percent 48" xfId="9"/>
    <cellStyle name="Percent 5 2" xfId="20"/>
    <cellStyle name="Percent 54" xfId="15"/>
  </cellStyles>
  <dxfs count="19">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140392</xdr:colOff>
      <xdr:row>0</xdr:row>
      <xdr:rowOff>173066</xdr:rowOff>
    </xdr:from>
    <xdr:to>
      <xdr:col>6</xdr:col>
      <xdr:colOff>2096543</xdr:colOff>
      <xdr:row>10</xdr:row>
      <xdr:rowOff>21994</xdr:rowOff>
    </xdr:to>
    <xdr:grpSp>
      <xdr:nvGrpSpPr>
        <xdr:cNvPr id="2" name="Group 1"/>
        <xdr:cNvGrpSpPr/>
      </xdr:nvGrpSpPr>
      <xdr:grpSpPr>
        <a:xfrm>
          <a:off x="140392" y="173066"/>
          <a:ext cx="10562269" cy="1753928"/>
          <a:chOff x="314739" y="4658163"/>
          <a:chExt cx="8630477" cy="1603491"/>
        </a:xfrm>
      </xdr:grpSpPr>
      <xdr:sp macro="" textlink="" fLocksText="0">
        <xdr:nvSpPr>
          <xdr:cNvPr id="4" name="TextBox 3"/>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Regulation Model for 2019 Fiers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111751</xdr:colOff>
      <xdr:row>8</xdr:row>
      <xdr:rowOff>172282</xdr:rowOff>
    </xdr:from>
    <xdr:to>
      <xdr:col>3</xdr:col>
      <xdr:colOff>1717231</xdr:colOff>
      <xdr:row>11</xdr:row>
      <xdr:rowOff>177967</xdr:rowOff>
    </xdr:to>
    <xdr:sp macro="" textlink="" fLocksText="0">
      <xdr:nvSpPr>
        <xdr:cNvPr id="4" name="TextBox 3"/>
        <xdr:cNvSpPr txBox="1"/>
      </xdr:nvSpPr>
      <xdr:spPr>
        <a:xfrm>
          <a:off x="111751" y="1696282"/>
          <a:ext cx="8407451" cy="577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733425</xdr:colOff>
      <xdr:row>150</xdr:row>
      <xdr:rowOff>628650</xdr:rowOff>
    </xdr:from>
    <xdr:to>
      <xdr:col>13</xdr:col>
      <xdr:colOff>85725</xdr:colOff>
      <xdr:row>156</xdr:row>
      <xdr:rowOff>104775</xdr:rowOff>
    </xdr:to>
    <xdr:sp macro="" textlink="">
      <xdr:nvSpPr>
        <xdr:cNvPr id="6" name="TextBox 5"/>
        <xdr:cNvSpPr txBox="1"/>
      </xdr:nvSpPr>
      <xdr:spPr>
        <a:xfrm>
          <a:off x="10477500" y="23745825"/>
          <a:ext cx="3305175" cy="9810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13</xdr:col>
      <xdr:colOff>180975</xdr:colOff>
      <xdr:row>185</xdr:row>
      <xdr:rowOff>142875</xdr:rowOff>
    </xdr:to>
    <xdr:sp macro="" textlink="">
      <xdr:nvSpPr>
        <xdr:cNvPr id="7" name="TextBox 6"/>
        <xdr:cNvSpPr txBox="1"/>
      </xdr:nvSpPr>
      <xdr:spPr>
        <a:xfrm>
          <a:off x="10572750" y="28527375"/>
          <a:ext cx="3209925"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8" name="TextBox 7"/>
        <xdr:cNvSpPr txBox="1"/>
      </xdr:nvSpPr>
      <xdr:spPr>
        <a:xfrm>
          <a:off x="10267950" y="19183351"/>
          <a:ext cx="3514725"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Exhibits/2020%20Application%20Update/Tab9%20-%20Deferral%20and%20Variance%20Accounts/TEST1%202019_DVA_Continuity_Schedule_CoS_CHECK.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s>
    <sheetDataSet>
      <sheetData sheetId="0"/>
      <sheetData sheetId="1"/>
      <sheetData sheetId="2">
        <row r="33">
          <cell r="BT33">
            <v>0</v>
          </cell>
        </row>
      </sheetData>
      <sheetData sheetId="3">
        <row r="45">
          <cell r="BT45">
            <v>0</v>
          </cell>
        </row>
      </sheetData>
      <sheetData sheetId="4"/>
      <sheetData sheetId="5">
        <row r="21">
          <cell r="B21" t="str">
            <v>RESIDENTIAL SERVICE CLASSIFICATION</v>
          </cell>
        </row>
        <row r="22">
          <cell r="B22" t="str">
            <v>COMPETITIVE SECTOR MULTI-UNIT RESIDENTIAL SERVICE CLASSIFICATION</v>
          </cell>
        </row>
        <row r="23">
          <cell r="B23" t="str">
            <v>GENERAL SERVICE LESS THAN 50 KW SERVICE CLASSIFICATION</v>
          </cell>
        </row>
        <row r="24">
          <cell r="B24" t="str">
            <v>GENERAL SERVICE 50 TO 999 KW SERVICE CLASSIFICATION</v>
          </cell>
        </row>
        <row r="25">
          <cell r="B25" t="str">
            <v>GENERAL SERVICE 1,000 TO 4,999 KW SERVICE CLASSIFICATION</v>
          </cell>
        </row>
        <row r="26">
          <cell r="B26" t="str">
            <v>LARGE USE SERVICE CLASSIFICATION</v>
          </cell>
        </row>
        <row r="27">
          <cell r="B27" t="str">
            <v>STANDBY POWER SERVICE CLASSIFICATION</v>
          </cell>
        </row>
        <row r="28">
          <cell r="B28" t="str">
            <v>UNMETERED SCATTERED LOAD SERVICE CLASSIFICATION</v>
          </cell>
        </row>
        <row r="29">
          <cell r="B29" t="str">
            <v>STREET LIGHTING SERVICE CLASSIFICATION</v>
          </cell>
        </row>
      </sheetData>
      <sheetData sheetId="6"/>
      <sheetData sheetId="7">
        <row r="14">
          <cell r="C14">
            <v>2016</v>
          </cell>
        </row>
        <row r="25">
          <cell r="C25">
            <v>80</v>
          </cell>
        </row>
      </sheetData>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V69"/>
  <sheetViews>
    <sheetView showGridLines="0" tabSelected="1" view="pageBreakPreview" zoomScale="60" zoomScaleNormal="85" workbookViewId="0">
      <selection activeCell="C21" sqref="C21"/>
    </sheetView>
  </sheetViews>
  <sheetFormatPr defaultColWidth="9.109375" defaultRowHeight="14.4" x14ac:dyDescent="0.3"/>
  <cols>
    <col min="1" max="1" width="9.109375" style="1"/>
    <col min="2" max="2" width="54" style="1" bestFit="1" customWidth="1"/>
    <col min="3" max="3" width="9.44140625" style="1" customWidth="1"/>
    <col min="4" max="4" width="14.6640625" style="1" customWidth="1"/>
    <col min="5" max="6" width="17.109375" style="1" customWidth="1"/>
    <col min="7" max="7" width="17" style="1" customWidth="1"/>
    <col min="8" max="8" width="14.5546875" style="1" customWidth="1"/>
    <col min="9" max="9" width="16" style="1" hidden="1" customWidth="1"/>
    <col min="10" max="10" width="19.5546875" style="1" customWidth="1"/>
    <col min="11" max="11" width="19.44140625" style="1" customWidth="1"/>
    <col min="12" max="12" width="17" style="1" customWidth="1"/>
    <col min="13" max="13" width="18.109375" style="1" bestFit="1" customWidth="1"/>
    <col min="14" max="14" width="17" style="1" hidden="1" customWidth="1"/>
    <col min="15" max="15" width="19" style="1" customWidth="1"/>
    <col min="16" max="16" width="20.88671875" style="1" customWidth="1"/>
    <col min="17" max="17" width="21.33203125" style="1" customWidth="1"/>
    <col min="18" max="18" width="21.88671875" style="1" hidden="1" customWidth="1"/>
    <col min="19" max="19" width="26.6640625" style="1" customWidth="1"/>
    <col min="20" max="20" width="20.88671875" style="1" hidden="1" customWidth="1"/>
    <col min="21" max="28" width="21.33203125" style="1" hidden="1" customWidth="1"/>
    <col min="29" max="30" width="17.44140625" style="1" hidden="1" customWidth="1"/>
    <col min="31" max="16384" width="9.109375" style="1"/>
  </cols>
  <sheetData>
    <row r="1" spans="1:16" ht="27.75" customHeight="1" x14ac:dyDescent="0.3">
      <c r="A1" s="273" t="s">
        <v>504</v>
      </c>
      <c r="J1" s="2"/>
      <c r="K1" s="2"/>
      <c r="L1" s="2"/>
    </row>
    <row r="2" spans="1:16" hidden="1" x14ac:dyDescent="0.3">
      <c r="B2" s="2"/>
      <c r="J2" s="2"/>
      <c r="K2" s="2"/>
      <c r="L2" s="2"/>
    </row>
    <row r="3" spans="1:16" hidden="1" x14ac:dyDescent="0.3">
      <c r="J3" s="2"/>
      <c r="K3" s="2"/>
      <c r="L3" s="2"/>
    </row>
    <row r="4" spans="1:16" hidden="1" x14ac:dyDescent="0.3">
      <c r="J4" s="2"/>
      <c r="K4" s="2"/>
      <c r="L4" s="2"/>
    </row>
    <row r="5" spans="1:16" hidden="1" x14ac:dyDescent="0.3">
      <c r="J5" s="2"/>
      <c r="K5" s="2"/>
      <c r="L5" s="2"/>
    </row>
    <row r="6" spans="1:16" hidden="1" x14ac:dyDescent="0.3">
      <c r="J6" s="2"/>
      <c r="K6" s="2"/>
      <c r="L6" s="2"/>
    </row>
    <row r="7" spans="1:16" hidden="1" x14ac:dyDescent="0.3">
      <c r="J7" s="2"/>
      <c r="K7" s="2"/>
      <c r="L7" s="2"/>
    </row>
    <row r="8" spans="1:16" hidden="1" x14ac:dyDescent="0.3">
      <c r="J8" s="2"/>
      <c r="K8" s="2"/>
      <c r="L8" s="2"/>
    </row>
    <row r="9" spans="1:16" hidden="1" x14ac:dyDescent="0.3">
      <c r="J9" s="2"/>
      <c r="K9" s="2"/>
      <c r="L9" s="2"/>
    </row>
    <row r="10" spans="1:16" hidden="1" x14ac:dyDescent="0.3">
      <c r="J10" s="2"/>
      <c r="K10" s="2"/>
      <c r="L10" s="2"/>
    </row>
    <row r="11" spans="1:16" ht="19.5" customHeight="1" x14ac:dyDescent="0.3">
      <c r="J11" s="2"/>
      <c r="K11" s="2"/>
      <c r="L11" s="2"/>
    </row>
    <row r="12" spans="1:16" x14ac:dyDescent="0.3">
      <c r="A12" s="202"/>
      <c r="J12" s="2"/>
      <c r="K12" s="2"/>
      <c r="L12" s="2"/>
    </row>
    <row r="13" spans="1:16" ht="3" customHeight="1" x14ac:dyDescent="0.3">
      <c r="J13" s="2"/>
      <c r="K13" s="2"/>
      <c r="L13" s="2"/>
    </row>
    <row r="14" spans="1:16" ht="3" customHeight="1" x14ac:dyDescent="0.3">
      <c r="J14" s="2"/>
      <c r="K14" s="2"/>
      <c r="L14" s="2"/>
    </row>
    <row r="15" spans="1:16" ht="3" customHeight="1" x14ac:dyDescent="0.3"/>
    <row r="16" spans="1:16" ht="12.75" customHeight="1" x14ac:dyDescent="0.3">
      <c r="B16" s="447" t="s">
        <v>502</v>
      </c>
      <c r="C16" s="447"/>
      <c r="D16" s="447"/>
      <c r="E16" s="447"/>
      <c r="F16" s="447"/>
      <c r="G16" s="447"/>
      <c r="H16" s="447"/>
      <c r="I16" s="447"/>
      <c r="J16" s="3"/>
      <c r="K16" s="3"/>
      <c r="L16" s="3"/>
      <c r="M16" s="3"/>
      <c r="N16" s="3"/>
      <c r="O16" s="3"/>
      <c r="P16" s="3"/>
    </row>
    <row r="17" spans="1:16376" x14ac:dyDescent="0.3">
      <c r="B17" s="447"/>
      <c r="C17" s="447"/>
      <c r="D17" s="447"/>
      <c r="E17" s="447"/>
      <c r="F17" s="447"/>
      <c r="G17" s="447"/>
      <c r="H17" s="447"/>
      <c r="I17" s="447"/>
      <c r="J17" s="3"/>
      <c r="K17" s="3"/>
      <c r="L17" s="3"/>
      <c r="M17" s="3"/>
      <c r="N17" s="3"/>
      <c r="O17" s="3"/>
      <c r="P17" s="3"/>
    </row>
    <row r="18" spans="1:16376" ht="27" x14ac:dyDescent="0.3">
      <c r="B18" s="4"/>
      <c r="C18" s="4"/>
      <c r="D18" s="4"/>
      <c r="E18" s="446" t="s">
        <v>0</v>
      </c>
      <c r="F18" s="446"/>
      <c r="G18" s="446" t="s">
        <v>1</v>
      </c>
      <c r="H18" s="446"/>
      <c r="I18" s="4"/>
      <c r="J18" s="446" t="s">
        <v>2</v>
      </c>
      <c r="K18" s="446"/>
      <c r="L18" s="448" t="s">
        <v>3</v>
      </c>
      <c r="M18" s="449"/>
      <c r="N18" s="4"/>
      <c r="O18" s="446" t="s">
        <v>4</v>
      </c>
      <c r="P18" s="446"/>
      <c r="Q18" s="446"/>
      <c r="R18" s="4"/>
      <c r="S18" s="5" t="s">
        <v>5</v>
      </c>
    </row>
    <row r="19" spans="1:16376" ht="12.75" customHeight="1" x14ac:dyDescent="0.3">
      <c r="B19" s="442" t="s">
        <v>6</v>
      </c>
      <c r="C19" s="444" t="s">
        <v>7</v>
      </c>
      <c r="D19" s="441" t="s">
        <v>8</v>
      </c>
      <c r="E19" s="441" t="s">
        <v>525</v>
      </c>
      <c r="F19" s="441" t="s">
        <v>526</v>
      </c>
      <c r="G19" s="441" t="s">
        <v>510</v>
      </c>
      <c r="H19" s="441" t="s">
        <v>527</v>
      </c>
      <c r="I19" s="441" t="s">
        <v>9</v>
      </c>
      <c r="J19" s="441" t="s">
        <v>505</v>
      </c>
      <c r="K19" s="441" t="s">
        <v>512</v>
      </c>
      <c r="L19" s="441" t="s">
        <v>10</v>
      </c>
      <c r="M19" s="441" t="s">
        <v>513</v>
      </c>
      <c r="N19" s="441" t="s">
        <v>11</v>
      </c>
      <c r="O19" s="441" t="s">
        <v>455</v>
      </c>
      <c r="P19" s="437" t="s">
        <v>456</v>
      </c>
      <c r="Q19" s="437"/>
      <c r="R19" s="437" t="s">
        <v>12</v>
      </c>
      <c r="S19" s="441" t="s">
        <v>13</v>
      </c>
      <c r="T19" s="441" t="s">
        <v>503</v>
      </c>
      <c r="U19" s="437" t="s">
        <v>14</v>
      </c>
      <c r="V19" s="437" t="s">
        <v>15</v>
      </c>
      <c r="W19" s="437" t="s">
        <v>16</v>
      </c>
      <c r="X19" s="437" t="s">
        <v>17</v>
      </c>
      <c r="Y19" s="437" t="s">
        <v>18</v>
      </c>
      <c r="Z19" s="437" t="s">
        <v>19</v>
      </c>
      <c r="AA19" s="437" t="s">
        <v>20</v>
      </c>
      <c r="AB19" s="437" t="s">
        <v>21</v>
      </c>
      <c r="AC19" s="438" t="s">
        <v>22</v>
      </c>
      <c r="AD19" s="439" t="s">
        <v>23</v>
      </c>
    </row>
    <row r="20" spans="1:16376" ht="75.75" customHeight="1" x14ac:dyDescent="0.3">
      <c r="B20" s="443"/>
      <c r="C20" s="444"/>
      <c r="D20" s="441"/>
      <c r="E20" s="445"/>
      <c r="F20" s="445"/>
      <c r="G20" s="441"/>
      <c r="H20" s="441"/>
      <c r="I20" s="441"/>
      <c r="J20" s="441"/>
      <c r="K20" s="441"/>
      <c r="L20" s="441"/>
      <c r="M20" s="441"/>
      <c r="N20" s="441"/>
      <c r="O20" s="441"/>
      <c r="P20" s="437"/>
      <c r="Q20" s="437"/>
      <c r="R20" s="437"/>
      <c r="S20" s="441"/>
      <c r="T20" s="441"/>
      <c r="U20" s="437"/>
      <c r="V20" s="437"/>
      <c r="W20" s="437"/>
      <c r="X20" s="437"/>
      <c r="Y20" s="437"/>
      <c r="Z20" s="437"/>
      <c r="AA20" s="437"/>
      <c r="AB20" s="437"/>
      <c r="AC20" s="438"/>
      <c r="AD20" s="440"/>
    </row>
    <row r="21" spans="1:16376" x14ac:dyDescent="0.3">
      <c r="B21" s="6" t="s">
        <v>27</v>
      </c>
      <c r="C21" s="7" t="s">
        <v>36</v>
      </c>
      <c r="D21" s="8">
        <v>615118</v>
      </c>
      <c r="E21" s="356">
        <v>4531218421.1652517</v>
      </c>
      <c r="F21" s="356">
        <v>0</v>
      </c>
      <c r="G21" s="356">
        <v>120867875.649231</v>
      </c>
      <c r="H21" s="356"/>
      <c r="I21" s="12"/>
      <c r="J21" s="364">
        <v>0</v>
      </c>
      <c r="K21" s="356">
        <v>0</v>
      </c>
      <c r="L21" s="13">
        <f>E21-J21</f>
        <v>4531218421.1652517</v>
      </c>
      <c r="M21" s="13">
        <f>F21-K21</f>
        <v>0</v>
      </c>
      <c r="N21" s="378"/>
      <c r="O21" s="15">
        <f t="array" ref="O21">SUM(IF('6. Class A Consumption Data'!$D$478:$D$777=B21,'6. Class A Consumption Data'!$F$478:$F$777))</f>
        <v>0</v>
      </c>
      <c r="P21" s="15">
        <f t="array" ref="P21">SUM(IF('6. Class A Consumption Data'!$D$19:$D$468=B21,'6. Class A Consumption Data'!$F$19:$G$468))</f>
        <v>0</v>
      </c>
      <c r="Q21" s="16">
        <f>L21-O21-P21</f>
        <v>4531218421.1652517</v>
      </c>
      <c r="R21" s="17"/>
      <c r="S21" s="379">
        <f>IF(OR(G21=0, ISBLANK(G21)), 0, G21-O21-P21)</f>
        <v>120867875.649231</v>
      </c>
      <c r="T21" s="13">
        <f t="shared" ref="T21:T23" si="0">IF(OR(H21=0, ISBLANK(H21)), 0, H21-K21-R21)</f>
        <v>0</v>
      </c>
      <c r="U21" s="18"/>
      <c r="V21" s="17"/>
      <c r="W21" s="17"/>
      <c r="X21" s="17"/>
      <c r="Y21" s="17"/>
      <c r="Z21" s="19"/>
      <c r="AA21" s="19"/>
      <c r="AB21" s="19"/>
      <c r="AC21" s="20"/>
      <c r="AD21" s="20"/>
    </row>
    <row r="22" spans="1:16376" x14ac:dyDescent="0.3">
      <c r="B22" s="6" t="s">
        <v>28</v>
      </c>
      <c r="C22" s="7" t="s">
        <v>36</v>
      </c>
      <c r="D22" s="8">
        <v>85852</v>
      </c>
      <c r="E22" s="356">
        <v>297763684.68568611</v>
      </c>
      <c r="F22" s="356">
        <v>0</v>
      </c>
      <c r="G22" s="356">
        <v>1256022.3059469042</v>
      </c>
      <c r="H22" s="356"/>
      <c r="I22" s="12"/>
      <c r="J22" s="364">
        <v>0</v>
      </c>
      <c r="K22" s="356">
        <v>0</v>
      </c>
      <c r="L22" s="13">
        <f t="shared" ref="L22:M40" si="1">E22-J22</f>
        <v>297763684.68568611</v>
      </c>
      <c r="M22" s="13">
        <f t="shared" si="1"/>
        <v>0</v>
      </c>
      <c r="N22" s="378"/>
      <c r="O22" s="15">
        <f t="array" ref="O22">SUM(IF('6. Class A Consumption Data'!$D$478:$D$777=B22,'6. Class A Consumption Data'!$F$478:$F$777))</f>
        <v>0</v>
      </c>
      <c r="P22" s="15">
        <f t="array" ref="P22">SUM(IF('6. Class A Consumption Data'!$D$19:$D$468=B22,'6. Class A Consumption Data'!$F$19:$G$468))</f>
        <v>0</v>
      </c>
      <c r="Q22" s="16">
        <f t="shared" ref="Q22:Q41" si="2">L22-O22-P22</f>
        <v>297763684.68568611</v>
      </c>
      <c r="R22" s="17"/>
      <c r="S22" s="379">
        <f t="shared" ref="S22:S40" si="3">IF(OR(G22=0, ISBLANK(G22)), 0, G22-O22-P22)</f>
        <v>1256022.3059469042</v>
      </c>
      <c r="T22" s="13">
        <f t="shared" si="0"/>
        <v>0</v>
      </c>
      <c r="U22" s="18"/>
      <c r="V22" s="17"/>
      <c r="W22" s="17"/>
      <c r="X22" s="17"/>
      <c r="Y22" s="17"/>
      <c r="Z22" s="19"/>
      <c r="AA22" s="19"/>
      <c r="AB22" s="19"/>
      <c r="AC22" s="20"/>
      <c r="AD22" s="20"/>
    </row>
    <row r="23" spans="1:16376" x14ac:dyDescent="0.3">
      <c r="B23" s="6" t="s">
        <v>29</v>
      </c>
      <c r="C23" s="7" t="s">
        <v>36</v>
      </c>
      <c r="D23" s="8">
        <v>71599</v>
      </c>
      <c r="E23" s="356">
        <v>2299006607.8208437</v>
      </c>
      <c r="F23" s="356">
        <v>0</v>
      </c>
      <c r="G23" s="356">
        <v>340748366.84598023</v>
      </c>
      <c r="H23" s="356"/>
      <c r="I23" s="12"/>
      <c r="J23" s="364">
        <v>0</v>
      </c>
      <c r="K23" s="356">
        <v>0</v>
      </c>
      <c r="L23" s="13">
        <f>E23-J23</f>
        <v>2299006607.8208437</v>
      </c>
      <c r="M23" s="13">
        <f>F23-K23</f>
        <v>0</v>
      </c>
      <c r="N23" s="378"/>
      <c r="O23" s="15">
        <f t="array" ref="O23">SUM(IF('6. Class A Consumption Data'!$D$478:$D$777=B23,'6. Class A Consumption Data'!$F$478:$F$777))</f>
        <v>0</v>
      </c>
      <c r="P23" s="15">
        <f t="array" ref="P23">SUM(IF('6. Class A Consumption Data'!$D$19:$D$468=B23,'6. Class A Consumption Data'!$F$19:$G$468))</f>
        <v>0</v>
      </c>
      <c r="Q23" s="16">
        <f t="shared" si="2"/>
        <v>2299006607.8208437</v>
      </c>
      <c r="R23" s="17"/>
      <c r="S23" s="379">
        <f>IF(OR(G23=0, ISBLANK(G23)), 0, G23-O23-P23)</f>
        <v>340748366.84598023</v>
      </c>
      <c r="T23" s="13">
        <f t="shared" si="0"/>
        <v>0</v>
      </c>
      <c r="U23" s="18"/>
      <c r="V23" s="17"/>
      <c r="W23" s="17"/>
      <c r="X23" s="17"/>
      <c r="Y23" s="17"/>
      <c r="Z23" s="19"/>
      <c r="AA23" s="19"/>
      <c r="AB23" s="19"/>
      <c r="AC23" s="20"/>
      <c r="AD23" s="20"/>
    </row>
    <row r="24" spans="1:16376" x14ac:dyDescent="0.3">
      <c r="B24" s="6" t="s">
        <v>30</v>
      </c>
      <c r="C24" s="7" t="s">
        <v>37</v>
      </c>
      <c r="D24" s="8">
        <v>10417</v>
      </c>
      <c r="E24" s="356">
        <v>9659470298.6158104</v>
      </c>
      <c r="F24" s="356">
        <v>24899003.538802147</v>
      </c>
      <c r="G24" s="356">
        <v>6675659664.47017</v>
      </c>
      <c r="H24" s="356">
        <v>17765687.68319837</v>
      </c>
      <c r="I24" s="12"/>
      <c r="J24" s="364">
        <v>51161049.855269991</v>
      </c>
      <c r="K24" s="356">
        <v>107338.49453500001</v>
      </c>
      <c r="L24" s="13">
        <f>E24-J24</f>
        <v>9608309248.76054</v>
      </c>
      <c r="M24" s="13">
        <f>F24-K24</f>
        <v>24791665.044267148</v>
      </c>
      <c r="N24" s="378"/>
      <c r="O24" s="15">
        <f t="array" ref="O24">SUM(IF('6. Class A Consumption Data'!$D$478:$D$777=B24,'6. Class A Consumption Data'!$F$478:$F$777))</f>
        <v>172242450.32532898</v>
      </c>
      <c r="P24" s="15">
        <f t="array" ref="P24">SUM(IF('6. Class A Consumption Data'!$D$19:$D$468=B24,'6. Class A Consumption Data'!$F$19:$G$468))</f>
        <v>171190991.96422201</v>
      </c>
      <c r="Q24" s="16">
        <f t="shared" si="2"/>
        <v>9264875806.4709892</v>
      </c>
      <c r="R24" s="17"/>
      <c r="S24" s="379">
        <f t="shared" si="3"/>
        <v>6332226222.1806192</v>
      </c>
      <c r="T24" s="13">
        <f>IF(OR(H24=0, ISBLANK(H24)), 0, H24-K24-R24)</f>
        <v>17658349.188663371</v>
      </c>
      <c r="U24" s="18"/>
      <c r="V24" s="17"/>
      <c r="W24" s="17"/>
      <c r="X24" s="17"/>
      <c r="Y24" s="17"/>
      <c r="Z24" s="19"/>
      <c r="AA24" s="19"/>
      <c r="AB24" s="19"/>
      <c r="AC24" s="20"/>
      <c r="AD24" s="20"/>
    </row>
    <row r="25" spans="1:16376" x14ac:dyDescent="0.3">
      <c r="B25" s="6" t="s">
        <v>31</v>
      </c>
      <c r="C25" s="7" t="s">
        <v>37</v>
      </c>
      <c r="D25" s="8">
        <v>430</v>
      </c>
      <c r="E25" s="356">
        <v>4595446119.2833061</v>
      </c>
      <c r="F25" s="356">
        <v>10406673.87563662</v>
      </c>
      <c r="G25" s="356">
        <v>4411896455.0778646</v>
      </c>
      <c r="H25" s="356">
        <v>10021029.392721491</v>
      </c>
      <c r="I25" s="12"/>
      <c r="J25" s="364">
        <v>430714.04177600006</v>
      </c>
      <c r="K25" s="356">
        <v>14191.781900000002</v>
      </c>
      <c r="L25" s="13">
        <f t="shared" si="1"/>
        <v>4595015405.2415304</v>
      </c>
      <c r="M25" s="13">
        <f t="shared" si="1"/>
        <v>10392482.093736621</v>
      </c>
      <c r="N25" s="378">
        <v>0</v>
      </c>
      <c r="O25" s="15">
        <f t="array" ref="O25">SUM(IF('6. Class A Consumption Data'!$D$478:$D$777=B25,'6. Class A Consumption Data'!$F$478:$F$777))</f>
        <v>2849579357.496242</v>
      </c>
      <c r="P25" s="15">
        <f t="array" ref="P25">SUM(IF('6. Class A Consumption Data'!$D$19:$D$468=B25,'6. Class A Consumption Data'!$F$19:$G$468))</f>
        <v>801154480.39818001</v>
      </c>
      <c r="Q25" s="16">
        <f t="shared" si="2"/>
        <v>944281567.34710836</v>
      </c>
      <c r="R25" s="17"/>
      <c r="S25" s="379">
        <f t="shared" si="3"/>
        <v>761162617.18344259</v>
      </c>
      <c r="T25" s="13">
        <f t="shared" ref="T25:T29" si="4">IF(OR(H25=0, ISBLANK(H25)), 0, H25-K25-R25)</f>
        <v>10006837.610821491</v>
      </c>
      <c r="U25" s="18"/>
      <c r="V25" s="17"/>
      <c r="W25" s="17"/>
      <c r="X25" s="17"/>
      <c r="Y25" s="17"/>
      <c r="Z25" s="19"/>
      <c r="AA25" s="19"/>
      <c r="AB25" s="19"/>
      <c r="AC25" s="20"/>
      <c r="AD25" s="20"/>
    </row>
    <row r="26" spans="1:16376" s="23" customFormat="1" x14ac:dyDescent="0.3">
      <c r="A26" s="1"/>
      <c r="B26" s="6" t="s">
        <v>32</v>
      </c>
      <c r="C26" s="7" t="s">
        <v>37</v>
      </c>
      <c r="D26" s="8">
        <v>38</v>
      </c>
      <c r="E26" s="356">
        <v>2164924149.8891459</v>
      </c>
      <c r="F26" s="356">
        <v>4600359.7375704199</v>
      </c>
      <c r="G26" s="356">
        <v>1908284149.058661</v>
      </c>
      <c r="H26" s="356">
        <v>4126572.7637202688</v>
      </c>
      <c r="I26" s="12"/>
      <c r="J26" s="364">
        <v>275445722.78383595</v>
      </c>
      <c r="K26" s="356">
        <v>503078.42097299994</v>
      </c>
      <c r="L26" s="13">
        <f t="shared" si="1"/>
        <v>1889478427.10531</v>
      </c>
      <c r="M26" s="13">
        <f t="shared" si="1"/>
        <v>4097281.3165974198</v>
      </c>
      <c r="N26" s="378">
        <v>0</v>
      </c>
      <c r="O26" s="15">
        <f t="array" ref="O26">SUM(IF('6. Class A Consumption Data'!$D$478:$D$777=B26,'6. Class A Consumption Data'!$F$478:$F$777))</f>
        <v>1678111033.0332592</v>
      </c>
      <c r="P26" s="15">
        <f t="array" ref="P26">SUM(IF('6. Class A Consumption Data'!$D$19:$D$468=B26,'6. Class A Consumption Data'!$F$19:$G$468))</f>
        <v>29403915.347967997</v>
      </c>
      <c r="Q26" s="16">
        <f t="shared" si="2"/>
        <v>181963478.72408283</v>
      </c>
      <c r="R26" s="17"/>
      <c r="S26" s="379">
        <f>IF(OR(G26=0, ISBLANK(G26)), 0, G26-O26-P26)</f>
        <v>200769200.67743385</v>
      </c>
      <c r="T26" s="13">
        <f t="shared" si="4"/>
        <v>3623494.3427472687</v>
      </c>
      <c r="U26" s="18"/>
      <c r="V26" s="17"/>
      <c r="W26" s="17"/>
      <c r="X26" s="17"/>
      <c r="Y26" s="17"/>
      <c r="Z26" s="19"/>
      <c r="AA26" s="19"/>
      <c r="AB26" s="19"/>
      <c r="AC26" s="20"/>
      <c r="AD26" s="20"/>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21"/>
      <c r="XEV26" s="22"/>
    </row>
    <row r="27" spans="1:16376" x14ac:dyDescent="0.3">
      <c r="B27" s="6" t="s">
        <v>33</v>
      </c>
      <c r="C27" s="7" t="s">
        <v>37</v>
      </c>
      <c r="D27" s="8"/>
      <c r="E27" s="357">
        <v>0</v>
      </c>
      <c r="F27" s="357">
        <v>0</v>
      </c>
      <c r="G27" s="357"/>
      <c r="H27" s="357"/>
      <c r="I27" s="12"/>
      <c r="J27" s="364">
        <v>0</v>
      </c>
      <c r="K27" s="356">
        <v>0</v>
      </c>
      <c r="L27" s="13">
        <f t="shared" si="1"/>
        <v>0</v>
      </c>
      <c r="M27" s="13">
        <f t="shared" si="1"/>
        <v>0</v>
      </c>
      <c r="N27" s="378"/>
      <c r="O27" s="15">
        <f t="array" ref="O27">SUM(IF('6. Class A Consumption Data'!$D$478:$D$777=B27,'6. Class A Consumption Data'!$F$478:$F$777))</f>
        <v>0</v>
      </c>
      <c r="P27" s="15">
        <f t="array" ref="P27">SUM(IF('6. Class A Consumption Data'!$D$19:$D$468=B27,'6. Class A Consumption Data'!$F$19:$G$468))</f>
        <v>0</v>
      </c>
      <c r="Q27" s="16">
        <f t="shared" si="2"/>
        <v>0</v>
      </c>
      <c r="R27" s="18"/>
      <c r="S27" s="379">
        <f t="shared" si="3"/>
        <v>0</v>
      </c>
      <c r="T27" s="13">
        <f t="shared" si="4"/>
        <v>0</v>
      </c>
      <c r="U27" s="18"/>
      <c r="V27" s="18"/>
      <c r="W27" s="18"/>
      <c r="X27" s="18"/>
      <c r="Y27" s="19"/>
      <c r="Z27" s="19"/>
      <c r="AA27" s="19"/>
      <c r="AB27" s="19"/>
      <c r="AC27" s="20"/>
      <c r="AD27" s="20"/>
    </row>
    <row r="28" spans="1:16376" x14ac:dyDescent="0.3">
      <c r="B28" s="6" t="s">
        <v>34</v>
      </c>
      <c r="C28" s="7" t="s">
        <v>36</v>
      </c>
      <c r="D28" s="8">
        <v>825</v>
      </c>
      <c r="E28" s="356">
        <v>40588612.341543451</v>
      </c>
      <c r="F28" s="356">
        <v>0</v>
      </c>
      <c r="G28" s="356">
        <v>118577.55644732343</v>
      </c>
      <c r="H28" s="356"/>
      <c r="I28" s="12"/>
      <c r="J28" s="364">
        <v>0</v>
      </c>
      <c r="K28" s="356">
        <v>0</v>
      </c>
      <c r="L28" s="13">
        <f t="shared" si="1"/>
        <v>40588612.341543451</v>
      </c>
      <c r="M28" s="13">
        <f t="shared" si="1"/>
        <v>0</v>
      </c>
      <c r="N28" s="378"/>
      <c r="O28" s="15">
        <f t="array" ref="O28">SUM(IF('6. Class A Consumption Data'!$D$478:$D$777=B28,'6. Class A Consumption Data'!$F$478:$F$777))</f>
        <v>0</v>
      </c>
      <c r="P28" s="15">
        <f t="array" ref="P28">SUM(IF('6. Class A Consumption Data'!$D$19:$D$468=B28,'6. Class A Consumption Data'!$F$19:$G$468))</f>
        <v>0</v>
      </c>
      <c r="Q28" s="16">
        <f t="shared" si="2"/>
        <v>40588612.341543451</v>
      </c>
      <c r="R28" s="18"/>
      <c r="S28" s="379">
        <f t="shared" si="3"/>
        <v>118577.55644732343</v>
      </c>
      <c r="T28" s="13">
        <f t="shared" si="4"/>
        <v>0</v>
      </c>
      <c r="U28" s="18"/>
      <c r="V28" s="18"/>
      <c r="W28" s="18"/>
      <c r="X28" s="18"/>
      <c r="Y28" s="19"/>
      <c r="Z28" s="19"/>
      <c r="AA28" s="19"/>
      <c r="AB28" s="19"/>
      <c r="AC28" s="20"/>
      <c r="AD28" s="20"/>
    </row>
    <row r="29" spans="1:16376" x14ac:dyDescent="0.3">
      <c r="B29" s="6" t="s">
        <v>35</v>
      </c>
      <c r="C29" s="7" t="s">
        <v>37</v>
      </c>
      <c r="D29" s="8">
        <v>1</v>
      </c>
      <c r="E29" s="356">
        <v>116219745.62343398</v>
      </c>
      <c r="F29" s="356">
        <v>326300</v>
      </c>
      <c r="G29" s="356">
        <v>116219745.62343398</v>
      </c>
      <c r="H29" s="356">
        <v>326300</v>
      </c>
      <c r="I29" s="12"/>
      <c r="J29" s="364">
        <v>0</v>
      </c>
      <c r="K29" s="356">
        <v>0</v>
      </c>
      <c r="L29" s="13">
        <f t="shared" si="1"/>
        <v>116219745.62343398</v>
      </c>
      <c r="M29" s="13">
        <f t="shared" si="1"/>
        <v>326300</v>
      </c>
      <c r="N29" s="378"/>
      <c r="O29" s="15">
        <f t="array" ref="O29">SUM(IF('6. Class A Consumption Data'!$D$478:$D$777=B29,'6. Class A Consumption Data'!$F$478:$F$777))</f>
        <v>0</v>
      </c>
      <c r="P29" s="15">
        <f t="array" ref="P29">SUM(IF('6. Class A Consumption Data'!$D$19:$D$468=B29,'6. Class A Consumption Data'!$F$19:$G$468))</f>
        <v>0</v>
      </c>
      <c r="Q29" s="16">
        <f t="shared" si="2"/>
        <v>116219745.62343398</v>
      </c>
      <c r="R29" s="18"/>
      <c r="S29" s="379">
        <f t="shared" si="3"/>
        <v>116219745.62343398</v>
      </c>
      <c r="T29" s="13">
        <f t="shared" si="4"/>
        <v>326300</v>
      </c>
      <c r="U29" s="19"/>
      <c r="V29" s="18"/>
      <c r="W29" s="18"/>
      <c r="X29" s="18"/>
      <c r="Y29" s="19"/>
      <c r="Z29" s="19"/>
      <c r="AA29" s="19"/>
      <c r="AB29" s="19"/>
      <c r="AC29" s="20"/>
      <c r="AD29" s="20"/>
    </row>
    <row r="30" spans="1:16376" s="23" customFormat="1" hidden="1" x14ac:dyDescent="0.3">
      <c r="A30" s="1"/>
      <c r="B30" s="6"/>
      <c r="C30" s="7"/>
      <c r="D30" s="8"/>
      <c r="E30" s="9"/>
      <c r="F30" s="10"/>
      <c r="G30" s="11"/>
      <c r="H30" s="11"/>
      <c r="I30" s="12"/>
      <c r="J30" s="8"/>
      <c r="K30" s="8"/>
      <c r="L30" s="13">
        <f t="shared" si="1"/>
        <v>0</v>
      </c>
      <c r="M30" s="13">
        <f t="shared" si="1"/>
        <v>0</v>
      </c>
      <c r="N30" s="14"/>
      <c r="O30" s="15">
        <f t="array" ref="O30">SUM(IF('6. Class A Consumption Data'!$D$478:$D$777=B30,'6. Class A Consumption Data'!$F$478:$F$777))</f>
        <v>0</v>
      </c>
      <c r="P30" s="15">
        <f t="array" ref="P30">SUM(IF('6. Class A Consumption Data'!$D$19:$D$468=B30,'6. Class A Consumption Data'!$F$19:$G$468))</f>
        <v>0</v>
      </c>
      <c r="Q30" s="16">
        <f t="shared" si="2"/>
        <v>0</v>
      </c>
      <c r="R30" s="18"/>
      <c r="S30" s="379">
        <f t="shared" si="3"/>
        <v>0</v>
      </c>
      <c r="T30" s="13">
        <f t="shared" ref="T30:T40" si="5">IF(OR(H30=0, ISBLANK(H30)), 0, H30-K30-P30-R30)</f>
        <v>0</v>
      </c>
      <c r="U30" s="19"/>
      <c r="V30" s="18"/>
      <c r="W30" s="18"/>
      <c r="X30" s="18"/>
      <c r="Y30" s="19"/>
      <c r="Z30" s="19"/>
      <c r="AA30" s="19"/>
      <c r="AB30" s="19"/>
      <c r="AC30" s="20"/>
      <c r="AD30" s="20"/>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21"/>
      <c r="XEV30" s="22"/>
    </row>
    <row r="31" spans="1:16376" hidden="1" x14ac:dyDescent="0.3">
      <c r="B31" s="6"/>
      <c r="C31" s="7"/>
      <c r="D31" s="8"/>
      <c r="E31" s="9"/>
      <c r="F31" s="10"/>
      <c r="G31" s="11"/>
      <c r="H31" s="11"/>
      <c r="I31" s="12"/>
      <c r="J31" s="8"/>
      <c r="K31" s="8"/>
      <c r="L31" s="13">
        <f t="shared" si="1"/>
        <v>0</v>
      </c>
      <c r="M31" s="13">
        <f t="shared" si="1"/>
        <v>0</v>
      </c>
      <c r="N31" s="14"/>
      <c r="O31" s="15">
        <f t="array" ref="O31">SUM(IF('6. Class A Consumption Data'!$D$478:$D$777=B31,'6. Class A Consumption Data'!$F$478:$F$777))</f>
        <v>0</v>
      </c>
      <c r="P31" s="15">
        <f t="array" ref="P31">SUM(IF('6. Class A Consumption Data'!$D$19:$D$468=B31,'6. Class A Consumption Data'!$F$19:$G$468))</f>
        <v>0</v>
      </c>
      <c r="Q31" s="16">
        <f t="shared" si="2"/>
        <v>0</v>
      </c>
      <c r="R31" s="19"/>
      <c r="S31" s="379">
        <f t="shared" si="3"/>
        <v>0</v>
      </c>
      <c r="T31" s="13">
        <f t="shared" si="5"/>
        <v>0</v>
      </c>
      <c r="U31" s="19"/>
      <c r="V31" s="19"/>
      <c r="W31" s="19"/>
      <c r="X31" s="19"/>
      <c r="Y31" s="19"/>
      <c r="Z31" s="19"/>
      <c r="AA31" s="19"/>
      <c r="AB31" s="19"/>
      <c r="AC31" s="20"/>
      <c r="AD31" s="20"/>
    </row>
    <row r="32" spans="1:16376" hidden="1" x14ac:dyDescent="0.3">
      <c r="B32" s="6"/>
      <c r="C32" s="7"/>
      <c r="D32" s="8"/>
      <c r="E32" s="8"/>
      <c r="F32" s="8"/>
      <c r="G32" s="8"/>
      <c r="H32" s="8"/>
      <c r="I32" s="8"/>
      <c r="J32" s="8"/>
      <c r="K32" s="8"/>
      <c r="L32" s="13">
        <f t="shared" si="1"/>
        <v>0</v>
      </c>
      <c r="M32" s="13">
        <f t="shared" si="1"/>
        <v>0</v>
      </c>
      <c r="N32" s="14"/>
      <c r="O32" s="15">
        <f t="array" ref="O32">SUM(IF('6. Class A Consumption Data'!$D$478:$D$777=B32,'6. Class A Consumption Data'!$F$478:$F$777))</f>
        <v>0</v>
      </c>
      <c r="P32" s="15">
        <f t="array" ref="P32">SUM(IF('6. Class A Consumption Data'!$D$19:$D$468=B32,'6. Class A Consumption Data'!$F$19:$G$468))</f>
        <v>0</v>
      </c>
      <c r="Q32" s="16">
        <f t="shared" si="2"/>
        <v>0</v>
      </c>
      <c r="R32" s="19"/>
      <c r="S32" s="379">
        <f t="shared" si="3"/>
        <v>0</v>
      </c>
      <c r="T32" s="13">
        <f t="shared" si="5"/>
        <v>0</v>
      </c>
      <c r="U32" s="19"/>
      <c r="V32" s="19"/>
      <c r="W32" s="19"/>
      <c r="X32" s="19"/>
      <c r="Y32" s="19"/>
      <c r="Z32" s="19"/>
      <c r="AA32" s="19"/>
      <c r="AB32" s="19"/>
      <c r="AC32" s="20"/>
      <c r="AD32" s="20"/>
    </row>
    <row r="33" spans="1:30" hidden="1" x14ac:dyDescent="0.3">
      <c r="B33" s="24"/>
      <c r="C33" s="7"/>
      <c r="D33" s="8"/>
      <c r="E33" s="8"/>
      <c r="F33" s="8"/>
      <c r="G33" s="8"/>
      <c r="H33" s="8"/>
      <c r="I33" s="8"/>
      <c r="J33" s="8"/>
      <c r="K33" s="8"/>
      <c r="L33" s="13">
        <f t="shared" si="1"/>
        <v>0</v>
      </c>
      <c r="M33" s="13">
        <f t="shared" si="1"/>
        <v>0</v>
      </c>
      <c r="N33" s="14"/>
      <c r="O33" s="15">
        <f t="array" ref="O33">SUM(IF('6. Class A Consumption Data'!$D$478:$D$777=B33,'6. Class A Consumption Data'!$F$478:$F$777))</f>
        <v>0</v>
      </c>
      <c r="P33" s="15">
        <f t="array" ref="P33">SUM(IF('6. Class A Consumption Data'!$D$19:$D$468=B33,'6. Class A Consumption Data'!$F$19:$G$468))</f>
        <v>0</v>
      </c>
      <c r="Q33" s="16">
        <f t="shared" si="2"/>
        <v>0</v>
      </c>
      <c r="R33" s="19"/>
      <c r="S33" s="379">
        <f t="shared" si="3"/>
        <v>0</v>
      </c>
      <c r="T33" s="13">
        <f t="shared" si="5"/>
        <v>0</v>
      </c>
      <c r="U33" s="19"/>
      <c r="V33" s="19"/>
      <c r="W33" s="19"/>
      <c r="X33" s="19"/>
      <c r="Y33" s="19"/>
      <c r="Z33" s="19"/>
      <c r="AA33" s="19"/>
      <c r="AB33" s="19"/>
      <c r="AC33" s="20"/>
      <c r="AD33" s="20"/>
    </row>
    <row r="34" spans="1:30" hidden="1" x14ac:dyDescent="0.3">
      <c r="B34" s="24"/>
      <c r="C34" s="7"/>
      <c r="D34" s="8"/>
      <c r="E34" s="8"/>
      <c r="F34" s="8"/>
      <c r="G34" s="8"/>
      <c r="H34" s="8"/>
      <c r="I34" s="8"/>
      <c r="J34" s="8"/>
      <c r="K34" s="8"/>
      <c r="L34" s="13">
        <f t="shared" si="1"/>
        <v>0</v>
      </c>
      <c r="M34" s="13">
        <f t="shared" si="1"/>
        <v>0</v>
      </c>
      <c r="N34" s="14"/>
      <c r="O34" s="15">
        <f t="array" ref="O34">SUM(IF('6. Class A Consumption Data'!$D$478:$D$777=B34,'6. Class A Consumption Data'!$F$478:$F$777))</f>
        <v>0</v>
      </c>
      <c r="P34" s="15">
        <f t="array" ref="P34">SUM(IF('6. Class A Consumption Data'!$D$19:$D$468=B34,'6. Class A Consumption Data'!$F$19:$G$468))</f>
        <v>0</v>
      </c>
      <c r="Q34" s="16">
        <f t="shared" si="2"/>
        <v>0</v>
      </c>
      <c r="R34" s="19"/>
      <c r="S34" s="379">
        <f t="shared" si="3"/>
        <v>0</v>
      </c>
      <c r="T34" s="13">
        <f t="shared" si="5"/>
        <v>0</v>
      </c>
      <c r="U34" s="19"/>
      <c r="V34" s="19"/>
      <c r="W34" s="19"/>
      <c r="X34" s="19"/>
      <c r="Y34" s="19"/>
      <c r="Z34" s="19"/>
      <c r="AA34" s="19"/>
      <c r="AB34" s="19"/>
      <c r="AC34" s="20"/>
      <c r="AD34" s="20"/>
    </row>
    <row r="35" spans="1:30" hidden="1" x14ac:dyDescent="0.3">
      <c r="B35" s="24"/>
      <c r="C35" s="7"/>
      <c r="D35" s="8"/>
      <c r="E35" s="8"/>
      <c r="F35" s="8"/>
      <c r="G35" s="8"/>
      <c r="H35" s="8"/>
      <c r="I35" s="8"/>
      <c r="J35" s="8"/>
      <c r="K35" s="8"/>
      <c r="L35" s="13">
        <f t="shared" si="1"/>
        <v>0</v>
      </c>
      <c r="M35" s="13">
        <f t="shared" si="1"/>
        <v>0</v>
      </c>
      <c r="N35" s="14"/>
      <c r="O35" s="15">
        <f t="array" ref="O35">SUM(IF('6. Class A Consumption Data'!$D$478:$D$777=B35,'6. Class A Consumption Data'!$F$478:$F$777))</f>
        <v>0</v>
      </c>
      <c r="P35" s="15">
        <f t="array" ref="P35">SUM(IF('6. Class A Consumption Data'!$D$19:$D$468=B35,'6. Class A Consumption Data'!$F$19:$G$468))</f>
        <v>0</v>
      </c>
      <c r="Q35" s="16">
        <f t="shared" si="2"/>
        <v>0</v>
      </c>
      <c r="R35" s="19"/>
      <c r="S35" s="379">
        <f t="shared" si="3"/>
        <v>0</v>
      </c>
      <c r="T35" s="13">
        <f t="shared" si="5"/>
        <v>0</v>
      </c>
      <c r="U35" s="19"/>
      <c r="V35" s="19"/>
      <c r="W35" s="19"/>
      <c r="X35" s="19"/>
      <c r="Y35" s="19"/>
      <c r="Z35" s="19"/>
      <c r="AA35" s="19"/>
      <c r="AB35" s="19"/>
      <c r="AC35" s="20"/>
      <c r="AD35" s="20"/>
    </row>
    <row r="36" spans="1:30" hidden="1" x14ac:dyDescent="0.3">
      <c r="B36" s="24"/>
      <c r="C36" s="7"/>
      <c r="D36" s="8"/>
      <c r="E36" s="8"/>
      <c r="F36" s="8"/>
      <c r="G36" s="8"/>
      <c r="H36" s="8"/>
      <c r="I36" s="8"/>
      <c r="J36" s="8"/>
      <c r="K36" s="8"/>
      <c r="L36" s="13">
        <f t="shared" si="1"/>
        <v>0</v>
      </c>
      <c r="M36" s="13">
        <f t="shared" si="1"/>
        <v>0</v>
      </c>
      <c r="N36" s="14"/>
      <c r="O36" s="15">
        <f t="array" ref="O36">SUM(IF('6. Class A Consumption Data'!$D$478:$D$777=B36,'6. Class A Consumption Data'!$F$478:$F$777))</f>
        <v>0</v>
      </c>
      <c r="P36" s="15">
        <f t="array" ref="P36">SUM(IF('6. Class A Consumption Data'!$D$19:$D$468=B36,'6. Class A Consumption Data'!$F$19:$G$468))</f>
        <v>0</v>
      </c>
      <c r="Q36" s="16">
        <f t="shared" si="2"/>
        <v>0</v>
      </c>
      <c r="R36" s="19"/>
      <c r="S36" s="379">
        <f t="shared" si="3"/>
        <v>0</v>
      </c>
      <c r="T36" s="13">
        <f t="shared" si="5"/>
        <v>0</v>
      </c>
      <c r="U36" s="19"/>
      <c r="V36" s="19"/>
      <c r="W36" s="19"/>
      <c r="X36" s="19"/>
      <c r="Y36" s="19"/>
      <c r="Z36" s="19"/>
      <c r="AA36" s="19"/>
      <c r="AB36" s="19"/>
      <c r="AC36" s="20"/>
      <c r="AD36" s="20"/>
    </row>
    <row r="37" spans="1:30" hidden="1" x14ac:dyDescent="0.3">
      <c r="B37" s="24"/>
      <c r="C37" s="7"/>
      <c r="D37" s="8"/>
      <c r="E37" s="8"/>
      <c r="F37" s="8"/>
      <c r="G37" s="8"/>
      <c r="H37" s="8"/>
      <c r="I37" s="8"/>
      <c r="J37" s="8"/>
      <c r="K37" s="8"/>
      <c r="L37" s="13">
        <f t="shared" si="1"/>
        <v>0</v>
      </c>
      <c r="M37" s="13">
        <f t="shared" si="1"/>
        <v>0</v>
      </c>
      <c r="N37" s="14"/>
      <c r="O37" s="15">
        <f t="array" ref="O37">SUM(IF('6. Class A Consumption Data'!$D$478:$D$777=B37,'6. Class A Consumption Data'!$F$478:$F$777))</f>
        <v>0</v>
      </c>
      <c r="P37" s="15">
        <f t="array" ref="P37">SUM(IF('6. Class A Consumption Data'!$D$19:$D$468=B37,'6. Class A Consumption Data'!$F$19:$G$468))</f>
        <v>0</v>
      </c>
      <c r="Q37" s="16">
        <f t="shared" si="2"/>
        <v>0</v>
      </c>
      <c r="R37" s="19"/>
      <c r="S37" s="379">
        <f t="shared" si="3"/>
        <v>0</v>
      </c>
      <c r="T37" s="13">
        <f t="shared" si="5"/>
        <v>0</v>
      </c>
      <c r="U37" s="19"/>
      <c r="V37" s="19"/>
      <c r="W37" s="19"/>
      <c r="X37" s="19"/>
      <c r="Y37" s="19"/>
      <c r="Z37" s="19"/>
      <c r="AA37" s="19"/>
      <c r="AB37" s="19"/>
      <c r="AC37" s="20"/>
      <c r="AD37" s="20"/>
    </row>
    <row r="38" spans="1:30" hidden="1" x14ac:dyDescent="0.3">
      <c r="B38" s="24"/>
      <c r="C38" s="7"/>
      <c r="D38" s="8"/>
      <c r="E38" s="8"/>
      <c r="F38" s="8"/>
      <c r="G38" s="8"/>
      <c r="H38" s="8"/>
      <c r="I38" s="8"/>
      <c r="J38" s="8"/>
      <c r="K38" s="8"/>
      <c r="L38" s="13">
        <f t="shared" si="1"/>
        <v>0</v>
      </c>
      <c r="M38" s="13">
        <f t="shared" si="1"/>
        <v>0</v>
      </c>
      <c r="N38" s="14"/>
      <c r="O38" s="15">
        <f t="array" ref="O38">SUM(IF('6. Class A Consumption Data'!$D$478:$D$777=B38,'6. Class A Consumption Data'!$F$478:$F$777))</f>
        <v>0</v>
      </c>
      <c r="P38" s="15">
        <f t="array" ref="P38">SUM(IF('6. Class A Consumption Data'!$D$19:$D$468=B38,'6. Class A Consumption Data'!$F$19:$G$468))</f>
        <v>0</v>
      </c>
      <c r="Q38" s="16">
        <f t="shared" si="2"/>
        <v>0</v>
      </c>
      <c r="R38" s="19"/>
      <c r="S38" s="379">
        <f t="shared" si="3"/>
        <v>0</v>
      </c>
      <c r="T38" s="13">
        <f t="shared" si="5"/>
        <v>0</v>
      </c>
      <c r="U38" s="19"/>
      <c r="V38" s="19"/>
      <c r="W38" s="19"/>
      <c r="X38" s="19"/>
      <c r="Y38" s="19"/>
      <c r="Z38" s="19"/>
      <c r="AA38" s="19"/>
      <c r="AB38" s="19"/>
      <c r="AC38" s="20"/>
      <c r="AD38" s="20"/>
    </row>
    <row r="39" spans="1:30" hidden="1" x14ac:dyDescent="0.3">
      <c r="B39" s="24"/>
      <c r="C39" s="7"/>
      <c r="D39" s="8"/>
      <c r="E39" s="8"/>
      <c r="F39" s="8"/>
      <c r="G39" s="8"/>
      <c r="H39" s="8"/>
      <c r="I39" s="8"/>
      <c r="J39" s="8"/>
      <c r="K39" s="8"/>
      <c r="L39" s="13">
        <f t="shared" si="1"/>
        <v>0</v>
      </c>
      <c r="M39" s="13">
        <f t="shared" si="1"/>
        <v>0</v>
      </c>
      <c r="N39" s="14"/>
      <c r="O39" s="15">
        <f t="array" ref="O39">SUM(IF('6. Class A Consumption Data'!$D$478:$D$777=B39,'6. Class A Consumption Data'!$F$478:$F$777))</f>
        <v>0</v>
      </c>
      <c r="P39" s="15">
        <f t="array" ref="P39">SUM(IF('6. Class A Consumption Data'!$D$19:$D$468=B39,'6. Class A Consumption Data'!$F$19:$G$468))</f>
        <v>0</v>
      </c>
      <c r="Q39" s="16">
        <f t="shared" si="2"/>
        <v>0</v>
      </c>
      <c r="R39" s="19"/>
      <c r="S39" s="379">
        <f t="shared" si="3"/>
        <v>0</v>
      </c>
      <c r="T39" s="13">
        <f t="shared" si="5"/>
        <v>0</v>
      </c>
      <c r="U39" s="19"/>
      <c r="V39" s="19"/>
      <c r="W39" s="19"/>
      <c r="X39" s="19"/>
      <c r="Y39" s="19"/>
      <c r="Z39" s="19"/>
      <c r="AA39" s="19"/>
      <c r="AB39" s="19"/>
      <c r="AC39" s="20"/>
      <c r="AD39" s="20"/>
    </row>
    <row r="40" spans="1:30" hidden="1" x14ac:dyDescent="0.3">
      <c r="B40" s="24"/>
      <c r="C40" s="7"/>
      <c r="D40" s="8"/>
      <c r="E40" s="8"/>
      <c r="F40" s="8"/>
      <c r="G40" s="8"/>
      <c r="H40" s="8"/>
      <c r="I40" s="8"/>
      <c r="J40" s="8"/>
      <c r="K40" s="8"/>
      <c r="L40" s="13">
        <f t="shared" si="1"/>
        <v>0</v>
      </c>
      <c r="M40" s="13">
        <f t="shared" si="1"/>
        <v>0</v>
      </c>
      <c r="N40" s="14"/>
      <c r="O40" s="15">
        <f t="array" ref="O40">SUM(IF('6. Class A Consumption Data'!$D$478:$D$777=B40,'6. Class A Consumption Data'!$F$478:$F$777))</f>
        <v>0</v>
      </c>
      <c r="P40" s="15">
        <f t="array" ref="P40">SUM(IF('6. Class A Consumption Data'!$D$19:$D$468=B40,'6. Class A Consumption Data'!$F$19:$G$468))</f>
        <v>0</v>
      </c>
      <c r="Q40" s="16">
        <f t="shared" si="2"/>
        <v>0</v>
      </c>
      <c r="R40" s="19"/>
      <c r="S40" s="379">
        <f t="shared" si="3"/>
        <v>0</v>
      </c>
      <c r="T40" s="13">
        <f t="shared" si="5"/>
        <v>0</v>
      </c>
      <c r="U40" s="19"/>
      <c r="V40" s="19"/>
      <c r="W40" s="19"/>
      <c r="X40" s="19"/>
      <c r="Y40" s="19"/>
      <c r="Z40" s="19"/>
      <c r="AA40" s="19"/>
      <c r="AB40" s="19"/>
      <c r="AC40" s="20"/>
      <c r="AD40" s="20"/>
    </row>
    <row r="41" spans="1:30" s="25" customFormat="1" ht="13.2" x14ac:dyDescent="0.25">
      <c r="B41" s="26" t="s">
        <v>24</v>
      </c>
      <c r="C41" s="26"/>
      <c r="D41" s="27">
        <f t="shared" ref="D41:J41" si="6">SUM(D21:D40)</f>
        <v>784280</v>
      </c>
      <c r="E41" s="27">
        <f t="shared" si="6"/>
        <v>23704637639.425022</v>
      </c>
      <c r="F41" s="27">
        <f t="shared" si="6"/>
        <v>40232337.152009189</v>
      </c>
      <c r="G41" s="27">
        <f t="shared" si="6"/>
        <v>13575050856.587736</v>
      </c>
      <c r="H41" s="27">
        <f>SUM(H21:H40)</f>
        <v>32239589.839640129</v>
      </c>
      <c r="I41" s="222">
        <f t="shared" si="6"/>
        <v>0</v>
      </c>
      <c r="J41" s="16">
        <f t="shared" si="6"/>
        <v>327037486.68088192</v>
      </c>
      <c r="K41" s="16">
        <f t="shared" ref="K41:P41" si="7">SUM(K21:K40)</f>
        <v>624608.69740800001</v>
      </c>
      <c r="L41" s="16">
        <f t="shared" si="7"/>
        <v>23377600152.744137</v>
      </c>
      <c r="M41" s="16">
        <f t="shared" si="7"/>
        <v>39607728.454601184</v>
      </c>
      <c r="N41" s="16">
        <f t="shared" si="7"/>
        <v>0</v>
      </c>
      <c r="O41" s="16">
        <f t="shared" si="7"/>
        <v>4699932840.8548298</v>
      </c>
      <c r="P41" s="16">
        <f t="shared" si="7"/>
        <v>1001749387.7103699</v>
      </c>
      <c r="Q41" s="16">
        <f t="shared" si="2"/>
        <v>17675917924.178936</v>
      </c>
      <c r="R41" s="28"/>
      <c r="S41" s="375">
        <f>IF(OR(G41=0, ISBLANK(G41)), 0, G41-O41-P41)</f>
        <v>7873368628.0225363</v>
      </c>
      <c r="T41" s="16">
        <f t="shared" ref="T41:Z41" si="8">SUM(T21:T40)</f>
        <v>31614981.142232131</v>
      </c>
      <c r="U41" s="28">
        <f t="shared" si="8"/>
        <v>0</v>
      </c>
      <c r="V41" s="28">
        <f t="shared" si="8"/>
        <v>0</v>
      </c>
      <c r="W41" s="28">
        <f t="shared" si="8"/>
        <v>0</v>
      </c>
      <c r="X41" s="28">
        <f t="shared" si="8"/>
        <v>0</v>
      </c>
      <c r="Y41" s="28">
        <f t="shared" si="8"/>
        <v>0</v>
      </c>
      <c r="Z41" s="28">
        <f t="shared" si="8"/>
        <v>0</v>
      </c>
      <c r="AA41" s="28">
        <f>SUM(AA21:AA40)</f>
        <v>0</v>
      </c>
      <c r="AB41" s="28">
        <f>SUM(AB21:AB40)</f>
        <v>0</v>
      </c>
      <c r="AC41" s="222">
        <f>SUM(AC21:AC40)</f>
        <v>0</v>
      </c>
    </row>
    <row r="42" spans="1:30" x14ac:dyDescent="0.3">
      <c r="B42" s="29"/>
      <c r="W42" s="30"/>
      <c r="Y42" s="30"/>
      <c r="Z42" s="30"/>
      <c r="AB42" s="30" t="s">
        <v>25</v>
      </c>
      <c r="AC42" s="382"/>
    </row>
    <row r="43" spans="1:30" x14ac:dyDescent="0.3">
      <c r="B43" s="400"/>
      <c r="E43" s="34"/>
      <c r="G43" s="34"/>
      <c r="H43" s="358"/>
      <c r="I43" s="359"/>
      <c r="J43" s="361"/>
      <c r="K43" s="361"/>
      <c r="L43" s="361"/>
      <c r="M43" s="435"/>
      <c r="N43" s="435"/>
      <c r="O43" s="365"/>
      <c r="P43" s="365"/>
      <c r="Q43" s="366"/>
      <c r="R43" s="366"/>
      <c r="S43" s="366"/>
      <c r="T43" s="366"/>
      <c r="U43" s="366"/>
      <c r="V43" s="366"/>
      <c r="W43" s="376"/>
      <c r="Y43" s="30"/>
      <c r="Z43" s="30"/>
      <c r="AB43" s="30" t="s">
        <v>26</v>
      </c>
      <c r="AC43" s="383"/>
    </row>
    <row r="44" spans="1:30" x14ac:dyDescent="0.3">
      <c r="E44" s="402"/>
      <c r="G44" s="34"/>
      <c r="H44" s="401"/>
      <c r="I44" s="359"/>
      <c r="J44" s="403"/>
      <c r="K44" s="361"/>
      <c r="L44" s="361"/>
      <c r="M44" s="366"/>
      <c r="N44" s="366"/>
      <c r="O44" s="412"/>
      <c r="P44" s="406"/>
      <c r="Q44" s="406"/>
      <c r="R44" s="366"/>
      <c r="S44" s="366"/>
      <c r="T44" s="366"/>
      <c r="U44" s="366"/>
      <c r="V44" s="366"/>
      <c r="W44" s="361"/>
    </row>
    <row r="45" spans="1:30" ht="15" customHeight="1" x14ac:dyDescent="0.3">
      <c r="A45" s="343"/>
      <c r="B45" s="343"/>
      <c r="C45" s="343"/>
      <c r="D45" s="343"/>
      <c r="E45" s="380"/>
      <c r="F45" s="343"/>
      <c r="G45" s="363"/>
      <c r="H45" s="401"/>
      <c r="I45" s="359"/>
      <c r="J45" s="361"/>
      <c r="K45" s="361"/>
      <c r="L45" s="361"/>
      <c r="M45" s="436"/>
      <c r="N45" s="436"/>
      <c r="O45" s="367"/>
      <c r="P45" s="413"/>
      <c r="Q45" s="367"/>
      <c r="R45" s="366"/>
      <c r="S45" s="367"/>
      <c r="T45" s="366"/>
      <c r="U45" s="368"/>
      <c r="V45" s="366"/>
      <c r="W45" s="361"/>
    </row>
    <row r="46" spans="1:30" ht="21" customHeight="1" x14ac:dyDescent="0.3">
      <c r="A46" s="343"/>
      <c r="B46" s="343"/>
      <c r="C46" s="343"/>
      <c r="D46" s="343"/>
      <c r="E46" s="405"/>
      <c r="F46" s="343"/>
      <c r="G46" s="363"/>
      <c r="H46" s="363"/>
      <c r="I46" s="359"/>
      <c r="J46" s="361"/>
      <c r="K46" s="361"/>
      <c r="L46" s="361"/>
      <c r="M46" s="432"/>
      <c r="N46" s="432"/>
      <c r="O46" s="369"/>
      <c r="P46" s="369"/>
      <c r="Q46" s="369"/>
      <c r="R46" s="366"/>
      <c r="S46" s="369"/>
      <c r="T46" s="366"/>
      <c r="U46" s="370"/>
      <c r="V46" s="366"/>
      <c r="W46" s="377"/>
    </row>
    <row r="47" spans="1:30" ht="16.2" x14ac:dyDescent="0.3">
      <c r="A47" s="433" t="s">
        <v>506</v>
      </c>
      <c r="B47" s="433"/>
      <c r="C47" s="433"/>
      <c r="D47" s="433"/>
      <c r="E47" s="433"/>
      <c r="F47" s="433"/>
      <c r="G47" s="433"/>
      <c r="H47" s="433"/>
      <c r="I47" s="360"/>
      <c r="J47" s="362"/>
      <c r="K47" s="362"/>
      <c r="L47" s="361"/>
      <c r="M47" s="432"/>
      <c r="N47" s="432"/>
      <c r="O47" s="369"/>
      <c r="P47" s="369"/>
      <c r="Q47" s="366"/>
      <c r="S47" s="369"/>
      <c r="T47" s="366"/>
      <c r="U47" s="370"/>
      <c r="V47" s="366"/>
      <c r="W47" s="377"/>
    </row>
    <row r="48" spans="1:30" x14ac:dyDescent="0.3">
      <c r="A48" s="354"/>
      <c r="B48" s="354"/>
      <c r="C48" s="354"/>
      <c r="D48" s="354"/>
      <c r="E48" s="354"/>
      <c r="F48" s="354"/>
      <c r="G48" s="354"/>
      <c r="H48" s="354"/>
      <c r="I48" s="354"/>
      <c r="J48" s="354"/>
      <c r="K48" s="354"/>
      <c r="L48" s="361"/>
      <c r="M48" s="432"/>
      <c r="N48" s="432"/>
      <c r="O48" s="369"/>
      <c r="P48" s="369"/>
      <c r="Q48" s="369"/>
      <c r="R48" s="366"/>
      <c r="S48" s="369"/>
      <c r="T48" s="366"/>
      <c r="U48" s="370"/>
      <c r="V48" s="366"/>
      <c r="W48" s="377"/>
    </row>
    <row r="49" spans="1:23" ht="16.2" x14ac:dyDescent="0.3">
      <c r="A49" s="355" t="s">
        <v>507</v>
      </c>
      <c r="B49" s="354"/>
      <c r="C49" s="354"/>
      <c r="D49" s="354"/>
      <c r="E49" s="354"/>
      <c r="F49" s="354"/>
      <c r="G49" s="354"/>
      <c r="H49" s="354"/>
      <c r="I49" s="354"/>
      <c r="J49" s="354"/>
      <c r="K49" s="354"/>
      <c r="L49" s="361"/>
      <c r="M49" s="432"/>
      <c r="N49" s="432"/>
      <c r="O49" s="369"/>
      <c r="P49" s="369"/>
      <c r="Q49" s="369"/>
      <c r="R49" s="366"/>
      <c r="S49" s="369"/>
      <c r="T49" s="366"/>
      <c r="U49" s="370"/>
      <c r="V49" s="370"/>
      <c r="W49" s="377"/>
    </row>
    <row r="50" spans="1:23" x14ac:dyDescent="0.3">
      <c r="A50" s="354"/>
      <c r="B50" s="354"/>
      <c r="C50" s="354"/>
      <c r="D50" s="354"/>
      <c r="E50" s="354"/>
      <c r="F50" s="354"/>
      <c r="G50" s="354"/>
      <c r="H50" s="354"/>
      <c r="I50" s="354"/>
      <c r="J50" s="354"/>
      <c r="K50" s="354"/>
      <c r="L50" s="361"/>
      <c r="M50" s="432"/>
      <c r="N50" s="432"/>
      <c r="O50" s="369"/>
      <c r="P50" s="369"/>
      <c r="Q50" s="369"/>
      <c r="R50" s="366"/>
      <c r="S50" s="369"/>
      <c r="T50" s="366"/>
      <c r="U50" s="370"/>
      <c r="V50" s="370"/>
      <c r="W50" s="377"/>
    </row>
    <row r="51" spans="1:23" ht="16.2" x14ac:dyDescent="0.3">
      <c r="A51" s="355" t="s">
        <v>508</v>
      </c>
      <c r="B51" s="354"/>
      <c r="C51" s="354"/>
      <c r="D51" s="354"/>
      <c r="E51" s="354"/>
      <c r="F51" s="354"/>
      <c r="G51" s="354"/>
      <c r="H51" s="354"/>
      <c r="I51" s="354"/>
      <c r="J51" s="354"/>
      <c r="K51" s="354"/>
      <c r="L51" s="361"/>
      <c r="M51" s="432"/>
      <c r="N51" s="432"/>
      <c r="O51" s="369"/>
      <c r="P51" s="369"/>
      <c r="Q51" s="369"/>
      <c r="R51" s="366"/>
      <c r="S51" s="369"/>
      <c r="T51" s="366"/>
      <c r="U51" s="370"/>
      <c r="V51" s="370"/>
      <c r="W51" s="377"/>
    </row>
    <row r="52" spans="1:23" x14ac:dyDescent="0.3">
      <c r="A52" s="354"/>
      <c r="B52" s="354"/>
      <c r="C52" s="354"/>
      <c r="D52" s="354"/>
      <c r="E52" s="354"/>
      <c r="F52" s="354"/>
      <c r="G52" s="354"/>
      <c r="H52" s="354"/>
      <c r="I52" s="354"/>
      <c r="J52" s="354"/>
      <c r="K52" s="354"/>
      <c r="L52" s="361"/>
      <c r="M52" s="432"/>
      <c r="N52" s="432"/>
      <c r="O52" s="369"/>
      <c r="P52" s="369"/>
      <c r="Q52" s="369"/>
      <c r="R52" s="366"/>
      <c r="S52" s="369"/>
      <c r="T52" s="366"/>
      <c r="U52" s="370"/>
      <c r="V52" s="370"/>
      <c r="W52" s="377"/>
    </row>
    <row r="53" spans="1:23" x14ac:dyDescent="0.3">
      <c r="A53" s="434" t="s">
        <v>509</v>
      </c>
      <c r="B53" s="434"/>
      <c r="C53" s="434"/>
      <c r="D53" s="434"/>
      <c r="E53" s="434"/>
      <c r="F53" s="434"/>
      <c r="G53" s="434"/>
      <c r="H53" s="434"/>
      <c r="I53" s="434"/>
      <c r="J53" s="434"/>
      <c r="K53" s="434"/>
      <c r="L53" s="361"/>
      <c r="M53" s="432"/>
      <c r="N53" s="432"/>
      <c r="O53" s="369"/>
      <c r="P53" s="369"/>
      <c r="Q53" s="369"/>
      <c r="R53" s="366"/>
      <c r="S53" s="369"/>
      <c r="T53" s="366"/>
      <c r="U53" s="370"/>
      <c r="V53" s="366"/>
      <c r="W53" s="377"/>
    </row>
    <row r="54" spans="1:23" x14ac:dyDescent="0.3">
      <c r="A54" s="354"/>
      <c r="B54" s="354"/>
      <c r="C54" s="354"/>
      <c r="D54" s="354"/>
      <c r="E54" s="354"/>
      <c r="F54" s="354"/>
      <c r="G54" s="354"/>
      <c r="H54" s="354"/>
      <c r="I54" s="354"/>
      <c r="J54" s="354"/>
      <c r="K54" s="354"/>
      <c r="L54" s="361"/>
      <c r="M54" s="431"/>
      <c r="N54" s="431"/>
      <c r="O54" s="369"/>
      <c r="P54" s="369"/>
      <c r="Q54" s="369"/>
      <c r="R54" s="366"/>
      <c r="S54" s="369"/>
      <c r="T54" s="366"/>
      <c r="U54" s="370"/>
      <c r="V54" s="366"/>
      <c r="W54" s="361"/>
    </row>
    <row r="55" spans="1:23" ht="33" customHeight="1" x14ac:dyDescent="0.3">
      <c r="A55" s="354"/>
      <c r="B55" s="354"/>
      <c r="C55" s="354"/>
      <c r="D55" s="354"/>
      <c r="E55" s="354"/>
      <c r="F55" s="354"/>
      <c r="G55" s="354"/>
      <c r="H55" s="354"/>
      <c r="I55" s="354"/>
      <c r="J55" s="354"/>
      <c r="K55" s="354"/>
      <c r="L55" s="361"/>
      <c r="M55" s="366"/>
      <c r="N55" s="366"/>
      <c r="O55" s="366"/>
      <c r="P55" s="366"/>
      <c r="Q55" s="366"/>
      <c r="R55" s="366"/>
      <c r="S55" s="366"/>
      <c r="T55" s="366"/>
      <c r="U55" s="366"/>
      <c r="V55" s="366"/>
      <c r="W55" s="361"/>
    </row>
    <row r="56" spans="1:23" x14ac:dyDescent="0.3">
      <c r="F56" s="361"/>
      <c r="G56" s="361"/>
      <c r="H56" s="361"/>
      <c r="I56" s="361"/>
      <c r="L56" s="361"/>
      <c r="M56" s="436"/>
      <c r="N56" s="436"/>
      <c r="O56" s="367"/>
      <c r="P56" s="367"/>
      <c r="Q56" s="367"/>
      <c r="R56" s="366"/>
      <c r="S56" s="367"/>
      <c r="T56" s="366"/>
      <c r="U56" s="366"/>
      <c r="V56" s="366"/>
      <c r="W56" s="361"/>
    </row>
    <row r="57" spans="1:23" x14ac:dyDescent="0.3">
      <c r="F57" s="373"/>
      <c r="G57" s="374"/>
      <c r="H57" s="374"/>
      <c r="I57" s="361"/>
      <c r="L57" s="361"/>
      <c r="M57" s="432"/>
      <c r="N57" s="432"/>
      <c r="O57" s="369"/>
      <c r="P57" s="369"/>
      <c r="Q57" s="369"/>
      <c r="R57" s="366"/>
      <c r="S57" s="371"/>
      <c r="T57" s="366"/>
      <c r="U57" s="370"/>
      <c r="V57" s="366"/>
      <c r="W57" s="361"/>
    </row>
    <row r="58" spans="1:23" x14ac:dyDescent="0.3">
      <c r="F58" s="373"/>
      <c r="G58" s="374"/>
      <c r="H58" s="374"/>
      <c r="I58" s="361"/>
      <c r="L58" s="361"/>
      <c r="M58" s="432"/>
      <c r="N58" s="432"/>
      <c r="O58" s="369"/>
      <c r="P58" s="369"/>
      <c r="Q58" s="369"/>
      <c r="R58" s="366"/>
      <c r="S58" s="371"/>
      <c r="T58" s="366"/>
      <c r="U58" s="370"/>
      <c r="V58" s="366"/>
      <c r="W58" s="361"/>
    </row>
    <row r="59" spans="1:23" x14ac:dyDescent="0.3">
      <c r="F59" s="373"/>
      <c r="G59" s="374"/>
      <c r="H59" s="374"/>
      <c r="I59" s="361"/>
      <c r="L59" s="361"/>
      <c r="M59" s="432"/>
      <c r="N59" s="432"/>
      <c r="O59" s="369"/>
      <c r="P59" s="369"/>
      <c r="Q59" s="369"/>
      <c r="R59" s="366"/>
      <c r="S59" s="371"/>
      <c r="T59" s="366"/>
      <c r="U59" s="370"/>
      <c r="V59" s="366"/>
      <c r="W59" s="361"/>
    </row>
    <row r="60" spans="1:23" x14ac:dyDescent="0.3">
      <c r="F60" s="373"/>
      <c r="G60" s="374"/>
      <c r="H60" s="374"/>
      <c r="I60" s="361"/>
      <c r="L60" s="361"/>
      <c r="M60" s="432"/>
      <c r="N60" s="432"/>
      <c r="O60" s="369"/>
      <c r="P60" s="369"/>
      <c r="Q60" s="369"/>
      <c r="R60" s="366"/>
      <c r="S60" s="371"/>
      <c r="T60" s="366"/>
      <c r="U60" s="361"/>
      <c r="V60" s="366"/>
      <c r="W60" s="361"/>
    </row>
    <row r="61" spans="1:23" x14ac:dyDescent="0.3">
      <c r="F61" s="373"/>
      <c r="G61" s="374"/>
      <c r="H61" s="374"/>
      <c r="I61" s="361"/>
      <c r="L61" s="361"/>
      <c r="M61" s="432"/>
      <c r="N61" s="432"/>
      <c r="O61" s="369"/>
      <c r="P61" s="369"/>
      <c r="Q61" s="369"/>
      <c r="R61" s="366"/>
      <c r="S61" s="371"/>
      <c r="T61" s="366"/>
      <c r="U61" s="361"/>
      <c r="V61" s="366"/>
      <c r="W61" s="361"/>
    </row>
    <row r="62" spans="1:23" x14ac:dyDescent="0.3">
      <c r="F62" s="373"/>
      <c r="G62" s="374"/>
      <c r="H62" s="374"/>
      <c r="I62" s="361"/>
      <c r="L62" s="361"/>
      <c r="M62" s="432"/>
      <c r="N62" s="432"/>
      <c r="O62" s="369"/>
      <c r="P62" s="369"/>
      <c r="Q62" s="369"/>
      <c r="R62" s="366"/>
      <c r="S62" s="371"/>
      <c r="T62" s="366"/>
      <c r="U62" s="361"/>
      <c r="V62" s="366"/>
      <c r="W62" s="361"/>
    </row>
    <row r="63" spans="1:23" x14ac:dyDescent="0.3">
      <c r="F63" s="373"/>
      <c r="G63" s="374"/>
      <c r="H63" s="374"/>
      <c r="I63" s="361"/>
      <c r="L63" s="361"/>
      <c r="M63" s="432"/>
      <c r="N63" s="432"/>
      <c r="O63" s="369"/>
      <c r="P63" s="369"/>
      <c r="Q63" s="369"/>
      <c r="R63" s="366"/>
      <c r="S63" s="371"/>
      <c r="T63" s="366"/>
      <c r="U63" s="361"/>
      <c r="V63" s="366"/>
      <c r="W63" s="361"/>
    </row>
    <row r="64" spans="1:23" x14ac:dyDescent="0.3">
      <c r="F64" s="373"/>
      <c r="G64" s="374"/>
      <c r="H64" s="374"/>
      <c r="I64" s="361"/>
      <c r="L64" s="361"/>
      <c r="M64" s="432"/>
      <c r="N64" s="432"/>
      <c r="O64" s="369"/>
      <c r="P64" s="369"/>
      <c r="Q64" s="369"/>
      <c r="R64" s="366"/>
      <c r="S64" s="371"/>
      <c r="T64" s="366"/>
      <c r="U64" s="370"/>
      <c r="V64" s="366"/>
      <c r="W64" s="361"/>
    </row>
    <row r="65" spans="6:23" x14ac:dyDescent="0.3">
      <c r="F65" s="373"/>
      <c r="G65" s="374"/>
      <c r="H65" s="374"/>
      <c r="I65" s="361"/>
      <c r="L65" s="361"/>
      <c r="M65" s="431"/>
      <c r="N65" s="431"/>
      <c r="O65" s="369"/>
      <c r="P65" s="369"/>
      <c r="Q65" s="369"/>
      <c r="R65" s="366"/>
      <c r="S65" s="366"/>
      <c r="T65" s="366"/>
      <c r="U65" s="366"/>
      <c r="V65" s="366"/>
      <c r="W65" s="361"/>
    </row>
    <row r="66" spans="6:23" x14ac:dyDescent="0.3">
      <c r="F66" s="361"/>
      <c r="G66" s="361"/>
      <c r="H66" s="361"/>
      <c r="I66" s="361"/>
      <c r="L66" s="361"/>
      <c r="M66" s="366"/>
      <c r="N66" s="366"/>
      <c r="O66" s="366"/>
      <c r="P66" s="366"/>
      <c r="Q66" s="366"/>
      <c r="R66" s="366"/>
      <c r="S66" s="372"/>
      <c r="T66" s="366"/>
      <c r="U66" s="366"/>
      <c r="V66" s="366"/>
      <c r="W66" s="361"/>
    </row>
    <row r="67" spans="6:23" x14ac:dyDescent="0.3">
      <c r="L67" s="361"/>
      <c r="M67" s="366"/>
      <c r="N67" s="366"/>
      <c r="O67" s="366"/>
      <c r="P67" s="366"/>
      <c r="Q67" s="366"/>
      <c r="R67" s="366"/>
      <c r="S67" s="366"/>
      <c r="T67" s="366"/>
      <c r="U67" s="366"/>
      <c r="V67" s="366"/>
      <c r="W67" s="361"/>
    </row>
    <row r="68" spans="6:23" x14ac:dyDescent="0.3">
      <c r="L68" s="361"/>
      <c r="M68" s="361"/>
      <c r="N68" s="361"/>
      <c r="O68" s="361"/>
      <c r="P68" s="361"/>
      <c r="Q68" s="361"/>
      <c r="R68" s="361"/>
      <c r="S68" s="361"/>
      <c r="T68" s="361"/>
      <c r="U68" s="361"/>
      <c r="V68" s="361"/>
      <c r="W68" s="361"/>
    </row>
    <row r="69" spans="6:23" x14ac:dyDescent="0.3">
      <c r="L69" s="361"/>
      <c r="M69" s="361"/>
      <c r="N69" s="361"/>
      <c r="O69" s="361"/>
      <c r="P69" s="361"/>
      <c r="Q69" s="361"/>
      <c r="R69" s="361"/>
      <c r="S69" s="361"/>
      <c r="T69" s="361"/>
      <c r="U69" s="361"/>
      <c r="V69" s="361"/>
      <c r="W69" s="361"/>
    </row>
  </sheetData>
  <mergeCells count="58">
    <mergeCell ref="O18:Q18"/>
    <mergeCell ref="B16:I17"/>
    <mergeCell ref="E18:F18"/>
    <mergeCell ref="G18:H18"/>
    <mergeCell ref="J18:K18"/>
    <mergeCell ref="L18:M18"/>
    <mergeCell ref="M19:M20"/>
    <mergeCell ref="B19:B20"/>
    <mergeCell ref="C19:C20"/>
    <mergeCell ref="D19:D20"/>
    <mergeCell ref="E19:E20"/>
    <mergeCell ref="F19:F20"/>
    <mergeCell ref="G19:G20"/>
    <mergeCell ref="H19:H20"/>
    <mergeCell ref="I19:I20"/>
    <mergeCell ref="J19:J20"/>
    <mergeCell ref="K19:K20"/>
    <mergeCell ref="L19:L20"/>
    <mergeCell ref="Y19:Y20"/>
    <mergeCell ref="N19:N20"/>
    <mergeCell ref="O19:O20"/>
    <mergeCell ref="P19:P20"/>
    <mergeCell ref="Q19:Q20"/>
    <mergeCell ref="R19:R20"/>
    <mergeCell ref="S19:S20"/>
    <mergeCell ref="T19:T20"/>
    <mergeCell ref="U19:U20"/>
    <mergeCell ref="V19:V20"/>
    <mergeCell ref="W19:W20"/>
    <mergeCell ref="X19:X20"/>
    <mergeCell ref="Z19:Z20"/>
    <mergeCell ref="AA19:AA20"/>
    <mergeCell ref="AB19:AB20"/>
    <mergeCell ref="AC19:AC20"/>
    <mergeCell ref="AD19:AD20"/>
    <mergeCell ref="M58:N58"/>
    <mergeCell ref="A47:H47"/>
    <mergeCell ref="A53:K53"/>
    <mergeCell ref="M43:N43"/>
    <mergeCell ref="M45:N45"/>
    <mergeCell ref="M46:N46"/>
    <mergeCell ref="M47:N47"/>
    <mergeCell ref="M48:N48"/>
    <mergeCell ref="M49:N49"/>
    <mergeCell ref="M50:N50"/>
    <mergeCell ref="M51:N51"/>
    <mergeCell ref="M52:N52"/>
    <mergeCell ref="M53:N53"/>
    <mergeCell ref="M54:N54"/>
    <mergeCell ref="M56:N56"/>
    <mergeCell ref="M57:N57"/>
    <mergeCell ref="M65:N65"/>
    <mergeCell ref="M59:N59"/>
    <mergeCell ref="M60:N60"/>
    <mergeCell ref="M61:N61"/>
    <mergeCell ref="M62:N62"/>
    <mergeCell ref="M63:N63"/>
    <mergeCell ref="M64:N64"/>
  </mergeCells>
  <printOptions horizontalCentered="1"/>
  <pageMargins left="0.70866141732283472" right="0.70866141732283472" top="1.4173228346456694" bottom="0.6692913385826772" header="0.31496062992125984" footer="0.51181102362204722"/>
  <pageSetup paperSize="17" scale="63" orientation="landscape" horizontalDpi="90" verticalDpi="90" r:id="rId1"/>
  <headerFooter scaleWithDoc="0">
    <oddHeader>&amp;R&amp;7Toronto Hydro-Electric System Limited
EB-2018-0165
Exhibit U
Tab 8
Schedule 1
Appendix D
FILED:  April 30, 2019
Page &amp;P of &amp;N</oddHeader>
    <oddFooter>&amp;C&amp;7&amp;A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84"/>
  <sheetViews>
    <sheetView showGridLines="0" view="pageBreakPreview" topLeftCell="B1" zoomScale="60" zoomScaleNormal="85" workbookViewId="0">
      <selection activeCell="C21" sqref="C21"/>
    </sheetView>
  </sheetViews>
  <sheetFormatPr defaultColWidth="9.109375" defaultRowHeight="13.2" x14ac:dyDescent="0.25"/>
  <cols>
    <col min="1" max="1" width="3.109375" style="29" hidden="1" customWidth="1"/>
    <col min="2" max="2" width="58.33203125" style="29" customWidth="1"/>
    <col min="3" max="3" width="9.109375" style="29"/>
    <col min="4" max="4" width="14.5546875" style="29" customWidth="1"/>
    <col min="5" max="5" width="14.6640625" style="29" customWidth="1"/>
    <col min="6" max="11" width="24.109375" style="29" customWidth="1"/>
    <col min="12" max="12" width="19.33203125" style="29" customWidth="1"/>
    <col min="13" max="14" width="24.109375" style="29" customWidth="1"/>
    <col min="15" max="25" width="24.109375" style="29" hidden="1" customWidth="1"/>
    <col min="26" max="26" width="9.109375" style="29"/>
    <col min="27" max="28" width="9.109375" style="29" customWidth="1"/>
    <col min="29" max="16384" width="9.109375" style="29"/>
  </cols>
  <sheetData>
    <row r="1" spans="1:27" ht="28.5" customHeight="1" x14ac:dyDescent="0.3">
      <c r="B1" s="273" t="s">
        <v>511</v>
      </c>
      <c r="H1" s="302"/>
      <c r="AA1" s="29">
        <v>22</v>
      </c>
    </row>
    <row r="2" spans="1:27" x14ac:dyDescent="0.25">
      <c r="AA2" s="29">
        <v>23</v>
      </c>
    </row>
    <row r="3" spans="1:27" x14ac:dyDescent="0.25">
      <c r="D3" s="397"/>
      <c r="E3" s="397"/>
      <c r="F3" s="397"/>
      <c r="I3" s="399"/>
    </row>
    <row r="4" spans="1:27" ht="52.8" x14ac:dyDescent="0.25">
      <c r="A4" s="29">
        <v>1</v>
      </c>
      <c r="D4" s="35" t="s">
        <v>38</v>
      </c>
      <c r="E4" s="36" t="s">
        <v>39</v>
      </c>
      <c r="F4" s="35" t="str">
        <f>IF(LEN(TRIM('4. Billing Determinants'!$B21))=0, "", UPPER('4. Billing Determinants'!$B21))</f>
        <v>RESIDENTIAL SERVICE CLASSIFICATION</v>
      </c>
      <c r="G4" s="35" t="str">
        <f>IF(LEN(TRIM('4. Billing Determinants'!$B22))=0, "", '4. Billing Determinants'!$B22)</f>
        <v>COMPETITIVE SECTOR MULTI-UNIT RESIDENTIAL SERVICE CLASSIFICATION</v>
      </c>
      <c r="H4" s="35" t="str">
        <f>IF(LEN(TRIM('4. Billing Determinants'!$B23))=0, "", '4. Billing Determinants'!$B23)</f>
        <v>GENERAL SERVICE LESS THAN 50 KW SERVICE CLASSIFICATION</v>
      </c>
      <c r="I4" s="35" t="str">
        <f>IF(LEN(TRIM('4. Billing Determinants'!$B24))=0, "", '4. Billing Determinants'!$B24)</f>
        <v>GENERAL SERVICE 50 TO 999 KW SERVICE CLASSIFICATION</v>
      </c>
      <c r="J4" s="35" t="str">
        <f>IF(LEN(TRIM('4. Billing Determinants'!$B25))=0, "", '4. Billing Determinants'!$B25)</f>
        <v>GENERAL SERVICE 1,000 TO 4,999 KW SERVICE CLASSIFICATION</v>
      </c>
      <c r="K4" s="35" t="str">
        <f>IF(LEN(TRIM('4. Billing Determinants'!$B26))=0, "", '4. Billing Determinants'!$B26)</f>
        <v>LARGE USE SERVICE CLASSIFICATION</v>
      </c>
      <c r="L4" s="35" t="str">
        <f>IF(LEN(TRIM('4. Billing Determinants'!$B27))=0, "", '4. Billing Determinants'!$B27)</f>
        <v>STANDBY POWER SERVICE CLASSIFICATION</v>
      </c>
      <c r="M4" s="35" t="str">
        <f>IF(LEN(TRIM('4. Billing Determinants'!$B28))=0, "", '4. Billing Determinants'!$B28)</f>
        <v>UNMETERED SCATTERED LOAD SERVICE CLASSIFICATION</v>
      </c>
      <c r="N4" s="35" t="str">
        <f>IF(LEN(TRIM('4. Billing Determinants'!$B29))=0, "", '4. Billing Determinants'!$B29)</f>
        <v>STREET LIGHTING SERVICE CLASSIFICATION</v>
      </c>
      <c r="O4" s="35" t="str">
        <f>IF(LEN(TRIM('4. Billing Determinants'!$B30))=0, "", '4. Billing Determinants'!$B30)</f>
        <v/>
      </c>
      <c r="P4" s="35" t="str">
        <f>IF(LEN(TRIM('4. Billing Determinants'!$B31))=0, "", '4. Billing Determinants'!$B31)</f>
        <v/>
      </c>
      <c r="Q4" s="35" t="str">
        <f>IF(LEN(TRIM('4. Billing Determinants'!$B32))=0, "", '4. Billing Determinants'!$B32)</f>
        <v/>
      </c>
      <c r="R4" s="35" t="str">
        <f>IF(LEN(TRIM('4. Billing Determinants'!$B33))=0, "", '4. Billing Determinants'!$B33)</f>
        <v/>
      </c>
      <c r="S4" s="35" t="str">
        <f>IF(LEN(TRIM('4. Billing Determinants'!$B34))=0, "", '4. Billing Determinants'!$B34)</f>
        <v/>
      </c>
      <c r="T4" s="35" t="str">
        <f>IF(LEN(TRIM('4. Billing Determinants'!$B35))=0, "", '4. Billing Determinants'!$B35)</f>
        <v/>
      </c>
      <c r="U4" s="35" t="str">
        <f>IF(LEN(TRIM('4. Billing Determinants'!$B36))=0, "", '4. Billing Determinants'!$B36)</f>
        <v/>
      </c>
      <c r="V4" s="35" t="str">
        <f>IF(LEN(TRIM('4. Billing Determinants'!$B37))=0, "", '4. Billing Determinants'!$B37)</f>
        <v/>
      </c>
      <c r="W4" s="35" t="str">
        <f>IF(LEN(TRIM('4. Billing Determinants'!$B38))=0, "", '4. Billing Determinants'!$B38)</f>
        <v/>
      </c>
      <c r="X4" s="35" t="str">
        <f>IF(LEN(TRIM('4. Billing Determinants'!$B39))=0, "", '4. Billing Determinants'!$B39)</f>
        <v/>
      </c>
      <c r="Y4" s="35" t="str">
        <f>IF(LEN(TRIM('4. Billing Determinants'!$B40))=0, "", '4. Billing Determinants'!$B40)</f>
        <v/>
      </c>
    </row>
    <row r="5" spans="1:27" x14ac:dyDescent="0.25">
      <c r="A5" s="29">
        <v>2</v>
      </c>
      <c r="B5" s="37" t="s">
        <v>40</v>
      </c>
      <c r="C5" s="38">
        <v>1550</v>
      </c>
      <c r="D5" s="223">
        <v>330703.40425220062</v>
      </c>
      <c r="E5" s="39" t="s">
        <v>36</v>
      </c>
      <c r="F5" s="43">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63215.029062388057</v>
      </c>
      <c r="G5" s="43">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4154.101222136369</v>
      </c>
      <c r="H5" s="43">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32073.441626467255</v>
      </c>
      <c r="I5" s="43">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134759.27198787389</v>
      </c>
      <c r="J5" s="43">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64111.069691146578</v>
      </c>
      <c r="K5" s="43">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30202.857230156249</v>
      </c>
      <c r="L5" s="43">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3">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566.25173855839989</v>
      </c>
      <c r="N5" s="43">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1621.381693473829</v>
      </c>
      <c r="O5" s="43">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3">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3">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3">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3">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3">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3">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3">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3">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3">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3">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ht="14.4" x14ac:dyDescent="0.3">
      <c r="A6" s="29">
        <v>3</v>
      </c>
      <c r="B6" s="40" t="s">
        <v>41</v>
      </c>
      <c r="C6" s="38">
        <v>1551</v>
      </c>
      <c r="D6" s="223">
        <v>-738258.54679329658</v>
      </c>
      <c r="E6" s="41" t="s">
        <v>8</v>
      </c>
      <c r="F6" s="385">
        <f>$D6*('4. Billing Determinants'!D21/SUM('4. Billing Determinants'!$D$21:$D$23))</f>
        <v>-587800.08101075632</v>
      </c>
      <c r="G6" s="385">
        <f>$D6*('4. Billing Determinants'!D22/SUM('4. Billing Determinants'!$D$21:$D$23))</f>
        <v>-82039.238902024415</v>
      </c>
      <c r="H6" s="385">
        <f>$D6*('4. Billing Determinants'!D23/SUM('4. Billing Determinants'!$D$21:$D$23))</f>
        <v>-68419.226880515838</v>
      </c>
      <c r="I6" s="43">
        <v>0</v>
      </c>
      <c r="J6" s="43">
        <v>0</v>
      </c>
      <c r="K6" s="43">
        <v>0</v>
      </c>
      <c r="L6" s="43">
        <v>0</v>
      </c>
      <c r="M6" s="43">
        <v>0</v>
      </c>
      <c r="N6" s="43">
        <v>0</v>
      </c>
      <c r="O6" s="43">
        <v>0</v>
      </c>
      <c r="P6" s="43">
        <v>0</v>
      </c>
      <c r="Q6" s="43">
        <v>0</v>
      </c>
      <c r="R6" s="43">
        <v>0</v>
      </c>
      <c r="S6" s="43">
        <v>0</v>
      </c>
      <c r="T6" s="43">
        <v>0</v>
      </c>
      <c r="U6" s="43">
        <v>0</v>
      </c>
      <c r="V6" s="43">
        <v>0</v>
      </c>
      <c r="W6" s="43">
        <v>0</v>
      </c>
      <c r="X6" s="43">
        <v>0</v>
      </c>
      <c r="Y6" s="43">
        <v>0</v>
      </c>
    </row>
    <row r="7" spans="1:27" x14ac:dyDescent="0.25">
      <c r="A7" s="42">
        <v>4</v>
      </c>
      <c r="B7" s="40" t="s">
        <v>42</v>
      </c>
      <c r="C7" s="38">
        <v>1580</v>
      </c>
      <c r="D7" s="223">
        <v>-4346196.345951885</v>
      </c>
      <c r="E7" s="39" t="s">
        <v>36</v>
      </c>
      <c r="F7" s="43">
        <f>IFERROR(IF(F$4="",0,IF($E7="kWh",VLOOKUP(F$4,'4. Billing Determinants'!$B$19:$R$41,11,0)/'4. Billing Determinants'!$L$41*$D7,IF($E7="kW",VLOOKUP(F$4,'4. Billing Determinants'!$B$19:$R$41,12,0)/'4. Billing Determinants'!$M$41*$D7,))),0)</f>
        <v>-842411.74526490446</v>
      </c>
      <c r="G7" s="43">
        <f>IFERROR(IF(G$4="",0,IF($E7="kWh",VLOOKUP(G$4,'4. Billing Determinants'!$B$19:$R$41,11,0)/'4. Billing Determinants'!$L$41*$D7,IF($E7="kW",VLOOKUP(G$4,'4. Billing Determinants'!$B$19:$R$41,12,0)/'4. Billing Determinants'!$M$41*$D7,))),0)</f>
        <v>-55358.096206730952</v>
      </c>
      <c r="H7" s="43">
        <f>IFERROR(IF(H$4="",0,IF($E7="kWh",VLOOKUP(H$4,'4. Billing Determinants'!$B$19:$R$41,11,0)/'4. Billing Determinants'!$L$41*$D7,IF($E7="kW",VLOOKUP(H$4,'4. Billing Determinants'!$B$19:$R$41,12,0)/'4. Billing Determinants'!$M$41*$D7,))),0)</f>
        <v>-427414.878043301</v>
      </c>
      <c r="I7" s="43">
        <f>IFERROR(IF(I$4="",0,IF($E7="kWh",VLOOKUP(I$4,'4. Billing Determinants'!$B$19:$R$41,11,0)/'4. Billing Determinants'!$L$41*$D7,IF($E7="kW",VLOOKUP(I$4,'4. Billing Determinants'!$B$19:$R$41,12,0)/'4. Billing Determinants'!$M$41*$D7,))),0)</f>
        <v>-1786308.1871060613</v>
      </c>
      <c r="J7" s="43">
        <f>IFERROR(IF(J$4="",0,IF($E7="kWh",VLOOKUP(J$4,'4. Billing Determinants'!$B$19:$R$41,11,0)/'4. Billing Determinants'!$L$41*$D7,IF($E7="kW",VLOOKUP(J$4,'4. Billing Determinants'!$B$19:$R$41,12,0)/'4. Billing Determinants'!$M$41*$D7,))),0)</f>
        <v>-854272.42460168083</v>
      </c>
      <c r="K7" s="43">
        <f>IFERROR(IF(K$4="",0,IF($E7="kWh",VLOOKUP(K$4,'4. Billing Determinants'!$B$19:$R$41,11,0)/'4. Billing Determinants'!$L$41*$D7,IF($E7="kW",VLOOKUP(K$4,'4. Billing Determinants'!$B$19:$R$41,12,0)/'4. Billing Determinants'!$M$41*$D7,))),0)</f>
        <v>-351278.32549039717</v>
      </c>
      <c r="L7" s="43">
        <f>IFERROR(IF(L$4="",0,IF($E7="kWh",VLOOKUP(L$4,'4. Billing Determinants'!$B$19:$R$41,11,0)/'4. Billing Determinants'!$L$41*$D7,IF($E7="kW",VLOOKUP(L$4,'4. Billing Determinants'!$B$19:$R$41,12,0)/'4. Billing Determinants'!$M$41*$D7,))),0)</f>
        <v>0</v>
      </c>
      <c r="M7" s="43">
        <f>IFERROR(IF(M$4="",0,IF($E7="kWh",VLOOKUP(M$4,'4. Billing Determinants'!$B$19:$R$41,11,0)/'4. Billing Determinants'!$L$41*$D7,IF($E7="kW",VLOOKUP(M$4,'4. Billing Determinants'!$B$19:$R$41,12,0)/'4. Billing Determinants'!$M$41*$D7,))),0)</f>
        <v>-7545.94472886331</v>
      </c>
      <c r="N7" s="43">
        <f>IFERROR(IF(N$4="",0,IF($E7="kWh",VLOOKUP(N$4,'4. Billing Determinants'!$B$19:$R$41,11,0)/'4. Billing Determinants'!$L$41*$D7,IF($E7="kW",VLOOKUP(N$4,'4. Billing Determinants'!$B$19:$R$41,12,0)/'4. Billing Determinants'!$M$41*$D7,))),0)</f>
        <v>-21606.744509946395</v>
      </c>
      <c r="O7" s="43">
        <f>IFERROR(IF(O$4="",0,IF($E7="kWh",VLOOKUP(O$4,'4. Billing Determinants'!$B$19:$R$41,11,0)/'4. Billing Determinants'!$L$41*$D7,IF($E7="kW",VLOOKUP(O$4,'4. Billing Determinants'!$B$19:$R$41,12,0)/'4. Billing Determinants'!$M$41*$D7,))),0)</f>
        <v>0</v>
      </c>
      <c r="P7" s="43">
        <f>IFERROR(IF(P$4="",0,IF($E7="kWh",VLOOKUP(P$4,'4. Billing Determinants'!$B$19:$R$41,11,0)/'4. Billing Determinants'!$L$41*$D7,IF($E7="kW",VLOOKUP(P$4,'4. Billing Determinants'!$B$19:$R$41,12,0)/'4. Billing Determinants'!$M$41*$D7,))),0)</f>
        <v>0</v>
      </c>
      <c r="Q7" s="43">
        <f>IFERROR(IF(Q$4="",0,IF($E7="kWh",VLOOKUP(Q$4,'4. Billing Determinants'!$B$19:$R$41,11,0)/'4. Billing Determinants'!$L$41*$D7,IF($E7="kW",VLOOKUP(Q$4,'4. Billing Determinants'!$B$19:$R$41,12,0)/'4. Billing Determinants'!$M$41*$D7,))),0)</f>
        <v>0</v>
      </c>
      <c r="R7" s="43">
        <f>IFERROR(IF(R$4="",0,IF($E7="kWh",VLOOKUP(R$4,'4. Billing Determinants'!$B$19:$R$41,11,0)/'4. Billing Determinants'!$L$41*$D7,IF($E7="kW",VLOOKUP(R$4,'4. Billing Determinants'!$B$19:$R$41,12,0)/'4. Billing Determinants'!$M$41*$D7,))),0)</f>
        <v>0</v>
      </c>
      <c r="S7" s="43">
        <f>IFERROR(IF(S$4="",0,IF($E7="kWh",VLOOKUP(S$4,'4. Billing Determinants'!$B$19:$R$41,11,0)/'4. Billing Determinants'!$L$41*$D7,IF($E7="kW",VLOOKUP(S$4,'4. Billing Determinants'!$B$19:$R$41,12,0)/'4. Billing Determinants'!$M$41*$D7,))),0)</f>
        <v>0</v>
      </c>
      <c r="T7" s="43">
        <f>IFERROR(IF(T$4="",0,IF($E7="kWh",VLOOKUP(T$4,'4. Billing Determinants'!$B$19:$R$41,11,0)/'4. Billing Determinants'!$L$41*$D7,IF($E7="kW",VLOOKUP(T$4,'4. Billing Determinants'!$B$19:$R$41,12,0)/'4. Billing Determinants'!$M$41*$D7,))),0)</f>
        <v>0</v>
      </c>
      <c r="U7" s="43">
        <f>IFERROR(IF(U$4="",0,IF($E7="kWh",VLOOKUP(U$4,'4. Billing Determinants'!$B$19:$R$41,11,0)/'4. Billing Determinants'!$L$41*$D7,IF($E7="kW",VLOOKUP(U$4,'4. Billing Determinants'!$B$19:$R$41,12,0)/'4. Billing Determinants'!$M$41*$D7,))),0)</f>
        <v>0</v>
      </c>
      <c r="V7" s="43">
        <f>IFERROR(IF(V$4="",0,IF($E7="kWh",VLOOKUP(V$4,'4. Billing Determinants'!$B$19:$R$41,11,0)/'4. Billing Determinants'!$L$41*$D7,IF($E7="kW",VLOOKUP(V$4,'4. Billing Determinants'!$B$19:$R$41,12,0)/'4. Billing Determinants'!$M$41*$D7,))),0)</f>
        <v>0</v>
      </c>
      <c r="W7" s="43">
        <f>IFERROR(IF(W$4="",0,IF($E7="kWh",VLOOKUP(W$4,'4. Billing Determinants'!$B$19:$R$41,11,0)/'4. Billing Determinants'!$L$41*$D7,IF($E7="kW",VLOOKUP(W$4,'4. Billing Determinants'!$B$19:$R$41,12,0)/'4. Billing Determinants'!$M$41*$D7,))),0)</f>
        <v>0</v>
      </c>
      <c r="X7" s="43">
        <f>IFERROR(IF(X$4="",0,IF($E7="kWh",VLOOKUP(X$4,'4. Billing Determinants'!$B$19:$R$41,11,0)/'4. Billing Determinants'!$L$41*$D7,IF($E7="kW",VLOOKUP(X$4,'4. Billing Determinants'!$B$19:$R$41,12,0)/'4. Billing Determinants'!$M$41*$D7,))),0)</f>
        <v>0</v>
      </c>
      <c r="Y7" s="43">
        <f>IFERROR(IF(Y$4="",0,IF($E7="kWh",VLOOKUP(Y$4,'4. Billing Determinants'!$B$19:$R$41,11,0)/'4. Billing Determinants'!$L$41*$D7,IF($E7="kW",VLOOKUP(Y$4,'4. Billing Determinants'!$B$19:$R$41,12,0)/'4. Billing Determinants'!$M$41*$D7,))),0)</f>
        <v>0</v>
      </c>
    </row>
    <row r="8" spans="1:27" x14ac:dyDescent="0.25">
      <c r="A8" s="29">
        <v>5</v>
      </c>
      <c r="B8" s="40" t="s">
        <v>43</v>
      </c>
      <c r="C8" s="38">
        <v>1584</v>
      </c>
      <c r="D8" s="223">
        <v>9204065.5265674666</v>
      </c>
      <c r="E8" s="39" t="s">
        <v>36</v>
      </c>
      <c r="F8" s="43">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1759386.9983581055</v>
      </c>
      <c r="G8" s="43">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115616.0455589949</v>
      </c>
      <c r="H8" s="43">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892661.08118866396</v>
      </c>
      <c r="I8" s="43">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3750590.873092487</v>
      </c>
      <c r="J8" s="43">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1784325.4070818049</v>
      </c>
      <c r="K8" s="43">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840599.38138381066</v>
      </c>
      <c r="L8" s="43">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3">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15759.795754172617</v>
      </c>
      <c r="N8" s="43">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45125.944149426592</v>
      </c>
      <c r="O8" s="43">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3">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3">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3">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3">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3">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3">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3">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3">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3">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3">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5">
      <c r="A9" s="29">
        <v>6</v>
      </c>
      <c r="B9" s="40" t="s">
        <v>44</v>
      </c>
      <c r="C9" s="38">
        <v>1586</v>
      </c>
      <c r="D9" s="223">
        <v>17882317.913934521</v>
      </c>
      <c r="E9" s="39" t="s">
        <v>36</v>
      </c>
      <c r="F9" s="43">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3418263.1085652364</v>
      </c>
      <c r="G9" s="43">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224627.13641815243</v>
      </c>
      <c r="H9" s="43">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1734325.9016502607</v>
      </c>
      <c r="I9" s="43">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7286916.6526624765</v>
      </c>
      <c r="J9" s="43">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3466715.2357016173</v>
      </c>
      <c r="K9" s="43">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1633176.7014014216</v>
      </c>
      <c r="L9" s="43">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3">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30619.260273768588</v>
      </c>
      <c r="N9" s="43">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87673.917261586845</v>
      </c>
      <c r="O9" s="43">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3">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3">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3">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3">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3">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3">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3">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3">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3">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3">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5">
      <c r="A10" s="29">
        <v>7</v>
      </c>
      <c r="B10" s="40" t="s">
        <v>45</v>
      </c>
      <c r="C10" s="38">
        <v>1588</v>
      </c>
      <c r="D10" s="223">
        <v>-5646008.988762009</v>
      </c>
      <c r="E10" s="39" t="s">
        <v>36</v>
      </c>
      <c r="F10" s="43">
        <f>IFERROR(IF(F$4="",0,IF($E10="kWh",VLOOKUP(F$4,'4. Billing Determinants'!$B$19:$R$41,11,0)/'4. Billing Determinants'!$L$41*$D10,IF($E10="kW",VLOOKUP(F$4,'4. Billing Determinants'!$B$19:$R$41,12,0)/'4. Billing Determinants'!$M$41*$D10,))),0)</f>
        <v>-1094350.99277887</v>
      </c>
      <c r="G10" s="43">
        <f>IFERROR(IF(G$4="",0,IF($E10="kWh",VLOOKUP(G$4,'4. Billing Determinants'!$B$19:$R$41,11,0)/'4. Billing Determinants'!$L$41*$D10,IF($E10="kW",VLOOKUP(G$4,'4. Billing Determinants'!$B$19:$R$41,12,0)/'4. Billing Determinants'!$M$41*$D10,))),0)</f>
        <v>-71913.98729030526</v>
      </c>
      <c r="H10" s="43">
        <f>IFERROR(IF(H$4="",0,IF($E10="kWh",VLOOKUP(H$4,'4. Billing Determinants'!$B$19:$R$41,11,0)/'4. Billing Determinants'!$L$41*$D10,IF($E10="kW",VLOOKUP(H$4,'4. Billing Determinants'!$B$19:$R$41,12,0)/'4. Billing Determinants'!$M$41*$D10,))),0)</f>
        <v>-555241.42290782055</v>
      </c>
      <c r="I10" s="43">
        <f>IFERROR(IF(I$4="",0,IF($E10="kWh",VLOOKUP(I$4,'4. Billing Determinants'!$B$19:$R$41,11,0)/'4. Billing Determinants'!$L$41*$D10,IF($E10="kW",VLOOKUP(I$4,'4. Billing Determinants'!$B$19:$R$41,12,0)/'4. Billing Determinants'!$M$41*$D10,))),0)</f>
        <v>-2320537.609971025</v>
      </c>
      <c r="J10" s="43">
        <f>IFERROR(IF(J$4="",0,IF($E10="kWh",VLOOKUP(J$4,'4. Billing Determinants'!$B$19:$R$41,11,0)/'4. Billing Determinants'!$L$41*$D10,IF($E10="kW",VLOOKUP(J$4,'4. Billing Determinants'!$B$19:$R$41,12,0)/'4. Billing Determinants'!$M$41*$D10,))),0)</f>
        <v>-1109758.8337547237</v>
      </c>
      <c r="K10" s="43">
        <f>IFERROR(IF(K$4="",0,IF($E10="kWh",VLOOKUP(K$4,'4. Billing Determinants'!$B$19:$R$41,11,0)/'4. Billing Determinants'!$L$41*$D10,IF($E10="kW",VLOOKUP(K$4,'4. Billing Determinants'!$B$19:$R$41,12,0)/'4. Billing Determinants'!$M$41*$D10,))),0)</f>
        <v>-456334.78688171669</v>
      </c>
      <c r="L10" s="43">
        <f>IFERROR(IF(L$4="",0,IF($E10="kWh",VLOOKUP(L$4,'4. Billing Determinants'!$B$19:$R$41,11,0)/'4. Billing Determinants'!$L$41*$D10,IF($E10="kW",VLOOKUP(L$4,'4. Billing Determinants'!$B$19:$R$41,12,0)/'4. Billing Determinants'!$M$41*$D10,))),0)</f>
        <v>0</v>
      </c>
      <c r="M10" s="43">
        <f>IFERROR(IF(M$4="",0,IF($E10="kWh",VLOOKUP(M$4,'4. Billing Determinants'!$B$19:$R$41,11,0)/'4. Billing Determinants'!$L$41*$D10,IF($E10="kW",VLOOKUP(M$4,'4. Billing Determinants'!$B$19:$R$41,12,0)/'4. Billing Determinants'!$M$41*$D10,))),0)</f>
        <v>-9802.7029560102637</v>
      </c>
      <c r="N10" s="43">
        <f>IFERROR(IF(N$4="",0,IF($E10="kWh",VLOOKUP(N$4,'4. Billing Determinants'!$B$19:$R$41,11,0)/'4. Billing Determinants'!$L$41*$D10,IF($E10="kW",VLOOKUP(N$4,'4. Billing Determinants'!$B$19:$R$41,12,0)/'4. Billing Determinants'!$M$41*$D10,))),0)</f>
        <v>-28068.652221537726</v>
      </c>
      <c r="O10" s="43">
        <f>IFERROR(IF(O$4="",0,IF($E10="kWh",VLOOKUP(O$4,'4. Billing Determinants'!$B$19:$R$41,11,0)/'4. Billing Determinants'!$L$41*$D10,IF($E10="kW",VLOOKUP(O$4,'4. Billing Determinants'!$B$19:$R$41,12,0)/'4. Billing Determinants'!$M$41*$D10,))),0)</f>
        <v>0</v>
      </c>
      <c r="P10" s="43">
        <f>IFERROR(IF(P$4="",0,IF($E10="kWh",VLOOKUP(P$4,'4. Billing Determinants'!$B$19:$R$41,11,0)/'4. Billing Determinants'!$L$41*$D10,IF($E10="kW",VLOOKUP(P$4,'4. Billing Determinants'!$B$19:$R$41,12,0)/'4. Billing Determinants'!$M$41*$D10,))),0)</f>
        <v>0</v>
      </c>
      <c r="Q10" s="43">
        <f>IFERROR(IF(Q$4="",0,IF($E10="kWh",VLOOKUP(Q$4,'4. Billing Determinants'!$B$19:$R$41,11,0)/'4. Billing Determinants'!$L$41*$D10,IF($E10="kW",VLOOKUP(Q$4,'4. Billing Determinants'!$B$19:$R$41,12,0)/'4. Billing Determinants'!$M$41*$D10,))),0)</f>
        <v>0</v>
      </c>
      <c r="R10" s="43">
        <f>IFERROR(IF(R$4="",0,IF($E10="kWh",VLOOKUP(R$4,'4. Billing Determinants'!$B$19:$R$41,11,0)/'4. Billing Determinants'!$L$41*$D10,IF($E10="kW",VLOOKUP(R$4,'4. Billing Determinants'!$B$19:$R$41,12,0)/'4. Billing Determinants'!$M$41*$D10,))),0)</f>
        <v>0</v>
      </c>
      <c r="S10" s="43">
        <f>IFERROR(IF(S$4="",0,IF($E10="kWh",VLOOKUP(S$4,'4. Billing Determinants'!$B$19:$R$41,11,0)/'4. Billing Determinants'!$L$41*$D10,IF($E10="kW",VLOOKUP(S$4,'4. Billing Determinants'!$B$19:$R$41,12,0)/'4. Billing Determinants'!$M$41*$D10,))),0)</f>
        <v>0</v>
      </c>
      <c r="T10" s="43">
        <f>IFERROR(IF(T$4="",0,IF($E10="kWh",VLOOKUP(T$4,'4. Billing Determinants'!$B$19:$R$41,11,0)/'4. Billing Determinants'!$L$41*$D10,IF($E10="kW",VLOOKUP(T$4,'4. Billing Determinants'!$B$19:$R$41,12,0)/'4. Billing Determinants'!$M$41*$D10,))),0)</f>
        <v>0</v>
      </c>
      <c r="U10" s="43">
        <f>IFERROR(IF(U$4="",0,IF($E10="kWh",VLOOKUP(U$4,'4. Billing Determinants'!$B$19:$R$41,11,0)/'4. Billing Determinants'!$L$41*$D10,IF($E10="kW",VLOOKUP(U$4,'4. Billing Determinants'!$B$19:$R$41,12,0)/'4. Billing Determinants'!$M$41*$D10,))),0)</f>
        <v>0</v>
      </c>
      <c r="V10" s="43">
        <f>IFERROR(IF(V$4="",0,IF($E10="kWh",VLOOKUP(V$4,'4. Billing Determinants'!$B$19:$R$41,11,0)/'4. Billing Determinants'!$L$41*$D10,IF($E10="kW",VLOOKUP(V$4,'4. Billing Determinants'!$B$19:$R$41,12,0)/'4. Billing Determinants'!$M$41*$D10,))),0)</f>
        <v>0</v>
      </c>
      <c r="W10" s="43">
        <f>IFERROR(IF(W$4="",0,IF($E10="kWh",VLOOKUP(W$4,'4. Billing Determinants'!$B$19:$R$41,11,0)/'4. Billing Determinants'!$L$41*$D10,IF($E10="kW",VLOOKUP(W$4,'4. Billing Determinants'!$B$19:$R$41,12,0)/'4. Billing Determinants'!$M$41*$D10,))),0)</f>
        <v>0</v>
      </c>
      <c r="X10" s="43">
        <f>IFERROR(IF(X$4="",0,IF($E10="kWh",VLOOKUP(X$4,'4. Billing Determinants'!$B$19:$R$41,11,0)/'4. Billing Determinants'!$L$41*$D10,IF($E10="kW",VLOOKUP(X$4,'4. Billing Determinants'!$B$19:$R$41,12,0)/'4. Billing Determinants'!$M$41*$D10,))),0)</f>
        <v>0</v>
      </c>
      <c r="Y10" s="43">
        <f>IFERROR(IF(Y$4="",0,IF($E10="kWh",VLOOKUP(Y$4,'4. Billing Determinants'!$B$19:$R$41,11,0)/'4. Billing Determinants'!$L$41*$D10,IF($E10="kW",VLOOKUP(Y$4,'4. Billing Determinants'!$B$19:$R$41,12,0)/'4. Billing Determinants'!$M$41*$D10,))),0)</f>
        <v>0</v>
      </c>
    </row>
    <row r="11" spans="1:27" x14ac:dyDescent="0.25">
      <c r="A11" s="42">
        <v>8</v>
      </c>
      <c r="B11" s="37" t="s">
        <v>46</v>
      </c>
      <c r="C11" s="38">
        <v>1589</v>
      </c>
      <c r="D11" s="350">
        <f>'6.1a GA Allocation'!C29</f>
        <v>-22861165.775253296</v>
      </c>
      <c r="E11" s="44" t="s">
        <v>47</v>
      </c>
      <c r="F11" s="43">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-350952.77163642313</v>
      </c>
      <c r="G11" s="43">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-3646.99476301288</v>
      </c>
      <c r="H11" s="43">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-989399.2355936825</v>
      </c>
      <c r="I11" s="43">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-18386294.384394303</v>
      </c>
      <c r="J11" s="43">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-2210116.8629934667</v>
      </c>
      <c r="K11" s="43">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-582954.7930622783</v>
      </c>
      <c r="L11" s="43">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43">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-344.30258549288351</v>
      </c>
      <c r="N11" s="43">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-337456.43022463191</v>
      </c>
      <c r="O11" s="43">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43">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43">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43">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43">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43">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43">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43">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43">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43">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43">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5">
      <c r="A12" s="29">
        <v>9</v>
      </c>
      <c r="B12" s="45" t="s">
        <v>48</v>
      </c>
      <c r="C12" s="38">
        <v>1595</v>
      </c>
      <c r="D12" s="223"/>
      <c r="E12" s="44" t="s">
        <v>49</v>
      </c>
      <c r="F12" s="43">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3">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3">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3">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3">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3">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3">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3">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3">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3">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3">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3">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3">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3">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3">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3">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3">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3">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3">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3">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5">
      <c r="A13" s="29">
        <v>10</v>
      </c>
      <c r="B13" s="45" t="s">
        <v>50</v>
      </c>
      <c r="C13" s="38">
        <v>1595</v>
      </c>
      <c r="D13" s="223"/>
      <c r="E13" s="44" t="s">
        <v>49</v>
      </c>
      <c r="F13" s="223">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23">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23">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23">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23">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23">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23">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23">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23">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23">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23">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23">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23">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23">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23">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23">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23">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23">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23">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23">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5">
      <c r="A14" s="29">
        <v>11</v>
      </c>
      <c r="B14" s="45" t="s">
        <v>51</v>
      </c>
      <c r="C14" s="38">
        <v>1595</v>
      </c>
      <c r="D14" s="223"/>
      <c r="E14" s="44" t="s">
        <v>49</v>
      </c>
      <c r="F14" s="223">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23">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23">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23">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23">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23">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23">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23">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23">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23">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23">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23">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23">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23">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23">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23">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23">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23">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23">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23">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5">
      <c r="A15" s="42">
        <v>12</v>
      </c>
      <c r="B15" s="45" t="s">
        <v>52</v>
      </c>
      <c r="C15" s="38">
        <v>1595</v>
      </c>
      <c r="D15" s="223"/>
      <c r="E15" s="44" t="s">
        <v>49</v>
      </c>
      <c r="F15" s="223">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23">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23">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23">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23">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23">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23">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23">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23">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23">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23">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23">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23">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23">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23">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23">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23">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23">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23">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23">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hidden="1" x14ac:dyDescent="0.25">
      <c r="A16" s="29">
        <v>13</v>
      </c>
      <c r="B16" s="45" t="s">
        <v>53</v>
      </c>
      <c r="C16" s="46">
        <v>1595</v>
      </c>
      <c r="D16" s="223"/>
      <c r="E16" s="44" t="s">
        <v>49</v>
      </c>
      <c r="F16" s="223">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23">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23">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23">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23">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23">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23">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23">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23">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23">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23">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23">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23">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23">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23">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23">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23">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23">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23">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23">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5">
      <c r="A17" s="29">
        <v>14</v>
      </c>
      <c r="B17" s="45" t="s">
        <v>54</v>
      </c>
      <c r="C17" s="46">
        <v>1595</v>
      </c>
      <c r="D17" s="223"/>
      <c r="E17" s="44" t="s">
        <v>49</v>
      </c>
      <c r="F17" s="223">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23">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23">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23">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23">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23">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23">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23">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23">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23">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23">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23">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23">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23">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23">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23">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23">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23">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23">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23">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5">
      <c r="A18" s="29">
        <v>15</v>
      </c>
      <c r="B18" s="45" t="s">
        <v>55</v>
      </c>
      <c r="C18" s="46">
        <v>1595</v>
      </c>
      <c r="D18" s="223"/>
      <c r="E18" s="44" t="s">
        <v>49</v>
      </c>
      <c r="F18" s="223">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23">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23">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23">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23">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23">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23">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23">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23">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23">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23">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23">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23">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23">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23">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23">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23">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23">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23">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23">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5">
      <c r="B19" s="45" t="s">
        <v>56</v>
      </c>
      <c r="C19" s="46">
        <v>1595</v>
      </c>
      <c r="D19" s="223"/>
      <c r="E19" s="44" t="s">
        <v>49</v>
      </c>
      <c r="F19" s="223">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23">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23">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23">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23">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23">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23">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23">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23">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23">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23">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23">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23">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23">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23">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23">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23">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23">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23">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23">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5" customFormat="1" x14ac:dyDescent="0.25">
      <c r="A20" s="42">
        <v>16</v>
      </c>
      <c r="B20" s="47" t="s">
        <v>57</v>
      </c>
      <c r="C20" s="47"/>
      <c r="D20" s="224">
        <f>SUM(D5:D19)-D11</f>
        <v>16686622.963246997</v>
      </c>
      <c r="E20" s="48"/>
      <c r="F20" s="224">
        <f>SUM(F5:F19)-F11</f>
        <v>2716302.3169311993</v>
      </c>
      <c r="G20" s="224">
        <f>SUM(G5:G19)-G11</f>
        <v>135085.96080022305</v>
      </c>
      <c r="H20" s="224">
        <f>SUM(H5:H19)-H11</f>
        <v>1607984.8966337545</v>
      </c>
      <c r="I20" s="224">
        <f t="shared" ref="I20:X20" si="0">SUM(I5:I19)-I11</f>
        <v>7065421.0006657504</v>
      </c>
      <c r="J20" s="224">
        <f t="shared" si="0"/>
        <v>3351120.4541181643</v>
      </c>
      <c r="K20" s="224">
        <f t="shared" si="0"/>
        <v>1696365.8276432746</v>
      </c>
      <c r="L20" s="224">
        <f t="shared" si="0"/>
        <v>0</v>
      </c>
      <c r="M20" s="224">
        <f t="shared" si="0"/>
        <v>29596.660081626036</v>
      </c>
      <c r="N20" s="224">
        <f t="shared" si="0"/>
        <v>84745.846373003151</v>
      </c>
      <c r="O20" s="224">
        <f t="shared" si="0"/>
        <v>0</v>
      </c>
      <c r="P20" s="224">
        <f t="shared" si="0"/>
        <v>0</v>
      </c>
      <c r="Q20" s="224">
        <f t="shared" si="0"/>
        <v>0</v>
      </c>
      <c r="R20" s="224">
        <f t="shared" si="0"/>
        <v>0</v>
      </c>
      <c r="S20" s="224">
        <f t="shared" si="0"/>
        <v>0</v>
      </c>
      <c r="T20" s="224">
        <f t="shared" si="0"/>
        <v>0</v>
      </c>
      <c r="U20" s="224">
        <f t="shared" si="0"/>
        <v>0</v>
      </c>
      <c r="V20" s="224">
        <f t="shared" si="0"/>
        <v>0</v>
      </c>
      <c r="W20" s="224">
        <f t="shared" si="0"/>
        <v>0</v>
      </c>
      <c r="X20" s="224">
        <f t="shared" si="0"/>
        <v>0</v>
      </c>
      <c r="Y20" s="224">
        <f>SUM(Y5:Y19)-Y11</f>
        <v>0</v>
      </c>
    </row>
    <row r="21" spans="1:25" ht="13.5" customHeight="1" x14ac:dyDescent="0.25">
      <c r="A21" s="29">
        <v>17</v>
      </c>
      <c r="B21" s="49"/>
      <c r="C21" s="49"/>
      <c r="D21" s="225"/>
      <c r="E21" s="50"/>
    </row>
    <row r="22" spans="1:25" s="329" customFormat="1" hidden="1" x14ac:dyDescent="0.25">
      <c r="A22" s="329">
        <v>18</v>
      </c>
      <c r="B22" s="316" t="s">
        <v>58</v>
      </c>
      <c r="C22" s="317">
        <v>1508</v>
      </c>
      <c r="D22" s="318"/>
      <c r="E22" s="319" t="s">
        <v>36</v>
      </c>
      <c r="F22" s="318">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18">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18">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18">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18">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18">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18">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18">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18">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18">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18">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18">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18">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18">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18">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18">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18">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18">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18">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18">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s="329" customFormat="1" hidden="1" x14ac:dyDescent="0.25">
      <c r="A23" s="329">
        <v>19</v>
      </c>
      <c r="B23" s="316" t="s">
        <v>59</v>
      </c>
      <c r="C23" s="317">
        <v>1508</v>
      </c>
      <c r="D23" s="318"/>
      <c r="E23" s="319" t="s">
        <v>36</v>
      </c>
      <c r="F23" s="318">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318">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318">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318">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318">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318">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318">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18">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18">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18">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18">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18">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18">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18">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18">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18">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18">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18">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18">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18">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s="329" customFormat="1" ht="26.4" hidden="1" x14ac:dyDescent="0.25">
      <c r="A24" s="330">
        <v>20</v>
      </c>
      <c r="B24" s="320" t="s">
        <v>60</v>
      </c>
      <c r="C24" s="317">
        <v>1508</v>
      </c>
      <c r="D24" s="318"/>
      <c r="E24" s="319" t="s">
        <v>36</v>
      </c>
      <c r="F24" s="318">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18">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18">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18">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18">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18">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18">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18">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18">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18">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18">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18">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18">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18">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18">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18">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18">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18">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18">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18">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s="329" customFormat="1" hidden="1" x14ac:dyDescent="0.25">
      <c r="A25" s="329">
        <v>21</v>
      </c>
      <c r="B25" s="321" t="s">
        <v>523</v>
      </c>
      <c r="C25" s="317">
        <v>1508</v>
      </c>
      <c r="D25" s="318"/>
      <c r="E25" s="319" t="s">
        <v>36</v>
      </c>
      <c r="F25" s="318">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18">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18">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18">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18">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18">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18">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18">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18">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18">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18">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18">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18">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18">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18">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18">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18">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18">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18">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18">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s="329" customFormat="1" hidden="1" x14ac:dyDescent="0.25">
      <c r="B26" s="321" t="s">
        <v>464</v>
      </c>
      <c r="C26" s="317">
        <v>1508</v>
      </c>
      <c r="D26" s="318"/>
      <c r="E26" s="319" t="s">
        <v>36</v>
      </c>
      <c r="F26" s="318">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18">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18">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18">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18">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18">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18">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18">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18">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18">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18">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18">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18">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18">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18">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18">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18">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18">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18">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18">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s="329" customFormat="1" hidden="1" x14ac:dyDescent="0.25">
      <c r="B27" s="321" t="s">
        <v>464</v>
      </c>
      <c r="C27" s="317">
        <v>1508</v>
      </c>
      <c r="D27" s="318"/>
      <c r="E27" s="319" t="s">
        <v>36</v>
      </c>
      <c r="F27" s="318">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18">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18">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18">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18">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18">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18">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18">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18">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18">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18">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18">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18">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18">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18">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18">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18">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18">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18">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18">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s="329" customFormat="1" hidden="1" x14ac:dyDescent="0.25">
      <c r="B28" s="321" t="s">
        <v>464</v>
      </c>
      <c r="C28" s="317">
        <v>1508</v>
      </c>
      <c r="D28" s="318"/>
      <c r="E28" s="319" t="s">
        <v>36</v>
      </c>
      <c r="F28" s="318">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18">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18">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18">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18">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18">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18">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18">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18">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18">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18">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18">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18">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18">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18">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18">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18">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18">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18">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18">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s="329" customFormat="1" hidden="1" x14ac:dyDescent="0.25">
      <c r="B29" s="321" t="s">
        <v>464</v>
      </c>
      <c r="C29" s="317">
        <v>1508</v>
      </c>
      <c r="D29" s="318"/>
      <c r="E29" s="319" t="s">
        <v>36</v>
      </c>
      <c r="F29" s="318">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18">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18">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18">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18">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18">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18">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18">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18">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18">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18">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18">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18">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18">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18">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18">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18">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18">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18">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18">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s="329" customFormat="1" hidden="1" x14ac:dyDescent="0.25">
      <c r="B30" s="321" t="s">
        <v>464</v>
      </c>
      <c r="C30" s="317">
        <v>1508</v>
      </c>
      <c r="D30" s="318"/>
      <c r="E30" s="319" t="s">
        <v>36</v>
      </c>
      <c r="F30" s="318">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18">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18">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18">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18">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18">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18">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18">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18">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18">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18">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18">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18">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18">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18">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18">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18">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18">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18">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18">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s="329" customFormat="1" hidden="1" x14ac:dyDescent="0.25">
      <c r="B31" s="321" t="s">
        <v>464</v>
      </c>
      <c r="C31" s="317">
        <v>1508</v>
      </c>
      <c r="D31" s="318"/>
      <c r="E31" s="319" t="s">
        <v>36</v>
      </c>
      <c r="F31" s="318">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18">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18">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18">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18">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18">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18">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18">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18">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18">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18">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18">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18">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18">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18">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18">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18">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18">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18">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18">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s="329" customFormat="1" hidden="1" x14ac:dyDescent="0.25">
      <c r="B32" s="321" t="s">
        <v>464</v>
      </c>
      <c r="C32" s="317">
        <v>1508</v>
      </c>
      <c r="D32" s="318"/>
      <c r="E32" s="319" t="s">
        <v>36</v>
      </c>
      <c r="F32" s="318">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18">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18">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18">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18">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18">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18">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18">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18">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18">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18">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18">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18">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18">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18">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18">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18">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18">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18">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18">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s="329" customFormat="1" hidden="1" x14ac:dyDescent="0.25">
      <c r="B33" s="321" t="s">
        <v>464</v>
      </c>
      <c r="C33" s="317">
        <v>1508</v>
      </c>
      <c r="D33" s="318"/>
      <c r="E33" s="319" t="s">
        <v>36</v>
      </c>
      <c r="F33" s="318">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18">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18">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18">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18">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18">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18">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18">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18">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18">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18">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18">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18">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18">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18">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18">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18">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18">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18">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18">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s="329" customFormat="1" hidden="1" x14ac:dyDescent="0.25">
      <c r="B34" s="321" t="s">
        <v>464</v>
      </c>
      <c r="C34" s="317">
        <v>1508</v>
      </c>
      <c r="D34" s="318"/>
      <c r="E34" s="319" t="s">
        <v>36</v>
      </c>
      <c r="F34" s="318">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18">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18">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18">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18">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18">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18">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18">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18">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18">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18">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18">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18">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18">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18">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18">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18">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18">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18">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18">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s="329" customFormat="1" hidden="1" x14ac:dyDescent="0.25">
      <c r="B35" s="321" t="s">
        <v>464</v>
      </c>
      <c r="C35" s="317">
        <v>1508</v>
      </c>
      <c r="D35" s="318"/>
      <c r="E35" s="319" t="s">
        <v>36</v>
      </c>
      <c r="F35" s="318">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18">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18">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18">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18">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18">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18">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18">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18">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18">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18">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18">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18">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18">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18">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18">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18">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18">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18">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18">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s="329" customFormat="1" hidden="1" x14ac:dyDescent="0.25">
      <c r="B36" s="321" t="s">
        <v>464</v>
      </c>
      <c r="C36" s="317">
        <v>1508</v>
      </c>
      <c r="D36" s="318"/>
      <c r="E36" s="319" t="s">
        <v>36</v>
      </c>
      <c r="F36" s="318">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18">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18">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18">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18">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18">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18">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18">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18">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18">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18">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18">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18">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18">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18">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18">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18">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18">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18">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18">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s="329" customFormat="1" hidden="1" x14ac:dyDescent="0.25">
      <c r="B37" s="321" t="s">
        <v>464</v>
      </c>
      <c r="C37" s="317">
        <v>1508</v>
      </c>
      <c r="D37" s="318"/>
      <c r="E37" s="319" t="s">
        <v>36</v>
      </c>
      <c r="F37" s="318">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18">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18">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18">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18">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18">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18">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18">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18">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18">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18">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18">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18">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18">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18">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18">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18">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18">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18">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18">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s="329" customFormat="1" hidden="1" x14ac:dyDescent="0.25">
      <c r="B38" s="321" t="s">
        <v>464</v>
      </c>
      <c r="C38" s="317">
        <v>1508</v>
      </c>
      <c r="D38" s="318"/>
      <c r="E38" s="319" t="s">
        <v>36</v>
      </c>
      <c r="F38" s="318">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18">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18">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18">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18">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18">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18">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18">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18">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18">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18">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18">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18">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18">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18">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18">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18">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18">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18">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18">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s="329" customFormat="1" hidden="1" x14ac:dyDescent="0.25">
      <c r="B39" s="321" t="s">
        <v>464</v>
      </c>
      <c r="C39" s="317">
        <v>1508</v>
      </c>
      <c r="D39" s="318"/>
      <c r="E39" s="319" t="s">
        <v>36</v>
      </c>
      <c r="F39" s="318">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18">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18">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18">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18">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18">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18">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18">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18">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18">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18">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18">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18">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18">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18">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18">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18">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18">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18">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18">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s="329" customFormat="1" hidden="1" x14ac:dyDescent="0.25">
      <c r="B40" s="321" t="s">
        <v>464</v>
      </c>
      <c r="C40" s="317">
        <v>1508</v>
      </c>
      <c r="D40" s="318"/>
      <c r="E40" s="319" t="s">
        <v>36</v>
      </c>
      <c r="F40" s="318">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18">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18">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18">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18">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18">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18">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18">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18">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18">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18">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18">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18">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18">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18">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18">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18">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18">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18">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18">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s="329" customFormat="1" hidden="1" x14ac:dyDescent="0.25">
      <c r="B41" s="321" t="s">
        <v>464</v>
      </c>
      <c r="C41" s="317">
        <v>1508</v>
      </c>
      <c r="D41" s="318"/>
      <c r="E41" s="319" t="s">
        <v>36</v>
      </c>
      <c r="F41" s="318">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18">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18">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18">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18">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18">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18">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18">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18">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18">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18">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18">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18">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18">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18">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18">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18">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18">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18">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18">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s="329" customFormat="1" hidden="1" x14ac:dyDescent="0.25">
      <c r="B42" s="321" t="s">
        <v>464</v>
      </c>
      <c r="C42" s="317">
        <v>1508</v>
      </c>
      <c r="D42" s="318"/>
      <c r="E42" s="319" t="s">
        <v>36</v>
      </c>
      <c r="F42" s="318">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18">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18">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18">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18">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18">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18">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18">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18">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18">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18">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18">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18">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18">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18">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18">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18">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18">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18">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18">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s="329" customFormat="1" hidden="1" x14ac:dyDescent="0.25">
      <c r="B43" s="321" t="s">
        <v>464</v>
      </c>
      <c r="C43" s="317">
        <v>1508</v>
      </c>
      <c r="D43" s="318"/>
      <c r="E43" s="319" t="s">
        <v>36</v>
      </c>
      <c r="F43" s="318">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18">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18">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18">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18">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18">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18">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18">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18">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18">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18">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18">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18">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18">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18">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18">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18">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18">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18">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18">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s="329" customFormat="1" hidden="1" x14ac:dyDescent="0.25">
      <c r="B44" s="321" t="s">
        <v>464</v>
      </c>
      <c r="C44" s="317">
        <v>1508</v>
      </c>
      <c r="D44" s="318"/>
      <c r="E44" s="319" t="s">
        <v>36</v>
      </c>
      <c r="F44" s="318">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18">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18">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18">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18">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18">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18">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18">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18">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18">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18">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18">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18">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18">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18">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18">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18">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18">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18">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18">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s="329" customFormat="1" hidden="1" x14ac:dyDescent="0.25">
      <c r="A45" s="329">
        <v>22</v>
      </c>
      <c r="B45" s="322" t="s">
        <v>61</v>
      </c>
      <c r="C45" s="317">
        <v>1518</v>
      </c>
      <c r="D45" s="318"/>
      <c r="E45" s="319" t="s">
        <v>36</v>
      </c>
      <c r="F45" s="318">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18">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18">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18">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18">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18">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18">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18">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18">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18">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18">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18">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18">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18">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18">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18">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18">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18">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18">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18">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s="329" customFormat="1" hidden="1" x14ac:dyDescent="0.25">
      <c r="A46" s="329">
        <v>23</v>
      </c>
      <c r="B46" s="316" t="s">
        <v>62</v>
      </c>
      <c r="C46" s="317">
        <v>1525</v>
      </c>
      <c r="D46" s="318"/>
      <c r="E46" s="319" t="s">
        <v>36</v>
      </c>
      <c r="F46" s="318">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18">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18">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18">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18">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18">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18">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18">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18">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18">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18">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18">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18">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18">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18">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18">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18">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18">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18">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18">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s="329" customFormat="1" hidden="1" x14ac:dyDescent="0.25">
      <c r="A47" s="330">
        <v>24</v>
      </c>
      <c r="B47" s="316" t="s">
        <v>63</v>
      </c>
      <c r="C47" s="317">
        <v>1548</v>
      </c>
      <c r="D47" s="318"/>
      <c r="E47" s="319" t="s">
        <v>36</v>
      </c>
      <c r="F47" s="318">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18">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18">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18">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18">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18">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18">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18">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18">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18">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18">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18">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18">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18">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18">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18">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18">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18">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18">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18">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s="329" customFormat="1" hidden="1" x14ac:dyDescent="0.25">
      <c r="A48" s="329">
        <v>25</v>
      </c>
      <c r="B48" s="316" t="s">
        <v>64</v>
      </c>
      <c r="C48" s="317">
        <v>1567</v>
      </c>
      <c r="D48" s="318"/>
      <c r="E48" s="319" t="s">
        <v>36</v>
      </c>
      <c r="F48" s="318">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18">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18">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18">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18">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18">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18">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18">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18">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18">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18">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18">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18">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18">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18">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18">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18">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18">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18">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18">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s="329" customFormat="1" hidden="1" x14ac:dyDescent="0.25">
      <c r="A49" s="329">
        <v>26</v>
      </c>
      <c r="B49" s="316" t="s">
        <v>65</v>
      </c>
      <c r="C49" s="317">
        <v>1572</v>
      </c>
      <c r="D49" s="318"/>
      <c r="E49" s="319" t="s">
        <v>36</v>
      </c>
      <c r="F49" s="318">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18">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18">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18">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18">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18">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18">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18">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18">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18">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18">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18">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18">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18">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18">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18">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18">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18">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18">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18">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s="329" customFormat="1" hidden="1" x14ac:dyDescent="0.25">
      <c r="A50" s="329">
        <v>27</v>
      </c>
      <c r="B50" s="316" t="s">
        <v>66</v>
      </c>
      <c r="C50" s="317">
        <v>1574</v>
      </c>
      <c r="D50" s="318"/>
      <c r="E50" s="319" t="s">
        <v>36</v>
      </c>
      <c r="F50" s="318">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18">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18">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18">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18">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18">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18">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18">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18">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18">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18">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18">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18">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18">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18">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18">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18">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18">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18">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18">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s="329" customFormat="1" hidden="1" x14ac:dyDescent="0.25">
      <c r="A51" s="330">
        <v>28</v>
      </c>
      <c r="B51" s="316" t="s">
        <v>67</v>
      </c>
      <c r="C51" s="317">
        <v>1582</v>
      </c>
      <c r="D51" s="318"/>
      <c r="E51" s="319" t="s">
        <v>36</v>
      </c>
      <c r="F51" s="318">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18">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18">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18">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18">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18">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18">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18">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18">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18">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18">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18">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18">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18">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18">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18">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18">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18">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18">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18">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s="329" customFormat="1" hidden="1" x14ac:dyDescent="0.25">
      <c r="A52" s="329">
        <v>29</v>
      </c>
      <c r="B52" s="323" t="s">
        <v>68</v>
      </c>
      <c r="C52" s="317">
        <v>2425</v>
      </c>
      <c r="D52" s="318"/>
      <c r="E52" s="319" t="s">
        <v>36</v>
      </c>
      <c r="F52" s="318">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18">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18">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18">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18">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18">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18">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18">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18">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18">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18">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18">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18">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18">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18">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18">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18">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18">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18">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18">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331" customFormat="1" hidden="1" x14ac:dyDescent="0.25">
      <c r="A53" s="329">
        <v>30</v>
      </c>
      <c r="B53" s="324" t="s">
        <v>69</v>
      </c>
      <c r="C53" s="325"/>
      <c r="D53" s="326">
        <f>SUM(D22:D52)</f>
        <v>0</v>
      </c>
      <c r="E53" s="325"/>
      <c r="F53" s="326">
        <f t="shared" ref="F53:Y53" si="1">SUM(F22:F52)</f>
        <v>0</v>
      </c>
      <c r="G53" s="326">
        <f t="shared" si="1"/>
        <v>0</v>
      </c>
      <c r="H53" s="326">
        <f t="shared" si="1"/>
        <v>0</v>
      </c>
      <c r="I53" s="326">
        <f t="shared" si="1"/>
        <v>0</v>
      </c>
      <c r="J53" s="326">
        <f t="shared" si="1"/>
        <v>0</v>
      </c>
      <c r="K53" s="326">
        <f t="shared" si="1"/>
        <v>0</v>
      </c>
      <c r="L53" s="326">
        <f t="shared" si="1"/>
        <v>0</v>
      </c>
      <c r="M53" s="326">
        <f t="shared" si="1"/>
        <v>0</v>
      </c>
      <c r="N53" s="326">
        <f t="shared" si="1"/>
        <v>0</v>
      </c>
      <c r="O53" s="326">
        <f t="shared" si="1"/>
        <v>0</v>
      </c>
      <c r="P53" s="326">
        <f t="shared" si="1"/>
        <v>0</v>
      </c>
      <c r="Q53" s="326">
        <f t="shared" si="1"/>
        <v>0</v>
      </c>
      <c r="R53" s="326">
        <f t="shared" si="1"/>
        <v>0</v>
      </c>
      <c r="S53" s="326">
        <f t="shared" si="1"/>
        <v>0</v>
      </c>
      <c r="T53" s="326">
        <f t="shared" si="1"/>
        <v>0</v>
      </c>
      <c r="U53" s="326">
        <f t="shared" si="1"/>
        <v>0</v>
      </c>
      <c r="V53" s="326">
        <f t="shared" si="1"/>
        <v>0</v>
      </c>
      <c r="W53" s="326">
        <f t="shared" si="1"/>
        <v>0</v>
      </c>
      <c r="X53" s="326">
        <f t="shared" si="1"/>
        <v>0</v>
      </c>
      <c r="Y53" s="326">
        <f t="shared" si="1"/>
        <v>0</v>
      </c>
    </row>
    <row r="54" spans="1:25" s="54" customFormat="1" hidden="1" x14ac:dyDescent="0.25">
      <c r="A54" s="29">
        <v>31</v>
      </c>
      <c r="B54" s="51"/>
      <c r="C54" s="52"/>
      <c r="D54" s="226"/>
      <c r="E54" s="53"/>
      <c r="F54" s="226"/>
      <c r="G54" s="226"/>
      <c r="H54" s="226"/>
      <c r="I54" s="226"/>
      <c r="J54" s="226"/>
      <c r="K54" s="226"/>
      <c r="L54" s="226"/>
      <c r="M54" s="226"/>
      <c r="N54" s="226"/>
      <c r="O54" s="226"/>
      <c r="P54" s="226"/>
      <c r="Q54" s="226"/>
      <c r="R54" s="226"/>
      <c r="S54" s="226"/>
      <c r="T54" s="226"/>
      <c r="U54" s="226"/>
      <c r="V54" s="226"/>
      <c r="W54" s="226"/>
      <c r="X54" s="226"/>
      <c r="Y54" s="226"/>
    </row>
    <row r="55" spans="1:25" s="329" customFormat="1" ht="26.4" hidden="1" x14ac:dyDescent="0.25">
      <c r="A55" s="330">
        <v>32</v>
      </c>
      <c r="B55" s="327" t="s">
        <v>70</v>
      </c>
      <c r="C55" s="328">
        <v>1592</v>
      </c>
      <c r="D55" s="318"/>
      <c r="E55" s="319" t="s">
        <v>36</v>
      </c>
      <c r="F55" s="318">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18">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18">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18">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18">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18">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18">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18">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18">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18">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18">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18">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18">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18">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18">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18">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18">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18">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18">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18">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s="329" customFormat="1" ht="26.4" hidden="1" x14ac:dyDescent="0.25">
      <c r="A56" s="329">
        <v>33</v>
      </c>
      <c r="B56" s="327" t="s">
        <v>71</v>
      </c>
      <c r="C56" s="328">
        <v>1592</v>
      </c>
      <c r="D56" s="318"/>
      <c r="E56" s="319" t="s">
        <v>36</v>
      </c>
      <c r="F56" s="318">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18">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18">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18">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18">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18">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18">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18">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18">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18">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18">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18">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18">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18">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18">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18">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18">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18">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18">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18">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331" customFormat="1" hidden="1" x14ac:dyDescent="0.25">
      <c r="A57" s="329">
        <v>34</v>
      </c>
      <c r="B57" s="324" t="s">
        <v>72</v>
      </c>
      <c r="C57" s="325"/>
      <c r="D57" s="326">
        <f>SUM(D55:D56)</f>
        <v>0</v>
      </c>
      <c r="E57" s="325"/>
      <c r="F57" s="326">
        <f t="shared" ref="F57:Y57" si="2">SUM(F55:F56)</f>
        <v>0</v>
      </c>
      <c r="G57" s="326">
        <f t="shared" si="2"/>
        <v>0</v>
      </c>
      <c r="H57" s="326">
        <f t="shared" si="2"/>
        <v>0</v>
      </c>
      <c r="I57" s="326">
        <f t="shared" si="2"/>
        <v>0</v>
      </c>
      <c r="J57" s="326">
        <f t="shared" si="2"/>
        <v>0</v>
      </c>
      <c r="K57" s="326">
        <f t="shared" si="2"/>
        <v>0</v>
      </c>
      <c r="L57" s="326">
        <f t="shared" si="2"/>
        <v>0</v>
      </c>
      <c r="M57" s="326">
        <f t="shared" si="2"/>
        <v>0</v>
      </c>
      <c r="N57" s="326">
        <f t="shared" si="2"/>
        <v>0</v>
      </c>
      <c r="O57" s="326">
        <f t="shared" si="2"/>
        <v>0</v>
      </c>
      <c r="P57" s="326">
        <f t="shared" si="2"/>
        <v>0</v>
      </c>
      <c r="Q57" s="326">
        <f t="shared" si="2"/>
        <v>0</v>
      </c>
      <c r="R57" s="326">
        <f t="shared" si="2"/>
        <v>0</v>
      </c>
      <c r="S57" s="326">
        <f t="shared" si="2"/>
        <v>0</v>
      </c>
      <c r="T57" s="326">
        <f t="shared" si="2"/>
        <v>0</v>
      </c>
      <c r="U57" s="326">
        <f t="shared" si="2"/>
        <v>0</v>
      </c>
      <c r="V57" s="326">
        <f t="shared" si="2"/>
        <v>0</v>
      </c>
      <c r="W57" s="326">
        <f t="shared" si="2"/>
        <v>0</v>
      </c>
      <c r="X57" s="326">
        <f t="shared" si="2"/>
        <v>0</v>
      </c>
      <c r="Y57" s="326">
        <f t="shared" si="2"/>
        <v>0</v>
      </c>
    </row>
    <row r="58" spans="1:25" hidden="1" x14ac:dyDescent="0.25">
      <c r="A58" s="29">
        <v>35</v>
      </c>
      <c r="B58" s="51"/>
      <c r="C58" s="54"/>
      <c r="D58" s="227"/>
      <c r="E58" s="54"/>
    </row>
    <row r="59" spans="1:25" s="329" customFormat="1" hidden="1" x14ac:dyDescent="0.25">
      <c r="A59" s="330">
        <v>36</v>
      </c>
      <c r="B59" s="327" t="s">
        <v>501</v>
      </c>
      <c r="C59" s="328">
        <v>1568</v>
      </c>
      <c r="D59" s="332"/>
      <c r="E59" s="333"/>
      <c r="F59" s="334">
        <f>'4. Billing Determinants'!AC21</f>
        <v>0</v>
      </c>
      <c r="G59" s="334">
        <f>'4. Billing Determinants'!AC22</f>
        <v>0</v>
      </c>
      <c r="H59" s="334">
        <f>'4. Billing Determinants'!AC23</f>
        <v>0</v>
      </c>
      <c r="I59" s="334">
        <f>'4. Billing Determinants'!AC24</f>
        <v>0</v>
      </c>
      <c r="J59" s="334">
        <f>'4. Billing Determinants'!AC25</f>
        <v>0</v>
      </c>
      <c r="K59" s="334">
        <f>'4. Billing Determinants'!AC26</f>
        <v>0</v>
      </c>
      <c r="L59" s="334">
        <f>'4. Billing Determinants'!AC27</f>
        <v>0</v>
      </c>
      <c r="M59" s="334">
        <f>'4. Billing Determinants'!AC28</f>
        <v>0</v>
      </c>
      <c r="N59" s="334">
        <f>'4. Billing Determinants'!AC29</f>
        <v>0</v>
      </c>
      <c r="O59" s="334">
        <f>'4. Billing Determinants'!AC30</f>
        <v>0</v>
      </c>
      <c r="P59" s="334">
        <f>'4. Billing Determinants'!AC31</f>
        <v>0</v>
      </c>
      <c r="Q59" s="334">
        <f>'4. Billing Determinants'!AC32</f>
        <v>0</v>
      </c>
      <c r="R59" s="334">
        <f>'4. Billing Determinants'!AC33</f>
        <v>0</v>
      </c>
      <c r="S59" s="334">
        <f>'4. Billing Determinants'!AC34</f>
        <v>0</v>
      </c>
      <c r="T59" s="334">
        <f>'4. Billing Determinants'!AC35</f>
        <v>0</v>
      </c>
      <c r="U59" s="334">
        <f>'4. Billing Determinants'!AC36</f>
        <v>0</v>
      </c>
      <c r="V59" s="334">
        <f>'4. Billing Determinants'!AC37</f>
        <v>0</v>
      </c>
      <c r="W59" s="334">
        <f>'4. Billing Determinants'!AC38</f>
        <v>0</v>
      </c>
      <c r="X59" s="334">
        <f>'4. Billing Determinants'!AC39</f>
        <v>0</v>
      </c>
      <c r="Y59" s="334">
        <f>'4. Billing Determinants'!AC40</f>
        <v>0</v>
      </c>
    </row>
    <row r="60" spans="1:25" s="336" customFormat="1" hidden="1" x14ac:dyDescent="0.25">
      <c r="A60" s="329">
        <v>37</v>
      </c>
      <c r="B60" s="451" t="s">
        <v>73</v>
      </c>
      <c r="C60" s="451"/>
      <c r="D60" s="335">
        <f>SUM(F59:Y59)</f>
        <v>0</v>
      </c>
    </row>
    <row r="61" spans="1:25" s="336" customFormat="1" hidden="1" x14ac:dyDescent="0.25">
      <c r="A61" s="329">
        <v>38</v>
      </c>
      <c r="B61" s="452" t="s">
        <v>26</v>
      </c>
      <c r="C61" s="452"/>
      <c r="D61" s="332">
        <f>D59-D60</f>
        <v>0</v>
      </c>
      <c r="E61" s="337"/>
    </row>
    <row r="62" spans="1:25" s="54" customFormat="1" hidden="1" x14ac:dyDescent="0.25">
      <c r="A62" s="29">
        <v>39</v>
      </c>
      <c r="B62" s="56"/>
      <c r="C62" s="56"/>
      <c r="D62" s="229"/>
      <c r="E62" s="55"/>
    </row>
    <row r="63" spans="1:25" s="336" customFormat="1" hidden="1" x14ac:dyDescent="0.25">
      <c r="A63" s="330">
        <v>40</v>
      </c>
      <c r="B63" s="338" t="s">
        <v>74</v>
      </c>
      <c r="C63" s="339">
        <v>1532</v>
      </c>
      <c r="D63" s="332"/>
      <c r="E63" s="319" t="s">
        <v>36</v>
      </c>
      <c r="F63" s="318">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18">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18">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18">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18">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18">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18">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18">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18">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18">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18">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18">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18">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18">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18">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18">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18">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18">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18">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18">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51" customFormat="1" ht="29.25" customHeight="1" x14ac:dyDescent="0.25">
      <c r="A64" s="57">
        <v>41</v>
      </c>
      <c r="B64" s="386" t="s">
        <v>75</v>
      </c>
      <c r="C64" s="58">
        <v>1580</v>
      </c>
      <c r="D64" s="387">
        <f>'6.2a CBR B Allocation'!C29</f>
        <v>-570201.55961623241</v>
      </c>
      <c r="E64" s="59" t="s">
        <v>36</v>
      </c>
      <c r="F64" s="228">
        <f>IFERROR(VLOOKUP(F$4,'6.2 CBR B'!$A$17:$K$36,11,FALSE)*'6.2a CBR B Allocation'!$C$29,0)</f>
        <v>-146171.06855740529</v>
      </c>
      <c r="G64" s="228">
        <f>IFERROR(VLOOKUP(G$4,'6.2 CBR B'!$A$17:$K$36,11,FALSE)*'6.2a CBR B Allocation'!$C$29,0)</f>
        <v>-9605.459706995156</v>
      </c>
      <c r="H64" s="228">
        <f>IFERROR(VLOOKUP(H$4,'6.2 CBR B'!$A$17:$K$36,11,FALSE)*'6.2a CBR B Allocation'!$C$29,0)</f>
        <v>-74162.88981260141</v>
      </c>
      <c r="I64" s="228">
        <f>IFERROR(VLOOKUP(I$4,'6.2 CBR B'!$A$17:$K$36,11,FALSE)*'6.2a CBR B Allocation'!$C$29,0)</f>
        <v>-298872.54835428012</v>
      </c>
      <c r="J64" s="228">
        <f>IFERROR(VLOOKUP(J$4,'6.2 CBR B'!$A$17:$K$36,11,FALSE)*'6.2a CBR B Allocation'!$C$29,0)</f>
        <v>-30461.26513642952</v>
      </c>
      <c r="K64" s="228">
        <f>IFERROR(VLOOKUP(K$4,'6.2 CBR B'!$A$17:$K$36,11,FALSE)*'6.2a CBR B Allocation'!$C$29,0)</f>
        <v>-5869.8993628918815</v>
      </c>
      <c r="L64" s="228">
        <f>IFERROR(VLOOKUP(L$4,'6.2 CBR B'!$A$17:$K$36,11,FALSE)*'6.2a CBR B Allocation'!$C$29,0)</f>
        <v>0</v>
      </c>
      <c r="M64" s="228">
        <f>IFERROR(VLOOKUP(M$4,'6.2 CBR B'!$A$17:$K$36,11,FALSE)*'6.2a CBR B Allocation'!$C$29,0)</f>
        <v>-1309.3345510587833</v>
      </c>
      <c r="N64" s="228">
        <f>IFERROR(VLOOKUP(N$4,'6.2 CBR B'!$A$17:$K$36,11,FALSE)*'6.2a CBR B Allocation'!$C$29,0)</f>
        <v>-3749.0941345702186</v>
      </c>
      <c r="O64" s="228">
        <f>IFERROR(VLOOKUP(O$4,'6.2 CBR B'!$A$17:$K$36,11,FALSE)*'6.2a CBR B Allocation'!$C$29,0)</f>
        <v>0</v>
      </c>
      <c r="P64" s="228">
        <f>IFERROR(VLOOKUP(P$4,'6.2 CBR B'!$A$17:$K$36,11,FALSE)*'6.2a CBR B Allocation'!$C$29,0)</f>
        <v>0</v>
      </c>
      <c r="Q64" s="228">
        <f>IFERROR(VLOOKUP(Q$4,'6.2 CBR B'!$A$17:$K$36,11,FALSE)*'6.2a CBR B Allocation'!$C$29,0)</f>
        <v>0</v>
      </c>
      <c r="R64" s="228">
        <f>IFERROR(VLOOKUP(R$4,'6.2 CBR B'!$A$17:$K$36,11,FALSE)*'6.2a CBR B Allocation'!$C$29,0)</f>
        <v>0</v>
      </c>
      <c r="S64" s="228">
        <f>IFERROR(VLOOKUP(S$4,'6.2 CBR B'!$A$17:$K$36,11,FALSE)*'6.2a CBR B Allocation'!$C$29,0)</f>
        <v>0</v>
      </c>
      <c r="T64" s="228">
        <f>IFERROR(VLOOKUP(T$4,'6.2 CBR B'!$A$17:$K$36,11,FALSE)*'6.2a CBR B Allocation'!$C$29,0)</f>
        <v>0</v>
      </c>
      <c r="U64" s="228">
        <f>IFERROR(VLOOKUP(U$4,'6.2 CBR B'!$A$17:$K$36,11,FALSE)*'6.2a CBR B Allocation'!$C$29,0)</f>
        <v>0</v>
      </c>
      <c r="V64" s="228">
        <f>IFERROR(VLOOKUP(V$4,'6.2 CBR B'!$A$17:$K$36,11,FALSE)*'6.2a CBR B Allocation'!$C$29,0)</f>
        <v>0</v>
      </c>
      <c r="W64" s="228">
        <f>IFERROR(VLOOKUP(W$4,'6.2 CBR B'!$A$17:$K$36,11,FALSE)*'6.2a CBR B Allocation'!$C$29,0)</f>
        <v>0</v>
      </c>
      <c r="X64" s="228">
        <f>IFERROR(VLOOKUP(X$4,'6.2 CBR B'!$A$17:$K$36,11,FALSE)*'6.2a CBR B Allocation'!$C$29,0)</f>
        <v>0</v>
      </c>
      <c r="Y64" s="228">
        <f>IFERROR(VLOOKUP(Y$4,'6.2 CBR B'!$A$17:$K$36,11,FALSE)*'6.2a CBR B Allocation'!$C$29,0)</f>
        <v>0</v>
      </c>
    </row>
    <row r="65" spans="1:25" s="54" customFormat="1" x14ac:dyDescent="0.25">
      <c r="A65" s="29">
        <v>42</v>
      </c>
    </row>
    <row r="66" spans="1:25" s="61" customFormat="1" x14ac:dyDescent="0.25">
      <c r="A66" s="29">
        <v>43</v>
      </c>
      <c r="B66" s="453" t="s">
        <v>76</v>
      </c>
      <c r="C66" s="453"/>
      <c r="D66" s="230">
        <f>SUM(F66:Y66)</f>
        <v>26678828.297960896</v>
      </c>
      <c r="E66" s="60"/>
      <c r="F66" s="230">
        <f>SUM(F5,F6,F8,F9,F12:F19)</f>
        <v>4653065.0549749732</v>
      </c>
      <c r="G66" s="230">
        <f>SUM(G5,G6,G8,G9,G12:G19)</f>
        <v>262358.0442972593</v>
      </c>
      <c r="H66" s="230">
        <f t="shared" ref="H66:Y66" si="3">SUM(H5,H6,H8,H9,H12:H19)</f>
        <v>2590641.1975848759</v>
      </c>
      <c r="I66" s="230">
        <f t="shared" si="3"/>
        <v>11172266.797742838</v>
      </c>
      <c r="J66" s="230">
        <f t="shared" si="3"/>
        <v>5315151.7124745687</v>
      </c>
      <c r="K66" s="230">
        <f t="shared" si="3"/>
        <v>2503978.9400153887</v>
      </c>
      <c r="L66" s="230">
        <f t="shared" si="3"/>
        <v>0</v>
      </c>
      <c r="M66" s="230">
        <f t="shared" si="3"/>
        <v>46945.307766499609</v>
      </c>
      <c r="N66" s="230">
        <f t="shared" si="3"/>
        <v>134421.24310448725</v>
      </c>
      <c r="O66" s="230">
        <f t="shared" si="3"/>
        <v>0</v>
      </c>
      <c r="P66" s="230">
        <f t="shared" si="3"/>
        <v>0</v>
      </c>
      <c r="Q66" s="230">
        <f t="shared" si="3"/>
        <v>0</v>
      </c>
      <c r="R66" s="230">
        <f t="shared" si="3"/>
        <v>0</v>
      </c>
      <c r="S66" s="230">
        <f t="shared" si="3"/>
        <v>0</v>
      </c>
      <c r="T66" s="230">
        <f t="shared" si="3"/>
        <v>0</v>
      </c>
      <c r="U66" s="230">
        <f t="shared" si="3"/>
        <v>0</v>
      </c>
      <c r="V66" s="230">
        <f t="shared" si="3"/>
        <v>0</v>
      </c>
      <c r="W66" s="230">
        <f t="shared" si="3"/>
        <v>0</v>
      </c>
      <c r="X66" s="230">
        <f t="shared" si="3"/>
        <v>0</v>
      </c>
      <c r="Y66" s="230">
        <f t="shared" si="3"/>
        <v>0</v>
      </c>
    </row>
    <row r="67" spans="1:25" s="54" customFormat="1" x14ac:dyDescent="0.25">
      <c r="A67" s="42">
        <v>44</v>
      </c>
      <c r="B67" s="453" t="s">
        <v>77</v>
      </c>
      <c r="C67" s="453"/>
      <c r="D67" s="230">
        <f>SUM(F67:Y67)</f>
        <v>-9992205.3347138949</v>
      </c>
      <c r="E67" s="230"/>
      <c r="F67" s="230">
        <f>SUM(F7,F10)</f>
        <v>-1936762.7380437744</v>
      </c>
      <c r="G67" s="230">
        <f t="shared" ref="G67:Y67" si="4">SUM(G7,G10)</f>
        <v>-127272.08349703622</v>
      </c>
      <c r="H67" s="230">
        <f t="shared" si="4"/>
        <v>-982656.30095112161</v>
      </c>
      <c r="I67" s="230">
        <f>SUM(I7,I10)</f>
        <v>-4106845.7970770863</v>
      </c>
      <c r="J67" s="230">
        <f t="shared" si="4"/>
        <v>-1964031.2583564045</v>
      </c>
      <c r="K67" s="230">
        <f t="shared" si="4"/>
        <v>-807613.11237211386</v>
      </c>
      <c r="L67" s="230">
        <f t="shared" si="4"/>
        <v>0</v>
      </c>
      <c r="M67" s="230">
        <f t="shared" si="4"/>
        <v>-17348.647684873573</v>
      </c>
      <c r="N67" s="230">
        <f t="shared" si="4"/>
        <v>-49675.396731484121</v>
      </c>
      <c r="O67" s="230">
        <f t="shared" si="4"/>
        <v>0</v>
      </c>
      <c r="P67" s="230">
        <f t="shared" si="4"/>
        <v>0</v>
      </c>
      <c r="Q67" s="230">
        <f t="shared" si="4"/>
        <v>0</v>
      </c>
      <c r="R67" s="230">
        <f t="shared" si="4"/>
        <v>0</v>
      </c>
      <c r="S67" s="230">
        <f t="shared" si="4"/>
        <v>0</v>
      </c>
      <c r="T67" s="230">
        <f t="shared" si="4"/>
        <v>0</v>
      </c>
      <c r="U67" s="230">
        <f t="shared" si="4"/>
        <v>0</v>
      </c>
      <c r="V67" s="230">
        <f t="shared" si="4"/>
        <v>0</v>
      </c>
      <c r="W67" s="230">
        <f t="shared" si="4"/>
        <v>0</v>
      </c>
      <c r="X67" s="230">
        <f t="shared" si="4"/>
        <v>0</v>
      </c>
      <c r="Y67" s="230">
        <f t="shared" si="4"/>
        <v>0</v>
      </c>
    </row>
    <row r="68" spans="1:25" s="62" customFormat="1" x14ac:dyDescent="0.25">
      <c r="A68" s="29">
        <v>45</v>
      </c>
      <c r="B68" s="453" t="s">
        <v>78</v>
      </c>
      <c r="C68" s="453"/>
      <c r="D68" s="230">
        <f>SUM(F68:Y68)</f>
        <v>-22861165.775253292</v>
      </c>
      <c r="E68" s="230"/>
      <c r="F68" s="230">
        <f>F11</f>
        <v>-350952.77163642313</v>
      </c>
      <c r="G68" s="230">
        <f t="shared" ref="G68:Y68" si="5">G11</f>
        <v>-3646.99476301288</v>
      </c>
      <c r="H68" s="230">
        <f t="shared" si="5"/>
        <v>-989399.2355936825</v>
      </c>
      <c r="I68" s="230">
        <f t="shared" si="5"/>
        <v>-18386294.384394303</v>
      </c>
      <c r="J68" s="230">
        <f t="shared" si="5"/>
        <v>-2210116.8629934667</v>
      </c>
      <c r="K68" s="230">
        <f t="shared" si="5"/>
        <v>-582954.7930622783</v>
      </c>
      <c r="L68" s="230">
        <f t="shared" si="5"/>
        <v>0</v>
      </c>
      <c r="M68" s="230">
        <f t="shared" si="5"/>
        <v>-344.30258549288351</v>
      </c>
      <c r="N68" s="230">
        <f t="shared" si="5"/>
        <v>-337456.43022463191</v>
      </c>
      <c r="O68" s="230">
        <f t="shared" si="5"/>
        <v>0</v>
      </c>
      <c r="P68" s="230">
        <f t="shared" si="5"/>
        <v>0</v>
      </c>
      <c r="Q68" s="230">
        <f t="shared" si="5"/>
        <v>0</v>
      </c>
      <c r="R68" s="230">
        <f t="shared" si="5"/>
        <v>0</v>
      </c>
      <c r="S68" s="230">
        <f t="shared" si="5"/>
        <v>0</v>
      </c>
      <c r="T68" s="230">
        <f t="shared" si="5"/>
        <v>0</v>
      </c>
      <c r="U68" s="230">
        <f t="shared" si="5"/>
        <v>0</v>
      </c>
      <c r="V68" s="230">
        <f t="shared" si="5"/>
        <v>0</v>
      </c>
      <c r="W68" s="230">
        <f t="shared" si="5"/>
        <v>0</v>
      </c>
      <c r="X68" s="230">
        <f t="shared" si="5"/>
        <v>0</v>
      </c>
      <c r="Y68" s="230">
        <f t="shared" si="5"/>
        <v>0</v>
      </c>
    </row>
    <row r="69" spans="1:25" s="54" customFormat="1" x14ac:dyDescent="0.25">
      <c r="A69" s="29">
        <v>46</v>
      </c>
    </row>
    <row r="70" spans="1:25" s="393" customFormat="1" hidden="1" x14ac:dyDescent="0.25">
      <c r="A70" s="393">
        <v>47</v>
      </c>
      <c r="B70" s="454" t="s">
        <v>79</v>
      </c>
      <c r="C70" s="454"/>
      <c r="D70" s="394">
        <f>SUM(F70:Y70)</f>
        <v>0</v>
      </c>
      <c r="E70" s="394"/>
      <c r="F70" s="394"/>
      <c r="G70" s="394"/>
      <c r="H70" s="394"/>
      <c r="I70" s="394"/>
      <c r="J70" s="394"/>
      <c r="K70" s="394"/>
      <c r="L70" s="394"/>
      <c r="M70" s="394"/>
      <c r="N70" s="394"/>
      <c r="O70" s="394"/>
      <c r="P70" s="394"/>
      <c r="Q70" s="394"/>
      <c r="R70" s="394"/>
      <c r="S70" s="394"/>
      <c r="T70" s="394"/>
      <c r="U70" s="394"/>
      <c r="V70" s="394"/>
      <c r="W70" s="394"/>
      <c r="X70" s="394"/>
      <c r="Y70" s="394"/>
    </row>
    <row r="71" spans="1:25" s="54" customFormat="1" hidden="1" x14ac:dyDescent="0.25">
      <c r="A71" s="42">
        <v>48</v>
      </c>
    </row>
    <row r="72" spans="1:25" s="342" customFormat="1" hidden="1" x14ac:dyDescent="0.25">
      <c r="A72" s="329">
        <v>49</v>
      </c>
      <c r="B72" s="450" t="s">
        <v>80</v>
      </c>
      <c r="C72" s="450"/>
      <c r="D72" s="340">
        <f>SUM(F72:Y72)</f>
        <v>0</v>
      </c>
      <c r="E72" s="341"/>
      <c r="F72" s="340">
        <f t="shared" ref="F72:Y72" si="6">SUM(F22:F52)+F57+F63</f>
        <v>0</v>
      </c>
      <c r="G72" s="340">
        <f t="shared" si="6"/>
        <v>0</v>
      </c>
      <c r="H72" s="340">
        <f t="shared" si="6"/>
        <v>0</v>
      </c>
      <c r="I72" s="340">
        <f t="shared" si="6"/>
        <v>0</v>
      </c>
      <c r="J72" s="340">
        <f t="shared" si="6"/>
        <v>0</v>
      </c>
      <c r="K72" s="340">
        <f t="shared" si="6"/>
        <v>0</v>
      </c>
      <c r="L72" s="340">
        <f t="shared" si="6"/>
        <v>0</v>
      </c>
      <c r="M72" s="340">
        <f t="shared" si="6"/>
        <v>0</v>
      </c>
      <c r="N72" s="340">
        <f t="shared" si="6"/>
        <v>0</v>
      </c>
      <c r="O72" s="340">
        <f t="shared" si="6"/>
        <v>0</v>
      </c>
      <c r="P72" s="340">
        <f t="shared" si="6"/>
        <v>0</v>
      </c>
      <c r="Q72" s="340">
        <f t="shared" si="6"/>
        <v>0</v>
      </c>
      <c r="R72" s="340">
        <f t="shared" si="6"/>
        <v>0</v>
      </c>
      <c r="S72" s="340">
        <f t="shared" si="6"/>
        <v>0</v>
      </c>
      <c r="T72" s="340">
        <f t="shared" si="6"/>
        <v>0</v>
      </c>
      <c r="U72" s="340">
        <f t="shared" si="6"/>
        <v>0</v>
      </c>
      <c r="V72" s="340">
        <f t="shared" si="6"/>
        <v>0</v>
      </c>
      <c r="W72" s="340">
        <f t="shared" si="6"/>
        <v>0</v>
      </c>
      <c r="X72" s="340">
        <f t="shared" si="6"/>
        <v>0</v>
      </c>
      <c r="Y72" s="340">
        <f t="shared" si="6"/>
        <v>0</v>
      </c>
    </row>
    <row r="73" spans="1:25" s="336" customFormat="1" hidden="1" x14ac:dyDescent="0.25">
      <c r="A73" s="329">
        <v>50</v>
      </c>
    </row>
    <row r="74" spans="1:25" s="329" customFormat="1" hidden="1" x14ac:dyDescent="0.25">
      <c r="A74" s="329">
        <v>51</v>
      </c>
      <c r="B74" s="323" t="s">
        <v>81</v>
      </c>
      <c r="C74" s="323">
        <v>1575</v>
      </c>
      <c r="D74" s="318"/>
      <c r="E74" s="319" t="s">
        <v>36</v>
      </c>
      <c r="F74" s="318">
        <f>IFERROR(IF(F$4="",0,IF($E74="kWh",VLOOKUP(F$4,'4. Billing Determinants'!$B$19:$R$41,4,0)/'4. Billing Determinants'!$E$41*$D74,IF($E74="kW",VLOOKUP(F$4,'4. Billing Determinants'!$B$19:$R$41,5,0)/'4. Billing Determinants'!$F$41*$D74,IF($E74="Non-RPP kWh",VLOOKUP(F$4,'4. Billing Determinants'!$B$19:$R$41,6,0)/'4. Billing Determinants'!$G$41*$D74,IF($E74="Distribution Rev.",VLOOKUP(F$4,'4. Billing Determinants'!$B$19:$R$41,8,0)/'4. Billing Determinants'!$I$41*$D74, VLOOKUP(F$4,'4. Billing Determinants'!$B$19:$R$41,3,0)/'4. Billing Determinants'!$D$41*$D74))))),0)</f>
        <v>0</v>
      </c>
      <c r="G74" s="318">
        <f>IFERROR(IF(G$4="",0,IF($E74="kWh",VLOOKUP(G$4,'4. Billing Determinants'!$B$19:$R$41,4,0)/'4. Billing Determinants'!$E$41*$D74,IF($E74="kW",VLOOKUP(G$4,'4. Billing Determinants'!$B$19:$R$41,5,0)/'4. Billing Determinants'!$F$41*$D74,IF($E74="Non-RPP kWh",VLOOKUP(G$4,'4. Billing Determinants'!$B$19:$R$41,6,0)/'4. Billing Determinants'!$G$41*$D74,IF($E74="Distribution Rev.",VLOOKUP(G$4,'4. Billing Determinants'!$B$19:$R$41,8,0)/'4. Billing Determinants'!$I$41*$D74, VLOOKUP(G$4,'4. Billing Determinants'!$B$19:$R$41,3,0)/'4. Billing Determinants'!$D$41*$D74))))),0)</f>
        <v>0</v>
      </c>
      <c r="H74" s="318">
        <f>IFERROR(IF(H$4="",0,IF($E74="kWh",VLOOKUP(H$4,'4. Billing Determinants'!$B$19:$R$41,4,0)/'4. Billing Determinants'!$E$41*$D74,IF($E74="kW",VLOOKUP(H$4,'4. Billing Determinants'!$B$19:$R$41,5,0)/'4. Billing Determinants'!$F$41*$D74,IF($E74="Non-RPP kWh",VLOOKUP(H$4,'4. Billing Determinants'!$B$19:$R$41,6,0)/'4. Billing Determinants'!$G$41*$D74,IF($E74="Distribution Rev.",VLOOKUP(H$4,'4. Billing Determinants'!$B$19:$R$41,8,0)/'4. Billing Determinants'!$I$41*$D74, VLOOKUP(H$4,'4. Billing Determinants'!$B$19:$R$41,3,0)/'4. Billing Determinants'!$D$41*$D74))))),0)</f>
        <v>0</v>
      </c>
      <c r="I74" s="318">
        <f>IFERROR(IF(I$4="",0,IF($E74="kWh",VLOOKUP(I$4,'4. Billing Determinants'!$B$19:$R$41,4,0)/'4. Billing Determinants'!$E$41*$D74,IF($E74="kW",VLOOKUP(I$4,'4. Billing Determinants'!$B$19:$R$41,5,0)/'4. Billing Determinants'!$F$41*$D74,IF($E74="Non-RPP kWh",VLOOKUP(I$4,'4. Billing Determinants'!$B$19:$R$41,6,0)/'4. Billing Determinants'!$G$41*$D74,IF($E74="Distribution Rev.",VLOOKUP(I$4,'4. Billing Determinants'!$B$19:$R$41,8,0)/'4. Billing Determinants'!$I$41*$D74, VLOOKUP(I$4,'4. Billing Determinants'!$B$19:$R$41,3,0)/'4. Billing Determinants'!$D$41*$D74))))),0)</f>
        <v>0</v>
      </c>
      <c r="J74" s="318">
        <f>IFERROR(IF(J$4="",0,IF($E74="kWh",VLOOKUP(J$4,'4. Billing Determinants'!$B$19:$R$41,4,0)/'4. Billing Determinants'!$E$41*$D74,IF($E74="kW",VLOOKUP(J$4,'4. Billing Determinants'!$B$19:$R$41,5,0)/'4. Billing Determinants'!$F$41*$D74,IF($E74="Non-RPP kWh",VLOOKUP(J$4,'4. Billing Determinants'!$B$19:$R$41,6,0)/'4. Billing Determinants'!$G$41*$D74,IF($E74="Distribution Rev.",VLOOKUP(J$4,'4. Billing Determinants'!$B$19:$R$41,8,0)/'4. Billing Determinants'!$I$41*$D74, VLOOKUP(J$4,'4. Billing Determinants'!$B$19:$R$41,3,0)/'4. Billing Determinants'!$D$41*$D74))))),0)</f>
        <v>0</v>
      </c>
      <c r="K74" s="318">
        <f>IFERROR(IF(K$4="",0,IF($E74="kWh",VLOOKUP(K$4,'4. Billing Determinants'!$B$19:$R$41,4,0)/'4. Billing Determinants'!$E$41*$D74,IF($E74="kW",VLOOKUP(K$4,'4. Billing Determinants'!$B$19:$R$41,5,0)/'4. Billing Determinants'!$F$41*$D74,IF($E74="Non-RPP kWh",VLOOKUP(K$4,'4. Billing Determinants'!$B$19:$R$41,6,0)/'4. Billing Determinants'!$G$41*$D74,IF($E74="Distribution Rev.",VLOOKUP(K$4,'4. Billing Determinants'!$B$19:$R$41,8,0)/'4. Billing Determinants'!$I$41*$D74, VLOOKUP(K$4,'4. Billing Determinants'!$B$19:$R$41,3,0)/'4. Billing Determinants'!$D$41*$D74))))),0)</f>
        <v>0</v>
      </c>
      <c r="L74" s="318">
        <f>IFERROR(IF(L$4="",0,IF($E74="kWh",VLOOKUP(L$4,'4. Billing Determinants'!$B$19:$R$41,4,0)/'4. Billing Determinants'!$E$41*$D74,IF($E74="kW",VLOOKUP(L$4,'4. Billing Determinants'!$B$19:$R$41,5,0)/'4. Billing Determinants'!$F$41*$D74,IF($E74="Non-RPP kWh",VLOOKUP(L$4,'4. Billing Determinants'!$B$19:$R$41,6,0)/'4. Billing Determinants'!$G$41*$D74,IF($E74="Distribution Rev.",VLOOKUP(L$4,'4. Billing Determinants'!$B$19:$R$41,8,0)/'4. Billing Determinants'!$I$41*$D74, VLOOKUP(L$4,'4. Billing Determinants'!$B$19:$R$41,3,0)/'4. Billing Determinants'!$D$41*$D74))))),0)</f>
        <v>0</v>
      </c>
      <c r="M74" s="318">
        <f>IFERROR(IF(M$4="",0,IF($E74="kWh",VLOOKUP(M$4,'4. Billing Determinants'!$B$19:$R$41,4,0)/'4. Billing Determinants'!$E$41*$D74,IF($E74="kW",VLOOKUP(M$4,'4. Billing Determinants'!$B$19:$R$41,5,0)/'4. Billing Determinants'!$F$41*$D74,IF($E74="Non-RPP kWh",VLOOKUP(M$4,'4. Billing Determinants'!$B$19:$R$41,6,0)/'4. Billing Determinants'!$G$41*$D74,IF($E74="Distribution Rev.",VLOOKUP(M$4,'4. Billing Determinants'!$B$19:$R$41,8,0)/'4. Billing Determinants'!$I$41*$D74, VLOOKUP(M$4,'4. Billing Determinants'!$B$19:$R$41,3,0)/'4. Billing Determinants'!$D$41*$D74))))),0)</f>
        <v>0</v>
      </c>
      <c r="N74" s="318">
        <f>IFERROR(IF(N$4="",0,IF($E74="kWh",VLOOKUP(N$4,'4. Billing Determinants'!$B$19:$R$41,4,0)/'4. Billing Determinants'!$E$41*$D74,IF($E74="kW",VLOOKUP(N$4,'4. Billing Determinants'!$B$19:$R$41,5,0)/'4. Billing Determinants'!$F$41*$D74,IF($E74="Non-RPP kWh",VLOOKUP(N$4,'4. Billing Determinants'!$B$19:$R$41,6,0)/'4. Billing Determinants'!$G$41*$D74,IF($E74="Distribution Rev.",VLOOKUP(N$4,'4. Billing Determinants'!$B$19:$R$41,8,0)/'4. Billing Determinants'!$I$41*$D74, VLOOKUP(N$4,'4. Billing Determinants'!$B$19:$R$41,3,0)/'4. Billing Determinants'!$D$41*$D74))))),0)</f>
        <v>0</v>
      </c>
      <c r="O74" s="318">
        <f>IFERROR(IF(O$4="",0,IF($E74="kWh",VLOOKUP(O$4,'4. Billing Determinants'!$B$19:$R$41,4,0)/'4. Billing Determinants'!$E$41*$D74,IF($E74="kW",VLOOKUP(O$4,'4. Billing Determinants'!$B$19:$R$41,5,0)/'4. Billing Determinants'!$F$41*$D74,IF($E74="Non-RPP kWh",VLOOKUP(O$4,'4. Billing Determinants'!$B$19:$R$41,6,0)/'4. Billing Determinants'!$G$41*$D74,IF($E74="Distribution Rev.",VLOOKUP(O$4,'4. Billing Determinants'!$B$19:$R$41,8,0)/'4. Billing Determinants'!$I$41*$D74, VLOOKUP(O$4,'4. Billing Determinants'!$B$19:$R$41,3,0)/'4. Billing Determinants'!$D$41*$D74))))),0)</f>
        <v>0</v>
      </c>
      <c r="P74" s="318">
        <f>IFERROR(IF(P$4="",0,IF($E74="kWh",VLOOKUP(P$4,'4. Billing Determinants'!$B$19:$R$41,4,0)/'4. Billing Determinants'!$E$41*$D74,IF($E74="kW",VLOOKUP(P$4,'4. Billing Determinants'!$B$19:$R$41,5,0)/'4. Billing Determinants'!$F$41*$D74,IF($E74="Non-RPP kWh",VLOOKUP(P$4,'4. Billing Determinants'!$B$19:$R$41,6,0)/'4. Billing Determinants'!$G$41*$D74,IF($E74="Distribution Rev.",VLOOKUP(P$4,'4. Billing Determinants'!$B$19:$R$41,8,0)/'4. Billing Determinants'!$I$41*$D74, VLOOKUP(P$4,'4. Billing Determinants'!$B$19:$R$41,3,0)/'4. Billing Determinants'!$D$41*$D74))))),0)</f>
        <v>0</v>
      </c>
      <c r="Q74" s="318">
        <f>IFERROR(IF(Q$4="",0,IF($E74="kWh",VLOOKUP(Q$4,'4. Billing Determinants'!$B$19:$R$41,4,0)/'4. Billing Determinants'!$E$41*$D74,IF($E74="kW",VLOOKUP(Q$4,'4. Billing Determinants'!$B$19:$R$41,5,0)/'4. Billing Determinants'!$F$41*$D74,IF($E74="Non-RPP kWh",VLOOKUP(Q$4,'4. Billing Determinants'!$B$19:$R$41,6,0)/'4. Billing Determinants'!$G$41*$D74,IF($E74="Distribution Rev.",VLOOKUP(Q$4,'4. Billing Determinants'!$B$19:$R$41,8,0)/'4. Billing Determinants'!$I$41*$D74, VLOOKUP(Q$4,'4. Billing Determinants'!$B$19:$R$41,3,0)/'4. Billing Determinants'!$D$41*$D74))))),0)</f>
        <v>0</v>
      </c>
      <c r="R74" s="318">
        <f>IFERROR(IF(R$4="",0,IF($E74="kWh",VLOOKUP(R$4,'4. Billing Determinants'!$B$19:$R$41,4,0)/'4. Billing Determinants'!$E$41*$D74,IF($E74="kW",VLOOKUP(R$4,'4. Billing Determinants'!$B$19:$R$41,5,0)/'4. Billing Determinants'!$F$41*$D74,IF($E74="Non-RPP kWh",VLOOKUP(R$4,'4. Billing Determinants'!$B$19:$R$41,6,0)/'4. Billing Determinants'!$G$41*$D74,IF($E74="Distribution Rev.",VLOOKUP(R$4,'4. Billing Determinants'!$B$19:$R$41,8,0)/'4. Billing Determinants'!$I$41*$D74, VLOOKUP(R$4,'4. Billing Determinants'!$B$19:$R$41,3,0)/'4. Billing Determinants'!$D$41*$D74))))),0)</f>
        <v>0</v>
      </c>
      <c r="S74" s="318">
        <f>IFERROR(IF(S$4="",0,IF($E74="kWh",VLOOKUP(S$4,'4. Billing Determinants'!$B$19:$R$41,4,0)/'4. Billing Determinants'!$E$41*$D74,IF($E74="kW",VLOOKUP(S$4,'4. Billing Determinants'!$B$19:$R$41,5,0)/'4. Billing Determinants'!$F$41*$D74,IF($E74="Non-RPP kWh",VLOOKUP(S$4,'4. Billing Determinants'!$B$19:$R$41,6,0)/'4. Billing Determinants'!$G$41*$D74,IF($E74="Distribution Rev.",VLOOKUP(S$4,'4. Billing Determinants'!$B$19:$R$41,8,0)/'4. Billing Determinants'!$I$41*$D74, VLOOKUP(S$4,'4. Billing Determinants'!$B$19:$R$41,3,0)/'4. Billing Determinants'!$D$41*$D74))))),0)</f>
        <v>0</v>
      </c>
      <c r="T74" s="318">
        <f>IFERROR(IF(T$4="",0,IF($E74="kWh",VLOOKUP(T$4,'4. Billing Determinants'!$B$19:$R$41,4,0)/'4. Billing Determinants'!$E$41*$D74,IF($E74="kW",VLOOKUP(T$4,'4. Billing Determinants'!$B$19:$R$41,5,0)/'4. Billing Determinants'!$F$41*$D74,IF($E74="Non-RPP kWh",VLOOKUP(T$4,'4. Billing Determinants'!$B$19:$R$41,6,0)/'4. Billing Determinants'!$G$41*$D74,IF($E74="Distribution Rev.",VLOOKUP(T$4,'4. Billing Determinants'!$B$19:$R$41,8,0)/'4. Billing Determinants'!$I$41*$D74, VLOOKUP(T$4,'4. Billing Determinants'!$B$19:$R$41,3,0)/'4. Billing Determinants'!$D$41*$D74))))),0)</f>
        <v>0</v>
      </c>
      <c r="U74" s="318">
        <f>IFERROR(IF(U$4="",0,IF($E74="kWh",VLOOKUP(U$4,'4. Billing Determinants'!$B$19:$R$41,4,0)/'4. Billing Determinants'!$E$41*$D74,IF($E74="kW",VLOOKUP(U$4,'4. Billing Determinants'!$B$19:$R$41,5,0)/'4. Billing Determinants'!$F$41*$D74,IF($E74="Non-RPP kWh",VLOOKUP(U$4,'4. Billing Determinants'!$B$19:$R$41,6,0)/'4. Billing Determinants'!$G$41*$D74,IF($E74="Distribution Rev.",VLOOKUP(U$4,'4. Billing Determinants'!$B$19:$R$41,8,0)/'4. Billing Determinants'!$I$41*$D74, VLOOKUP(U$4,'4. Billing Determinants'!$B$19:$R$41,3,0)/'4. Billing Determinants'!$D$41*$D74))))),0)</f>
        <v>0</v>
      </c>
      <c r="V74" s="318">
        <f>IFERROR(IF(V$4="",0,IF($E74="kWh",VLOOKUP(V$4,'4. Billing Determinants'!$B$19:$R$41,4,0)/'4. Billing Determinants'!$E$41*$D74,IF($E74="kW",VLOOKUP(V$4,'4. Billing Determinants'!$B$19:$R$41,5,0)/'4. Billing Determinants'!$F$41*$D74,IF($E74="Non-RPP kWh",VLOOKUP(V$4,'4. Billing Determinants'!$B$19:$R$41,6,0)/'4. Billing Determinants'!$G$41*$D74,IF($E74="Distribution Rev.",VLOOKUP(V$4,'4. Billing Determinants'!$B$19:$R$41,8,0)/'4. Billing Determinants'!$I$41*$D74, VLOOKUP(V$4,'4. Billing Determinants'!$B$19:$R$41,3,0)/'4. Billing Determinants'!$D$41*$D74))))),0)</f>
        <v>0</v>
      </c>
      <c r="W74" s="318">
        <f>IFERROR(IF(W$4="",0,IF($E74="kWh",VLOOKUP(W$4,'4. Billing Determinants'!$B$19:$R$41,4,0)/'4. Billing Determinants'!$E$41*$D74,IF($E74="kW",VLOOKUP(W$4,'4. Billing Determinants'!$B$19:$R$41,5,0)/'4. Billing Determinants'!$F$41*$D74,IF($E74="Non-RPP kWh",VLOOKUP(W$4,'4. Billing Determinants'!$B$19:$R$41,6,0)/'4. Billing Determinants'!$G$41*$D74,IF($E74="Distribution Rev.",VLOOKUP(W$4,'4. Billing Determinants'!$B$19:$R$41,8,0)/'4. Billing Determinants'!$I$41*$D74, VLOOKUP(W$4,'4. Billing Determinants'!$B$19:$R$41,3,0)/'4. Billing Determinants'!$D$41*$D74))))),0)</f>
        <v>0</v>
      </c>
      <c r="X74" s="318">
        <f>IFERROR(IF(X$4="",0,IF($E74="kWh",VLOOKUP(X$4,'4. Billing Determinants'!$B$19:$R$41,4,0)/'4. Billing Determinants'!$E$41*$D74,IF($E74="kW",VLOOKUP(X$4,'4. Billing Determinants'!$B$19:$R$41,5,0)/'4. Billing Determinants'!$F$41*$D74,IF($E74="Non-RPP kWh",VLOOKUP(X$4,'4. Billing Determinants'!$B$19:$R$41,6,0)/'4. Billing Determinants'!$G$41*$D74,IF($E74="Distribution Rev.",VLOOKUP(X$4,'4. Billing Determinants'!$B$19:$R$41,8,0)/'4. Billing Determinants'!$I$41*$D74, VLOOKUP(X$4,'4. Billing Determinants'!$B$19:$R$41,3,0)/'4. Billing Determinants'!$D$41*$D74))))),0)</f>
        <v>0</v>
      </c>
      <c r="Y74" s="318">
        <f>IFERROR(IF(Y$4="",0,IF($E74="kWh",VLOOKUP(Y$4,'4. Billing Determinants'!$B$19:$R$41,4,0)/'4. Billing Determinants'!$E$41*$D74,IF($E74="kW",VLOOKUP(Y$4,'4. Billing Determinants'!$B$19:$R$41,5,0)/'4. Billing Determinants'!$F$41*$D74,IF($E74="Non-RPP kWh",VLOOKUP(Y$4,'4. Billing Determinants'!$B$19:$R$41,6,0)/'4. Billing Determinants'!$G$41*$D74,IF($E74="Distribution Rev.",VLOOKUP(Y$4,'4. Billing Determinants'!$B$19:$R$41,8,0)/'4. Billing Determinants'!$I$41*$D74, VLOOKUP(Y$4,'4. Billing Determinants'!$B$19:$R$41,3,0)/'4. Billing Determinants'!$D$41*$D74))))),0)</f>
        <v>0</v>
      </c>
    </row>
    <row r="75" spans="1:25" s="329" customFormat="1" hidden="1" x14ac:dyDescent="0.25">
      <c r="A75" s="330">
        <v>52</v>
      </c>
      <c r="B75" s="323" t="s">
        <v>82</v>
      </c>
      <c r="C75" s="323">
        <v>1576</v>
      </c>
      <c r="D75" s="318"/>
      <c r="E75" s="319" t="s">
        <v>36</v>
      </c>
      <c r="F75" s="318">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18">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18">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18">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18">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18">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18">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18">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18">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18">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18">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18">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18">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18">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18">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18">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18">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18">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18">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18">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s="393" customFormat="1" hidden="1" x14ac:dyDescent="0.25">
      <c r="A76" s="393">
        <v>53</v>
      </c>
      <c r="B76" s="395" t="s">
        <v>83</v>
      </c>
      <c r="C76" s="395"/>
      <c r="D76" s="396">
        <f>SUM(D74:D75)</f>
        <v>0</v>
      </c>
      <c r="E76" s="396"/>
      <c r="F76" s="396">
        <f>SUM(F74:F75)</f>
        <v>0</v>
      </c>
      <c r="G76" s="396">
        <f t="shared" ref="G76:Y76" si="7">SUM(G74:G75)</f>
        <v>0</v>
      </c>
      <c r="H76" s="396">
        <f t="shared" si="7"/>
        <v>0</v>
      </c>
      <c r="I76" s="396">
        <f t="shared" si="7"/>
        <v>0</v>
      </c>
      <c r="J76" s="396">
        <f t="shared" si="7"/>
        <v>0</v>
      </c>
      <c r="K76" s="396">
        <f t="shared" si="7"/>
        <v>0</v>
      </c>
      <c r="L76" s="396">
        <f t="shared" si="7"/>
        <v>0</v>
      </c>
      <c r="M76" s="396">
        <f t="shared" si="7"/>
        <v>0</v>
      </c>
      <c r="N76" s="396">
        <f t="shared" si="7"/>
        <v>0</v>
      </c>
      <c r="O76" s="396">
        <f t="shared" si="7"/>
        <v>0</v>
      </c>
      <c r="P76" s="396">
        <f t="shared" si="7"/>
        <v>0</v>
      </c>
      <c r="Q76" s="396">
        <f t="shared" si="7"/>
        <v>0</v>
      </c>
      <c r="R76" s="396">
        <f t="shared" si="7"/>
        <v>0</v>
      </c>
      <c r="S76" s="396">
        <f t="shared" si="7"/>
        <v>0</v>
      </c>
      <c r="T76" s="396">
        <f t="shared" si="7"/>
        <v>0</v>
      </c>
      <c r="U76" s="396">
        <f t="shared" si="7"/>
        <v>0</v>
      </c>
      <c r="V76" s="396">
        <f t="shared" si="7"/>
        <v>0</v>
      </c>
      <c r="W76" s="396">
        <f t="shared" si="7"/>
        <v>0</v>
      </c>
      <c r="X76" s="396">
        <f t="shared" si="7"/>
        <v>0</v>
      </c>
      <c r="Y76" s="396">
        <f t="shared" si="7"/>
        <v>0</v>
      </c>
    </row>
    <row r="77" spans="1:25" hidden="1" x14ac:dyDescent="0.25"/>
    <row r="78" spans="1:25" hidden="1" x14ac:dyDescent="0.25">
      <c r="B78" s="389" t="s">
        <v>84</v>
      </c>
      <c r="C78" s="389"/>
    </row>
    <row r="79" spans="1:25" hidden="1" x14ac:dyDescent="0.25">
      <c r="B79" s="390" t="s">
        <v>85</v>
      </c>
      <c r="C79" s="391"/>
    </row>
    <row r="80" spans="1:25" hidden="1" x14ac:dyDescent="0.25">
      <c r="B80" s="390" t="s">
        <v>86</v>
      </c>
      <c r="C80" s="392"/>
    </row>
    <row r="81" spans="2:6" ht="14.4" hidden="1" x14ac:dyDescent="0.3">
      <c r="B81" s="62"/>
      <c r="C81" s="62"/>
      <c r="F81" s="388"/>
    </row>
    <row r="82" spans="2:6" x14ac:dyDescent="0.25">
      <c r="F82" s="397"/>
    </row>
    <row r="83" spans="2:6" ht="14.4" x14ac:dyDescent="0.25">
      <c r="F83" s="398"/>
    </row>
    <row r="84" spans="2:6" x14ac:dyDescent="0.25">
      <c r="F84" s="397"/>
    </row>
  </sheetData>
  <mergeCells count="7">
    <mergeCell ref="B72:C72"/>
    <mergeCell ref="B60:C60"/>
    <mergeCell ref="B61:C61"/>
    <mergeCell ref="B66:C66"/>
    <mergeCell ref="B67:C67"/>
    <mergeCell ref="B68:C68"/>
    <mergeCell ref="B70:C70"/>
  </mergeCells>
  <dataValidations count="4">
    <dataValidation type="list" allowBlank="1" showInputMessage="1" showErrorMessage="1" sqref="E22:E52">
      <formula1>"kWh, kW, Non-RPP kWh, Distribution Rev., # of Customers"</formula1>
    </dataValidation>
    <dataValidation type="list" allowBlank="1" showInputMessage="1" showErrorMessage="1" sqref="E7">
      <formula1>"kWh, kW"</formula1>
    </dataValidation>
    <dataValidation type="list" allowBlank="1" showInputMessage="1" showErrorMessage="1" sqref="E53 E74:E75 E55:E57 E63:E64">
      <formula1>"kWh, kW, Non-RPP kWh, Distribution Rev."</formula1>
    </dataValidation>
    <dataValidation type="list" allowBlank="1" showInputMessage="1" showErrorMessage="1" sqref="E5 E8:E10">
      <formula1>"kWh, kW, Non-RPP kWh"</formula1>
    </dataValidation>
  </dataValidations>
  <printOptions horizontalCentered="1"/>
  <pageMargins left="0.70866141732283461" right="0.70866141732283461" top="1.4173228346456692" bottom="0.6692913385826772" header="0.31496062992125984" footer="0.51181102362204722"/>
  <pageSetup paperSize="17" scale="64" orientation="landscape" r:id="rId1"/>
  <headerFooter scaleWithDoc="0">
    <oddHeader>&amp;R&amp;7Toronto Hydro-Electric System Limited
EB-2018-0165
Exhibit U
Tab 8
Schedule 1
Appendix D
FILED:  April 30, 2019
Page &amp;P of &amp;N</oddHeader>
    <oddFooter>&amp;C&amp;7&amp;A</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777"/>
  <sheetViews>
    <sheetView showGridLines="0" view="pageBreakPreview" zoomScale="55" zoomScaleNormal="70" zoomScaleSheetLayoutView="55" workbookViewId="0">
      <selection activeCell="C21" sqref="C21"/>
    </sheetView>
  </sheetViews>
  <sheetFormatPr defaultColWidth="9.109375" defaultRowHeight="13.8" x14ac:dyDescent="0.25"/>
  <cols>
    <col min="1" max="1" width="8.109375" style="67" customWidth="1"/>
    <col min="2" max="2" width="70.109375" style="67" customWidth="1"/>
    <col min="3" max="3" width="20.33203125" style="67" customWidth="1"/>
    <col min="4" max="4" width="54" style="67" bestFit="1" customWidth="1"/>
    <col min="5" max="5" width="21.33203125" style="67" customWidth="1"/>
    <col min="6" max="7" width="20.5546875" style="67" customWidth="1"/>
    <col min="8" max="9" width="9.109375" style="67" customWidth="1"/>
    <col min="10" max="16384" width="9.109375" style="67"/>
  </cols>
  <sheetData>
    <row r="1" spans="1:7" ht="35.25" customHeight="1" x14ac:dyDescent="0.25">
      <c r="A1" s="414" t="s">
        <v>524</v>
      </c>
      <c r="B1" s="415"/>
    </row>
    <row r="2" spans="1:7" ht="27.6" x14ac:dyDescent="0.25">
      <c r="A2" s="64">
        <v>1</v>
      </c>
      <c r="B2" s="65" t="s">
        <v>87</v>
      </c>
      <c r="C2" s="66">
        <v>2017</v>
      </c>
      <c r="D2" s="468" t="s">
        <v>88</v>
      </c>
      <c r="E2" s="469"/>
      <c r="F2" s="469"/>
      <c r="G2" s="469"/>
    </row>
    <row r="3" spans="1:7" x14ac:dyDescent="0.25">
      <c r="B3" s="68"/>
    </row>
    <row r="4" spans="1:7" ht="30" hidden="1" customHeight="1" x14ac:dyDescent="0.25">
      <c r="B4" s="65"/>
      <c r="C4" s="470"/>
      <c r="D4" s="471"/>
      <c r="E4" s="471"/>
      <c r="F4" s="472"/>
      <c r="G4" s="473"/>
    </row>
    <row r="5" spans="1:7" x14ac:dyDescent="0.25">
      <c r="A5" s="64"/>
    </row>
    <row r="6" spans="1:7" x14ac:dyDescent="0.25">
      <c r="E6" s="68"/>
    </row>
    <row r="7" spans="1:7" ht="72" customHeight="1" x14ac:dyDescent="0.25">
      <c r="A7" s="64" t="s">
        <v>89</v>
      </c>
      <c r="B7" s="65" t="s">
        <v>90</v>
      </c>
      <c r="C7" s="66" t="s">
        <v>91</v>
      </c>
      <c r="D7" s="463" t="s">
        <v>92</v>
      </c>
      <c r="E7" s="464"/>
      <c r="F7" s="464"/>
      <c r="G7" s="464"/>
    </row>
    <row r="8" spans="1:7" ht="24" customHeight="1" x14ac:dyDescent="0.25"/>
    <row r="9" spans="1:7" ht="88.5" customHeight="1" x14ac:dyDescent="0.25">
      <c r="A9" s="64" t="s">
        <v>93</v>
      </c>
      <c r="B9" s="65" t="s">
        <v>94</v>
      </c>
      <c r="C9" s="66" t="s">
        <v>91</v>
      </c>
      <c r="D9" s="463" t="s">
        <v>95</v>
      </c>
      <c r="E9" s="464"/>
      <c r="F9" s="464"/>
      <c r="G9" s="464"/>
    </row>
    <row r="10" spans="1:7" x14ac:dyDescent="0.25">
      <c r="B10" s="68"/>
    </row>
    <row r="11" spans="1:7" x14ac:dyDescent="0.25">
      <c r="B11" s="68"/>
    </row>
    <row r="12" spans="1:7" x14ac:dyDescent="0.25">
      <c r="A12" s="64"/>
    </row>
    <row r="13" spans="1:7" ht="27.6" x14ac:dyDescent="0.25">
      <c r="A13" s="64" t="s">
        <v>96</v>
      </c>
      <c r="B13" s="65" t="s">
        <v>97</v>
      </c>
      <c r="C13" s="69">
        <v>127</v>
      </c>
    </row>
    <row r="16" spans="1:7" x14ac:dyDescent="0.25">
      <c r="C16" s="70" t="s">
        <v>98</v>
      </c>
    </row>
    <row r="17" spans="1:9" x14ac:dyDescent="0.25">
      <c r="B17" s="71"/>
      <c r="C17" s="465" t="s">
        <v>99</v>
      </c>
      <c r="D17" s="465" t="s">
        <v>100</v>
      </c>
      <c r="E17" s="72"/>
      <c r="F17" s="467">
        <v>2018</v>
      </c>
      <c r="G17" s="462"/>
    </row>
    <row r="18" spans="1:9" x14ac:dyDescent="0.25">
      <c r="B18" s="71"/>
      <c r="C18" s="466"/>
      <c r="D18" s="466"/>
      <c r="E18" s="73"/>
      <c r="F18" s="74" t="s">
        <v>101</v>
      </c>
      <c r="G18" s="74" t="s">
        <v>102</v>
      </c>
      <c r="I18" s="417">
        <f>SUM(F19,G22,F25,G28,G31)</f>
        <v>511959872.36608297</v>
      </c>
    </row>
    <row r="19" spans="1:9" ht="14.4" x14ac:dyDescent="0.3">
      <c r="A19" s="71"/>
      <c r="B19" s="71"/>
      <c r="C19" s="75" t="s">
        <v>103</v>
      </c>
      <c r="D19" s="76" t="s">
        <v>30</v>
      </c>
      <c r="E19" s="77" t="s">
        <v>36</v>
      </c>
      <c r="F19" s="95">
        <v>15237254.157057999</v>
      </c>
      <c r="G19" s="95">
        <v>10750334.308482999</v>
      </c>
    </row>
    <row r="20" spans="1:9" ht="14.4" x14ac:dyDescent="0.3">
      <c r="A20" s="71"/>
      <c r="B20" s="71"/>
      <c r="C20" s="78"/>
      <c r="D20" s="79" t="str">
        <f>D19 &amp; "kW"</f>
        <v>GENERAL SERVICE 50 TO 999 KW SERVICE CLASSIFICATIONkW</v>
      </c>
      <c r="E20" s="80" t="s">
        <v>37</v>
      </c>
      <c r="F20" s="95">
        <v>37162.159616999998</v>
      </c>
      <c r="G20" s="95">
        <v>31848.663909000003</v>
      </c>
    </row>
    <row r="21" spans="1:9" x14ac:dyDescent="0.25">
      <c r="A21" s="71"/>
      <c r="B21" s="71"/>
      <c r="C21" s="81"/>
      <c r="D21" s="82"/>
      <c r="E21" s="83" t="s">
        <v>105</v>
      </c>
      <c r="F21" s="66" t="s">
        <v>0</v>
      </c>
      <c r="G21" s="66" t="s">
        <v>1</v>
      </c>
    </row>
    <row r="22" spans="1:9" ht="14.4" x14ac:dyDescent="0.3">
      <c r="A22" s="71"/>
      <c r="B22" s="71"/>
      <c r="C22" s="75" t="s">
        <v>106</v>
      </c>
      <c r="D22" s="76" t="s">
        <v>30</v>
      </c>
      <c r="E22" s="77" t="s">
        <v>36</v>
      </c>
      <c r="F22" s="352">
        <v>70146307.763592005</v>
      </c>
      <c r="G22" s="352">
        <v>75057095.735089004</v>
      </c>
    </row>
    <row r="23" spans="1:9" ht="14.4" x14ac:dyDescent="0.3">
      <c r="A23" s="71"/>
      <c r="B23" s="71"/>
      <c r="C23" s="78"/>
      <c r="D23" s="79" t="str">
        <f>D22 &amp; "kW"</f>
        <v>GENERAL SERVICE 50 TO 999 KW SERVICE CLASSIFICATIONkW</v>
      </c>
      <c r="E23" s="80" t="s">
        <v>37</v>
      </c>
      <c r="F23" s="352">
        <v>198801.84334300002</v>
      </c>
      <c r="G23" s="352">
        <v>199630.03641200002</v>
      </c>
    </row>
    <row r="24" spans="1:9" x14ac:dyDescent="0.25">
      <c r="A24" s="71"/>
      <c r="B24" s="71"/>
      <c r="C24" s="81"/>
      <c r="D24" s="82"/>
      <c r="E24" s="83" t="s">
        <v>105</v>
      </c>
      <c r="F24" s="66" t="s">
        <v>1</v>
      </c>
      <c r="G24" s="66" t="s">
        <v>0</v>
      </c>
    </row>
    <row r="25" spans="1:9" ht="14.4" x14ac:dyDescent="0.3">
      <c r="A25" s="71"/>
      <c r="B25" s="71"/>
      <c r="C25" s="75" t="s">
        <v>107</v>
      </c>
      <c r="D25" s="76" t="s">
        <v>31</v>
      </c>
      <c r="E25" s="77" t="s">
        <v>36</v>
      </c>
      <c r="F25" s="352">
        <v>68119406.704974994</v>
      </c>
      <c r="G25" s="352">
        <v>65561673.804488994</v>
      </c>
    </row>
    <row r="26" spans="1:9" ht="14.4" x14ac:dyDescent="0.3">
      <c r="A26" s="71"/>
      <c r="B26" s="71"/>
      <c r="C26" s="78"/>
      <c r="D26" s="79" t="str">
        <f>D25 &amp; "kW"</f>
        <v>GENERAL SERVICE 1,000 TO 4,999 KW SERVICE CLASSIFICATIONkW</v>
      </c>
      <c r="E26" s="80" t="s">
        <v>37</v>
      </c>
      <c r="F26" s="352">
        <v>199249.09908999995</v>
      </c>
      <c r="G26" s="352">
        <v>193805.36780000001</v>
      </c>
    </row>
    <row r="27" spans="1:9" x14ac:dyDescent="0.25">
      <c r="A27" s="71"/>
      <c r="B27" s="71"/>
      <c r="C27" s="81"/>
      <c r="D27" s="82"/>
      <c r="E27" s="83" t="s">
        <v>105</v>
      </c>
      <c r="F27" s="66" t="s">
        <v>0</v>
      </c>
      <c r="G27" s="66" t="s">
        <v>1</v>
      </c>
    </row>
    <row r="28" spans="1:9" x14ac:dyDescent="0.25">
      <c r="A28" s="71"/>
      <c r="B28" s="71"/>
      <c r="C28" s="75" t="s">
        <v>108</v>
      </c>
      <c r="D28" s="76" t="s">
        <v>31</v>
      </c>
      <c r="E28" s="77" t="s">
        <v>36</v>
      </c>
      <c r="F28" s="353">
        <v>329125987.96543008</v>
      </c>
      <c r="G28" s="353">
        <v>338347411.92328596</v>
      </c>
    </row>
    <row r="29" spans="1:9" x14ac:dyDescent="0.25">
      <c r="A29" s="71"/>
      <c r="B29" s="71"/>
      <c r="C29" s="78"/>
      <c r="D29" s="79" t="str">
        <f>D28 &amp; "kW"</f>
        <v>GENERAL SERVICE 1,000 TO 4,999 KW SERVICE CLASSIFICATIONkW</v>
      </c>
      <c r="E29" s="80" t="s">
        <v>37</v>
      </c>
      <c r="F29" s="353">
        <v>698098.75057900022</v>
      </c>
      <c r="G29" s="353">
        <v>733006.76035300002</v>
      </c>
    </row>
    <row r="30" spans="1:9" x14ac:dyDescent="0.25">
      <c r="A30" s="71"/>
      <c r="B30" s="71"/>
      <c r="C30" s="81"/>
      <c r="D30" s="82"/>
      <c r="E30" s="83" t="s">
        <v>105</v>
      </c>
      <c r="F30" s="66" t="s">
        <v>1</v>
      </c>
      <c r="G30" s="66" t="s">
        <v>0</v>
      </c>
    </row>
    <row r="31" spans="1:9" x14ac:dyDescent="0.25">
      <c r="A31" s="71"/>
      <c r="B31" s="71"/>
      <c r="C31" s="75" t="s">
        <v>109</v>
      </c>
      <c r="D31" s="76" t="s">
        <v>32</v>
      </c>
      <c r="E31" s="77" t="s">
        <v>36</v>
      </c>
      <c r="F31" s="353">
        <v>14205211.502293</v>
      </c>
      <c r="G31" s="353">
        <v>15198703.845674999</v>
      </c>
    </row>
    <row r="32" spans="1:9" x14ac:dyDescent="0.25">
      <c r="A32" s="71"/>
      <c r="B32" s="71"/>
      <c r="C32" s="78"/>
      <c r="D32" s="79" t="str">
        <f>D31 &amp; "kW"</f>
        <v>LARGE USE SERVICE CLASSIFICATIONkW</v>
      </c>
      <c r="E32" s="80" t="s">
        <v>37</v>
      </c>
      <c r="F32" s="353">
        <v>41745.508824999997</v>
      </c>
      <c r="G32" s="353">
        <v>41027.877081999999</v>
      </c>
    </row>
    <row r="33" spans="1:7" x14ac:dyDescent="0.25">
      <c r="A33" s="71"/>
      <c r="B33" s="71"/>
      <c r="C33" s="81"/>
      <c r="D33" s="82"/>
      <c r="E33" s="83" t="s">
        <v>105</v>
      </c>
      <c r="F33" s="66" t="s">
        <v>1</v>
      </c>
      <c r="G33" s="66" t="s">
        <v>0</v>
      </c>
    </row>
    <row r="34" spans="1:7" hidden="1" x14ac:dyDescent="0.25">
      <c r="A34" s="71"/>
      <c r="B34" s="71"/>
      <c r="C34" s="75" t="s">
        <v>110</v>
      </c>
      <c r="D34" s="76"/>
      <c r="E34" s="77" t="s">
        <v>36</v>
      </c>
      <c r="F34" s="69"/>
      <c r="G34" s="69"/>
    </row>
    <row r="35" spans="1:7" hidden="1" x14ac:dyDescent="0.25">
      <c r="A35" s="71"/>
      <c r="B35" s="71"/>
      <c r="C35" s="78"/>
      <c r="D35" s="79" t="str">
        <f>D34 &amp; "kW"</f>
        <v>kW</v>
      </c>
      <c r="E35" s="80" t="s">
        <v>37</v>
      </c>
      <c r="F35" s="69"/>
      <c r="G35" s="69"/>
    </row>
    <row r="36" spans="1:7" hidden="1" x14ac:dyDescent="0.25">
      <c r="A36" s="71"/>
      <c r="B36" s="71"/>
      <c r="C36" s="81"/>
      <c r="D36" s="82"/>
      <c r="E36" s="83" t="s">
        <v>105</v>
      </c>
      <c r="F36" s="66"/>
      <c r="G36" s="66"/>
    </row>
    <row r="37" spans="1:7" hidden="1" x14ac:dyDescent="0.25">
      <c r="A37" s="71"/>
      <c r="B37" s="71"/>
      <c r="C37" s="75" t="s">
        <v>111</v>
      </c>
      <c r="D37" s="76"/>
      <c r="E37" s="77" t="s">
        <v>36</v>
      </c>
      <c r="F37" s="69"/>
      <c r="G37" s="69"/>
    </row>
    <row r="38" spans="1:7" hidden="1" x14ac:dyDescent="0.25">
      <c r="A38" s="71"/>
      <c r="B38" s="71"/>
      <c r="C38" s="78"/>
      <c r="D38" s="79" t="str">
        <f>D37 &amp; "kW"</f>
        <v>kW</v>
      </c>
      <c r="E38" s="80" t="s">
        <v>37</v>
      </c>
      <c r="F38" s="69"/>
      <c r="G38" s="69"/>
    </row>
    <row r="39" spans="1:7" hidden="1" x14ac:dyDescent="0.25">
      <c r="A39" s="71"/>
      <c r="B39" s="71"/>
      <c r="C39" s="81"/>
      <c r="D39" s="82"/>
      <c r="E39" s="83" t="s">
        <v>105</v>
      </c>
      <c r="F39" s="66"/>
      <c r="G39" s="66"/>
    </row>
    <row r="40" spans="1:7" hidden="1" x14ac:dyDescent="0.25">
      <c r="A40" s="71"/>
      <c r="B40" s="71"/>
      <c r="C40" s="75" t="s">
        <v>112</v>
      </c>
      <c r="D40" s="76"/>
      <c r="E40" s="77" t="s">
        <v>36</v>
      </c>
      <c r="F40" s="69"/>
      <c r="G40" s="69"/>
    </row>
    <row r="41" spans="1:7" hidden="1" x14ac:dyDescent="0.25">
      <c r="A41" s="71"/>
      <c r="B41" s="71"/>
      <c r="C41" s="78"/>
      <c r="D41" s="79" t="str">
        <f>D40 &amp; "kW"</f>
        <v>kW</v>
      </c>
      <c r="E41" s="80" t="s">
        <v>37</v>
      </c>
      <c r="F41" s="69"/>
      <c r="G41" s="69"/>
    </row>
    <row r="42" spans="1:7" hidden="1" x14ac:dyDescent="0.25">
      <c r="A42" s="71"/>
      <c r="B42" s="71"/>
      <c r="C42" s="81"/>
      <c r="D42" s="82"/>
      <c r="E42" s="83" t="s">
        <v>105</v>
      </c>
      <c r="F42" s="66"/>
      <c r="G42" s="66"/>
    </row>
    <row r="43" spans="1:7" hidden="1" x14ac:dyDescent="0.25">
      <c r="A43" s="71"/>
      <c r="B43" s="71"/>
      <c r="C43" s="75" t="s">
        <v>113</v>
      </c>
      <c r="D43" s="76"/>
      <c r="E43" s="77" t="s">
        <v>36</v>
      </c>
      <c r="F43" s="69"/>
      <c r="G43" s="69"/>
    </row>
    <row r="44" spans="1:7" hidden="1" x14ac:dyDescent="0.25">
      <c r="A44" s="71"/>
      <c r="B44" s="71"/>
      <c r="C44" s="78"/>
      <c r="D44" s="79" t="str">
        <f>D43 &amp; "kW"</f>
        <v>kW</v>
      </c>
      <c r="E44" s="80" t="s">
        <v>37</v>
      </c>
      <c r="F44" s="69"/>
      <c r="G44" s="69"/>
    </row>
    <row r="45" spans="1:7" hidden="1" x14ac:dyDescent="0.25">
      <c r="A45" s="71"/>
      <c r="B45" s="71"/>
      <c r="C45" s="81"/>
      <c r="D45" s="82"/>
      <c r="E45" s="83" t="s">
        <v>105</v>
      </c>
      <c r="F45" s="66"/>
      <c r="G45" s="66"/>
    </row>
    <row r="46" spans="1:7" hidden="1" x14ac:dyDescent="0.25">
      <c r="A46" s="71"/>
      <c r="B46" s="71"/>
      <c r="C46" s="75" t="s">
        <v>114</v>
      </c>
      <c r="D46" s="76"/>
      <c r="E46" s="77" t="s">
        <v>36</v>
      </c>
      <c r="F46" s="69"/>
      <c r="G46" s="69"/>
    </row>
    <row r="47" spans="1:7" hidden="1" x14ac:dyDescent="0.25">
      <c r="A47" s="71"/>
      <c r="B47" s="71"/>
      <c r="C47" s="78"/>
      <c r="D47" s="79" t="str">
        <f>D46 &amp; "kW"</f>
        <v>kW</v>
      </c>
      <c r="E47" s="80" t="s">
        <v>37</v>
      </c>
      <c r="F47" s="69"/>
      <c r="G47" s="69"/>
    </row>
    <row r="48" spans="1:7" hidden="1" x14ac:dyDescent="0.25">
      <c r="A48" s="71"/>
      <c r="B48" s="71"/>
      <c r="C48" s="81"/>
      <c r="D48" s="82"/>
      <c r="E48" s="83" t="s">
        <v>105</v>
      </c>
      <c r="F48" s="66"/>
      <c r="G48" s="66"/>
    </row>
    <row r="49" spans="1:7" hidden="1" x14ac:dyDescent="0.25">
      <c r="A49" s="71"/>
      <c r="B49" s="71"/>
      <c r="C49" s="75" t="s">
        <v>115</v>
      </c>
      <c r="D49" s="76"/>
      <c r="E49" s="77" t="s">
        <v>36</v>
      </c>
      <c r="F49" s="69"/>
      <c r="G49" s="69"/>
    </row>
    <row r="50" spans="1:7" hidden="1" x14ac:dyDescent="0.25">
      <c r="A50" s="71"/>
      <c r="B50" s="71"/>
      <c r="C50" s="78"/>
      <c r="D50" s="79" t="str">
        <f>D49 &amp; "kW"</f>
        <v>kW</v>
      </c>
      <c r="E50" s="80" t="s">
        <v>37</v>
      </c>
      <c r="F50" s="69"/>
      <c r="G50" s="69"/>
    </row>
    <row r="51" spans="1:7" hidden="1" x14ac:dyDescent="0.25">
      <c r="A51" s="71"/>
      <c r="B51" s="71"/>
      <c r="C51" s="81"/>
      <c r="D51" s="82"/>
      <c r="E51" s="83" t="s">
        <v>105</v>
      </c>
      <c r="F51" s="66"/>
      <c r="G51" s="66"/>
    </row>
    <row r="52" spans="1:7" hidden="1" x14ac:dyDescent="0.25">
      <c r="A52" s="71"/>
      <c r="B52" s="71"/>
      <c r="C52" s="75" t="s">
        <v>116</v>
      </c>
      <c r="D52" s="76"/>
      <c r="E52" s="77" t="s">
        <v>36</v>
      </c>
      <c r="F52" s="69"/>
      <c r="G52" s="69"/>
    </row>
    <row r="53" spans="1:7" hidden="1" x14ac:dyDescent="0.25">
      <c r="A53" s="71"/>
      <c r="B53" s="71"/>
      <c r="C53" s="78"/>
      <c r="D53" s="79" t="str">
        <f>D52 &amp; "kW"</f>
        <v>kW</v>
      </c>
      <c r="E53" s="80" t="s">
        <v>37</v>
      </c>
      <c r="F53" s="69"/>
      <c r="G53" s="69"/>
    </row>
    <row r="54" spans="1:7" hidden="1" x14ac:dyDescent="0.25">
      <c r="A54" s="71"/>
      <c r="B54" s="71"/>
      <c r="C54" s="81"/>
      <c r="D54" s="82"/>
      <c r="E54" s="83" t="s">
        <v>105</v>
      </c>
      <c r="F54" s="66"/>
      <c r="G54" s="66"/>
    </row>
    <row r="55" spans="1:7" hidden="1" x14ac:dyDescent="0.25">
      <c r="A55" s="71"/>
      <c r="B55" s="71"/>
      <c r="C55" s="75" t="s">
        <v>117</v>
      </c>
      <c r="D55" s="76"/>
      <c r="E55" s="77" t="s">
        <v>36</v>
      </c>
      <c r="F55" s="69"/>
      <c r="G55" s="69"/>
    </row>
    <row r="56" spans="1:7" hidden="1" x14ac:dyDescent="0.25">
      <c r="A56" s="71"/>
      <c r="B56" s="71"/>
      <c r="C56" s="78"/>
      <c r="D56" s="79" t="str">
        <f>D55 &amp; "kW"</f>
        <v>kW</v>
      </c>
      <c r="E56" s="80" t="s">
        <v>37</v>
      </c>
      <c r="F56" s="69"/>
      <c r="G56" s="69"/>
    </row>
    <row r="57" spans="1:7" hidden="1" x14ac:dyDescent="0.25">
      <c r="A57" s="71"/>
      <c r="B57" s="71"/>
      <c r="C57" s="81"/>
      <c r="D57" s="82"/>
      <c r="E57" s="83" t="s">
        <v>105</v>
      </c>
      <c r="F57" s="66"/>
      <c r="G57" s="66"/>
    </row>
    <row r="58" spans="1:7" hidden="1" x14ac:dyDescent="0.25">
      <c r="A58" s="71"/>
      <c r="B58" s="71"/>
      <c r="C58" s="75" t="s">
        <v>118</v>
      </c>
      <c r="D58" s="76"/>
      <c r="E58" s="77" t="s">
        <v>36</v>
      </c>
      <c r="F58" s="69"/>
      <c r="G58" s="69"/>
    </row>
    <row r="59" spans="1:7" hidden="1" x14ac:dyDescent="0.25">
      <c r="A59" s="71"/>
      <c r="B59" s="71"/>
      <c r="C59" s="78"/>
      <c r="D59" s="79" t="str">
        <f>D58 &amp; "kW"</f>
        <v>kW</v>
      </c>
      <c r="E59" s="80" t="s">
        <v>37</v>
      </c>
      <c r="F59" s="69"/>
      <c r="G59" s="69"/>
    </row>
    <row r="60" spans="1:7" hidden="1" x14ac:dyDescent="0.25">
      <c r="A60" s="71"/>
      <c r="B60" s="71"/>
      <c r="C60" s="81"/>
      <c r="D60" s="82"/>
      <c r="E60" s="83" t="s">
        <v>105</v>
      </c>
      <c r="F60" s="66"/>
      <c r="G60" s="66"/>
    </row>
    <row r="61" spans="1:7" hidden="1" x14ac:dyDescent="0.25">
      <c r="A61" s="71"/>
      <c r="B61" s="71"/>
      <c r="C61" s="75" t="s">
        <v>119</v>
      </c>
      <c r="D61" s="76"/>
      <c r="E61" s="77" t="s">
        <v>36</v>
      </c>
      <c r="F61" s="69"/>
      <c r="G61" s="69"/>
    </row>
    <row r="62" spans="1:7" hidden="1" x14ac:dyDescent="0.25">
      <c r="A62" s="71"/>
      <c r="B62" s="71"/>
      <c r="C62" s="78"/>
      <c r="D62" s="79" t="str">
        <f>D61 &amp; "kW"</f>
        <v>kW</v>
      </c>
      <c r="E62" s="80" t="s">
        <v>37</v>
      </c>
      <c r="F62" s="69"/>
      <c r="G62" s="69"/>
    </row>
    <row r="63" spans="1:7" hidden="1" x14ac:dyDescent="0.25">
      <c r="A63" s="71"/>
      <c r="B63" s="71"/>
      <c r="C63" s="81"/>
      <c r="D63" s="82"/>
      <c r="E63" s="83" t="s">
        <v>105</v>
      </c>
      <c r="F63" s="66"/>
      <c r="G63" s="66"/>
    </row>
    <row r="64" spans="1:7" hidden="1" x14ac:dyDescent="0.25">
      <c r="A64" s="71"/>
      <c r="B64" s="71"/>
      <c r="C64" s="75" t="s">
        <v>120</v>
      </c>
      <c r="D64" s="76"/>
      <c r="E64" s="77" t="s">
        <v>36</v>
      </c>
      <c r="F64" s="69"/>
      <c r="G64" s="69"/>
    </row>
    <row r="65" spans="1:7" hidden="1" x14ac:dyDescent="0.25">
      <c r="A65" s="71"/>
      <c r="B65" s="71"/>
      <c r="C65" s="78"/>
      <c r="D65" s="79" t="str">
        <f>D64 &amp; "kW"</f>
        <v>kW</v>
      </c>
      <c r="E65" s="80" t="s">
        <v>37</v>
      </c>
      <c r="F65" s="69"/>
      <c r="G65" s="69"/>
    </row>
    <row r="66" spans="1:7" hidden="1" x14ac:dyDescent="0.25">
      <c r="A66" s="71"/>
      <c r="B66" s="71"/>
      <c r="C66" s="81"/>
      <c r="D66" s="82"/>
      <c r="E66" s="83" t="s">
        <v>105</v>
      </c>
      <c r="F66" s="66"/>
      <c r="G66" s="66"/>
    </row>
    <row r="67" spans="1:7" hidden="1" x14ac:dyDescent="0.25">
      <c r="A67" s="71"/>
      <c r="B67" s="71"/>
      <c r="C67" s="75" t="s">
        <v>121</v>
      </c>
      <c r="D67" s="76"/>
      <c r="E67" s="77" t="s">
        <v>36</v>
      </c>
      <c r="F67" s="69"/>
      <c r="G67" s="69"/>
    </row>
    <row r="68" spans="1:7" hidden="1" x14ac:dyDescent="0.25">
      <c r="A68" s="71"/>
      <c r="B68" s="71"/>
      <c r="C68" s="78"/>
      <c r="D68" s="79" t="str">
        <f>D67 &amp; "kW"</f>
        <v>kW</v>
      </c>
      <c r="E68" s="80" t="s">
        <v>37</v>
      </c>
      <c r="F68" s="69"/>
      <c r="G68" s="69"/>
    </row>
    <row r="69" spans="1:7" hidden="1" x14ac:dyDescent="0.25">
      <c r="A69" s="71"/>
      <c r="B69" s="71"/>
      <c r="C69" s="81"/>
      <c r="D69" s="82"/>
      <c r="E69" s="83" t="s">
        <v>105</v>
      </c>
      <c r="F69" s="66"/>
      <c r="G69" s="66"/>
    </row>
    <row r="70" spans="1:7" hidden="1" x14ac:dyDescent="0.25">
      <c r="A70" s="71"/>
      <c r="B70" s="71"/>
      <c r="C70" s="75" t="s">
        <v>122</v>
      </c>
      <c r="D70" s="76"/>
      <c r="E70" s="77" t="s">
        <v>36</v>
      </c>
      <c r="F70" s="69"/>
      <c r="G70" s="69"/>
    </row>
    <row r="71" spans="1:7" hidden="1" x14ac:dyDescent="0.25">
      <c r="A71" s="71"/>
      <c r="B71" s="71"/>
      <c r="C71" s="78"/>
      <c r="D71" s="79" t="str">
        <f>D70 &amp; "kW"</f>
        <v>kW</v>
      </c>
      <c r="E71" s="80" t="s">
        <v>37</v>
      </c>
      <c r="F71" s="69"/>
      <c r="G71" s="69"/>
    </row>
    <row r="72" spans="1:7" hidden="1" x14ac:dyDescent="0.25">
      <c r="A72" s="71"/>
      <c r="B72" s="71"/>
      <c r="C72" s="81"/>
      <c r="D72" s="82"/>
      <c r="E72" s="83" t="s">
        <v>105</v>
      </c>
      <c r="F72" s="66"/>
      <c r="G72" s="66"/>
    </row>
    <row r="73" spans="1:7" hidden="1" x14ac:dyDescent="0.25">
      <c r="A73" s="71"/>
      <c r="B73" s="71"/>
      <c r="C73" s="75" t="s">
        <v>123</v>
      </c>
      <c r="D73" s="76"/>
      <c r="E73" s="77" t="s">
        <v>36</v>
      </c>
      <c r="F73" s="69"/>
      <c r="G73" s="69"/>
    </row>
    <row r="74" spans="1:7" hidden="1" x14ac:dyDescent="0.25">
      <c r="A74" s="71"/>
      <c r="B74" s="71"/>
      <c r="C74" s="78"/>
      <c r="D74" s="79" t="str">
        <f>D73 &amp; "kW"</f>
        <v>kW</v>
      </c>
      <c r="E74" s="80" t="s">
        <v>37</v>
      </c>
      <c r="F74" s="69"/>
      <c r="G74" s="69"/>
    </row>
    <row r="75" spans="1:7" hidden="1" x14ac:dyDescent="0.25">
      <c r="A75" s="71"/>
      <c r="B75" s="71"/>
      <c r="C75" s="81"/>
      <c r="D75" s="82"/>
      <c r="E75" s="83" t="s">
        <v>105</v>
      </c>
      <c r="F75" s="66"/>
      <c r="G75" s="66"/>
    </row>
    <row r="76" spans="1:7" hidden="1" x14ac:dyDescent="0.25">
      <c r="A76" s="71"/>
      <c r="B76" s="71"/>
      <c r="C76" s="75" t="s">
        <v>124</v>
      </c>
      <c r="D76" s="76"/>
      <c r="E76" s="77" t="s">
        <v>36</v>
      </c>
      <c r="F76" s="69"/>
      <c r="G76" s="69"/>
    </row>
    <row r="77" spans="1:7" hidden="1" x14ac:dyDescent="0.25">
      <c r="A77" s="71"/>
      <c r="B77" s="71"/>
      <c r="C77" s="78"/>
      <c r="D77" s="79" t="str">
        <f>D76 &amp; "kW"</f>
        <v>kW</v>
      </c>
      <c r="E77" s="80" t="s">
        <v>37</v>
      </c>
      <c r="F77" s="69"/>
      <c r="G77" s="69"/>
    </row>
    <row r="78" spans="1:7" hidden="1" x14ac:dyDescent="0.25">
      <c r="A78" s="71"/>
      <c r="B78" s="71"/>
      <c r="C78" s="81"/>
      <c r="D78" s="82"/>
      <c r="E78" s="83" t="s">
        <v>105</v>
      </c>
      <c r="F78" s="66"/>
      <c r="G78" s="66"/>
    </row>
    <row r="79" spans="1:7" hidden="1" x14ac:dyDescent="0.25">
      <c r="A79" s="71"/>
      <c r="B79" s="71"/>
      <c r="C79" s="75" t="s">
        <v>125</v>
      </c>
      <c r="D79" s="76"/>
      <c r="E79" s="77" t="s">
        <v>36</v>
      </c>
      <c r="F79" s="69"/>
      <c r="G79" s="69"/>
    </row>
    <row r="80" spans="1:7" hidden="1" x14ac:dyDescent="0.25">
      <c r="A80" s="71"/>
      <c r="B80" s="71"/>
      <c r="C80" s="78"/>
      <c r="D80" s="79" t="str">
        <f>D79 &amp; "kW"</f>
        <v>kW</v>
      </c>
      <c r="E80" s="80" t="s">
        <v>37</v>
      </c>
      <c r="F80" s="69"/>
      <c r="G80" s="69"/>
    </row>
    <row r="81" spans="1:7" hidden="1" x14ac:dyDescent="0.25">
      <c r="A81" s="71"/>
      <c r="B81" s="71"/>
      <c r="C81" s="81"/>
      <c r="D81" s="82"/>
      <c r="E81" s="83" t="s">
        <v>105</v>
      </c>
      <c r="F81" s="66"/>
      <c r="G81" s="66"/>
    </row>
    <row r="82" spans="1:7" hidden="1" x14ac:dyDescent="0.25">
      <c r="A82" s="71"/>
      <c r="B82" s="71"/>
      <c r="C82" s="75" t="s">
        <v>126</v>
      </c>
      <c r="D82" s="76"/>
      <c r="E82" s="77" t="s">
        <v>36</v>
      </c>
      <c r="F82" s="69"/>
      <c r="G82" s="69"/>
    </row>
    <row r="83" spans="1:7" hidden="1" x14ac:dyDescent="0.25">
      <c r="A83" s="71"/>
      <c r="B83" s="71"/>
      <c r="C83" s="78"/>
      <c r="D83" s="79" t="str">
        <f>D82 &amp; "kW"</f>
        <v>kW</v>
      </c>
      <c r="E83" s="80" t="s">
        <v>37</v>
      </c>
      <c r="F83" s="69"/>
      <c r="G83" s="69"/>
    </row>
    <row r="84" spans="1:7" hidden="1" x14ac:dyDescent="0.25">
      <c r="A84" s="71"/>
      <c r="B84" s="71"/>
      <c r="C84" s="81"/>
      <c r="D84" s="82"/>
      <c r="E84" s="83" t="s">
        <v>105</v>
      </c>
      <c r="F84" s="66"/>
      <c r="G84" s="66"/>
    </row>
    <row r="85" spans="1:7" hidden="1" x14ac:dyDescent="0.25">
      <c r="A85" s="71"/>
      <c r="B85" s="71"/>
      <c r="C85" s="75" t="s">
        <v>127</v>
      </c>
      <c r="D85" s="76"/>
      <c r="E85" s="77" t="s">
        <v>36</v>
      </c>
      <c r="F85" s="69"/>
      <c r="G85" s="69"/>
    </row>
    <row r="86" spans="1:7" hidden="1" x14ac:dyDescent="0.25">
      <c r="A86" s="71"/>
      <c r="B86" s="71"/>
      <c r="C86" s="78"/>
      <c r="D86" s="79" t="str">
        <f>D85 &amp; "kW"</f>
        <v>kW</v>
      </c>
      <c r="E86" s="80" t="s">
        <v>37</v>
      </c>
      <c r="F86" s="69"/>
      <c r="G86" s="69"/>
    </row>
    <row r="87" spans="1:7" hidden="1" x14ac:dyDescent="0.25">
      <c r="A87" s="71"/>
      <c r="B87" s="71"/>
      <c r="C87" s="81"/>
      <c r="D87" s="82"/>
      <c r="E87" s="83" t="s">
        <v>105</v>
      </c>
      <c r="F87" s="66"/>
      <c r="G87" s="66"/>
    </row>
    <row r="88" spans="1:7" hidden="1" x14ac:dyDescent="0.25">
      <c r="A88" s="71"/>
      <c r="B88" s="71"/>
      <c r="C88" s="75" t="s">
        <v>128</v>
      </c>
      <c r="D88" s="76"/>
      <c r="E88" s="77" t="s">
        <v>36</v>
      </c>
      <c r="F88" s="69"/>
      <c r="G88" s="69"/>
    </row>
    <row r="89" spans="1:7" hidden="1" x14ac:dyDescent="0.25">
      <c r="A89" s="71"/>
      <c r="B89" s="71"/>
      <c r="C89" s="78"/>
      <c r="D89" s="79" t="str">
        <f>D88 &amp; "kW"</f>
        <v>kW</v>
      </c>
      <c r="E89" s="80" t="s">
        <v>37</v>
      </c>
      <c r="F89" s="69"/>
      <c r="G89" s="69"/>
    </row>
    <row r="90" spans="1:7" hidden="1" x14ac:dyDescent="0.25">
      <c r="A90" s="71"/>
      <c r="B90" s="71"/>
      <c r="C90" s="81"/>
      <c r="D90" s="82"/>
      <c r="E90" s="83" t="s">
        <v>105</v>
      </c>
      <c r="F90" s="66"/>
      <c r="G90" s="66"/>
    </row>
    <row r="91" spans="1:7" hidden="1" x14ac:dyDescent="0.25">
      <c r="A91" s="71"/>
      <c r="B91" s="71"/>
      <c r="C91" s="75" t="s">
        <v>129</v>
      </c>
      <c r="D91" s="76"/>
      <c r="E91" s="77" t="s">
        <v>36</v>
      </c>
      <c r="F91" s="69"/>
      <c r="G91" s="69"/>
    </row>
    <row r="92" spans="1:7" hidden="1" x14ac:dyDescent="0.25">
      <c r="A92" s="71"/>
      <c r="B92" s="71"/>
      <c r="C92" s="78"/>
      <c r="D92" s="79" t="str">
        <f>D91 &amp; "kW"</f>
        <v>kW</v>
      </c>
      <c r="E92" s="80" t="s">
        <v>37</v>
      </c>
      <c r="F92" s="69"/>
      <c r="G92" s="69"/>
    </row>
    <row r="93" spans="1:7" hidden="1" x14ac:dyDescent="0.25">
      <c r="A93" s="71"/>
      <c r="B93" s="71"/>
      <c r="C93" s="81"/>
      <c r="D93" s="82"/>
      <c r="E93" s="83" t="s">
        <v>105</v>
      </c>
      <c r="F93" s="66"/>
      <c r="G93" s="66"/>
    </row>
    <row r="94" spans="1:7" hidden="1" x14ac:dyDescent="0.25">
      <c r="A94" s="71"/>
      <c r="B94" s="71"/>
      <c r="C94" s="75" t="s">
        <v>130</v>
      </c>
      <c r="D94" s="76"/>
      <c r="E94" s="77" t="s">
        <v>36</v>
      </c>
      <c r="F94" s="69"/>
      <c r="G94" s="69"/>
    </row>
    <row r="95" spans="1:7" hidden="1" x14ac:dyDescent="0.25">
      <c r="A95" s="71"/>
      <c r="B95" s="71"/>
      <c r="C95" s="78"/>
      <c r="D95" s="79" t="str">
        <f>D94 &amp; "kW"</f>
        <v>kW</v>
      </c>
      <c r="E95" s="80" t="s">
        <v>37</v>
      </c>
      <c r="F95" s="69"/>
      <c r="G95" s="69"/>
    </row>
    <row r="96" spans="1:7" hidden="1" x14ac:dyDescent="0.25">
      <c r="A96" s="71"/>
      <c r="B96" s="71"/>
      <c r="C96" s="81"/>
      <c r="D96" s="82"/>
      <c r="E96" s="83" t="s">
        <v>105</v>
      </c>
      <c r="F96" s="66"/>
      <c r="G96" s="66"/>
    </row>
    <row r="97" spans="1:7" hidden="1" x14ac:dyDescent="0.25">
      <c r="A97" s="71"/>
      <c r="B97" s="71"/>
      <c r="C97" s="75" t="s">
        <v>131</v>
      </c>
      <c r="D97" s="76"/>
      <c r="E97" s="77" t="s">
        <v>36</v>
      </c>
      <c r="F97" s="69"/>
      <c r="G97" s="69"/>
    </row>
    <row r="98" spans="1:7" hidden="1" x14ac:dyDescent="0.25">
      <c r="A98" s="71"/>
      <c r="B98" s="71"/>
      <c r="C98" s="78"/>
      <c r="D98" s="79" t="str">
        <f>D97 &amp; "kW"</f>
        <v>kW</v>
      </c>
      <c r="E98" s="80" t="s">
        <v>37</v>
      </c>
      <c r="F98" s="69"/>
      <c r="G98" s="69"/>
    </row>
    <row r="99" spans="1:7" hidden="1" x14ac:dyDescent="0.25">
      <c r="A99" s="71"/>
      <c r="B99" s="71"/>
      <c r="C99" s="81"/>
      <c r="D99" s="82"/>
      <c r="E99" s="83" t="s">
        <v>105</v>
      </c>
      <c r="F99" s="66"/>
      <c r="G99" s="66"/>
    </row>
    <row r="100" spans="1:7" hidden="1" x14ac:dyDescent="0.25">
      <c r="A100" s="71"/>
      <c r="B100" s="71"/>
      <c r="C100" s="75" t="s">
        <v>132</v>
      </c>
      <c r="D100" s="76"/>
      <c r="E100" s="77" t="s">
        <v>36</v>
      </c>
      <c r="F100" s="69"/>
      <c r="G100" s="69"/>
    </row>
    <row r="101" spans="1:7" hidden="1" x14ac:dyDescent="0.25">
      <c r="A101" s="71"/>
      <c r="B101" s="71"/>
      <c r="C101" s="78"/>
      <c r="D101" s="79" t="str">
        <f>D100 &amp; "kW"</f>
        <v>kW</v>
      </c>
      <c r="E101" s="80" t="s">
        <v>37</v>
      </c>
      <c r="F101" s="69"/>
      <c r="G101" s="69"/>
    </row>
    <row r="102" spans="1:7" hidden="1" x14ac:dyDescent="0.25">
      <c r="A102" s="71"/>
      <c r="B102" s="71"/>
      <c r="C102" s="81"/>
      <c r="D102" s="82"/>
      <c r="E102" s="83" t="s">
        <v>105</v>
      </c>
      <c r="F102" s="66"/>
      <c r="G102" s="66"/>
    </row>
    <row r="103" spans="1:7" hidden="1" x14ac:dyDescent="0.25">
      <c r="A103" s="71"/>
      <c r="B103" s="71"/>
      <c r="C103" s="75" t="s">
        <v>133</v>
      </c>
      <c r="D103" s="76"/>
      <c r="E103" s="77" t="s">
        <v>36</v>
      </c>
      <c r="F103" s="69"/>
      <c r="G103" s="69"/>
    </row>
    <row r="104" spans="1:7" hidden="1" x14ac:dyDescent="0.25">
      <c r="A104" s="71"/>
      <c r="B104" s="71"/>
      <c r="C104" s="78"/>
      <c r="D104" s="79" t="str">
        <f>D103 &amp; "kW"</f>
        <v>kW</v>
      </c>
      <c r="E104" s="80" t="s">
        <v>37</v>
      </c>
      <c r="F104" s="69"/>
      <c r="G104" s="69"/>
    </row>
    <row r="105" spans="1:7" hidden="1" x14ac:dyDescent="0.25">
      <c r="A105" s="71"/>
      <c r="B105" s="71"/>
      <c r="C105" s="81"/>
      <c r="D105" s="82"/>
      <c r="E105" s="83" t="s">
        <v>105</v>
      </c>
      <c r="F105" s="66"/>
      <c r="G105" s="66"/>
    </row>
    <row r="106" spans="1:7" hidden="1" x14ac:dyDescent="0.25">
      <c r="A106" s="71"/>
      <c r="B106" s="71"/>
      <c r="C106" s="75" t="s">
        <v>134</v>
      </c>
      <c r="D106" s="76"/>
      <c r="E106" s="77" t="s">
        <v>36</v>
      </c>
      <c r="F106" s="69"/>
      <c r="G106" s="69"/>
    </row>
    <row r="107" spans="1:7" hidden="1" x14ac:dyDescent="0.25">
      <c r="A107" s="71"/>
      <c r="B107" s="71"/>
      <c r="C107" s="78"/>
      <c r="D107" s="79" t="str">
        <f>D106 &amp; "kW"</f>
        <v>kW</v>
      </c>
      <c r="E107" s="80" t="s">
        <v>37</v>
      </c>
      <c r="F107" s="69"/>
      <c r="G107" s="69"/>
    </row>
    <row r="108" spans="1:7" hidden="1" x14ac:dyDescent="0.25">
      <c r="A108" s="71"/>
      <c r="B108" s="71"/>
      <c r="C108" s="81"/>
      <c r="D108" s="82"/>
      <c r="E108" s="83" t="s">
        <v>105</v>
      </c>
      <c r="F108" s="66"/>
      <c r="G108" s="66"/>
    </row>
    <row r="109" spans="1:7" hidden="1" x14ac:dyDescent="0.25">
      <c r="A109" s="71"/>
      <c r="B109" s="71"/>
      <c r="C109" s="75" t="s">
        <v>135</v>
      </c>
      <c r="D109" s="76"/>
      <c r="E109" s="77" t="s">
        <v>36</v>
      </c>
      <c r="F109" s="69"/>
      <c r="G109" s="69"/>
    </row>
    <row r="110" spans="1:7" hidden="1" x14ac:dyDescent="0.25">
      <c r="A110" s="71"/>
      <c r="B110" s="71"/>
      <c r="C110" s="78"/>
      <c r="D110" s="79" t="str">
        <f>D109 &amp; "kW"</f>
        <v>kW</v>
      </c>
      <c r="E110" s="80" t="s">
        <v>37</v>
      </c>
      <c r="F110" s="69"/>
      <c r="G110" s="69"/>
    </row>
    <row r="111" spans="1:7" hidden="1" x14ac:dyDescent="0.25">
      <c r="A111" s="71"/>
      <c r="B111" s="71"/>
      <c r="C111" s="81"/>
      <c r="D111" s="82"/>
      <c r="E111" s="83" t="s">
        <v>105</v>
      </c>
      <c r="F111" s="66"/>
      <c r="G111" s="66"/>
    </row>
    <row r="112" spans="1:7" hidden="1" x14ac:dyDescent="0.25">
      <c r="A112" s="71"/>
      <c r="B112" s="71"/>
      <c r="C112" s="75" t="s">
        <v>136</v>
      </c>
      <c r="D112" s="76"/>
      <c r="E112" s="77" t="s">
        <v>36</v>
      </c>
      <c r="F112" s="69"/>
      <c r="G112" s="69"/>
    </row>
    <row r="113" spans="1:7" hidden="1" x14ac:dyDescent="0.25">
      <c r="A113" s="71"/>
      <c r="B113" s="71"/>
      <c r="C113" s="78"/>
      <c r="D113" s="79" t="str">
        <f>D112 &amp; "kW"</f>
        <v>kW</v>
      </c>
      <c r="E113" s="80" t="s">
        <v>37</v>
      </c>
      <c r="F113" s="69"/>
      <c r="G113" s="69"/>
    </row>
    <row r="114" spans="1:7" hidden="1" x14ac:dyDescent="0.25">
      <c r="A114" s="71"/>
      <c r="B114" s="71"/>
      <c r="C114" s="81"/>
      <c r="D114" s="82"/>
      <c r="E114" s="83" t="s">
        <v>105</v>
      </c>
      <c r="F114" s="66"/>
      <c r="G114" s="66"/>
    </row>
    <row r="115" spans="1:7" hidden="1" x14ac:dyDescent="0.25">
      <c r="A115" s="71"/>
      <c r="B115" s="71"/>
      <c r="C115" s="75" t="s">
        <v>137</v>
      </c>
      <c r="D115" s="76"/>
      <c r="E115" s="77" t="s">
        <v>36</v>
      </c>
      <c r="F115" s="69"/>
      <c r="G115" s="69"/>
    </row>
    <row r="116" spans="1:7" hidden="1" x14ac:dyDescent="0.25">
      <c r="A116" s="71"/>
      <c r="B116" s="71"/>
      <c r="C116" s="78"/>
      <c r="D116" s="79" t="str">
        <f>D115 &amp; "kW"</f>
        <v>kW</v>
      </c>
      <c r="E116" s="80" t="s">
        <v>37</v>
      </c>
      <c r="F116" s="69"/>
      <c r="G116" s="69"/>
    </row>
    <row r="117" spans="1:7" hidden="1" x14ac:dyDescent="0.25">
      <c r="A117" s="71"/>
      <c r="B117" s="71"/>
      <c r="C117" s="81"/>
      <c r="D117" s="82"/>
      <c r="E117" s="83" t="s">
        <v>105</v>
      </c>
      <c r="F117" s="66"/>
      <c r="G117" s="66"/>
    </row>
    <row r="118" spans="1:7" hidden="1" x14ac:dyDescent="0.25">
      <c r="A118" s="71"/>
      <c r="B118" s="71"/>
      <c r="C118" s="75" t="s">
        <v>138</v>
      </c>
      <c r="D118" s="76"/>
      <c r="E118" s="77" t="s">
        <v>36</v>
      </c>
      <c r="F118" s="69"/>
      <c r="G118" s="69"/>
    </row>
    <row r="119" spans="1:7" hidden="1" x14ac:dyDescent="0.25">
      <c r="A119" s="71"/>
      <c r="B119" s="71"/>
      <c r="C119" s="78"/>
      <c r="D119" s="79" t="str">
        <f>D118 &amp; "kW"</f>
        <v>kW</v>
      </c>
      <c r="E119" s="80" t="s">
        <v>37</v>
      </c>
      <c r="F119" s="69"/>
      <c r="G119" s="69"/>
    </row>
    <row r="120" spans="1:7" hidden="1" x14ac:dyDescent="0.25">
      <c r="A120" s="71"/>
      <c r="B120" s="71"/>
      <c r="C120" s="81"/>
      <c r="D120" s="82"/>
      <c r="E120" s="83" t="s">
        <v>105</v>
      </c>
      <c r="F120" s="66"/>
      <c r="G120" s="66"/>
    </row>
    <row r="121" spans="1:7" hidden="1" x14ac:dyDescent="0.25">
      <c r="A121" s="71"/>
      <c r="B121" s="71"/>
      <c r="C121" s="75" t="s">
        <v>139</v>
      </c>
      <c r="D121" s="76"/>
      <c r="E121" s="77" t="s">
        <v>36</v>
      </c>
      <c r="F121" s="69"/>
      <c r="G121" s="69"/>
    </row>
    <row r="122" spans="1:7" hidden="1" x14ac:dyDescent="0.25">
      <c r="A122" s="71"/>
      <c r="B122" s="71"/>
      <c r="C122" s="78"/>
      <c r="D122" s="79" t="str">
        <f>D121 &amp; "kW"</f>
        <v>kW</v>
      </c>
      <c r="E122" s="80" t="s">
        <v>37</v>
      </c>
      <c r="F122" s="69"/>
      <c r="G122" s="69"/>
    </row>
    <row r="123" spans="1:7" hidden="1" x14ac:dyDescent="0.25">
      <c r="A123" s="71"/>
      <c r="B123" s="71"/>
      <c r="C123" s="81"/>
      <c r="D123" s="82"/>
      <c r="E123" s="83" t="s">
        <v>105</v>
      </c>
      <c r="F123" s="66"/>
      <c r="G123" s="66"/>
    </row>
    <row r="124" spans="1:7" hidden="1" x14ac:dyDescent="0.25">
      <c r="A124" s="71"/>
      <c r="B124" s="71"/>
      <c r="C124" s="75" t="s">
        <v>140</v>
      </c>
      <c r="D124" s="76"/>
      <c r="E124" s="77" t="s">
        <v>36</v>
      </c>
      <c r="F124" s="69"/>
      <c r="G124" s="69"/>
    </row>
    <row r="125" spans="1:7" hidden="1" x14ac:dyDescent="0.25">
      <c r="A125" s="71"/>
      <c r="B125" s="71"/>
      <c r="C125" s="78"/>
      <c r="D125" s="79" t="str">
        <f>D124 &amp; "kW"</f>
        <v>kW</v>
      </c>
      <c r="E125" s="80" t="s">
        <v>37</v>
      </c>
      <c r="F125" s="69"/>
      <c r="G125" s="69"/>
    </row>
    <row r="126" spans="1:7" hidden="1" x14ac:dyDescent="0.25">
      <c r="A126" s="71"/>
      <c r="B126" s="71"/>
      <c r="C126" s="81"/>
      <c r="D126" s="82"/>
      <c r="E126" s="83" t="s">
        <v>105</v>
      </c>
      <c r="F126" s="66"/>
      <c r="G126" s="66"/>
    </row>
    <row r="127" spans="1:7" hidden="1" x14ac:dyDescent="0.25">
      <c r="A127" s="71"/>
      <c r="B127" s="71"/>
      <c r="C127" s="75" t="s">
        <v>141</v>
      </c>
      <c r="D127" s="76"/>
      <c r="E127" s="77" t="s">
        <v>36</v>
      </c>
      <c r="F127" s="69"/>
      <c r="G127" s="69"/>
    </row>
    <row r="128" spans="1:7" hidden="1" x14ac:dyDescent="0.25">
      <c r="A128" s="71"/>
      <c r="B128" s="71"/>
      <c r="C128" s="78"/>
      <c r="D128" s="79" t="str">
        <f>D127 &amp; "kW"</f>
        <v>kW</v>
      </c>
      <c r="E128" s="80" t="s">
        <v>37</v>
      </c>
      <c r="F128" s="69"/>
      <c r="G128" s="69"/>
    </row>
    <row r="129" spans="1:7" hidden="1" x14ac:dyDescent="0.25">
      <c r="A129" s="71"/>
      <c r="B129" s="71"/>
      <c r="C129" s="81"/>
      <c r="D129" s="82"/>
      <c r="E129" s="83" t="s">
        <v>105</v>
      </c>
      <c r="F129" s="66"/>
      <c r="G129" s="66"/>
    </row>
    <row r="130" spans="1:7" hidden="1" x14ac:dyDescent="0.25">
      <c r="A130" s="71"/>
      <c r="B130" s="71"/>
      <c r="C130" s="75" t="s">
        <v>142</v>
      </c>
      <c r="D130" s="76"/>
      <c r="E130" s="77" t="s">
        <v>36</v>
      </c>
      <c r="F130" s="69"/>
      <c r="G130" s="69"/>
    </row>
    <row r="131" spans="1:7" hidden="1" x14ac:dyDescent="0.25">
      <c r="A131" s="71"/>
      <c r="B131" s="71"/>
      <c r="C131" s="78"/>
      <c r="D131" s="79" t="str">
        <f>D130 &amp; "kW"</f>
        <v>kW</v>
      </c>
      <c r="E131" s="80" t="s">
        <v>37</v>
      </c>
      <c r="F131" s="69"/>
      <c r="G131" s="69"/>
    </row>
    <row r="132" spans="1:7" hidden="1" x14ac:dyDescent="0.25">
      <c r="A132" s="71"/>
      <c r="B132" s="71"/>
      <c r="C132" s="81"/>
      <c r="D132" s="82"/>
      <c r="E132" s="83" t="s">
        <v>105</v>
      </c>
      <c r="F132" s="66"/>
      <c r="G132" s="66"/>
    </row>
    <row r="133" spans="1:7" hidden="1" x14ac:dyDescent="0.25">
      <c r="A133" s="71"/>
      <c r="B133" s="71"/>
      <c r="C133" s="75" t="s">
        <v>143</v>
      </c>
      <c r="D133" s="76"/>
      <c r="E133" s="77" t="s">
        <v>36</v>
      </c>
      <c r="F133" s="69"/>
      <c r="G133" s="69"/>
    </row>
    <row r="134" spans="1:7" hidden="1" x14ac:dyDescent="0.25">
      <c r="A134" s="71"/>
      <c r="B134" s="71"/>
      <c r="C134" s="78"/>
      <c r="D134" s="79" t="str">
        <f>D133 &amp; "kW"</f>
        <v>kW</v>
      </c>
      <c r="E134" s="80" t="s">
        <v>37</v>
      </c>
      <c r="F134" s="69"/>
      <c r="G134" s="69"/>
    </row>
    <row r="135" spans="1:7" hidden="1" x14ac:dyDescent="0.25">
      <c r="A135" s="71"/>
      <c r="B135" s="71"/>
      <c r="C135" s="81"/>
      <c r="D135" s="82"/>
      <c r="E135" s="83" t="s">
        <v>105</v>
      </c>
      <c r="F135" s="66"/>
      <c r="G135" s="66"/>
    </row>
    <row r="136" spans="1:7" hidden="1" x14ac:dyDescent="0.25">
      <c r="A136" s="71"/>
      <c r="B136" s="71"/>
      <c r="C136" s="75" t="s">
        <v>144</v>
      </c>
      <c r="D136" s="76"/>
      <c r="E136" s="77" t="s">
        <v>36</v>
      </c>
      <c r="F136" s="69"/>
      <c r="G136" s="69"/>
    </row>
    <row r="137" spans="1:7" hidden="1" x14ac:dyDescent="0.25">
      <c r="A137" s="71"/>
      <c r="B137" s="71"/>
      <c r="C137" s="78"/>
      <c r="D137" s="79" t="str">
        <f>D136 &amp; "kW"</f>
        <v>kW</v>
      </c>
      <c r="E137" s="80" t="s">
        <v>37</v>
      </c>
      <c r="F137" s="69"/>
      <c r="G137" s="69"/>
    </row>
    <row r="138" spans="1:7" hidden="1" x14ac:dyDescent="0.25">
      <c r="A138" s="71"/>
      <c r="B138" s="71"/>
      <c r="C138" s="81"/>
      <c r="D138" s="82"/>
      <c r="E138" s="83" t="s">
        <v>105</v>
      </c>
      <c r="F138" s="66"/>
      <c r="G138" s="66"/>
    </row>
    <row r="139" spans="1:7" hidden="1" x14ac:dyDescent="0.25">
      <c r="A139" s="71"/>
      <c r="B139" s="71"/>
      <c r="C139" s="75" t="s">
        <v>145</v>
      </c>
      <c r="D139" s="76"/>
      <c r="E139" s="77" t="s">
        <v>36</v>
      </c>
      <c r="F139" s="69"/>
      <c r="G139" s="69"/>
    </row>
    <row r="140" spans="1:7" hidden="1" x14ac:dyDescent="0.25">
      <c r="A140" s="71"/>
      <c r="B140" s="71"/>
      <c r="C140" s="78"/>
      <c r="D140" s="79" t="str">
        <f>D139 &amp; "kW"</f>
        <v>kW</v>
      </c>
      <c r="E140" s="80" t="s">
        <v>37</v>
      </c>
      <c r="F140" s="69"/>
      <c r="G140" s="69"/>
    </row>
    <row r="141" spans="1:7" hidden="1" x14ac:dyDescent="0.25">
      <c r="A141" s="71"/>
      <c r="B141" s="71"/>
      <c r="C141" s="81"/>
      <c r="D141" s="82"/>
      <c r="E141" s="83" t="s">
        <v>105</v>
      </c>
      <c r="F141" s="66"/>
      <c r="G141" s="66"/>
    </row>
    <row r="142" spans="1:7" hidden="1" x14ac:dyDescent="0.25">
      <c r="A142" s="71"/>
      <c r="B142" s="71"/>
      <c r="C142" s="75" t="s">
        <v>146</v>
      </c>
      <c r="D142" s="76"/>
      <c r="E142" s="77" t="s">
        <v>36</v>
      </c>
      <c r="F142" s="69"/>
      <c r="G142" s="69"/>
    </row>
    <row r="143" spans="1:7" hidden="1" x14ac:dyDescent="0.25">
      <c r="A143" s="71"/>
      <c r="B143" s="71"/>
      <c r="C143" s="78"/>
      <c r="D143" s="79" t="str">
        <f>D142 &amp; "kW"</f>
        <v>kW</v>
      </c>
      <c r="E143" s="80" t="s">
        <v>37</v>
      </c>
      <c r="F143" s="69"/>
      <c r="G143" s="69"/>
    </row>
    <row r="144" spans="1:7" hidden="1" x14ac:dyDescent="0.25">
      <c r="A144" s="71"/>
      <c r="B144" s="71"/>
      <c r="C144" s="81"/>
      <c r="D144" s="82"/>
      <c r="E144" s="83" t="s">
        <v>105</v>
      </c>
      <c r="F144" s="66"/>
      <c r="G144" s="66"/>
    </row>
    <row r="145" spans="1:7" hidden="1" x14ac:dyDescent="0.25">
      <c r="A145" s="71"/>
      <c r="B145" s="71"/>
      <c r="C145" s="75" t="s">
        <v>147</v>
      </c>
      <c r="D145" s="76"/>
      <c r="E145" s="77" t="s">
        <v>36</v>
      </c>
      <c r="F145" s="69"/>
      <c r="G145" s="69"/>
    </row>
    <row r="146" spans="1:7" hidden="1" x14ac:dyDescent="0.25">
      <c r="A146" s="71"/>
      <c r="B146" s="71"/>
      <c r="C146" s="78"/>
      <c r="D146" s="79" t="str">
        <f>D145 &amp; "kW"</f>
        <v>kW</v>
      </c>
      <c r="E146" s="80" t="s">
        <v>37</v>
      </c>
      <c r="F146" s="69"/>
      <c r="G146" s="69"/>
    </row>
    <row r="147" spans="1:7" hidden="1" x14ac:dyDescent="0.25">
      <c r="A147" s="71"/>
      <c r="B147" s="71"/>
      <c r="C147" s="81"/>
      <c r="D147" s="82"/>
      <c r="E147" s="83" t="s">
        <v>105</v>
      </c>
      <c r="F147" s="66"/>
      <c r="G147" s="66"/>
    </row>
    <row r="148" spans="1:7" hidden="1" x14ac:dyDescent="0.25">
      <c r="A148" s="71"/>
      <c r="B148" s="71"/>
      <c r="C148" s="75" t="s">
        <v>148</v>
      </c>
      <c r="D148" s="76"/>
      <c r="E148" s="77" t="s">
        <v>36</v>
      </c>
      <c r="F148" s="69"/>
      <c r="G148" s="69"/>
    </row>
    <row r="149" spans="1:7" hidden="1" x14ac:dyDescent="0.25">
      <c r="A149" s="71"/>
      <c r="B149" s="71"/>
      <c r="C149" s="78"/>
      <c r="D149" s="79" t="str">
        <f>D148 &amp; "kW"</f>
        <v>kW</v>
      </c>
      <c r="E149" s="80" t="s">
        <v>37</v>
      </c>
      <c r="F149" s="69"/>
      <c r="G149" s="69"/>
    </row>
    <row r="150" spans="1:7" hidden="1" x14ac:dyDescent="0.25">
      <c r="A150" s="71"/>
      <c r="B150" s="71"/>
      <c r="C150" s="81"/>
      <c r="D150" s="82"/>
      <c r="E150" s="83" t="s">
        <v>105</v>
      </c>
      <c r="F150" s="66"/>
      <c r="G150" s="66"/>
    </row>
    <row r="151" spans="1:7" hidden="1" x14ac:dyDescent="0.25">
      <c r="A151" s="71"/>
      <c r="B151" s="71"/>
      <c r="C151" s="75" t="s">
        <v>149</v>
      </c>
      <c r="D151" s="76"/>
      <c r="E151" s="77" t="s">
        <v>36</v>
      </c>
      <c r="F151" s="69"/>
      <c r="G151" s="69"/>
    </row>
    <row r="152" spans="1:7" hidden="1" x14ac:dyDescent="0.25">
      <c r="A152" s="71"/>
      <c r="B152" s="71"/>
      <c r="C152" s="78"/>
      <c r="D152" s="79" t="str">
        <f>D151 &amp; "kW"</f>
        <v>kW</v>
      </c>
      <c r="E152" s="80" t="s">
        <v>37</v>
      </c>
      <c r="F152" s="69"/>
      <c r="G152" s="69"/>
    </row>
    <row r="153" spans="1:7" hidden="1" x14ac:dyDescent="0.25">
      <c r="A153" s="71"/>
      <c r="B153" s="71"/>
      <c r="C153" s="81"/>
      <c r="D153" s="82"/>
      <c r="E153" s="83" t="s">
        <v>105</v>
      </c>
      <c r="F153" s="66"/>
      <c r="G153" s="66"/>
    </row>
    <row r="154" spans="1:7" hidden="1" x14ac:dyDescent="0.25">
      <c r="A154" s="71"/>
      <c r="B154" s="71"/>
      <c r="C154" s="75" t="s">
        <v>150</v>
      </c>
      <c r="D154" s="76"/>
      <c r="E154" s="77" t="s">
        <v>36</v>
      </c>
      <c r="F154" s="69"/>
      <c r="G154" s="69"/>
    </row>
    <row r="155" spans="1:7" hidden="1" x14ac:dyDescent="0.25">
      <c r="A155" s="71"/>
      <c r="B155" s="71"/>
      <c r="C155" s="78"/>
      <c r="D155" s="79" t="str">
        <f>D154 &amp; "kW"</f>
        <v>kW</v>
      </c>
      <c r="E155" s="80" t="s">
        <v>37</v>
      </c>
      <c r="F155" s="69"/>
      <c r="G155" s="69"/>
    </row>
    <row r="156" spans="1:7" hidden="1" x14ac:dyDescent="0.25">
      <c r="A156" s="71"/>
      <c r="B156" s="71"/>
      <c r="C156" s="81"/>
      <c r="D156" s="82"/>
      <c r="E156" s="83" t="s">
        <v>105</v>
      </c>
      <c r="F156" s="66"/>
      <c r="G156" s="66"/>
    </row>
    <row r="157" spans="1:7" hidden="1" x14ac:dyDescent="0.25">
      <c r="A157" s="71"/>
      <c r="B157" s="71"/>
      <c r="C157" s="75" t="s">
        <v>151</v>
      </c>
      <c r="D157" s="76"/>
      <c r="E157" s="77" t="s">
        <v>36</v>
      </c>
      <c r="F157" s="69"/>
      <c r="G157" s="69"/>
    </row>
    <row r="158" spans="1:7" hidden="1" x14ac:dyDescent="0.25">
      <c r="A158" s="71"/>
      <c r="B158" s="71"/>
      <c r="C158" s="78"/>
      <c r="D158" s="79" t="str">
        <f>D157 &amp; "kW"</f>
        <v>kW</v>
      </c>
      <c r="E158" s="80" t="s">
        <v>37</v>
      </c>
      <c r="F158" s="69"/>
      <c r="G158" s="69"/>
    </row>
    <row r="159" spans="1:7" hidden="1" x14ac:dyDescent="0.25">
      <c r="A159" s="71"/>
      <c r="B159" s="71"/>
      <c r="C159" s="81"/>
      <c r="D159" s="82"/>
      <c r="E159" s="83" t="s">
        <v>105</v>
      </c>
      <c r="F159" s="66"/>
      <c r="G159" s="66"/>
    </row>
    <row r="160" spans="1:7" hidden="1" x14ac:dyDescent="0.25">
      <c r="A160" s="71"/>
      <c r="B160" s="71"/>
      <c r="C160" s="75" t="s">
        <v>152</v>
      </c>
      <c r="D160" s="76"/>
      <c r="E160" s="77" t="s">
        <v>36</v>
      </c>
      <c r="F160" s="69"/>
      <c r="G160" s="69"/>
    </row>
    <row r="161" spans="1:7" hidden="1" x14ac:dyDescent="0.25">
      <c r="A161" s="71"/>
      <c r="B161" s="71"/>
      <c r="C161" s="78"/>
      <c r="D161" s="79" t="str">
        <f>D160 &amp; "kW"</f>
        <v>kW</v>
      </c>
      <c r="E161" s="80" t="s">
        <v>37</v>
      </c>
      <c r="F161" s="69"/>
      <c r="G161" s="69"/>
    </row>
    <row r="162" spans="1:7" hidden="1" x14ac:dyDescent="0.25">
      <c r="A162" s="71"/>
      <c r="B162" s="71"/>
      <c r="C162" s="81"/>
      <c r="D162" s="82"/>
      <c r="E162" s="83" t="s">
        <v>105</v>
      </c>
      <c r="F162" s="66"/>
      <c r="G162" s="66"/>
    </row>
    <row r="163" spans="1:7" hidden="1" x14ac:dyDescent="0.25">
      <c r="A163" s="71"/>
      <c r="B163" s="71"/>
      <c r="C163" s="75" t="s">
        <v>153</v>
      </c>
      <c r="D163" s="76"/>
      <c r="E163" s="77" t="s">
        <v>36</v>
      </c>
      <c r="F163" s="69"/>
      <c r="G163" s="69"/>
    </row>
    <row r="164" spans="1:7" hidden="1" x14ac:dyDescent="0.25">
      <c r="A164" s="71"/>
      <c r="B164" s="71"/>
      <c r="C164" s="78"/>
      <c r="D164" s="79" t="str">
        <f>D163 &amp; "kW"</f>
        <v>kW</v>
      </c>
      <c r="E164" s="80" t="s">
        <v>37</v>
      </c>
      <c r="F164" s="69"/>
      <c r="G164" s="69"/>
    </row>
    <row r="165" spans="1:7" hidden="1" x14ac:dyDescent="0.25">
      <c r="A165" s="71"/>
      <c r="B165" s="71"/>
      <c r="C165" s="81"/>
      <c r="D165" s="82"/>
      <c r="E165" s="83" t="s">
        <v>105</v>
      </c>
      <c r="F165" s="66"/>
      <c r="G165" s="66"/>
    </row>
    <row r="166" spans="1:7" hidden="1" x14ac:dyDescent="0.25">
      <c r="A166" s="71"/>
      <c r="B166" s="71"/>
      <c r="C166" s="75" t="s">
        <v>154</v>
      </c>
      <c r="D166" s="76"/>
      <c r="E166" s="77" t="s">
        <v>36</v>
      </c>
      <c r="F166" s="69"/>
      <c r="G166" s="69"/>
    </row>
    <row r="167" spans="1:7" hidden="1" x14ac:dyDescent="0.25">
      <c r="A167" s="71"/>
      <c r="B167" s="71"/>
      <c r="C167" s="78"/>
      <c r="D167" s="79" t="str">
        <f>D166 &amp; "kW"</f>
        <v>kW</v>
      </c>
      <c r="E167" s="80" t="s">
        <v>37</v>
      </c>
      <c r="F167" s="69"/>
      <c r="G167" s="69"/>
    </row>
    <row r="168" spans="1:7" hidden="1" x14ac:dyDescent="0.25">
      <c r="A168" s="71"/>
      <c r="B168" s="71"/>
      <c r="C168" s="81"/>
      <c r="D168" s="82"/>
      <c r="E168" s="83" t="s">
        <v>105</v>
      </c>
      <c r="F168" s="66"/>
      <c r="G168" s="66"/>
    </row>
    <row r="169" spans="1:7" hidden="1" x14ac:dyDescent="0.25">
      <c r="A169" s="71"/>
      <c r="B169" s="71"/>
      <c r="C169" s="75" t="s">
        <v>155</v>
      </c>
      <c r="D169" s="76"/>
      <c r="E169" s="77" t="s">
        <v>36</v>
      </c>
      <c r="F169" s="69"/>
      <c r="G169" s="69"/>
    </row>
    <row r="170" spans="1:7" hidden="1" x14ac:dyDescent="0.25">
      <c r="A170" s="71"/>
      <c r="B170" s="71"/>
      <c r="C170" s="78"/>
      <c r="D170" s="79" t="str">
        <f>D169 &amp; "kW"</f>
        <v>kW</v>
      </c>
      <c r="E170" s="80" t="s">
        <v>37</v>
      </c>
      <c r="F170" s="69"/>
      <c r="G170" s="69"/>
    </row>
    <row r="171" spans="1:7" hidden="1" x14ac:dyDescent="0.25">
      <c r="A171" s="71"/>
      <c r="B171" s="71"/>
      <c r="C171" s="81"/>
      <c r="D171" s="82"/>
      <c r="E171" s="83" t="s">
        <v>105</v>
      </c>
      <c r="F171" s="66"/>
      <c r="G171" s="66"/>
    </row>
    <row r="172" spans="1:7" hidden="1" x14ac:dyDescent="0.25">
      <c r="A172" s="71"/>
      <c r="B172" s="71"/>
      <c r="C172" s="75" t="s">
        <v>156</v>
      </c>
      <c r="D172" s="76"/>
      <c r="E172" s="77" t="s">
        <v>36</v>
      </c>
      <c r="F172" s="69"/>
      <c r="G172" s="69"/>
    </row>
    <row r="173" spans="1:7" hidden="1" x14ac:dyDescent="0.25">
      <c r="A173" s="71"/>
      <c r="B173" s="71"/>
      <c r="C173" s="78"/>
      <c r="D173" s="79" t="str">
        <f>D172 &amp; "kW"</f>
        <v>kW</v>
      </c>
      <c r="E173" s="80" t="s">
        <v>37</v>
      </c>
      <c r="F173" s="69"/>
      <c r="G173" s="69"/>
    </row>
    <row r="174" spans="1:7" hidden="1" x14ac:dyDescent="0.25">
      <c r="A174" s="71"/>
      <c r="B174" s="71"/>
      <c r="C174" s="81"/>
      <c r="D174" s="82"/>
      <c r="E174" s="83" t="s">
        <v>105</v>
      </c>
      <c r="F174" s="66"/>
      <c r="G174" s="66"/>
    </row>
    <row r="175" spans="1:7" hidden="1" x14ac:dyDescent="0.25">
      <c r="A175" s="71"/>
      <c r="B175" s="71"/>
      <c r="C175" s="75" t="s">
        <v>157</v>
      </c>
      <c r="D175" s="76"/>
      <c r="E175" s="77" t="s">
        <v>36</v>
      </c>
      <c r="F175" s="69"/>
      <c r="G175" s="69"/>
    </row>
    <row r="176" spans="1:7" hidden="1" x14ac:dyDescent="0.25">
      <c r="A176" s="71"/>
      <c r="B176" s="71"/>
      <c r="C176" s="78"/>
      <c r="D176" s="79" t="str">
        <f>D175 &amp; "kW"</f>
        <v>kW</v>
      </c>
      <c r="E176" s="80" t="s">
        <v>37</v>
      </c>
      <c r="F176" s="69"/>
      <c r="G176" s="69"/>
    </row>
    <row r="177" spans="1:7" hidden="1" x14ac:dyDescent="0.25">
      <c r="A177" s="71"/>
      <c r="B177" s="71"/>
      <c r="C177" s="81"/>
      <c r="D177" s="82"/>
      <c r="E177" s="83" t="s">
        <v>105</v>
      </c>
      <c r="F177" s="66"/>
      <c r="G177" s="66"/>
    </row>
    <row r="178" spans="1:7" hidden="1" x14ac:dyDescent="0.25">
      <c r="A178" s="71"/>
      <c r="B178" s="71"/>
      <c r="C178" s="75" t="s">
        <v>158</v>
      </c>
      <c r="D178" s="76"/>
      <c r="E178" s="77" t="s">
        <v>36</v>
      </c>
      <c r="F178" s="69"/>
      <c r="G178" s="69"/>
    </row>
    <row r="179" spans="1:7" hidden="1" x14ac:dyDescent="0.25">
      <c r="A179" s="71"/>
      <c r="B179" s="71"/>
      <c r="C179" s="78"/>
      <c r="D179" s="79" t="str">
        <f>D178 &amp; "kW"</f>
        <v>kW</v>
      </c>
      <c r="E179" s="80" t="s">
        <v>37</v>
      </c>
      <c r="F179" s="69"/>
      <c r="G179" s="69"/>
    </row>
    <row r="180" spans="1:7" hidden="1" x14ac:dyDescent="0.25">
      <c r="A180" s="71"/>
      <c r="B180" s="71"/>
      <c r="C180" s="81"/>
      <c r="D180" s="82"/>
      <c r="E180" s="83" t="s">
        <v>105</v>
      </c>
      <c r="F180" s="66"/>
      <c r="G180" s="66"/>
    </row>
    <row r="181" spans="1:7" hidden="1" x14ac:dyDescent="0.25">
      <c r="A181" s="71"/>
      <c r="B181" s="71"/>
      <c r="C181" s="75" t="s">
        <v>159</v>
      </c>
      <c r="D181" s="76"/>
      <c r="E181" s="77" t="s">
        <v>36</v>
      </c>
      <c r="F181" s="69"/>
      <c r="G181" s="69"/>
    </row>
    <row r="182" spans="1:7" hidden="1" x14ac:dyDescent="0.25">
      <c r="A182" s="71"/>
      <c r="B182" s="71"/>
      <c r="C182" s="78"/>
      <c r="D182" s="79" t="str">
        <f>D181 &amp; "kW"</f>
        <v>kW</v>
      </c>
      <c r="E182" s="80" t="s">
        <v>37</v>
      </c>
      <c r="F182" s="69"/>
      <c r="G182" s="69"/>
    </row>
    <row r="183" spans="1:7" hidden="1" x14ac:dyDescent="0.25">
      <c r="A183" s="71"/>
      <c r="B183" s="71"/>
      <c r="C183" s="81"/>
      <c r="D183" s="82"/>
      <c r="E183" s="83" t="s">
        <v>105</v>
      </c>
      <c r="F183" s="66"/>
      <c r="G183" s="66"/>
    </row>
    <row r="184" spans="1:7" hidden="1" x14ac:dyDescent="0.25">
      <c r="A184" s="71"/>
      <c r="B184" s="71"/>
      <c r="C184" s="75" t="s">
        <v>160</v>
      </c>
      <c r="D184" s="76"/>
      <c r="E184" s="77" t="s">
        <v>36</v>
      </c>
      <c r="F184" s="69"/>
      <c r="G184" s="69"/>
    </row>
    <row r="185" spans="1:7" hidden="1" x14ac:dyDescent="0.25">
      <c r="A185" s="71"/>
      <c r="B185" s="71"/>
      <c r="C185" s="78"/>
      <c r="D185" s="79" t="str">
        <f>D184 &amp; "kW"</f>
        <v>kW</v>
      </c>
      <c r="E185" s="80" t="s">
        <v>37</v>
      </c>
      <c r="F185" s="69"/>
      <c r="G185" s="69"/>
    </row>
    <row r="186" spans="1:7" hidden="1" x14ac:dyDescent="0.25">
      <c r="A186" s="71"/>
      <c r="B186" s="71"/>
      <c r="C186" s="81"/>
      <c r="D186" s="82"/>
      <c r="E186" s="83" t="s">
        <v>105</v>
      </c>
      <c r="F186" s="66"/>
      <c r="G186" s="66"/>
    </row>
    <row r="187" spans="1:7" hidden="1" x14ac:dyDescent="0.25">
      <c r="A187" s="71"/>
      <c r="B187" s="71"/>
      <c r="C187" s="75" t="s">
        <v>161</v>
      </c>
      <c r="D187" s="76"/>
      <c r="E187" s="77" t="s">
        <v>36</v>
      </c>
      <c r="F187" s="69"/>
      <c r="G187" s="69"/>
    </row>
    <row r="188" spans="1:7" hidden="1" x14ac:dyDescent="0.25">
      <c r="A188" s="71"/>
      <c r="B188" s="71"/>
      <c r="C188" s="78"/>
      <c r="D188" s="79" t="str">
        <f>D187 &amp; "kW"</f>
        <v>kW</v>
      </c>
      <c r="E188" s="80" t="s">
        <v>37</v>
      </c>
      <c r="F188" s="69"/>
      <c r="G188" s="69"/>
    </row>
    <row r="189" spans="1:7" hidden="1" x14ac:dyDescent="0.25">
      <c r="A189" s="71"/>
      <c r="B189" s="71"/>
      <c r="C189" s="81"/>
      <c r="D189" s="82"/>
      <c r="E189" s="83" t="s">
        <v>105</v>
      </c>
      <c r="F189" s="66"/>
      <c r="G189" s="66"/>
    </row>
    <row r="190" spans="1:7" hidden="1" x14ac:dyDescent="0.25">
      <c r="A190" s="71"/>
      <c r="B190" s="71"/>
      <c r="C190" s="75" t="s">
        <v>162</v>
      </c>
      <c r="D190" s="76"/>
      <c r="E190" s="77" t="s">
        <v>36</v>
      </c>
      <c r="F190" s="69"/>
      <c r="G190" s="69"/>
    </row>
    <row r="191" spans="1:7" hidden="1" x14ac:dyDescent="0.25">
      <c r="A191" s="71"/>
      <c r="B191" s="71"/>
      <c r="C191" s="78"/>
      <c r="D191" s="79" t="str">
        <f>D190 &amp; "kW"</f>
        <v>kW</v>
      </c>
      <c r="E191" s="80" t="s">
        <v>37</v>
      </c>
      <c r="F191" s="69"/>
      <c r="G191" s="69"/>
    </row>
    <row r="192" spans="1:7" hidden="1" x14ac:dyDescent="0.25">
      <c r="A192" s="71"/>
      <c r="B192" s="71"/>
      <c r="C192" s="81"/>
      <c r="D192" s="82"/>
      <c r="E192" s="83" t="s">
        <v>105</v>
      </c>
      <c r="F192" s="66"/>
      <c r="G192" s="66"/>
    </row>
    <row r="193" spans="1:7" hidden="1" x14ac:dyDescent="0.25">
      <c r="A193" s="71"/>
      <c r="B193" s="71"/>
      <c r="C193" s="75" t="s">
        <v>163</v>
      </c>
      <c r="D193" s="76"/>
      <c r="E193" s="77" t="s">
        <v>36</v>
      </c>
      <c r="F193" s="69"/>
      <c r="G193" s="69"/>
    </row>
    <row r="194" spans="1:7" hidden="1" x14ac:dyDescent="0.25">
      <c r="A194" s="71"/>
      <c r="B194" s="71"/>
      <c r="C194" s="78"/>
      <c r="D194" s="79" t="str">
        <f>D193 &amp; "kW"</f>
        <v>kW</v>
      </c>
      <c r="E194" s="80" t="s">
        <v>37</v>
      </c>
      <c r="F194" s="69"/>
      <c r="G194" s="69"/>
    </row>
    <row r="195" spans="1:7" hidden="1" x14ac:dyDescent="0.25">
      <c r="A195" s="71"/>
      <c r="B195" s="71"/>
      <c r="C195" s="81"/>
      <c r="D195" s="82"/>
      <c r="E195" s="83" t="s">
        <v>105</v>
      </c>
      <c r="F195" s="66"/>
      <c r="G195" s="66"/>
    </row>
    <row r="196" spans="1:7" hidden="1" x14ac:dyDescent="0.25">
      <c r="A196" s="71"/>
      <c r="B196" s="71"/>
      <c r="C196" s="75" t="s">
        <v>164</v>
      </c>
      <c r="D196" s="76"/>
      <c r="E196" s="77" t="s">
        <v>36</v>
      </c>
      <c r="F196" s="69"/>
      <c r="G196" s="69"/>
    </row>
    <row r="197" spans="1:7" hidden="1" x14ac:dyDescent="0.25">
      <c r="A197" s="71"/>
      <c r="B197" s="71"/>
      <c r="C197" s="78"/>
      <c r="D197" s="79" t="str">
        <f>D196 &amp; "kW"</f>
        <v>kW</v>
      </c>
      <c r="E197" s="80" t="s">
        <v>37</v>
      </c>
      <c r="F197" s="69"/>
      <c r="G197" s="69"/>
    </row>
    <row r="198" spans="1:7" hidden="1" x14ac:dyDescent="0.25">
      <c r="A198" s="71"/>
      <c r="B198" s="71"/>
      <c r="C198" s="81"/>
      <c r="D198" s="82"/>
      <c r="E198" s="83" t="s">
        <v>105</v>
      </c>
      <c r="F198" s="66"/>
      <c r="G198" s="66"/>
    </row>
    <row r="199" spans="1:7" hidden="1" x14ac:dyDescent="0.25">
      <c r="A199" s="71"/>
      <c r="B199" s="71"/>
      <c r="C199" s="75" t="s">
        <v>165</v>
      </c>
      <c r="D199" s="76"/>
      <c r="E199" s="77" t="s">
        <v>36</v>
      </c>
      <c r="F199" s="69"/>
      <c r="G199" s="69"/>
    </row>
    <row r="200" spans="1:7" hidden="1" x14ac:dyDescent="0.25">
      <c r="A200" s="71"/>
      <c r="B200" s="71"/>
      <c r="C200" s="78"/>
      <c r="D200" s="79" t="str">
        <f>D199 &amp; "kW"</f>
        <v>kW</v>
      </c>
      <c r="E200" s="80" t="s">
        <v>37</v>
      </c>
      <c r="F200" s="69"/>
      <c r="G200" s="69"/>
    </row>
    <row r="201" spans="1:7" hidden="1" x14ac:dyDescent="0.25">
      <c r="A201" s="71"/>
      <c r="B201" s="71"/>
      <c r="C201" s="81"/>
      <c r="D201" s="82"/>
      <c r="E201" s="83" t="s">
        <v>105</v>
      </c>
      <c r="F201" s="66"/>
      <c r="G201" s="66"/>
    </row>
    <row r="202" spans="1:7" hidden="1" x14ac:dyDescent="0.25">
      <c r="A202" s="71"/>
      <c r="B202" s="71"/>
      <c r="C202" s="75" t="s">
        <v>166</v>
      </c>
      <c r="D202" s="76"/>
      <c r="E202" s="77" t="s">
        <v>36</v>
      </c>
      <c r="F202" s="69"/>
      <c r="G202" s="69"/>
    </row>
    <row r="203" spans="1:7" hidden="1" x14ac:dyDescent="0.25">
      <c r="A203" s="71"/>
      <c r="B203" s="71"/>
      <c r="C203" s="78"/>
      <c r="D203" s="79" t="str">
        <f>D202 &amp; "kW"</f>
        <v>kW</v>
      </c>
      <c r="E203" s="80" t="s">
        <v>37</v>
      </c>
      <c r="F203" s="69"/>
      <c r="G203" s="69"/>
    </row>
    <row r="204" spans="1:7" hidden="1" x14ac:dyDescent="0.25">
      <c r="A204" s="71"/>
      <c r="B204" s="71"/>
      <c r="C204" s="81"/>
      <c r="D204" s="82"/>
      <c r="E204" s="83" t="s">
        <v>105</v>
      </c>
      <c r="F204" s="66"/>
      <c r="G204" s="66"/>
    </row>
    <row r="205" spans="1:7" hidden="1" x14ac:dyDescent="0.25">
      <c r="A205" s="71"/>
      <c r="B205" s="71"/>
      <c r="C205" s="75" t="s">
        <v>167</v>
      </c>
      <c r="D205" s="76"/>
      <c r="E205" s="77" t="s">
        <v>36</v>
      </c>
      <c r="F205" s="69"/>
      <c r="G205" s="69"/>
    </row>
    <row r="206" spans="1:7" hidden="1" x14ac:dyDescent="0.25">
      <c r="A206" s="71"/>
      <c r="B206" s="71"/>
      <c r="C206" s="78"/>
      <c r="D206" s="79" t="str">
        <f>D205 &amp; "kW"</f>
        <v>kW</v>
      </c>
      <c r="E206" s="80" t="s">
        <v>37</v>
      </c>
      <c r="F206" s="69"/>
      <c r="G206" s="69"/>
    </row>
    <row r="207" spans="1:7" hidden="1" x14ac:dyDescent="0.25">
      <c r="A207" s="71"/>
      <c r="B207" s="71"/>
      <c r="C207" s="81"/>
      <c r="D207" s="82"/>
      <c r="E207" s="83" t="s">
        <v>105</v>
      </c>
      <c r="F207" s="66"/>
      <c r="G207" s="66"/>
    </row>
    <row r="208" spans="1:7" hidden="1" x14ac:dyDescent="0.25">
      <c r="A208" s="71"/>
      <c r="B208" s="71"/>
      <c r="C208" s="75" t="s">
        <v>168</v>
      </c>
      <c r="D208" s="76"/>
      <c r="E208" s="77" t="s">
        <v>36</v>
      </c>
      <c r="F208" s="69"/>
      <c r="G208" s="69"/>
    </row>
    <row r="209" spans="1:7" hidden="1" x14ac:dyDescent="0.25">
      <c r="A209" s="71"/>
      <c r="B209" s="71"/>
      <c r="C209" s="78"/>
      <c r="D209" s="79" t="str">
        <f>D208 &amp; "kW"</f>
        <v>kW</v>
      </c>
      <c r="E209" s="80" t="s">
        <v>37</v>
      </c>
      <c r="F209" s="69"/>
      <c r="G209" s="69"/>
    </row>
    <row r="210" spans="1:7" hidden="1" x14ac:dyDescent="0.25">
      <c r="A210" s="71"/>
      <c r="B210" s="71"/>
      <c r="C210" s="81"/>
      <c r="D210" s="82"/>
      <c r="E210" s="83" t="s">
        <v>105</v>
      </c>
      <c r="F210" s="66"/>
      <c r="G210" s="66"/>
    </row>
    <row r="211" spans="1:7" hidden="1" x14ac:dyDescent="0.25">
      <c r="A211" s="71"/>
      <c r="B211" s="71"/>
      <c r="C211" s="75" t="s">
        <v>169</v>
      </c>
      <c r="D211" s="76"/>
      <c r="E211" s="77" t="s">
        <v>36</v>
      </c>
      <c r="F211" s="69"/>
      <c r="G211" s="69"/>
    </row>
    <row r="212" spans="1:7" hidden="1" x14ac:dyDescent="0.25">
      <c r="A212" s="71"/>
      <c r="B212" s="71"/>
      <c r="C212" s="78"/>
      <c r="D212" s="79" t="str">
        <f>D211 &amp; "kW"</f>
        <v>kW</v>
      </c>
      <c r="E212" s="80" t="s">
        <v>37</v>
      </c>
      <c r="F212" s="69"/>
      <c r="G212" s="69"/>
    </row>
    <row r="213" spans="1:7" hidden="1" x14ac:dyDescent="0.25">
      <c r="A213" s="71"/>
      <c r="B213" s="71"/>
      <c r="C213" s="81"/>
      <c r="D213" s="82"/>
      <c r="E213" s="83" t="s">
        <v>105</v>
      </c>
      <c r="F213" s="66"/>
      <c r="G213" s="66"/>
    </row>
    <row r="214" spans="1:7" hidden="1" x14ac:dyDescent="0.25">
      <c r="A214" s="71"/>
      <c r="B214" s="71"/>
      <c r="C214" s="75" t="s">
        <v>170</v>
      </c>
      <c r="D214" s="76"/>
      <c r="E214" s="77" t="s">
        <v>36</v>
      </c>
      <c r="F214" s="69"/>
      <c r="G214" s="69"/>
    </row>
    <row r="215" spans="1:7" hidden="1" x14ac:dyDescent="0.25">
      <c r="A215" s="71"/>
      <c r="B215" s="71"/>
      <c r="C215" s="78"/>
      <c r="D215" s="79" t="str">
        <f>D214 &amp; "kW"</f>
        <v>kW</v>
      </c>
      <c r="E215" s="80" t="s">
        <v>37</v>
      </c>
      <c r="F215" s="69"/>
      <c r="G215" s="69"/>
    </row>
    <row r="216" spans="1:7" hidden="1" x14ac:dyDescent="0.25">
      <c r="A216" s="71"/>
      <c r="B216" s="71"/>
      <c r="C216" s="81"/>
      <c r="D216" s="82"/>
      <c r="E216" s="83" t="s">
        <v>105</v>
      </c>
      <c r="F216" s="66"/>
      <c r="G216" s="66"/>
    </row>
    <row r="217" spans="1:7" hidden="1" x14ac:dyDescent="0.25">
      <c r="A217" s="71"/>
      <c r="B217" s="71"/>
      <c r="C217" s="75" t="s">
        <v>171</v>
      </c>
      <c r="D217" s="76"/>
      <c r="E217" s="77" t="s">
        <v>36</v>
      </c>
      <c r="F217" s="69"/>
      <c r="G217" s="69"/>
    </row>
    <row r="218" spans="1:7" hidden="1" x14ac:dyDescent="0.25">
      <c r="A218" s="71"/>
      <c r="B218" s="71"/>
      <c r="C218" s="78"/>
      <c r="D218" s="79" t="str">
        <f>D217 &amp; "kW"</f>
        <v>kW</v>
      </c>
      <c r="E218" s="80" t="s">
        <v>37</v>
      </c>
      <c r="F218" s="69"/>
      <c r="G218" s="69"/>
    </row>
    <row r="219" spans="1:7" hidden="1" x14ac:dyDescent="0.25">
      <c r="A219" s="71"/>
      <c r="B219" s="71"/>
      <c r="C219" s="81"/>
      <c r="D219" s="82"/>
      <c r="E219" s="83" t="s">
        <v>105</v>
      </c>
      <c r="F219" s="66"/>
      <c r="G219" s="66"/>
    </row>
    <row r="220" spans="1:7" hidden="1" x14ac:dyDescent="0.25">
      <c r="A220" s="71"/>
      <c r="B220" s="71"/>
      <c r="C220" s="75" t="s">
        <v>172</v>
      </c>
      <c r="D220" s="76"/>
      <c r="E220" s="77" t="s">
        <v>36</v>
      </c>
      <c r="F220" s="69"/>
      <c r="G220" s="69"/>
    </row>
    <row r="221" spans="1:7" hidden="1" x14ac:dyDescent="0.25">
      <c r="A221" s="71"/>
      <c r="B221" s="71"/>
      <c r="C221" s="78"/>
      <c r="D221" s="79" t="str">
        <f>D220 &amp; "kW"</f>
        <v>kW</v>
      </c>
      <c r="E221" s="80" t="s">
        <v>37</v>
      </c>
      <c r="F221" s="69"/>
      <c r="G221" s="69"/>
    </row>
    <row r="222" spans="1:7" hidden="1" x14ac:dyDescent="0.25">
      <c r="A222" s="71"/>
      <c r="B222" s="71"/>
      <c r="C222" s="81"/>
      <c r="D222" s="82"/>
      <c r="E222" s="83" t="s">
        <v>105</v>
      </c>
      <c r="F222" s="66"/>
      <c r="G222" s="66"/>
    </row>
    <row r="223" spans="1:7" hidden="1" x14ac:dyDescent="0.25">
      <c r="A223" s="71"/>
      <c r="B223" s="71"/>
      <c r="C223" s="75" t="s">
        <v>173</v>
      </c>
      <c r="D223" s="76"/>
      <c r="E223" s="77" t="s">
        <v>36</v>
      </c>
      <c r="F223" s="69"/>
      <c r="G223" s="69"/>
    </row>
    <row r="224" spans="1:7" hidden="1" x14ac:dyDescent="0.25">
      <c r="A224" s="71"/>
      <c r="B224" s="71"/>
      <c r="C224" s="78"/>
      <c r="D224" s="79" t="str">
        <f>D223 &amp; "kW"</f>
        <v>kW</v>
      </c>
      <c r="E224" s="80" t="s">
        <v>37</v>
      </c>
      <c r="F224" s="69"/>
      <c r="G224" s="69"/>
    </row>
    <row r="225" spans="1:7" hidden="1" x14ac:dyDescent="0.25">
      <c r="A225" s="71"/>
      <c r="B225" s="71"/>
      <c r="C225" s="81"/>
      <c r="D225" s="82"/>
      <c r="E225" s="83" t="s">
        <v>105</v>
      </c>
      <c r="F225" s="66"/>
      <c r="G225" s="66"/>
    </row>
    <row r="226" spans="1:7" hidden="1" x14ac:dyDescent="0.25">
      <c r="A226" s="71"/>
      <c r="B226" s="71"/>
      <c r="C226" s="75" t="s">
        <v>174</v>
      </c>
      <c r="D226" s="76"/>
      <c r="E226" s="77" t="s">
        <v>36</v>
      </c>
      <c r="F226" s="69"/>
      <c r="G226" s="69"/>
    </row>
    <row r="227" spans="1:7" hidden="1" x14ac:dyDescent="0.25">
      <c r="A227" s="71"/>
      <c r="B227" s="71"/>
      <c r="C227" s="78"/>
      <c r="D227" s="79" t="str">
        <f>D226 &amp; "kW"</f>
        <v>kW</v>
      </c>
      <c r="E227" s="80" t="s">
        <v>37</v>
      </c>
      <c r="F227" s="69"/>
      <c r="G227" s="69"/>
    </row>
    <row r="228" spans="1:7" hidden="1" x14ac:dyDescent="0.25">
      <c r="A228" s="71"/>
      <c r="B228" s="71"/>
      <c r="C228" s="81"/>
      <c r="D228" s="82"/>
      <c r="E228" s="83" t="s">
        <v>105</v>
      </c>
      <c r="F228" s="66"/>
      <c r="G228" s="66"/>
    </row>
    <row r="229" spans="1:7" hidden="1" x14ac:dyDescent="0.25">
      <c r="A229" s="71"/>
      <c r="B229" s="71"/>
      <c r="C229" s="75" t="s">
        <v>175</v>
      </c>
      <c r="D229" s="76"/>
      <c r="E229" s="77" t="s">
        <v>36</v>
      </c>
      <c r="F229" s="69"/>
      <c r="G229" s="69"/>
    </row>
    <row r="230" spans="1:7" hidden="1" x14ac:dyDescent="0.25">
      <c r="A230" s="71"/>
      <c r="B230" s="71"/>
      <c r="C230" s="78"/>
      <c r="D230" s="84" t="str">
        <f>D229 &amp; "kW"</f>
        <v>kW</v>
      </c>
      <c r="E230" s="80" t="s">
        <v>37</v>
      </c>
      <c r="F230" s="69"/>
      <c r="G230" s="69"/>
    </row>
    <row r="231" spans="1:7" hidden="1" x14ac:dyDescent="0.25">
      <c r="A231" s="71"/>
      <c r="B231" s="71"/>
      <c r="C231" s="81"/>
      <c r="D231" s="82"/>
      <c r="E231" s="83" t="s">
        <v>105</v>
      </c>
      <c r="F231" s="66"/>
      <c r="G231" s="66"/>
    </row>
    <row r="232" spans="1:7" hidden="1" x14ac:dyDescent="0.25">
      <c r="A232" s="71"/>
      <c r="B232" s="71"/>
      <c r="C232" s="75" t="s">
        <v>176</v>
      </c>
      <c r="D232" s="76"/>
      <c r="E232" s="77" t="s">
        <v>36</v>
      </c>
      <c r="F232" s="69"/>
      <c r="G232" s="69"/>
    </row>
    <row r="233" spans="1:7" hidden="1" x14ac:dyDescent="0.25">
      <c r="A233" s="71"/>
      <c r="B233" s="71"/>
      <c r="C233" s="78"/>
      <c r="D233" s="79" t="str">
        <f>D232 &amp; "kW"</f>
        <v>kW</v>
      </c>
      <c r="E233" s="80" t="s">
        <v>37</v>
      </c>
      <c r="F233" s="69"/>
      <c r="G233" s="69"/>
    </row>
    <row r="234" spans="1:7" hidden="1" x14ac:dyDescent="0.25">
      <c r="A234" s="71"/>
      <c r="B234" s="71"/>
      <c r="C234" s="81"/>
      <c r="D234" s="82"/>
      <c r="E234" s="83" t="s">
        <v>105</v>
      </c>
      <c r="F234" s="66"/>
      <c r="G234" s="66"/>
    </row>
    <row r="235" spans="1:7" hidden="1" x14ac:dyDescent="0.25">
      <c r="A235" s="71"/>
      <c r="B235" s="71"/>
      <c r="C235" s="75" t="s">
        <v>177</v>
      </c>
      <c r="D235" s="76"/>
      <c r="E235" s="77" t="s">
        <v>36</v>
      </c>
      <c r="F235" s="69"/>
      <c r="G235" s="69"/>
    </row>
    <row r="236" spans="1:7" hidden="1" x14ac:dyDescent="0.25">
      <c r="A236" s="71"/>
      <c r="B236" s="71"/>
      <c r="C236" s="78"/>
      <c r="D236" s="79" t="str">
        <f>D235 &amp; "kW"</f>
        <v>kW</v>
      </c>
      <c r="E236" s="80" t="s">
        <v>37</v>
      </c>
      <c r="F236" s="69"/>
      <c r="G236" s="69"/>
    </row>
    <row r="237" spans="1:7" hidden="1" x14ac:dyDescent="0.25">
      <c r="A237" s="71"/>
      <c r="B237" s="71"/>
      <c r="C237" s="81"/>
      <c r="D237" s="82"/>
      <c r="E237" s="83" t="s">
        <v>105</v>
      </c>
      <c r="F237" s="66"/>
      <c r="G237" s="66"/>
    </row>
    <row r="238" spans="1:7" hidden="1" x14ac:dyDescent="0.25">
      <c r="A238" s="71"/>
      <c r="B238" s="71"/>
      <c r="C238" s="75" t="s">
        <v>178</v>
      </c>
      <c r="D238" s="76"/>
      <c r="E238" s="77" t="s">
        <v>36</v>
      </c>
      <c r="F238" s="69"/>
      <c r="G238" s="69"/>
    </row>
    <row r="239" spans="1:7" hidden="1" x14ac:dyDescent="0.25">
      <c r="A239" s="71"/>
      <c r="B239" s="71"/>
      <c r="C239" s="78"/>
      <c r="D239" s="79" t="str">
        <f>D238 &amp; "kW"</f>
        <v>kW</v>
      </c>
      <c r="E239" s="80" t="s">
        <v>37</v>
      </c>
      <c r="F239" s="69"/>
      <c r="G239" s="69"/>
    </row>
    <row r="240" spans="1:7" hidden="1" x14ac:dyDescent="0.25">
      <c r="A240" s="71"/>
      <c r="B240" s="71"/>
      <c r="C240" s="81"/>
      <c r="D240" s="82"/>
      <c r="E240" s="83" t="s">
        <v>105</v>
      </c>
      <c r="F240" s="66"/>
      <c r="G240" s="66"/>
    </row>
    <row r="241" spans="1:7" hidden="1" x14ac:dyDescent="0.25">
      <c r="A241" s="71"/>
      <c r="B241" s="71"/>
      <c r="C241" s="75" t="s">
        <v>179</v>
      </c>
      <c r="D241" s="76"/>
      <c r="E241" s="77" t="s">
        <v>36</v>
      </c>
      <c r="F241" s="69"/>
      <c r="G241" s="69"/>
    </row>
    <row r="242" spans="1:7" hidden="1" x14ac:dyDescent="0.25">
      <c r="A242" s="71"/>
      <c r="B242" s="71"/>
      <c r="C242" s="78"/>
      <c r="D242" s="79" t="str">
        <f>D241 &amp; "kW"</f>
        <v>kW</v>
      </c>
      <c r="E242" s="80" t="s">
        <v>37</v>
      </c>
      <c r="F242" s="69"/>
      <c r="G242" s="69"/>
    </row>
    <row r="243" spans="1:7" hidden="1" x14ac:dyDescent="0.25">
      <c r="A243" s="71"/>
      <c r="B243" s="71"/>
      <c r="C243" s="81"/>
      <c r="D243" s="82"/>
      <c r="E243" s="83" t="s">
        <v>105</v>
      </c>
      <c r="F243" s="66"/>
      <c r="G243" s="66"/>
    </row>
    <row r="244" spans="1:7" hidden="1" x14ac:dyDescent="0.25">
      <c r="A244" s="71"/>
      <c r="B244" s="71"/>
      <c r="C244" s="75" t="s">
        <v>180</v>
      </c>
      <c r="D244" s="76"/>
      <c r="E244" s="77" t="s">
        <v>36</v>
      </c>
      <c r="F244" s="69"/>
      <c r="G244" s="69"/>
    </row>
    <row r="245" spans="1:7" hidden="1" x14ac:dyDescent="0.25">
      <c r="A245" s="71"/>
      <c r="B245" s="71"/>
      <c r="C245" s="78"/>
      <c r="D245" s="79" t="str">
        <f>D244 &amp; "kW"</f>
        <v>kW</v>
      </c>
      <c r="E245" s="80" t="s">
        <v>37</v>
      </c>
      <c r="F245" s="69"/>
      <c r="G245" s="69"/>
    </row>
    <row r="246" spans="1:7" hidden="1" x14ac:dyDescent="0.25">
      <c r="A246" s="71"/>
      <c r="B246" s="71"/>
      <c r="C246" s="81"/>
      <c r="D246" s="82"/>
      <c r="E246" s="83" t="s">
        <v>105</v>
      </c>
      <c r="F246" s="66"/>
      <c r="G246" s="66"/>
    </row>
    <row r="247" spans="1:7" hidden="1" x14ac:dyDescent="0.25">
      <c r="A247" s="71"/>
      <c r="B247" s="71"/>
      <c r="C247" s="75" t="s">
        <v>181</v>
      </c>
      <c r="D247" s="76"/>
      <c r="E247" s="77" t="s">
        <v>36</v>
      </c>
      <c r="F247" s="69"/>
      <c r="G247" s="69"/>
    </row>
    <row r="248" spans="1:7" hidden="1" x14ac:dyDescent="0.25">
      <c r="A248" s="71"/>
      <c r="B248" s="71"/>
      <c r="C248" s="78"/>
      <c r="D248" s="79" t="str">
        <f>D247 &amp; "kW"</f>
        <v>kW</v>
      </c>
      <c r="E248" s="80" t="s">
        <v>37</v>
      </c>
      <c r="F248" s="69"/>
      <c r="G248" s="69"/>
    </row>
    <row r="249" spans="1:7" hidden="1" x14ac:dyDescent="0.25">
      <c r="A249" s="71"/>
      <c r="B249" s="71"/>
      <c r="C249" s="81"/>
      <c r="D249" s="82"/>
      <c r="E249" s="83" t="s">
        <v>105</v>
      </c>
      <c r="F249" s="66"/>
      <c r="G249" s="66"/>
    </row>
    <row r="250" spans="1:7" hidden="1" x14ac:dyDescent="0.25">
      <c r="A250" s="71"/>
      <c r="B250" s="71"/>
      <c r="C250" s="75" t="s">
        <v>182</v>
      </c>
      <c r="D250" s="76"/>
      <c r="E250" s="77" t="s">
        <v>36</v>
      </c>
      <c r="F250" s="69"/>
      <c r="G250" s="69"/>
    </row>
    <row r="251" spans="1:7" hidden="1" x14ac:dyDescent="0.25">
      <c r="A251" s="71"/>
      <c r="B251" s="71"/>
      <c r="C251" s="78"/>
      <c r="D251" s="79" t="str">
        <f>D250 &amp; "kW"</f>
        <v>kW</v>
      </c>
      <c r="E251" s="80" t="s">
        <v>37</v>
      </c>
      <c r="F251" s="69"/>
      <c r="G251" s="69"/>
    </row>
    <row r="252" spans="1:7" hidden="1" x14ac:dyDescent="0.25">
      <c r="A252" s="71"/>
      <c r="B252" s="71"/>
      <c r="C252" s="81"/>
      <c r="D252" s="82"/>
      <c r="E252" s="83" t="s">
        <v>105</v>
      </c>
      <c r="F252" s="66"/>
      <c r="G252" s="66"/>
    </row>
    <row r="253" spans="1:7" hidden="1" x14ac:dyDescent="0.25">
      <c r="A253" s="71"/>
      <c r="B253" s="71"/>
      <c r="C253" s="75" t="s">
        <v>183</v>
      </c>
      <c r="D253" s="76"/>
      <c r="E253" s="77" t="s">
        <v>36</v>
      </c>
      <c r="F253" s="69"/>
      <c r="G253" s="69"/>
    </row>
    <row r="254" spans="1:7" hidden="1" x14ac:dyDescent="0.25">
      <c r="A254" s="71"/>
      <c r="B254" s="71"/>
      <c r="C254" s="78"/>
      <c r="D254" s="79" t="str">
        <f>D253 &amp; "kW"</f>
        <v>kW</v>
      </c>
      <c r="E254" s="80" t="s">
        <v>37</v>
      </c>
      <c r="F254" s="69"/>
      <c r="G254" s="69"/>
    </row>
    <row r="255" spans="1:7" hidden="1" x14ac:dyDescent="0.25">
      <c r="A255" s="71"/>
      <c r="B255" s="71"/>
      <c r="C255" s="81"/>
      <c r="D255" s="82"/>
      <c r="E255" s="83" t="s">
        <v>105</v>
      </c>
      <c r="F255" s="66"/>
      <c r="G255" s="66"/>
    </row>
    <row r="256" spans="1:7" hidden="1" x14ac:dyDescent="0.25">
      <c r="A256" s="71"/>
      <c r="B256" s="71"/>
      <c r="C256" s="75" t="s">
        <v>184</v>
      </c>
      <c r="D256" s="76"/>
      <c r="E256" s="77" t="s">
        <v>36</v>
      </c>
      <c r="F256" s="69"/>
      <c r="G256" s="69"/>
    </row>
    <row r="257" spans="1:7" hidden="1" x14ac:dyDescent="0.25">
      <c r="A257" s="71"/>
      <c r="B257" s="71"/>
      <c r="C257" s="78"/>
      <c r="D257" s="79" t="str">
        <f>D256 &amp; "kW"</f>
        <v>kW</v>
      </c>
      <c r="E257" s="80" t="s">
        <v>37</v>
      </c>
      <c r="F257" s="69"/>
      <c r="G257" s="69"/>
    </row>
    <row r="258" spans="1:7" hidden="1" x14ac:dyDescent="0.25">
      <c r="A258" s="71"/>
      <c r="B258" s="71"/>
      <c r="C258" s="81"/>
      <c r="D258" s="82"/>
      <c r="E258" s="83" t="s">
        <v>105</v>
      </c>
      <c r="F258" s="66"/>
      <c r="G258" s="66"/>
    </row>
    <row r="259" spans="1:7" hidden="1" x14ac:dyDescent="0.25">
      <c r="A259" s="71"/>
      <c r="B259" s="71"/>
      <c r="C259" s="75" t="s">
        <v>185</v>
      </c>
      <c r="D259" s="76"/>
      <c r="E259" s="77" t="s">
        <v>36</v>
      </c>
      <c r="F259" s="69"/>
      <c r="G259" s="69"/>
    </row>
    <row r="260" spans="1:7" hidden="1" x14ac:dyDescent="0.25">
      <c r="A260" s="71"/>
      <c r="B260" s="71"/>
      <c r="C260" s="78"/>
      <c r="D260" s="79" t="str">
        <f>D259 &amp; "kW"</f>
        <v>kW</v>
      </c>
      <c r="E260" s="80" t="s">
        <v>37</v>
      </c>
      <c r="F260" s="69"/>
      <c r="G260" s="69"/>
    </row>
    <row r="261" spans="1:7" hidden="1" x14ac:dyDescent="0.25">
      <c r="A261" s="71"/>
      <c r="B261" s="71"/>
      <c r="C261" s="81"/>
      <c r="D261" s="82"/>
      <c r="E261" s="83" t="s">
        <v>105</v>
      </c>
      <c r="F261" s="66"/>
      <c r="G261" s="66"/>
    </row>
    <row r="262" spans="1:7" hidden="1" x14ac:dyDescent="0.25">
      <c r="A262" s="71"/>
      <c r="B262" s="71"/>
      <c r="C262" s="75" t="s">
        <v>186</v>
      </c>
      <c r="D262" s="76"/>
      <c r="E262" s="77" t="s">
        <v>36</v>
      </c>
      <c r="F262" s="69"/>
      <c r="G262" s="69"/>
    </row>
    <row r="263" spans="1:7" hidden="1" x14ac:dyDescent="0.25">
      <c r="A263" s="71"/>
      <c r="B263" s="71"/>
      <c r="C263" s="78"/>
      <c r="D263" s="79" t="str">
        <f>D262 &amp; "kW"</f>
        <v>kW</v>
      </c>
      <c r="E263" s="80" t="s">
        <v>37</v>
      </c>
      <c r="F263" s="69"/>
      <c r="G263" s="69"/>
    </row>
    <row r="264" spans="1:7" hidden="1" x14ac:dyDescent="0.25">
      <c r="A264" s="71"/>
      <c r="B264" s="71"/>
      <c r="C264" s="81"/>
      <c r="D264" s="82"/>
      <c r="E264" s="83" t="s">
        <v>105</v>
      </c>
      <c r="F264" s="66"/>
      <c r="G264" s="66"/>
    </row>
    <row r="265" spans="1:7" hidden="1" x14ac:dyDescent="0.25">
      <c r="A265" s="71"/>
      <c r="B265" s="71"/>
      <c r="C265" s="75" t="s">
        <v>187</v>
      </c>
      <c r="D265" s="76"/>
      <c r="E265" s="77" t="s">
        <v>36</v>
      </c>
      <c r="F265" s="69"/>
      <c r="G265" s="69"/>
    </row>
    <row r="266" spans="1:7" hidden="1" x14ac:dyDescent="0.25">
      <c r="A266" s="71"/>
      <c r="B266" s="71"/>
      <c r="C266" s="78"/>
      <c r="D266" s="79" t="str">
        <f>D265 &amp; "kW"</f>
        <v>kW</v>
      </c>
      <c r="E266" s="80" t="s">
        <v>37</v>
      </c>
      <c r="F266" s="69"/>
      <c r="G266" s="69"/>
    </row>
    <row r="267" spans="1:7" hidden="1" x14ac:dyDescent="0.25">
      <c r="A267" s="71"/>
      <c r="B267" s="71"/>
      <c r="C267" s="81"/>
      <c r="D267" s="82"/>
      <c r="E267" s="83" t="s">
        <v>105</v>
      </c>
      <c r="F267" s="66"/>
      <c r="G267" s="66"/>
    </row>
    <row r="268" spans="1:7" hidden="1" x14ac:dyDescent="0.25">
      <c r="A268" s="71"/>
      <c r="B268" s="71"/>
      <c r="C268" s="75" t="s">
        <v>188</v>
      </c>
      <c r="D268" s="76"/>
      <c r="E268" s="77" t="s">
        <v>36</v>
      </c>
      <c r="F268" s="69"/>
      <c r="G268" s="69"/>
    </row>
    <row r="269" spans="1:7" hidden="1" x14ac:dyDescent="0.25">
      <c r="A269" s="71"/>
      <c r="B269" s="71"/>
      <c r="C269" s="78"/>
      <c r="D269" s="79" t="str">
        <f>D268 &amp; "kW"</f>
        <v>kW</v>
      </c>
      <c r="E269" s="80" t="s">
        <v>37</v>
      </c>
      <c r="F269" s="69"/>
      <c r="G269" s="69"/>
    </row>
    <row r="270" spans="1:7" hidden="1" x14ac:dyDescent="0.25">
      <c r="A270" s="71"/>
      <c r="B270" s="71"/>
      <c r="C270" s="81"/>
      <c r="D270" s="82"/>
      <c r="E270" s="83" t="s">
        <v>105</v>
      </c>
      <c r="F270" s="66"/>
      <c r="G270" s="66"/>
    </row>
    <row r="271" spans="1:7" hidden="1" x14ac:dyDescent="0.25">
      <c r="A271" s="71"/>
      <c r="B271" s="71"/>
      <c r="C271" s="75" t="s">
        <v>189</v>
      </c>
      <c r="D271" s="76"/>
      <c r="E271" s="77" t="s">
        <v>36</v>
      </c>
      <c r="F271" s="69"/>
      <c r="G271" s="69"/>
    </row>
    <row r="272" spans="1:7" hidden="1" x14ac:dyDescent="0.25">
      <c r="A272" s="71"/>
      <c r="B272" s="71"/>
      <c r="C272" s="78"/>
      <c r="D272" s="79" t="str">
        <f>D271 &amp; "kW"</f>
        <v>kW</v>
      </c>
      <c r="E272" s="80" t="s">
        <v>37</v>
      </c>
      <c r="F272" s="69"/>
      <c r="G272" s="69"/>
    </row>
    <row r="273" spans="1:7" hidden="1" x14ac:dyDescent="0.25">
      <c r="A273" s="71"/>
      <c r="B273" s="71"/>
      <c r="C273" s="81"/>
      <c r="D273" s="82"/>
      <c r="E273" s="83" t="s">
        <v>105</v>
      </c>
      <c r="F273" s="66"/>
      <c r="G273" s="66"/>
    </row>
    <row r="274" spans="1:7" hidden="1" x14ac:dyDescent="0.25">
      <c r="A274" s="71"/>
      <c r="B274" s="71"/>
      <c r="C274" s="75" t="s">
        <v>190</v>
      </c>
      <c r="D274" s="76"/>
      <c r="E274" s="77" t="s">
        <v>36</v>
      </c>
      <c r="F274" s="69"/>
      <c r="G274" s="69"/>
    </row>
    <row r="275" spans="1:7" hidden="1" x14ac:dyDescent="0.25">
      <c r="A275" s="71"/>
      <c r="B275" s="71"/>
      <c r="C275" s="78"/>
      <c r="D275" s="79" t="str">
        <f>D274 &amp; "kW"</f>
        <v>kW</v>
      </c>
      <c r="E275" s="80" t="s">
        <v>37</v>
      </c>
      <c r="F275" s="69"/>
      <c r="G275" s="69"/>
    </row>
    <row r="276" spans="1:7" hidden="1" x14ac:dyDescent="0.25">
      <c r="A276" s="71"/>
      <c r="B276" s="71"/>
      <c r="C276" s="81"/>
      <c r="D276" s="82"/>
      <c r="E276" s="83" t="s">
        <v>105</v>
      </c>
      <c r="F276" s="66"/>
      <c r="G276" s="66"/>
    </row>
    <row r="277" spans="1:7" hidden="1" x14ac:dyDescent="0.25">
      <c r="A277" s="71"/>
      <c r="B277" s="71"/>
      <c r="C277" s="75" t="s">
        <v>191</v>
      </c>
      <c r="D277" s="76"/>
      <c r="E277" s="77" t="s">
        <v>36</v>
      </c>
      <c r="F277" s="69"/>
      <c r="G277" s="69"/>
    </row>
    <row r="278" spans="1:7" hidden="1" x14ac:dyDescent="0.25">
      <c r="A278" s="71"/>
      <c r="B278" s="71"/>
      <c r="C278" s="78"/>
      <c r="D278" s="79" t="str">
        <f>D277 &amp; "kW"</f>
        <v>kW</v>
      </c>
      <c r="E278" s="80" t="s">
        <v>37</v>
      </c>
      <c r="F278" s="69"/>
      <c r="G278" s="69"/>
    </row>
    <row r="279" spans="1:7" hidden="1" x14ac:dyDescent="0.25">
      <c r="A279" s="71"/>
      <c r="B279" s="71"/>
      <c r="C279" s="81"/>
      <c r="D279" s="82"/>
      <c r="E279" s="83" t="s">
        <v>105</v>
      </c>
      <c r="F279" s="66"/>
      <c r="G279" s="66"/>
    </row>
    <row r="280" spans="1:7" hidden="1" x14ac:dyDescent="0.25">
      <c r="A280" s="71"/>
      <c r="B280" s="71"/>
      <c r="C280" s="75" t="s">
        <v>192</v>
      </c>
      <c r="D280" s="76"/>
      <c r="E280" s="77" t="s">
        <v>36</v>
      </c>
      <c r="F280" s="69"/>
      <c r="G280" s="69"/>
    </row>
    <row r="281" spans="1:7" hidden="1" x14ac:dyDescent="0.25">
      <c r="A281" s="71"/>
      <c r="B281" s="71"/>
      <c r="C281" s="78"/>
      <c r="D281" s="79" t="str">
        <f>D280 &amp; "kW"</f>
        <v>kW</v>
      </c>
      <c r="E281" s="80" t="s">
        <v>37</v>
      </c>
      <c r="F281" s="69"/>
      <c r="G281" s="69"/>
    </row>
    <row r="282" spans="1:7" hidden="1" x14ac:dyDescent="0.25">
      <c r="A282" s="71"/>
      <c r="B282" s="71"/>
      <c r="C282" s="81"/>
      <c r="D282" s="82"/>
      <c r="E282" s="83" t="s">
        <v>105</v>
      </c>
      <c r="F282" s="66"/>
      <c r="G282" s="66"/>
    </row>
    <row r="283" spans="1:7" hidden="1" x14ac:dyDescent="0.25">
      <c r="A283" s="71"/>
      <c r="B283" s="71"/>
      <c r="C283" s="75" t="s">
        <v>193</v>
      </c>
      <c r="D283" s="76"/>
      <c r="E283" s="77" t="s">
        <v>36</v>
      </c>
      <c r="F283" s="69"/>
      <c r="G283" s="69"/>
    </row>
    <row r="284" spans="1:7" hidden="1" x14ac:dyDescent="0.25">
      <c r="A284" s="71"/>
      <c r="B284" s="71"/>
      <c r="C284" s="78"/>
      <c r="D284" s="79" t="str">
        <f>D283 &amp; "kW"</f>
        <v>kW</v>
      </c>
      <c r="E284" s="80" t="s">
        <v>37</v>
      </c>
      <c r="F284" s="69"/>
      <c r="G284" s="69"/>
    </row>
    <row r="285" spans="1:7" hidden="1" x14ac:dyDescent="0.25">
      <c r="A285" s="71"/>
      <c r="B285" s="71"/>
      <c r="C285" s="81"/>
      <c r="D285" s="82"/>
      <c r="E285" s="83" t="s">
        <v>105</v>
      </c>
      <c r="F285" s="66"/>
      <c r="G285" s="66"/>
    </row>
    <row r="286" spans="1:7" hidden="1" x14ac:dyDescent="0.25">
      <c r="A286" s="71"/>
      <c r="B286" s="71"/>
      <c r="C286" s="75" t="s">
        <v>194</v>
      </c>
      <c r="D286" s="76"/>
      <c r="E286" s="77" t="s">
        <v>36</v>
      </c>
      <c r="F286" s="69"/>
      <c r="G286" s="69"/>
    </row>
    <row r="287" spans="1:7" hidden="1" x14ac:dyDescent="0.25">
      <c r="A287" s="71"/>
      <c r="B287" s="71"/>
      <c r="C287" s="78"/>
      <c r="D287" s="79" t="str">
        <f>D286 &amp; "kW"</f>
        <v>kW</v>
      </c>
      <c r="E287" s="80" t="s">
        <v>37</v>
      </c>
      <c r="F287" s="69"/>
      <c r="G287" s="69"/>
    </row>
    <row r="288" spans="1:7" hidden="1" x14ac:dyDescent="0.25">
      <c r="A288" s="71"/>
      <c r="B288" s="71"/>
      <c r="C288" s="81"/>
      <c r="D288" s="82"/>
      <c r="E288" s="83" t="s">
        <v>105</v>
      </c>
      <c r="F288" s="66"/>
      <c r="G288" s="66"/>
    </row>
    <row r="289" spans="1:7" hidden="1" x14ac:dyDescent="0.25">
      <c r="A289" s="71"/>
      <c r="B289" s="71"/>
      <c r="C289" s="75" t="s">
        <v>195</v>
      </c>
      <c r="D289" s="76"/>
      <c r="E289" s="77" t="s">
        <v>36</v>
      </c>
      <c r="F289" s="69"/>
      <c r="G289" s="69"/>
    </row>
    <row r="290" spans="1:7" hidden="1" x14ac:dyDescent="0.25">
      <c r="A290" s="71"/>
      <c r="B290" s="71"/>
      <c r="C290" s="78"/>
      <c r="D290" s="79" t="str">
        <f>D289 &amp; "kW"</f>
        <v>kW</v>
      </c>
      <c r="E290" s="80" t="s">
        <v>37</v>
      </c>
      <c r="F290" s="69"/>
      <c r="G290" s="69"/>
    </row>
    <row r="291" spans="1:7" hidden="1" x14ac:dyDescent="0.25">
      <c r="A291" s="71"/>
      <c r="B291" s="71"/>
      <c r="C291" s="81"/>
      <c r="D291" s="82"/>
      <c r="E291" s="83" t="s">
        <v>105</v>
      </c>
      <c r="F291" s="66"/>
      <c r="G291" s="66"/>
    </row>
    <row r="292" spans="1:7" hidden="1" x14ac:dyDescent="0.25">
      <c r="A292" s="71"/>
      <c r="B292" s="71"/>
      <c r="C292" s="75" t="s">
        <v>196</v>
      </c>
      <c r="D292" s="76"/>
      <c r="E292" s="77" t="s">
        <v>36</v>
      </c>
      <c r="F292" s="69"/>
      <c r="G292" s="69"/>
    </row>
    <row r="293" spans="1:7" hidden="1" x14ac:dyDescent="0.25">
      <c r="A293" s="71"/>
      <c r="B293" s="71"/>
      <c r="C293" s="78"/>
      <c r="D293" s="79" t="str">
        <f>D292 &amp; "kW"</f>
        <v>kW</v>
      </c>
      <c r="E293" s="80" t="s">
        <v>37</v>
      </c>
      <c r="F293" s="69"/>
      <c r="G293" s="69"/>
    </row>
    <row r="294" spans="1:7" hidden="1" x14ac:dyDescent="0.25">
      <c r="A294" s="71"/>
      <c r="B294" s="71"/>
      <c r="C294" s="81"/>
      <c r="D294" s="82"/>
      <c r="E294" s="83" t="s">
        <v>105</v>
      </c>
      <c r="F294" s="66"/>
      <c r="G294" s="66"/>
    </row>
    <row r="295" spans="1:7" hidden="1" x14ac:dyDescent="0.25">
      <c r="A295" s="71"/>
      <c r="B295" s="71"/>
      <c r="C295" s="75" t="s">
        <v>197</v>
      </c>
      <c r="D295" s="76"/>
      <c r="E295" s="77" t="s">
        <v>36</v>
      </c>
      <c r="F295" s="69"/>
      <c r="G295" s="69"/>
    </row>
    <row r="296" spans="1:7" hidden="1" x14ac:dyDescent="0.25">
      <c r="A296" s="71"/>
      <c r="B296" s="71"/>
      <c r="C296" s="78"/>
      <c r="D296" s="79" t="str">
        <f>D295 &amp; "kW"</f>
        <v>kW</v>
      </c>
      <c r="E296" s="80" t="s">
        <v>37</v>
      </c>
      <c r="F296" s="69"/>
      <c r="G296" s="69"/>
    </row>
    <row r="297" spans="1:7" hidden="1" x14ac:dyDescent="0.25">
      <c r="A297" s="71"/>
      <c r="B297" s="71"/>
      <c r="C297" s="81"/>
      <c r="D297" s="82"/>
      <c r="E297" s="83" t="s">
        <v>105</v>
      </c>
      <c r="F297" s="66"/>
      <c r="G297" s="66"/>
    </row>
    <row r="298" spans="1:7" hidden="1" x14ac:dyDescent="0.25">
      <c r="A298" s="71"/>
      <c r="B298" s="71"/>
      <c r="C298" s="75" t="s">
        <v>198</v>
      </c>
      <c r="D298" s="76"/>
      <c r="E298" s="77" t="s">
        <v>36</v>
      </c>
      <c r="F298" s="69"/>
      <c r="G298" s="69"/>
    </row>
    <row r="299" spans="1:7" hidden="1" x14ac:dyDescent="0.25">
      <c r="A299" s="71"/>
      <c r="B299" s="71"/>
      <c r="C299" s="78"/>
      <c r="D299" s="79" t="str">
        <f>D298 &amp; "kW"</f>
        <v>kW</v>
      </c>
      <c r="E299" s="80" t="s">
        <v>37</v>
      </c>
      <c r="F299" s="69"/>
      <c r="G299" s="69"/>
    </row>
    <row r="300" spans="1:7" hidden="1" x14ac:dyDescent="0.25">
      <c r="A300" s="71"/>
      <c r="B300" s="71"/>
      <c r="C300" s="81"/>
      <c r="D300" s="82"/>
      <c r="E300" s="83" t="s">
        <v>105</v>
      </c>
      <c r="F300" s="66"/>
      <c r="G300" s="66"/>
    </row>
    <row r="301" spans="1:7" hidden="1" x14ac:dyDescent="0.25">
      <c r="A301" s="71"/>
      <c r="B301" s="71"/>
      <c r="C301" s="75" t="s">
        <v>199</v>
      </c>
      <c r="D301" s="76"/>
      <c r="E301" s="77" t="s">
        <v>36</v>
      </c>
      <c r="F301" s="69"/>
      <c r="G301" s="69"/>
    </row>
    <row r="302" spans="1:7" hidden="1" x14ac:dyDescent="0.25">
      <c r="A302" s="71"/>
      <c r="B302" s="71"/>
      <c r="C302" s="78"/>
      <c r="D302" s="79" t="str">
        <f>D301 &amp; "kW"</f>
        <v>kW</v>
      </c>
      <c r="E302" s="80" t="s">
        <v>37</v>
      </c>
      <c r="F302" s="69"/>
      <c r="G302" s="69"/>
    </row>
    <row r="303" spans="1:7" hidden="1" x14ac:dyDescent="0.25">
      <c r="A303" s="71"/>
      <c r="B303" s="71"/>
      <c r="C303" s="81"/>
      <c r="D303" s="82"/>
      <c r="E303" s="83" t="s">
        <v>105</v>
      </c>
      <c r="F303" s="66"/>
      <c r="G303" s="66"/>
    </row>
    <row r="304" spans="1:7" hidden="1" x14ac:dyDescent="0.25">
      <c r="A304" s="71"/>
      <c r="B304" s="71"/>
      <c r="C304" s="75" t="s">
        <v>200</v>
      </c>
      <c r="D304" s="76"/>
      <c r="E304" s="77" t="s">
        <v>36</v>
      </c>
      <c r="F304" s="69"/>
      <c r="G304" s="69"/>
    </row>
    <row r="305" spans="1:7" hidden="1" x14ac:dyDescent="0.25">
      <c r="A305" s="71"/>
      <c r="B305" s="71"/>
      <c r="C305" s="78"/>
      <c r="D305" s="79" t="str">
        <f>D304 &amp; "kW"</f>
        <v>kW</v>
      </c>
      <c r="E305" s="80" t="s">
        <v>37</v>
      </c>
      <c r="F305" s="69"/>
      <c r="G305" s="69"/>
    </row>
    <row r="306" spans="1:7" hidden="1" x14ac:dyDescent="0.25">
      <c r="A306" s="71"/>
      <c r="B306" s="71"/>
      <c r="C306" s="81"/>
      <c r="D306" s="82"/>
      <c r="E306" s="83" t="s">
        <v>105</v>
      </c>
      <c r="F306" s="66"/>
      <c r="G306" s="66"/>
    </row>
    <row r="307" spans="1:7" hidden="1" x14ac:dyDescent="0.25">
      <c r="A307" s="71"/>
      <c r="B307" s="71"/>
      <c r="C307" s="75" t="s">
        <v>201</v>
      </c>
      <c r="D307" s="76"/>
      <c r="E307" s="77" t="s">
        <v>36</v>
      </c>
      <c r="F307" s="69"/>
      <c r="G307" s="69"/>
    </row>
    <row r="308" spans="1:7" hidden="1" x14ac:dyDescent="0.25">
      <c r="A308" s="71"/>
      <c r="B308" s="71"/>
      <c r="C308" s="78"/>
      <c r="D308" s="79" t="str">
        <f>D307 &amp; "kW"</f>
        <v>kW</v>
      </c>
      <c r="E308" s="80" t="s">
        <v>37</v>
      </c>
      <c r="F308" s="69"/>
      <c r="G308" s="69"/>
    </row>
    <row r="309" spans="1:7" hidden="1" x14ac:dyDescent="0.25">
      <c r="A309" s="71"/>
      <c r="B309" s="71"/>
      <c r="C309" s="81"/>
      <c r="D309" s="82"/>
      <c r="E309" s="83" t="s">
        <v>105</v>
      </c>
      <c r="F309" s="66"/>
      <c r="G309" s="66"/>
    </row>
    <row r="310" spans="1:7" hidden="1" x14ac:dyDescent="0.25">
      <c r="A310" s="71"/>
      <c r="B310" s="71"/>
      <c r="C310" s="75" t="s">
        <v>202</v>
      </c>
      <c r="D310" s="76"/>
      <c r="E310" s="77" t="s">
        <v>36</v>
      </c>
      <c r="F310" s="69"/>
      <c r="G310" s="69"/>
    </row>
    <row r="311" spans="1:7" hidden="1" x14ac:dyDescent="0.25">
      <c r="A311" s="71"/>
      <c r="B311" s="71"/>
      <c r="C311" s="78"/>
      <c r="D311" s="79" t="str">
        <f>D310 &amp; "kW"</f>
        <v>kW</v>
      </c>
      <c r="E311" s="80" t="s">
        <v>37</v>
      </c>
      <c r="F311" s="69"/>
      <c r="G311" s="69"/>
    </row>
    <row r="312" spans="1:7" hidden="1" x14ac:dyDescent="0.25">
      <c r="A312" s="71"/>
      <c r="B312" s="71"/>
      <c r="C312" s="81"/>
      <c r="D312" s="82"/>
      <c r="E312" s="83" t="s">
        <v>105</v>
      </c>
      <c r="F312" s="66"/>
      <c r="G312" s="66"/>
    </row>
    <row r="313" spans="1:7" hidden="1" x14ac:dyDescent="0.25">
      <c r="A313" s="71"/>
      <c r="B313" s="71"/>
      <c r="C313" s="75" t="s">
        <v>203</v>
      </c>
      <c r="D313" s="76"/>
      <c r="E313" s="77" t="s">
        <v>36</v>
      </c>
      <c r="F313" s="69"/>
      <c r="G313" s="69"/>
    </row>
    <row r="314" spans="1:7" hidden="1" x14ac:dyDescent="0.25">
      <c r="A314" s="71"/>
      <c r="B314" s="71"/>
      <c r="C314" s="78"/>
      <c r="D314" s="79" t="str">
        <f>D313 &amp; "kW"</f>
        <v>kW</v>
      </c>
      <c r="E314" s="80" t="s">
        <v>37</v>
      </c>
      <c r="F314" s="69"/>
      <c r="G314" s="69"/>
    </row>
    <row r="315" spans="1:7" hidden="1" x14ac:dyDescent="0.25">
      <c r="A315" s="71"/>
      <c r="B315" s="71"/>
      <c r="C315" s="81"/>
      <c r="D315" s="82"/>
      <c r="E315" s="83" t="s">
        <v>105</v>
      </c>
      <c r="F315" s="66"/>
      <c r="G315" s="66"/>
    </row>
    <row r="316" spans="1:7" hidden="1" x14ac:dyDescent="0.25">
      <c r="A316" s="71"/>
      <c r="B316" s="71"/>
      <c r="C316" s="75" t="s">
        <v>204</v>
      </c>
      <c r="D316" s="76"/>
      <c r="E316" s="77" t="s">
        <v>36</v>
      </c>
      <c r="F316" s="69"/>
      <c r="G316" s="69"/>
    </row>
    <row r="317" spans="1:7" hidden="1" x14ac:dyDescent="0.25">
      <c r="A317" s="71"/>
      <c r="B317" s="71"/>
      <c r="C317" s="78"/>
      <c r="D317" s="79" t="str">
        <f>D316 &amp; "kW"</f>
        <v>kW</v>
      </c>
      <c r="E317" s="80" t="s">
        <v>37</v>
      </c>
      <c r="F317" s="69"/>
      <c r="G317" s="69"/>
    </row>
    <row r="318" spans="1:7" hidden="1" x14ac:dyDescent="0.25">
      <c r="A318" s="71"/>
      <c r="B318" s="71"/>
      <c r="C318" s="81"/>
      <c r="D318" s="82"/>
      <c r="E318" s="83" t="s">
        <v>105</v>
      </c>
      <c r="F318" s="66"/>
      <c r="G318" s="66"/>
    </row>
    <row r="319" spans="1:7" hidden="1" x14ac:dyDescent="0.25">
      <c r="A319" s="71"/>
      <c r="B319" s="71"/>
      <c r="C319" s="75" t="s">
        <v>205</v>
      </c>
      <c r="D319" s="76"/>
      <c r="E319" s="77" t="s">
        <v>36</v>
      </c>
      <c r="F319" s="69"/>
      <c r="G319" s="69"/>
    </row>
    <row r="320" spans="1:7" hidden="1" x14ac:dyDescent="0.25">
      <c r="A320" s="71"/>
      <c r="B320" s="71"/>
      <c r="C320" s="78"/>
      <c r="D320" s="79" t="str">
        <f>D319 &amp; "kW"</f>
        <v>kW</v>
      </c>
      <c r="E320" s="80" t="s">
        <v>37</v>
      </c>
      <c r="F320" s="69"/>
      <c r="G320" s="69"/>
    </row>
    <row r="321" spans="1:7" hidden="1" x14ac:dyDescent="0.25">
      <c r="A321" s="71"/>
      <c r="B321" s="71"/>
      <c r="C321" s="81"/>
      <c r="D321" s="82"/>
      <c r="E321" s="83" t="s">
        <v>105</v>
      </c>
      <c r="F321" s="66"/>
      <c r="G321" s="66"/>
    </row>
    <row r="322" spans="1:7" hidden="1" x14ac:dyDescent="0.25">
      <c r="A322" s="71"/>
      <c r="B322" s="71"/>
      <c r="C322" s="75" t="s">
        <v>206</v>
      </c>
      <c r="D322" s="76"/>
      <c r="E322" s="77" t="s">
        <v>36</v>
      </c>
      <c r="F322" s="69"/>
      <c r="G322" s="69"/>
    </row>
    <row r="323" spans="1:7" hidden="1" x14ac:dyDescent="0.25">
      <c r="A323" s="71"/>
      <c r="B323" s="71"/>
      <c r="C323" s="78"/>
      <c r="D323" s="79" t="str">
        <f>D322 &amp; "kW"</f>
        <v>kW</v>
      </c>
      <c r="E323" s="80" t="s">
        <v>37</v>
      </c>
      <c r="F323" s="69"/>
      <c r="G323" s="69"/>
    </row>
    <row r="324" spans="1:7" hidden="1" x14ac:dyDescent="0.25">
      <c r="A324" s="71"/>
      <c r="B324" s="71"/>
      <c r="C324" s="81"/>
      <c r="D324" s="82"/>
      <c r="E324" s="83" t="s">
        <v>105</v>
      </c>
      <c r="F324" s="66"/>
      <c r="G324" s="66"/>
    </row>
    <row r="325" spans="1:7" hidden="1" x14ac:dyDescent="0.25">
      <c r="A325" s="71"/>
      <c r="B325" s="71"/>
      <c r="C325" s="75" t="s">
        <v>207</v>
      </c>
      <c r="D325" s="76"/>
      <c r="E325" s="77" t="s">
        <v>36</v>
      </c>
      <c r="F325" s="69"/>
      <c r="G325" s="69"/>
    </row>
    <row r="326" spans="1:7" hidden="1" x14ac:dyDescent="0.25">
      <c r="A326" s="71"/>
      <c r="B326" s="71"/>
      <c r="C326" s="78"/>
      <c r="D326" s="79" t="str">
        <f>D325 &amp; "kW"</f>
        <v>kW</v>
      </c>
      <c r="E326" s="80" t="s">
        <v>37</v>
      </c>
      <c r="F326" s="69"/>
      <c r="G326" s="69"/>
    </row>
    <row r="327" spans="1:7" hidden="1" x14ac:dyDescent="0.25">
      <c r="A327" s="71"/>
      <c r="B327" s="71"/>
      <c r="C327" s="81"/>
      <c r="D327" s="82"/>
      <c r="E327" s="83" t="s">
        <v>105</v>
      </c>
      <c r="F327" s="66"/>
      <c r="G327" s="66"/>
    </row>
    <row r="328" spans="1:7" hidden="1" x14ac:dyDescent="0.25">
      <c r="A328" s="71"/>
      <c r="B328" s="71"/>
      <c r="C328" s="75" t="s">
        <v>208</v>
      </c>
      <c r="D328" s="76"/>
      <c r="E328" s="77" t="s">
        <v>36</v>
      </c>
      <c r="F328" s="69"/>
      <c r="G328" s="69"/>
    </row>
    <row r="329" spans="1:7" hidden="1" x14ac:dyDescent="0.25">
      <c r="A329" s="71"/>
      <c r="B329" s="71"/>
      <c r="C329" s="78"/>
      <c r="D329" s="79" t="str">
        <f>D328 &amp; "kW"</f>
        <v>kW</v>
      </c>
      <c r="E329" s="80" t="s">
        <v>37</v>
      </c>
      <c r="F329" s="69"/>
      <c r="G329" s="69"/>
    </row>
    <row r="330" spans="1:7" hidden="1" x14ac:dyDescent="0.25">
      <c r="A330" s="71"/>
      <c r="B330" s="71"/>
      <c r="C330" s="81"/>
      <c r="D330" s="82"/>
      <c r="E330" s="83" t="s">
        <v>105</v>
      </c>
      <c r="F330" s="66"/>
      <c r="G330" s="66"/>
    </row>
    <row r="331" spans="1:7" hidden="1" x14ac:dyDescent="0.25">
      <c r="A331" s="71"/>
      <c r="B331" s="71"/>
      <c r="C331" s="75" t="s">
        <v>209</v>
      </c>
      <c r="D331" s="76"/>
      <c r="E331" s="77" t="s">
        <v>36</v>
      </c>
      <c r="F331" s="69"/>
      <c r="G331" s="69"/>
    </row>
    <row r="332" spans="1:7" hidden="1" x14ac:dyDescent="0.25">
      <c r="A332" s="71"/>
      <c r="B332" s="71"/>
      <c r="C332" s="78"/>
      <c r="D332" s="79" t="str">
        <f>D331 &amp; "kW"</f>
        <v>kW</v>
      </c>
      <c r="E332" s="80" t="s">
        <v>37</v>
      </c>
      <c r="F332" s="69"/>
      <c r="G332" s="69"/>
    </row>
    <row r="333" spans="1:7" hidden="1" x14ac:dyDescent="0.25">
      <c r="A333" s="71"/>
      <c r="B333" s="71"/>
      <c r="C333" s="81"/>
      <c r="D333" s="82"/>
      <c r="E333" s="83" t="s">
        <v>105</v>
      </c>
      <c r="F333" s="66"/>
      <c r="G333" s="66"/>
    </row>
    <row r="334" spans="1:7" hidden="1" x14ac:dyDescent="0.25">
      <c r="A334" s="71"/>
      <c r="B334" s="71"/>
      <c r="C334" s="75" t="s">
        <v>210</v>
      </c>
      <c r="D334" s="76"/>
      <c r="E334" s="77" t="s">
        <v>36</v>
      </c>
      <c r="F334" s="69"/>
      <c r="G334" s="69"/>
    </row>
    <row r="335" spans="1:7" hidden="1" x14ac:dyDescent="0.25">
      <c r="A335" s="71"/>
      <c r="B335" s="71"/>
      <c r="C335" s="78"/>
      <c r="D335" s="79" t="str">
        <f>D334 &amp; "kW"</f>
        <v>kW</v>
      </c>
      <c r="E335" s="80" t="s">
        <v>37</v>
      </c>
      <c r="F335" s="69"/>
      <c r="G335" s="69"/>
    </row>
    <row r="336" spans="1:7" hidden="1" x14ac:dyDescent="0.25">
      <c r="A336" s="71"/>
      <c r="B336" s="71"/>
      <c r="C336" s="81"/>
      <c r="D336" s="82"/>
      <c r="E336" s="83" t="s">
        <v>105</v>
      </c>
      <c r="F336" s="66"/>
      <c r="G336" s="66"/>
    </row>
    <row r="337" spans="1:7" hidden="1" x14ac:dyDescent="0.25">
      <c r="A337" s="71"/>
      <c r="B337" s="71"/>
      <c r="C337" s="75" t="s">
        <v>211</v>
      </c>
      <c r="D337" s="76"/>
      <c r="E337" s="77" t="s">
        <v>36</v>
      </c>
      <c r="F337" s="69"/>
      <c r="G337" s="69"/>
    </row>
    <row r="338" spans="1:7" hidden="1" x14ac:dyDescent="0.25">
      <c r="A338" s="71"/>
      <c r="B338" s="71"/>
      <c r="C338" s="78"/>
      <c r="D338" s="84" t="str">
        <f>D337 &amp; "kW"</f>
        <v>kW</v>
      </c>
      <c r="E338" s="80" t="s">
        <v>37</v>
      </c>
      <c r="F338" s="69"/>
      <c r="G338" s="69"/>
    </row>
    <row r="339" spans="1:7" hidden="1" x14ac:dyDescent="0.25">
      <c r="A339" s="71"/>
      <c r="B339" s="71"/>
      <c r="C339" s="81"/>
      <c r="D339" s="82"/>
      <c r="E339" s="83" t="s">
        <v>105</v>
      </c>
      <c r="F339" s="66"/>
      <c r="G339" s="66"/>
    </row>
    <row r="340" spans="1:7" hidden="1" x14ac:dyDescent="0.25">
      <c r="A340" s="71"/>
      <c r="B340" s="71"/>
      <c r="C340" s="75" t="s">
        <v>212</v>
      </c>
      <c r="D340" s="76"/>
      <c r="E340" s="77" t="s">
        <v>36</v>
      </c>
      <c r="F340" s="69"/>
      <c r="G340" s="69"/>
    </row>
    <row r="341" spans="1:7" hidden="1" x14ac:dyDescent="0.25">
      <c r="A341" s="71"/>
      <c r="B341" s="71"/>
      <c r="C341" s="78"/>
      <c r="D341" s="79" t="str">
        <f>D340 &amp; "kW"</f>
        <v>kW</v>
      </c>
      <c r="E341" s="80" t="s">
        <v>37</v>
      </c>
      <c r="F341" s="69"/>
      <c r="G341" s="69"/>
    </row>
    <row r="342" spans="1:7" hidden="1" x14ac:dyDescent="0.25">
      <c r="A342" s="71"/>
      <c r="B342" s="71"/>
      <c r="C342" s="81"/>
      <c r="D342" s="82"/>
      <c r="E342" s="83" t="s">
        <v>105</v>
      </c>
      <c r="F342" s="66"/>
      <c r="G342" s="66"/>
    </row>
    <row r="343" spans="1:7" hidden="1" x14ac:dyDescent="0.25">
      <c r="A343" s="71"/>
      <c r="B343" s="71"/>
      <c r="C343" s="75" t="s">
        <v>213</v>
      </c>
      <c r="D343" s="76"/>
      <c r="E343" s="77" t="s">
        <v>36</v>
      </c>
      <c r="F343" s="69"/>
      <c r="G343" s="69"/>
    </row>
    <row r="344" spans="1:7" hidden="1" x14ac:dyDescent="0.25">
      <c r="A344" s="71"/>
      <c r="B344" s="71"/>
      <c r="C344" s="78"/>
      <c r="D344" s="79" t="str">
        <f>D343 &amp; "kW"</f>
        <v>kW</v>
      </c>
      <c r="E344" s="80" t="s">
        <v>37</v>
      </c>
      <c r="F344" s="69"/>
      <c r="G344" s="69"/>
    </row>
    <row r="345" spans="1:7" hidden="1" x14ac:dyDescent="0.25">
      <c r="A345" s="71"/>
      <c r="B345" s="71"/>
      <c r="C345" s="81"/>
      <c r="D345" s="82"/>
      <c r="E345" s="83" t="s">
        <v>105</v>
      </c>
      <c r="F345" s="66"/>
      <c r="G345" s="66"/>
    </row>
    <row r="346" spans="1:7" hidden="1" x14ac:dyDescent="0.25">
      <c r="A346" s="71"/>
      <c r="B346" s="71"/>
      <c r="C346" s="75" t="s">
        <v>214</v>
      </c>
      <c r="D346" s="76"/>
      <c r="E346" s="77" t="s">
        <v>36</v>
      </c>
      <c r="F346" s="69"/>
      <c r="G346" s="69"/>
    </row>
    <row r="347" spans="1:7" hidden="1" x14ac:dyDescent="0.25">
      <c r="A347" s="71"/>
      <c r="B347" s="71"/>
      <c r="C347" s="78"/>
      <c r="D347" s="79" t="str">
        <f>D346 &amp; "kW"</f>
        <v>kW</v>
      </c>
      <c r="E347" s="80" t="s">
        <v>37</v>
      </c>
      <c r="F347" s="69"/>
      <c r="G347" s="69"/>
    </row>
    <row r="348" spans="1:7" hidden="1" x14ac:dyDescent="0.25">
      <c r="A348" s="71"/>
      <c r="B348" s="71"/>
      <c r="C348" s="81"/>
      <c r="D348" s="82"/>
      <c r="E348" s="83" t="s">
        <v>105</v>
      </c>
      <c r="F348" s="66"/>
      <c r="G348" s="66"/>
    </row>
    <row r="349" spans="1:7" hidden="1" x14ac:dyDescent="0.25">
      <c r="A349" s="71"/>
      <c r="B349" s="71"/>
      <c r="C349" s="75" t="s">
        <v>215</v>
      </c>
      <c r="D349" s="76"/>
      <c r="E349" s="77" t="s">
        <v>36</v>
      </c>
      <c r="F349" s="69"/>
      <c r="G349" s="69"/>
    </row>
    <row r="350" spans="1:7" hidden="1" x14ac:dyDescent="0.25">
      <c r="A350" s="71"/>
      <c r="B350" s="71"/>
      <c r="C350" s="78"/>
      <c r="D350" s="79" t="str">
        <f>D349 &amp; "kW"</f>
        <v>kW</v>
      </c>
      <c r="E350" s="80" t="s">
        <v>37</v>
      </c>
      <c r="F350" s="69"/>
      <c r="G350" s="69"/>
    </row>
    <row r="351" spans="1:7" hidden="1" x14ac:dyDescent="0.25">
      <c r="A351" s="71"/>
      <c r="B351" s="71"/>
      <c r="C351" s="81"/>
      <c r="D351" s="82"/>
      <c r="E351" s="83" t="s">
        <v>105</v>
      </c>
      <c r="F351" s="66"/>
      <c r="G351" s="66"/>
    </row>
    <row r="352" spans="1:7" hidden="1" x14ac:dyDescent="0.25">
      <c r="A352" s="71"/>
      <c r="B352" s="71"/>
      <c r="C352" s="75" t="s">
        <v>216</v>
      </c>
      <c r="D352" s="76"/>
      <c r="E352" s="77" t="s">
        <v>36</v>
      </c>
      <c r="F352" s="69"/>
      <c r="G352" s="69"/>
    </row>
    <row r="353" spans="1:7" hidden="1" x14ac:dyDescent="0.25">
      <c r="A353" s="71"/>
      <c r="B353" s="71"/>
      <c r="C353" s="78"/>
      <c r="D353" s="84" t="str">
        <f>D352 &amp; "kW"</f>
        <v>kW</v>
      </c>
      <c r="E353" s="80" t="s">
        <v>37</v>
      </c>
      <c r="F353" s="69"/>
      <c r="G353" s="69"/>
    </row>
    <row r="354" spans="1:7" hidden="1" x14ac:dyDescent="0.25">
      <c r="A354" s="71"/>
      <c r="B354" s="71"/>
      <c r="C354" s="81"/>
      <c r="D354" s="82"/>
      <c r="E354" s="83" t="s">
        <v>105</v>
      </c>
      <c r="F354" s="66"/>
      <c r="G354" s="66"/>
    </row>
    <row r="355" spans="1:7" hidden="1" x14ac:dyDescent="0.25">
      <c r="A355" s="71"/>
      <c r="B355" s="71"/>
      <c r="C355" s="75" t="s">
        <v>217</v>
      </c>
      <c r="D355" s="76"/>
      <c r="E355" s="77" t="s">
        <v>36</v>
      </c>
      <c r="F355" s="69"/>
      <c r="G355" s="69"/>
    </row>
    <row r="356" spans="1:7" hidden="1" x14ac:dyDescent="0.25">
      <c r="A356" s="71"/>
      <c r="B356" s="71"/>
      <c r="C356" s="78"/>
      <c r="D356" s="79" t="str">
        <f>D355 &amp; "kW"</f>
        <v>kW</v>
      </c>
      <c r="E356" s="80" t="s">
        <v>37</v>
      </c>
      <c r="F356" s="69"/>
      <c r="G356" s="69"/>
    </row>
    <row r="357" spans="1:7" hidden="1" x14ac:dyDescent="0.25">
      <c r="A357" s="71"/>
      <c r="B357" s="71"/>
      <c r="C357" s="81"/>
      <c r="D357" s="82"/>
      <c r="E357" s="83" t="s">
        <v>105</v>
      </c>
      <c r="F357" s="66"/>
      <c r="G357" s="66"/>
    </row>
    <row r="358" spans="1:7" hidden="1" x14ac:dyDescent="0.25">
      <c r="A358" s="71"/>
      <c r="B358" s="71"/>
      <c r="C358" s="75" t="s">
        <v>218</v>
      </c>
      <c r="D358" s="76"/>
      <c r="E358" s="77" t="s">
        <v>36</v>
      </c>
      <c r="F358" s="69"/>
      <c r="G358" s="69"/>
    </row>
    <row r="359" spans="1:7" hidden="1" x14ac:dyDescent="0.25">
      <c r="A359" s="71"/>
      <c r="B359" s="71"/>
      <c r="C359" s="78"/>
      <c r="D359" s="79" t="str">
        <f>D358 &amp; "kW"</f>
        <v>kW</v>
      </c>
      <c r="E359" s="80" t="s">
        <v>37</v>
      </c>
      <c r="F359" s="69"/>
      <c r="G359" s="69"/>
    </row>
    <row r="360" spans="1:7" hidden="1" x14ac:dyDescent="0.25">
      <c r="A360" s="71"/>
      <c r="B360" s="71"/>
      <c r="C360" s="81"/>
      <c r="D360" s="82"/>
      <c r="E360" s="83" t="s">
        <v>105</v>
      </c>
      <c r="F360" s="66"/>
      <c r="G360" s="66"/>
    </row>
    <row r="361" spans="1:7" hidden="1" x14ac:dyDescent="0.25">
      <c r="A361" s="71"/>
      <c r="B361" s="71"/>
      <c r="C361" s="75" t="s">
        <v>219</v>
      </c>
      <c r="D361" s="76"/>
      <c r="E361" s="77" t="s">
        <v>36</v>
      </c>
      <c r="F361" s="69"/>
      <c r="G361" s="69"/>
    </row>
    <row r="362" spans="1:7" hidden="1" x14ac:dyDescent="0.25">
      <c r="A362" s="71"/>
      <c r="B362" s="71"/>
      <c r="C362" s="78"/>
      <c r="D362" s="79" t="str">
        <f>D361 &amp; "kW"</f>
        <v>kW</v>
      </c>
      <c r="E362" s="80" t="s">
        <v>37</v>
      </c>
      <c r="F362" s="69"/>
      <c r="G362" s="69"/>
    </row>
    <row r="363" spans="1:7" hidden="1" x14ac:dyDescent="0.25">
      <c r="A363" s="71"/>
      <c r="B363" s="71"/>
      <c r="C363" s="81"/>
      <c r="D363" s="82"/>
      <c r="E363" s="83" t="s">
        <v>105</v>
      </c>
      <c r="F363" s="66"/>
      <c r="G363" s="66"/>
    </row>
    <row r="364" spans="1:7" hidden="1" x14ac:dyDescent="0.25">
      <c r="A364" s="71"/>
      <c r="B364" s="71"/>
      <c r="C364" s="75" t="s">
        <v>220</v>
      </c>
      <c r="D364" s="76"/>
      <c r="E364" s="77" t="s">
        <v>36</v>
      </c>
      <c r="F364" s="69"/>
      <c r="G364" s="69"/>
    </row>
    <row r="365" spans="1:7" hidden="1" x14ac:dyDescent="0.25">
      <c r="A365" s="71"/>
      <c r="B365" s="71"/>
      <c r="C365" s="78"/>
      <c r="D365" s="79" t="str">
        <f>D364 &amp; "kW"</f>
        <v>kW</v>
      </c>
      <c r="E365" s="80" t="s">
        <v>37</v>
      </c>
      <c r="F365" s="69"/>
      <c r="G365" s="69"/>
    </row>
    <row r="366" spans="1:7" hidden="1" x14ac:dyDescent="0.25">
      <c r="A366" s="71"/>
      <c r="B366" s="71"/>
      <c r="C366" s="81"/>
      <c r="D366" s="82"/>
      <c r="E366" s="83" t="s">
        <v>105</v>
      </c>
      <c r="F366" s="66"/>
      <c r="G366" s="66"/>
    </row>
    <row r="367" spans="1:7" hidden="1" x14ac:dyDescent="0.25">
      <c r="A367" s="71"/>
      <c r="B367" s="71"/>
      <c r="C367" s="75" t="s">
        <v>221</v>
      </c>
      <c r="D367" s="76"/>
      <c r="E367" s="77" t="s">
        <v>36</v>
      </c>
      <c r="F367" s="69"/>
      <c r="G367" s="69"/>
    </row>
    <row r="368" spans="1:7" hidden="1" x14ac:dyDescent="0.25">
      <c r="A368" s="71"/>
      <c r="B368" s="71"/>
      <c r="C368" s="78"/>
      <c r="D368" s="79" t="str">
        <f>D367 &amp; "kW"</f>
        <v>kW</v>
      </c>
      <c r="E368" s="80" t="s">
        <v>37</v>
      </c>
      <c r="F368" s="69"/>
      <c r="G368" s="69"/>
    </row>
    <row r="369" spans="1:7" hidden="1" x14ac:dyDescent="0.25">
      <c r="A369" s="71"/>
      <c r="B369" s="71"/>
      <c r="C369" s="81"/>
      <c r="D369" s="82"/>
      <c r="E369" s="83" t="s">
        <v>105</v>
      </c>
      <c r="F369" s="66"/>
      <c r="G369" s="66"/>
    </row>
    <row r="370" spans="1:7" hidden="1" x14ac:dyDescent="0.25">
      <c r="A370" s="71"/>
      <c r="B370" s="71"/>
      <c r="C370" s="75" t="s">
        <v>222</v>
      </c>
      <c r="D370" s="76"/>
      <c r="E370" s="77" t="s">
        <v>36</v>
      </c>
      <c r="F370" s="69"/>
      <c r="G370" s="69"/>
    </row>
    <row r="371" spans="1:7" hidden="1" x14ac:dyDescent="0.25">
      <c r="A371" s="71"/>
      <c r="B371" s="71"/>
      <c r="C371" s="78"/>
      <c r="D371" s="79" t="str">
        <f>D370 &amp; "kW"</f>
        <v>kW</v>
      </c>
      <c r="E371" s="80" t="s">
        <v>37</v>
      </c>
      <c r="F371" s="69"/>
      <c r="G371" s="69"/>
    </row>
    <row r="372" spans="1:7" hidden="1" x14ac:dyDescent="0.25">
      <c r="A372" s="71"/>
      <c r="B372" s="71"/>
      <c r="C372" s="81"/>
      <c r="D372" s="82"/>
      <c r="E372" s="83" t="s">
        <v>105</v>
      </c>
      <c r="F372" s="66"/>
      <c r="G372" s="66"/>
    </row>
    <row r="373" spans="1:7" hidden="1" x14ac:dyDescent="0.25">
      <c r="A373" s="71"/>
      <c r="B373" s="71"/>
      <c r="C373" s="75" t="s">
        <v>223</v>
      </c>
      <c r="D373" s="76"/>
      <c r="E373" s="77" t="s">
        <v>36</v>
      </c>
      <c r="F373" s="69"/>
      <c r="G373" s="69"/>
    </row>
    <row r="374" spans="1:7" hidden="1" x14ac:dyDescent="0.25">
      <c r="A374" s="71"/>
      <c r="B374" s="71"/>
      <c r="C374" s="78"/>
      <c r="D374" s="79" t="str">
        <f>D373 &amp; "kW"</f>
        <v>kW</v>
      </c>
      <c r="E374" s="80" t="s">
        <v>37</v>
      </c>
      <c r="F374" s="69"/>
      <c r="G374" s="69"/>
    </row>
    <row r="375" spans="1:7" hidden="1" x14ac:dyDescent="0.25">
      <c r="A375" s="71"/>
      <c r="B375" s="71"/>
      <c r="C375" s="81"/>
      <c r="D375" s="82"/>
      <c r="E375" s="83" t="s">
        <v>105</v>
      </c>
      <c r="F375" s="66"/>
      <c r="G375" s="66"/>
    </row>
    <row r="376" spans="1:7" hidden="1" x14ac:dyDescent="0.25">
      <c r="A376" s="71"/>
      <c r="B376" s="71"/>
      <c r="C376" s="75" t="s">
        <v>224</v>
      </c>
      <c r="D376" s="76"/>
      <c r="E376" s="77" t="s">
        <v>36</v>
      </c>
      <c r="F376" s="69"/>
      <c r="G376" s="69"/>
    </row>
    <row r="377" spans="1:7" hidden="1" x14ac:dyDescent="0.25">
      <c r="A377" s="71"/>
      <c r="B377" s="71"/>
      <c r="C377" s="78"/>
      <c r="D377" s="79" t="str">
        <f>D376 &amp; "kW"</f>
        <v>kW</v>
      </c>
      <c r="E377" s="80" t="s">
        <v>37</v>
      </c>
      <c r="F377" s="69"/>
      <c r="G377" s="69"/>
    </row>
    <row r="378" spans="1:7" hidden="1" x14ac:dyDescent="0.25">
      <c r="A378" s="71"/>
      <c r="B378" s="71"/>
      <c r="C378" s="81"/>
      <c r="D378" s="82"/>
      <c r="E378" s="83" t="s">
        <v>105</v>
      </c>
      <c r="F378" s="66"/>
      <c r="G378" s="66"/>
    </row>
    <row r="379" spans="1:7" hidden="1" x14ac:dyDescent="0.25">
      <c r="A379" s="71"/>
      <c r="B379" s="71"/>
      <c r="C379" s="75" t="s">
        <v>225</v>
      </c>
      <c r="D379" s="76"/>
      <c r="E379" s="77" t="s">
        <v>36</v>
      </c>
      <c r="F379" s="69"/>
      <c r="G379" s="69"/>
    </row>
    <row r="380" spans="1:7" hidden="1" x14ac:dyDescent="0.25">
      <c r="A380" s="71"/>
      <c r="B380" s="71"/>
      <c r="C380" s="78"/>
      <c r="D380" s="79" t="str">
        <f>D379 &amp; "kW"</f>
        <v>kW</v>
      </c>
      <c r="E380" s="80" t="s">
        <v>37</v>
      </c>
      <c r="F380" s="69"/>
      <c r="G380" s="69"/>
    </row>
    <row r="381" spans="1:7" hidden="1" x14ac:dyDescent="0.25">
      <c r="A381" s="71"/>
      <c r="B381" s="71"/>
      <c r="C381" s="81"/>
      <c r="D381" s="82"/>
      <c r="E381" s="83" t="s">
        <v>105</v>
      </c>
      <c r="F381" s="66"/>
      <c r="G381" s="66"/>
    </row>
    <row r="382" spans="1:7" hidden="1" x14ac:dyDescent="0.25">
      <c r="A382" s="71"/>
      <c r="B382" s="71"/>
      <c r="C382" s="75" t="s">
        <v>226</v>
      </c>
      <c r="D382" s="76"/>
      <c r="E382" s="77" t="s">
        <v>36</v>
      </c>
      <c r="F382" s="69"/>
      <c r="G382" s="69"/>
    </row>
    <row r="383" spans="1:7" hidden="1" x14ac:dyDescent="0.25">
      <c r="A383" s="71"/>
      <c r="B383" s="71"/>
      <c r="C383" s="78"/>
      <c r="D383" s="79" t="str">
        <f>D382 &amp; "kW"</f>
        <v>kW</v>
      </c>
      <c r="E383" s="80" t="s">
        <v>37</v>
      </c>
      <c r="F383" s="69"/>
      <c r="G383" s="69"/>
    </row>
    <row r="384" spans="1:7" hidden="1" x14ac:dyDescent="0.25">
      <c r="A384" s="71"/>
      <c r="B384" s="71"/>
      <c r="C384" s="81"/>
      <c r="D384" s="82"/>
      <c r="E384" s="83" t="s">
        <v>105</v>
      </c>
      <c r="F384" s="66"/>
      <c r="G384" s="66"/>
    </row>
    <row r="385" spans="1:7" hidden="1" x14ac:dyDescent="0.25">
      <c r="A385" s="71"/>
      <c r="B385" s="71"/>
      <c r="C385" s="75" t="s">
        <v>227</v>
      </c>
      <c r="D385" s="76"/>
      <c r="E385" s="77" t="s">
        <v>36</v>
      </c>
      <c r="F385" s="69"/>
      <c r="G385" s="69"/>
    </row>
    <row r="386" spans="1:7" hidden="1" x14ac:dyDescent="0.25">
      <c r="A386" s="71"/>
      <c r="B386" s="71"/>
      <c r="C386" s="78"/>
      <c r="D386" s="79" t="str">
        <f>D385 &amp; "kW"</f>
        <v>kW</v>
      </c>
      <c r="E386" s="80" t="s">
        <v>37</v>
      </c>
      <c r="F386" s="69"/>
      <c r="G386" s="69"/>
    </row>
    <row r="387" spans="1:7" hidden="1" x14ac:dyDescent="0.25">
      <c r="A387" s="71"/>
      <c r="B387" s="71"/>
      <c r="C387" s="81"/>
      <c r="D387" s="82"/>
      <c r="E387" s="83" t="s">
        <v>105</v>
      </c>
      <c r="F387" s="66"/>
      <c r="G387" s="66"/>
    </row>
    <row r="388" spans="1:7" hidden="1" x14ac:dyDescent="0.25">
      <c r="A388" s="71"/>
      <c r="B388" s="71"/>
      <c r="C388" s="75" t="s">
        <v>228</v>
      </c>
      <c r="D388" s="76"/>
      <c r="E388" s="77" t="s">
        <v>36</v>
      </c>
      <c r="F388" s="69"/>
      <c r="G388" s="69"/>
    </row>
    <row r="389" spans="1:7" hidden="1" x14ac:dyDescent="0.25">
      <c r="A389" s="71"/>
      <c r="B389" s="71"/>
      <c r="C389" s="78"/>
      <c r="D389" s="79" t="str">
        <f>D388 &amp; "kW"</f>
        <v>kW</v>
      </c>
      <c r="E389" s="80" t="s">
        <v>37</v>
      </c>
      <c r="F389" s="69"/>
      <c r="G389" s="69"/>
    </row>
    <row r="390" spans="1:7" hidden="1" x14ac:dyDescent="0.25">
      <c r="A390" s="71"/>
      <c r="B390" s="71"/>
      <c r="C390" s="81"/>
      <c r="D390" s="82"/>
      <c r="E390" s="83" t="s">
        <v>105</v>
      </c>
      <c r="F390" s="66"/>
      <c r="G390" s="66"/>
    </row>
    <row r="391" spans="1:7" hidden="1" x14ac:dyDescent="0.25">
      <c r="A391" s="71"/>
      <c r="B391" s="71"/>
      <c r="C391" s="75" t="s">
        <v>229</v>
      </c>
      <c r="D391" s="76"/>
      <c r="E391" s="77" t="s">
        <v>36</v>
      </c>
      <c r="F391" s="69"/>
      <c r="G391" s="69"/>
    </row>
    <row r="392" spans="1:7" hidden="1" x14ac:dyDescent="0.25">
      <c r="A392" s="71"/>
      <c r="B392" s="71"/>
      <c r="C392" s="78"/>
      <c r="D392" s="79" t="str">
        <f>D391 &amp; "kW"</f>
        <v>kW</v>
      </c>
      <c r="E392" s="80" t="s">
        <v>37</v>
      </c>
      <c r="F392" s="69"/>
      <c r="G392" s="69"/>
    </row>
    <row r="393" spans="1:7" hidden="1" x14ac:dyDescent="0.25">
      <c r="A393" s="71"/>
      <c r="B393" s="71"/>
      <c r="C393" s="81"/>
      <c r="D393" s="82"/>
      <c r="E393" s="83" t="s">
        <v>105</v>
      </c>
      <c r="F393" s="66"/>
      <c r="G393" s="66"/>
    </row>
    <row r="394" spans="1:7" hidden="1" x14ac:dyDescent="0.25">
      <c r="A394" s="71"/>
      <c r="B394" s="71"/>
      <c r="C394" s="75" t="s">
        <v>230</v>
      </c>
      <c r="D394" s="76"/>
      <c r="E394" s="77" t="s">
        <v>36</v>
      </c>
      <c r="F394" s="69"/>
      <c r="G394" s="69"/>
    </row>
    <row r="395" spans="1:7" hidden="1" x14ac:dyDescent="0.25">
      <c r="A395" s="71"/>
      <c r="B395" s="71"/>
      <c r="C395" s="78"/>
      <c r="D395" s="79" t="str">
        <f>D394 &amp; "kW"</f>
        <v>kW</v>
      </c>
      <c r="E395" s="80" t="s">
        <v>37</v>
      </c>
      <c r="F395" s="69"/>
      <c r="G395" s="69"/>
    </row>
    <row r="396" spans="1:7" hidden="1" x14ac:dyDescent="0.25">
      <c r="A396" s="71"/>
      <c r="B396" s="71"/>
      <c r="C396" s="81"/>
      <c r="D396" s="82"/>
      <c r="E396" s="83" t="s">
        <v>105</v>
      </c>
      <c r="F396" s="66"/>
      <c r="G396" s="66"/>
    </row>
    <row r="397" spans="1:7" hidden="1" x14ac:dyDescent="0.25">
      <c r="A397" s="71"/>
      <c r="B397" s="71"/>
      <c r="C397" s="75" t="s">
        <v>231</v>
      </c>
      <c r="D397" s="76"/>
      <c r="E397" s="77" t="s">
        <v>36</v>
      </c>
      <c r="F397" s="69"/>
      <c r="G397" s="69"/>
    </row>
    <row r="398" spans="1:7" hidden="1" x14ac:dyDescent="0.25">
      <c r="A398" s="71"/>
      <c r="B398" s="71"/>
      <c r="C398" s="78"/>
      <c r="D398" s="79" t="str">
        <f>D397 &amp; "kW"</f>
        <v>kW</v>
      </c>
      <c r="E398" s="80" t="s">
        <v>37</v>
      </c>
      <c r="F398" s="69"/>
      <c r="G398" s="69"/>
    </row>
    <row r="399" spans="1:7" hidden="1" x14ac:dyDescent="0.25">
      <c r="A399" s="71"/>
      <c r="B399" s="71"/>
      <c r="C399" s="81"/>
      <c r="D399" s="82"/>
      <c r="E399" s="83" t="s">
        <v>105</v>
      </c>
      <c r="F399" s="66"/>
      <c r="G399" s="66"/>
    </row>
    <row r="400" spans="1:7" hidden="1" x14ac:dyDescent="0.25">
      <c r="A400" s="71"/>
      <c r="B400" s="71"/>
      <c r="C400" s="75" t="s">
        <v>232</v>
      </c>
      <c r="D400" s="76"/>
      <c r="E400" s="77" t="s">
        <v>36</v>
      </c>
      <c r="F400" s="69"/>
      <c r="G400" s="69"/>
    </row>
    <row r="401" spans="1:7" hidden="1" x14ac:dyDescent="0.25">
      <c r="A401" s="71"/>
      <c r="B401" s="71"/>
      <c r="C401" s="78"/>
      <c r="D401" s="79" t="str">
        <f>D400 &amp; "kW"</f>
        <v>kW</v>
      </c>
      <c r="E401" s="80" t="s">
        <v>37</v>
      </c>
      <c r="F401" s="69"/>
      <c r="G401" s="69"/>
    </row>
    <row r="402" spans="1:7" hidden="1" x14ac:dyDescent="0.25">
      <c r="A402" s="71"/>
      <c r="B402" s="71"/>
      <c r="C402" s="81"/>
      <c r="D402" s="82"/>
      <c r="E402" s="83" t="s">
        <v>105</v>
      </c>
      <c r="F402" s="66"/>
      <c r="G402" s="66"/>
    </row>
    <row r="403" spans="1:7" hidden="1" x14ac:dyDescent="0.25">
      <c r="A403" s="71"/>
      <c r="B403" s="71"/>
      <c r="C403" s="75" t="s">
        <v>233</v>
      </c>
      <c r="D403" s="76"/>
      <c r="E403" s="77" t="s">
        <v>36</v>
      </c>
      <c r="F403" s="69"/>
      <c r="G403" s="69"/>
    </row>
    <row r="404" spans="1:7" hidden="1" x14ac:dyDescent="0.25">
      <c r="A404" s="71"/>
      <c r="B404" s="71"/>
      <c r="C404" s="78"/>
      <c r="D404" s="79" t="str">
        <f>D403 &amp; "kW"</f>
        <v>kW</v>
      </c>
      <c r="E404" s="80" t="s">
        <v>37</v>
      </c>
      <c r="F404" s="69"/>
      <c r="G404" s="69"/>
    </row>
    <row r="405" spans="1:7" hidden="1" x14ac:dyDescent="0.25">
      <c r="A405" s="71"/>
      <c r="B405" s="71"/>
      <c r="C405" s="81"/>
      <c r="D405" s="82"/>
      <c r="E405" s="83" t="s">
        <v>105</v>
      </c>
      <c r="F405" s="66"/>
      <c r="G405" s="66"/>
    </row>
    <row r="406" spans="1:7" hidden="1" x14ac:dyDescent="0.25">
      <c r="A406" s="71"/>
      <c r="B406" s="71"/>
      <c r="C406" s="75" t="s">
        <v>234</v>
      </c>
      <c r="D406" s="76"/>
      <c r="E406" s="77" t="s">
        <v>36</v>
      </c>
      <c r="F406" s="69"/>
      <c r="G406" s="69"/>
    </row>
    <row r="407" spans="1:7" hidden="1" x14ac:dyDescent="0.25">
      <c r="A407" s="71"/>
      <c r="B407" s="71"/>
      <c r="C407" s="78"/>
      <c r="D407" s="79" t="str">
        <f>D406 &amp; "kW"</f>
        <v>kW</v>
      </c>
      <c r="E407" s="80" t="s">
        <v>37</v>
      </c>
      <c r="F407" s="69"/>
      <c r="G407" s="69"/>
    </row>
    <row r="408" spans="1:7" hidden="1" x14ac:dyDescent="0.25">
      <c r="A408" s="71"/>
      <c r="B408" s="71"/>
      <c r="C408" s="81"/>
      <c r="D408" s="82"/>
      <c r="E408" s="83" t="s">
        <v>105</v>
      </c>
      <c r="F408" s="66"/>
      <c r="G408" s="66"/>
    </row>
    <row r="409" spans="1:7" hidden="1" x14ac:dyDescent="0.25">
      <c r="A409" s="71"/>
      <c r="B409" s="71"/>
      <c r="C409" s="75" t="s">
        <v>235</v>
      </c>
      <c r="D409" s="76"/>
      <c r="E409" s="77" t="s">
        <v>36</v>
      </c>
      <c r="F409" s="69"/>
      <c r="G409" s="69"/>
    </row>
    <row r="410" spans="1:7" hidden="1" x14ac:dyDescent="0.25">
      <c r="A410" s="71"/>
      <c r="B410" s="71"/>
      <c r="C410" s="78"/>
      <c r="D410" s="79" t="str">
        <f>D409 &amp; "kW"</f>
        <v>kW</v>
      </c>
      <c r="E410" s="80" t="s">
        <v>37</v>
      </c>
      <c r="F410" s="69"/>
      <c r="G410" s="69"/>
    </row>
    <row r="411" spans="1:7" hidden="1" x14ac:dyDescent="0.25">
      <c r="A411" s="71"/>
      <c r="B411" s="71"/>
      <c r="C411" s="81"/>
      <c r="D411" s="82"/>
      <c r="E411" s="83" t="s">
        <v>105</v>
      </c>
      <c r="F411" s="66"/>
      <c r="G411" s="66"/>
    </row>
    <row r="412" spans="1:7" hidden="1" x14ac:dyDescent="0.25">
      <c r="A412" s="71"/>
      <c r="B412" s="71"/>
      <c r="C412" s="75" t="s">
        <v>236</v>
      </c>
      <c r="D412" s="76"/>
      <c r="E412" s="77" t="s">
        <v>36</v>
      </c>
      <c r="F412" s="69"/>
      <c r="G412" s="69"/>
    </row>
    <row r="413" spans="1:7" hidden="1" x14ac:dyDescent="0.25">
      <c r="A413" s="71"/>
      <c r="B413" s="71"/>
      <c r="C413" s="78"/>
      <c r="D413" s="79" t="str">
        <f>D412 &amp; "kW"</f>
        <v>kW</v>
      </c>
      <c r="E413" s="80" t="s">
        <v>37</v>
      </c>
      <c r="F413" s="69"/>
      <c r="G413" s="69"/>
    </row>
    <row r="414" spans="1:7" hidden="1" x14ac:dyDescent="0.25">
      <c r="A414" s="71"/>
      <c r="B414" s="71"/>
      <c r="C414" s="81"/>
      <c r="D414" s="82"/>
      <c r="E414" s="83" t="s">
        <v>105</v>
      </c>
      <c r="F414" s="66"/>
      <c r="G414" s="66"/>
    </row>
    <row r="415" spans="1:7" hidden="1" x14ac:dyDescent="0.25">
      <c r="A415" s="71"/>
      <c r="B415" s="71"/>
      <c r="C415" s="75" t="s">
        <v>237</v>
      </c>
      <c r="D415" s="76"/>
      <c r="E415" s="77" t="s">
        <v>36</v>
      </c>
      <c r="F415" s="69"/>
      <c r="G415" s="69"/>
    </row>
    <row r="416" spans="1:7" hidden="1" x14ac:dyDescent="0.25">
      <c r="A416" s="71"/>
      <c r="B416" s="71"/>
      <c r="C416" s="78"/>
      <c r="D416" s="79" t="str">
        <f>D415 &amp; "kW"</f>
        <v>kW</v>
      </c>
      <c r="E416" s="80" t="s">
        <v>37</v>
      </c>
      <c r="F416" s="69"/>
      <c r="G416" s="69"/>
    </row>
    <row r="417" spans="1:7" hidden="1" x14ac:dyDescent="0.25">
      <c r="A417" s="71"/>
      <c r="B417" s="71"/>
      <c r="C417" s="81"/>
      <c r="D417" s="82"/>
      <c r="E417" s="83" t="s">
        <v>105</v>
      </c>
      <c r="F417" s="66"/>
      <c r="G417" s="66"/>
    </row>
    <row r="418" spans="1:7" hidden="1" x14ac:dyDescent="0.25">
      <c r="A418" s="71"/>
      <c r="B418" s="71"/>
      <c r="C418" s="75" t="s">
        <v>238</v>
      </c>
      <c r="D418" s="76"/>
      <c r="E418" s="77" t="s">
        <v>36</v>
      </c>
      <c r="F418" s="69"/>
      <c r="G418" s="69"/>
    </row>
    <row r="419" spans="1:7" hidden="1" x14ac:dyDescent="0.25">
      <c r="A419" s="71"/>
      <c r="B419" s="71"/>
      <c r="C419" s="78"/>
      <c r="D419" s="79" t="str">
        <f>D418 &amp; "kW"</f>
        <v>kW</v>
      </c>
      <c r="E419" s="80" t="s">
        <v>37</v>
      </c>
      <c r="F419" s="69"/>
      <c r="G419" s="69"/>
    </row>
    <row r="420" spans="1:7" hidden="1" x14ac:dyDescent="0.25">
      <c r="A420" s="71"/>
      <c r="B420" s="71"/>
      <c r="C420" s="81"/>
      <c r="D420" s="82"/>
      <c r="E420" s="83" t="s">
        <v>105</v>
      </c>
      <c r="F420" s="66"/>
      <c r="G420" s="66"/>
    </row>
    <row r="421" spans="1:7" hidden="1" x14ac:dyDescent="0.25">
      <c r="A421" s="71"/>
      <c r="B421" s="71"/>
      <c r="C421" s="75" t="s">
        <v>239</v>
      </c>
      <c r="D421" s="76"/>
      <c r="E421" s="77" t="s">
        <v>36</v>
      </c>
      <c r="F421" s="69"/>
      <c r="G421" s="69"/>
    </row>
    <row r="422" spans="1:7" hidden="1" x14ac:dyDescent="0.25">
      <c r="A422" s="71"/>
      <c r="B422" s="71"/>
      <c r="C422" s="78"/>
      <c r="D422" s="79" t="str">
        <f>D421 &amp; "kW"</f>
        <v>kW</v>
      </c>
      <c r="E422" s="80" t="s">
        <v>37</v>
      </c>
      <c r="F422" s="69"/>
      <c r="G422" s="69"/>
    </row>
    <row r="423" spans="1:7" hidden="1" x14ac:dyDescent="0.25">
      <c r="A423" s="71"/>
      <c r="B423" s="71"/>
      <c r="C423" s="81"/>
      <c r="D423" s="82"/>
      <c r="E423" s="83" t="s">
        <v>105</v>
      </c>
      <c r="F423" s="66"/>
      <c r="G423" s="66"/>
    </row>
    <row r="424" spans="1:7" hidden="1" x14ac:dyDescent="0.25">
      <c r="A424" s="71"/>
      <c r="B424" s="71"/>
      <c r="C424" s="75" t="s">
        <v>240</v>
      </c>
      <c r="D424" s="76"/>
      <c r="E424" s="77" t="s">
        <v>36</v>
      </c>
      <c r="F424" s="69"/>
      <c r="G424" s="69"/>
    </row>
    <row r="425" spans="1:7" hidden="1" x14ac:dyDescent="0.25">
      <c r="A425" s="71"/>
      <c r="B425" s="71"/>
      <c r="C425" s="78"/>
      <c r="D425" s="79" t="str">
        <f>D424 &amp; "kW"</f>
        <v>kW</v>
      </c>
      <c r="E425" s="80" t="s">
        <v>37</v>
      </c>
      <c r="F425" s="69"/>
      <c r="G425" s="69"/>
    </row>
    <row r="426" spans="1:7" hidden="1" x14ac:dyDescent="0.25">
      <c r="A426" s="71"/>
      <c r="B426" s="71"/>
      <c r="C426" s="81"/>
      <c r="D426" s="82"/>
      <c r="E426" s="83" t="s">
        <v>105</v>
      </c>
      <c r="F426" s="66"/>
      <c r="G426" s="66"/>
    </row>
    <row r="427" spans="1:7" hidden="1" x14ac:dyDescent="0.25">
      <c r="A427" s="71"/>
      <c r="B427" s="71"/>
      <c r="C427" s="75" t="s">
        <v>241</v>
      </c>
      <c r="D427" s="76"/>
      <c r="E427" s="77" t="s">
        <v>36</v>
      </c>
      <c r="F427" s="69"/>
      <c r="G427" s="69"/>
    </row>
    <row r="428" spans="1:7" hidden="1" x14ac:dyDescent="0.25">
      <c r="A428" s="71"/>
      <c r="B428" s="71"/>
      <c r="C428" s="78"/>
      <c r="D428" s="79" t="str">
        <f>D427 &amp; "kW"</f>
        <v>kW</v>
      </c>
      <c r="E428" s="80" t="s">
        <v>37</v>
      </c>
      <c r="F428" s="69"/>
      <c r="G428" s="69"/>
    </row>
    <row r="429" spans="1:7" hidden="1" x14ac:dyDescent="0.25">
      <c r="A429" s="71"/>
      <c r="B429" s="71"/>
      <c r="C429" s="81"/>
      <c r="D429" s="82"/>
      <c r="E429" s="83" t="s">
        <v>105</v>
      </c>
      <c r="F429" s="66"/>
      <c r="G429" s="66"/>
    </row>
    <row r="430" spans="1:7" hidden="1" x14ac:dyDescent="0.25">
      <c r="A430" s="71"/>
      <c r="B430" s="71"/>
      <c r="C430" s="75" t="s">
        <v>242</v>
      </c>
      <c r="D430" s="76"/>
      <c r="E430" s="77" t="s">
        <v>36</v>
      </c>
      <c r="F430" s="69"/>
      <c r="G430" s="69"/>
    </row>
    <row r="431" spans="1:7" hidden="1" x14ac:dyDescent="0.25">
      <c r="A431" s="71"/>
      <c r="B431" s="71"/>
      <c r="C431" s="78"/>
      <c r="D431" s="79" t="str">
        <f>D430 &amp; "kW"</f>
        <v>kW</v>
      </c>
      <c r="E431" s="80" t="s">
        <v>37</v>
      </c>
      <c r="F431" s="69"/>
      <c r="G431" s="69"/>
    </row>
    <row r="432" spans="1:7" hidden="1" x14ac:dyDescent="0.25">
      <c r="A432" s="71"/>
      <c r="B432" s="71"/>
      <c r="C432" s="81"/>
      <c r="D432" s="82"/>
      <c r="E432" s="83" t="s">
        <v>105</v>
      </c>
      <c r="F432" s="66"/>
      <c r="G432" s="66"/>
    </row>
    <row r="433" spans="1:7" hidden="1" x14ac:dyDescent="0.25">
      <c r="A433" s="71"/>
      <c r="B433" s="71"/>
      <c r="C433" s="75" t="s">
        <v>243</v>
      </c>
      <c r="D433" s="76"/>
      <c r="E433" s="77" t="s">
        <v>36</v>
      </c>
      <c r="F433" s="69"/>
      <c r="G433" s="69"/>
    </row>
    <row r="434" spans="1:7" hidden="1" x14ac:dyDescent="0.25">
      <c r="A434" s="71"/>
      <c r="B434" s="71"/>
      <c r="C434" s="78"/>
      <c r="D434" s="79" t="str">
        <f>D433 &amp; "kW"</f>
        <v>kW</v>
      </c>
      <c r="E434" s="80" t="s">
        <v>37</v>
      </c>
      <c r="F434" s="69"/>
      <c r="G434" s="69"/>
    </row>
    <row r="435" spans="1:7" hidden="1" x14ac:dyDescent="0.25">
      <c r="A435" s="71"/>
      <c r="B435" s="71"/>
      <c r="C435" s="81"/>
      <c r="D435" s="82"/>
      <c r="E435" s="83" t="s">
        <v>105</v>
      </c>
      <c r="F435" s="66"/>
      <c r="G435" s="66"/>
    </row>
    <row r="436" spans="1:7" hidden="1" x14ac:dyDescent="0.25">
      <c r="A436" s="71"/>
      <c r="B436" s="71"/>
      <c r="C436" s="75" t="s">
        <v>244</v>
      </c>
      <c r="D436" s="76"/>
      <c r="E436" s="77" t="s">
        <v>36</v>
      </c>
      <c r="F436" s="69"/>
      <c r="G436" s="69"/>
    </row>
    <row r="437" spans="1:7" hidden="1" x14ac:dyDescent="0.25">
      <c r="A437" s="71"/>
      <c r="B437" s="71"/>
      <c r="C437" s="78"/>
      <c r="D437" s="79" t="str">
        <f>D436 &amp; "kW"</f>
        <v>kW</v>
      </c>
      <c r="E437" s="80" t="s">
        <v>37</v>
      </c>
      <c r="F437" s="69"/>
      <c r="G437" s="69"/>
    </row>
    <row r="438" spans="1:7" hidden="1" x14ac:dyDescent="0.25">
      <c r="A438" s="71"/>
      <c r="B438" s="71"/>
      <c r="C438" s="81"/>
      <c r="D438" s="82"/>
      <c r="E438" s="83" t="s">
        <v>105</v>
      </c>
      <c r="F438" s="66"/>
      <c r="G438" s="66"/>
    </row>
    <row r="439" spans="1:7" hidden="1" x14ac:dyDescent="0.25">
      <c r="A439" s="71"/>
      <c r="B439" s="71"/>
      <c r="C439" s="75" t="s">
        <v>245</v>
      </c>
      <c r="D439" s="76"/>
      <c r="E439" s="77" t="s">
        <v>36</v>
      </c>
      <c r="F439" s="69"/>
      <c r="G439" s="69"/>
    </row>
    <row r="440" spans="1:7" hidden="1" x14ac:dyDescent="0.25">
      <c r="A440" s="71"/>
      <c r="B440" s="71"/>
      <c r="C440" s="78"/>
      <c r="D440" s="79" t="str">
        <f>D439 &amp; "kW"</f>
        <v>kW</v>
      </c>
      <c r="E440" s="80" t="s">
        <v>37</v>
      </c>
      <c r="F440" s="69"/>
      <c r="G440" s="69"/>
    </row>
    <row r="441" spans="1:7" hidden="1" x14ac:dyDescent="0.25">
      <c r="A441" s="71"/>
      <c r="B441" s="71"/>
      <c r="C441" s="81"/>
      <c r="D441" s="82"/>
      <c r="E441" s="83" t="s">
        <v>105</v>
      </c>
      <c r="F441" s="66"/>
      <c r="G441" s="66"/>
    </row>
    <row r="442" spans="1:7" hidden="1" x14ac:dyDescent="0.25">
      <c r="A442" s="71"/>
      <c r="B442" s="71"/>
      <c r="C442" s="75" t="s">
        <v>246</v>
      </c>
      <c r="D442" s="76"/>
      <c r="E442" s="77" t="s">
        <v>36</v>
      </c>
      <c r="F442" s="69"/>
      <c r="G442" s="69"/>
    </row>
    <row r="443" spans="1:7" hidden="1" x14ac:dyDescent="0.25">
      <c r="A443" s="71"/>
      <c r="B443" s="71"/>
      <c r="C443" s="78"/>
      <c r="D443" s="79" t="str">
        <f>D442 &amp; "kW"</f>
        <v>kW</v>
      </c>
      <c r="E443" s="80" t="s">
        <v>37</v>
      </c>
      <c r="F443" s="69"/>
      <c r="G443" s="69"/>
    </row>
    <row r="444" spans="1:7" hidden="1" x14ac:dyDescent="0.25">
      <c r="A444" s="71"/>
      <c r="B444" s="71"/>
      <c r="C444" s="81"/>
      <c r="D444" s="82"/>
      <c r="E444" s="83" t="s">
        <v>105</v>
      </c>
      <c r="F444" s="66"/>
      <c r="G444" s="66"/>
    </row>
    <row r="445" spans="1:7" hidden="1" x14ac:dyDescent="0.25">
      <c r="A445" s="71"/>
      <c r="B445" s="71"/>
      <c r="C445" s="75" t="s">
        <v>247</v>
      </c>
      <c r="D445" s="76"/>
      <c r="E445" s="77" t="s">
        <v>36</v>
      </c>
      <c r="F445" s="69"/>
      <c r="G445" s="69"/>
    </row>
    <row r="446" spans="1:7" hidden="1" x14ac:dyDescent="0.25">
      <c r="A446" s="71"/>
      <c r="B446" s="71"/>
      <c r="C446" s="78"/>
      <c r="D446" s="79" t="str">
        <f>D445 &amp; "kW"</f>
        <v>kW</v>
      </c>
      <c r="E446" s="80" t="s">
        <v>37</v>
      </c>
      <c r="F446" s="69"/>
      <c r="G446" s="69"/>
    </row>
    <row r="447" spans="1:7" hidden="1" x14ac:dyDescent="0.25">
      <c r="A447" s="71"/>
      <c r="B447" s="71"/>
      <c r="C447" s="81"/>
      <c r="D447" s="82"/>
      <c r="E447" s="83" t="s">
        <v>105</v>
      </c>
      <c r="F447" s="66"/>
      <c r="G447" s="66"/>
    </row>
    <row r="448" spans="1:7" hidden="1" x14ac:dyDescent="0.25">
      <c r="A448" s="71"/>
      <c r="B448" s="71"/>
      <c r="C448" s="75" t="s">
        <v>248</v>
      </c>
      <c r="D448" s="76"/>
      <c r="E448" s="77" t="s">
        <v>36</v>
      </c>
      <c r="F448" s="69"/>
      <c r="G448" s="69"/>
    </row>
    <row r="449" spans="1:7" hidden="1" x14ac:dyDescent="0.25">
      <c r="A449" s="71"/>
      <c r="B449" s="71"/>
      <c r="C449" s="78"/>
      <c r="D449" s="79" t="str">
        <f>D448 &amp; "kW"</f>
        <v>kW</v>
      </c>
      <c r="E449" s="80" t="s">
        <v>37</v>
      </c>
      <c r="F449" s="69"/>
      <c r="G449" s="69"/>
    </row>
    <row r="450" spans="1:7" hidden="1" x14ac:dyDescent="0.25">
      <c r="A450" s="71"/>
      <c r="B450" s="71"/>
      <c r="C450" s="81"/>
      <c r="D450" s="82"/>
      <c r="E450" s="83" t="s">
        <v>105</v>
      </c>
      <c r="F450" s="66"/>
      <c r="G450" s="66"/>
    </row>
    <row r="451" spans="1:7" hidden="1" x14ac:dyDescent="0.25">
      <c r="A451" s="71"/>
      <c r="B451" s="71"/>
      <c r="C451" s="75" t="s">
        <v>249</v>
      </c>
      <c r="D451" s="76"/>
      <c r="E451" s="77" t="s">
        <v>36</v>
      </c>
      <c r="F451" s="69"/>
      <c r="G451" s="69"/>
    </row>
    <row r="452" spans="1:7" hidden="1" x14ac:dyDescent="0.25">
      <c r="A452" s="71"/>
      <c r="B452" s="71"/>
      <c r="C452" s="78"/>
      <c r="D452" s="79" t="str">
        <f>D451 &amp; "kW"</f>
        <v>kW</v>
      </c>
      <c r="E452" s="80" t="s">
        <v>37</v>
      </c>
      <c r="F452" s="69"/>
      <c r="G452" s="69"/>
    </row>
    <row r="453" spans="1:7" hidden="1" x14ac:dyDescent="0.25">
      <c r="A453" s="71"/>
      <c r="B453" s="71"/>
      <c r="C453" s="81"/>
      <c r="D453" s="82"/>
      <c r="E453" s="83" t="s">
        <v>105</v>
      </c>
      <c r="F453" s="66"/>
      <c r="G453" s="66"/>
    </row>
    <row r="454" spans="1:7" hidden="1" x14ac:dyDescent="0.25">
      <c r="A454" s="71"/>
      <c r="B454" s="71"/>
      <c r="C454" s="75" t="s">
        <v>250</v>
      </c>
      <c r="D454" s="76"/>
      <c r="E454" s="77" t="s">
        <v>36</v>
      </c>
      <c r="F454" s="69"/>
      <c r="G454" s="69"/>
    </row>
    <row r="455" spans="1:7" hidden="1" x14ac:dyDescent="0.25">
      <c r="A455" s="71"/>
      <c r="B455" s="71"/>
      <c r="C455" s="78"/>
      <c r="D455" s="79" t="str">
        <f>D454 &amp; "kW"</f>
        <v>kW</v>
      </c>
      <c r="E455" s="80" t="s">
        <v>37</v>
      </c>
      <c r="F455" s="69"/>
      <c r="G455" s="69"/>
    </row>
    <row r="456" spans="1:7" hidden="1" x14ac:dyDescent="0.25">
      <c r="A456" s="71"/>
      <c r="B456" s="71"/>
      <c r="C456" s="81"/>
      <c r="D456" s="82"/>
      <c r="E456" s="83" t="s">
        <v>105</v>
      </c>
      <c r="F456" s="66"/>
      <c r="G456" s="66"/>
    </row>
    <row r="457" spans="1:7" hidden="1" x14ac:dyDescent="0.25">
      <c r="A457" s="71"/>
      <c r="B457" s="71"/>
      <c r="C457" s="75" t="s">
        <v>251</v>
      </c>
      <c r="D457" s="76"/>
      <c r="E457" s="77" t="s">
        <v>36</v>
      </c>
      <c r="F457" s="69"/>
      <c r="G457" s="69"/>
    </row>
    <row r="458" spans="1:7" hidden="1" x14ac:dyDescent="0.25">
      <c r="A458" s="71"/>
      <c r="B458" s="71"/>
      <c r="C458" s="78"/>
      <c r="D458" s="79" t="str">
        <f>D457 &amp; "kW"</f>
        <v>kW</v>
      </c>
      <c r="E458" s="80" t="s">
        <v>37</v>
      </c>
      <c r="F458" s="69"/>
      <c r="G458" s="69"/>
    </row>
    <row r="459" spans="1:7" hidden="1" x14ac:dyDescent="0.25">
      <c r="A459" s="71"/>
      <c r="B459" s="71"/>
      <c r="C459" s="81"/>
      <c r="D459" s="82"/>
      <c r="E459" s="83" t="s">
        <v>105</v>
      </c>
      <c r="F459" s="66"/>
      <c r="G459" s="66"/>
    </row>
    <row r="460" spans="1:7" hidden="1" x14ac:dyDescent="0.25">
      <c r="A460" s="71"/>
      <c r="B460" s="71"/>
      <c r="C460" s="75" t="s">
        <v>252</v>
      </c>
      <c r="D460" s="76"/>
      <c r="E460" s="77" t="s">
        <v>36</v>
      </c>
      <c r="F460" s="69"/>
      <c r="G460" s="69"/>
    </row>
    <row r="461" spans="1:7" hidden="1" x14ac:dyDescent="0.25">
      <c r="A461" s="71"/>
      <c r="B461" s="71"/>
      <c r="C461" s="78"/>
      <c r="D461" s="79" t="str">
        <f>D460 &amp; "kW"</f>
        <v>kW</v>
      </c>
      <c r="E461" s="80" t="s">
        <v>37</v>
      </c>
      <c r="F461" s="69"/>
      <c r="G461" s="69"/>
    </row>
    <row r="462" spans="1:7" hidden="1" x14ac:dyDescent="0.25">
      <c r="A462" s="71"/>
      <c r="B462" s="71"/>
      <c r="C462" s="81"/>
      <c r="D462" s="82"/>
      <c r="E462" s="83" t="s">
        <v>105</v>
      </c>
      <c r="F462" s="66"/>
      <c r="G462" s="66"/>
    </row>
    <row r="463" spans="1:7" hidden="1" x14ac:dyDescent="0.25">
      <c r="A463" s="71"/>
      <c r="B463" s="71"/>
      <c r="C463" s="75" t="s">
        <v>253</v>
      </c>
      <c r="D463" s="76"/>
      <c r="E463" s="77" t="s">
        <v>36</v>
      </c>
      <c r="F463" s="69"/>
      <c r="G463" s="69"/>
    </row>
    <row r="464" spans="1:7" hidden="1" x14ac:dyDescent="0.25">
      <c r="A464" s="71"/>
      <c r="B464" s="71"/>
      <c r="C464" s="78"/>
      <c r="D464" s="79" t="str">
        <f>D463 &amp; "kW"</f>
        <v>kW</v>
      </c>
      <c r="E464" s="80" t="s">
        <v>37</v>
      </c>
      <c r="F464" s="69"/>
      <c r="G464" s="69"/>
    </row>
    <row r="465" spans="1:7" hidden="1" x14ac:dyDescent="0.25">
      <c r="A465" s="71"/>
      <c r="B465" s="71"/>
      <c r="C465" s="81"/>
      <c r="D465" s="82"/>
      <c r="E465" s="83" t="s">
        <v>105</v>
      </c>
      <c r="F465" s="66"/>
      <c r="G465" s="66"/>
    </row>
    <row r="466" spans="1:7" hidden="1" x14ac:dyDescent="0.25">
      <c r="A466" s="71"/>
      <c r="B466" s="71"/>
      <c r="C466" s="85" t="s">
        <v>254</v>
      </c>
      <c r="D466" s="76"/>
      <c r="E466" s="77" t="s">
        <v>36</v>
      </c>
      <c r="F466" s="69"/>
      <c r="G466" s="69"/>
    </row>
    <row r="467" spans="1:7" hidden="1" x14ac:dyDescent="0.25">
      <c r="A467" s="71"/>
      <c r="B467" s="71"/>
      <c r="C467" s="86"/>
      <c r="D467" s="79" t="str">
        <f>D466 &amp; "kW"</f>
        <v>kW</v>
      </c>
      <c r="E467" s="80" t="s">
        <v>37</v>
      </c>
      <c r="F467" s="69"/>
      <c r="G467" s="69"/>
    </row>
    <row r="468" spans="1:7" hidden="1" x14ac:dyDescent="0.25">
      <c r="A468" s="71"/>
      <c r="B468" s="71"/>
      <c r="C468" s="81"/>
      <c r="D468" s="82"/>
      <c r="E468" s="83" t="s">
        <v>105</v>
      </c>
      <c r="F468" s="66"/>
      <c r="G468" s="66"/>
    </row>
    <row r="469" spans="1:7" ht="14.25" customHeight="1" x14ac:dyDescent="0.25">
      <c r="B469" s="68"/>
      <c r="D469" s="87"/>
    </row>
    <row r="470" spans="1:7" x14ac:dyDescent="0.25">
      <c r="F470" s="88"/>
    </row>
    <row r="473" spans="1:7" ht="51.75" customHeight="1" x14ac:dyDescent="0.25">
      <c r="A473" s="64" t="s">
        <v>255</v>
      </c>
      <c r="B473" s="65" t="s">
        <v>256</v>
      </c>
      <c r="C473" s="69">
        <v>278</v>
      </c>
    </row>
    <row r="476" spans="1:7" x14ac:dyDescent="0.25">
      <c r="C476" s="70" t="s">
        <v>257</v>
      </c>
      <c r="F476" s="88"/>
    </row>
    <row r="477" spans="1:7" x14ac:dyDescent="0.25">
      <c r="C477" s="89" t="s">
        <v>99</v>
      </c>
      <c r="D477" s="89" t="s">
        <v>100</v>
      </c>
      <c r="E477" s="91"/>
      <c r="F477" s="461">
        <v>2018</v>
      </c>
      <c r="G477" s="462"/>
    </row>
    <row r="478" spans="1:7" ht="14.4" x14ac:dyDescent="0.3">
      <c r="B478" s="68"/>
      <c r="C478" s="90" t="s">
        <v>258</v>
      </c>
      <c r="D478" s="76" t="s">
        <v>30</v>
      </c>
      <c r="E478" s="91" t="s">
        <v>36</v>
      </c>
      <c r="F478" s="459">
        <v>172242450.32532898</v>
      </c>
      <c r="G478" s="460"/>
    </row>
    <row r="479" spans="1:7" ht="14.4" x14ac:dyDescent="0.3">
      <c r="B479" s="68"/>
      <c r="C479" s="90"/>
      <c r="D479" s="92" t="str">
        <f>D478&amp;"KW"</f>
        <v>GENERAL SERVICE 50 TO 999 KW SERVICE CLASSIFICATIONKW</v>
      </c>
      <c r="E479" s="91" t="s">
        <v>37</v>
      </c>
      <c r="F479" s="459">
        <v>419164.51048100006</v>
      </c>
      <c r="G479" s="460"/>
    </row>
    <row r="480" spans="1:7" ht="14.4" x14ac:dyDescent="0.3">
      <c r="C480" s="93" t="s">
        <v>259</v>
      </c>
      <c r="D480" s="76" t="s">
        <v>31</v>
      </c>
      <c r="E480" s="91" t="s">
        <v>36</v>
      </c>
      <c r="F480" s="459">
        <v>2849579357.496242</v>
      </c>
      <c r="G480" s="460"/>
    </row>
    <row r="481" spans="3:7" ht="14.4" x14ac:dyDescent="0.3">
      <c r="C481" s="93"/>
      <c r="D481" s="92" t="str">
        <f>D480&amp;"KW"</f>
        <v>GENERAL SERVICE 1,000 TO 4,999 KW SERVICE CLASSIFICATIONKW</v>
      </c>
      <c r="E481" s="91" t="s">
        <v>37</v>
      </c>
      <c r="F481" s="459">
        <v>6029166.9085339988</v>
      </c>
      <c r="G481" s="460"/>
    </row>
    <row r="482" spans="3:7" ht="14.25" customHeight="1" x14ac:dyDescent="0.3">
      <c r="C482" s="93" t="s">
        <v>260</v>
      </c>
      <c r="D482" s="76" t="s">
        <v>32</v>
      </c>
      <c r="E482" s="91" t="s">
        <v>36</v>
      </c>
      <c r="F482" s="457">
        <v>1678111033.0332592</v>
      </c>
      <c r="G482" s="458"/>
    </row>
    <row r="483" spans="3:7" ht="14.25" customHeight="1" x14ac:dyDescent="0.3">
      <c r="C483" s="93"/>
      <c r="D483" s="92" t="str">
        <f>D482&amp;"KW"</f>
        <v>LARGE USE SERVICE CLASSIFICATIONKW</v>
      </c>
      <c r="E483" s="91" t="s">
        <v>37</v>
      </c>
      <c r="F483" s="457">
        <v>3329195.8408069992</v>
      </c>
      <c r="G483" s="458"/>
    </row>
    <row r="484" spans="3:7" ht="14.25" hidden="1" customHeight="1" x14ac:dyDescent="0.25">
      <c r="C484" s="93" t="s">
        <v>261</v>
      </c>
      <c r="D484" s="76"/>
      <c r="E484" s="91" t="s">
        <v>36</v>
      </c>
      <c r="F484" s="455"/>
      <c r="G484" s="456"/>
    </row>
    <row r="485" spans="3:7" ht="14.25" hidden="1" customHeight="1" x14ac:dyDescent="0.25">
      <c r="C485" s="93"/>
      <c r="D485" s="92" t="str">
        <f>D484&amp;"KW"</f>
        <v>KW</v>
      </c>
      <c r="E485" s="91" t="s">
        <v>37</v>
      </c>
      <c r="F485" s="455"/>
      <c r="G485" s="456"/>
    </row>
    <row r="486" spans="3:7" ht="14.25" hidden="1" customHeight="1" x14ac:dyDescent="0.25">
      <c r="C486" s="93" t="s">
        <v>262</v>
      </c>
      <c r="D486" s="76"/>
      <c r="E486" s="91" t="s">
        <v>36</v>
      </c>
      <c r="F486" s="455"/>
      <c r="G486" s="456"/>
    </row>
    <row r="487" spans="3:7" ht="14.25" hidden="1" customHeight="1" x14ac:dyDescent="0.25">
      <c r="C487" s="93"/>
      <c r="D487" s="92" t="str">
        <f>D486&amp;"KW"</f>
        <v>KW</v>
      </c>
      <c r="E487" s="91" t="s">
        <v>37</v>
      </c>
      <c r="F487" s="455"/>
      <c r="G487" s="456"/>
    </row>
    <row r="488" spans="3:7" ht="14.25" hidden="1" customHeight="1" x14ac:dyDescent="0.25">
      <c r="C488" s="93" t="s">
        <v>263</v>
      </c>
      <c r="D488" s="76"/>
      <c r="E488" s="91" t="s">
        <v>36</v>
      </c>
      <c r="F488" s="455"/>
      <c r="G488" s="456"/>
    </row>
    <row r="489" spans="3:7" ht="14.25" hidden="1" customHeight="1" x14ac:dyDescent="0.25">
      <c r="C489" s="93"/>
      <c r="D489" s="92" t="str">
        <f>D488&amp;"KW"</f>
        <v>KW</v>
      </c>
      <c r="E489" s="91" t="s">
        <v>37</v>
      </c>
      <c r="F489" s="455"/>
      <c r="G489" s="456"/>
    </row>
    <row r="490" spans="3:7" ht="14.25" hidden="1" customHeight="1" x14ac:dyDescent="0.25">
      <c r="C490" s="93" t="s">
        <v>264</v>
      </c>
      <c r="D490" s="76"/>
      <c r="E490" s="91" t="s">
        <v>36</v>
      </c>
      <c r="F490" s="455"/>
      <c r="G490" s="456"/>
    </row>
    <row r="491" spans="3:7" ht="14.25" hidden="1" customHeight="1" x14ac:dyDescent="0.25">
      <c r="C491" s="93"/>
      <c r="D491" s="92" t="str">
        <f>D490&amp;"KW"</f>
        <v>KW</v>
      </c>
      <c r="E491" s="91" t="s">
        <v>37</v>
      </c>
      <c r="F491" s="455"/>
      <c r="G491" s="456"/>
    </row>
    <row r="492" spans="3:7" ht="14.25" hidden="1" customHeight="1" x14ac:dyDescent="0.25">
      <c r="C492" s="93" t="s">
        <v>265</v>
      </c>
      <c r="D492" s="76"/>
      <c r="E492" s="91" t="s">
        <v>36</v>
      </c>
      <c r="F492" s="455"/>
      <c r="G492" s="456"/>
    </row>
    <row r="493" spans="3:7" ht="14.25" hidden="1" customHeight="1" x14ac:dyDescent="0.25">
      <c r="C493" s="93"/>
      <c r="D493" s="92" t="str">
        <f>D492&amp;"KW"</f>
        <v>KW</v>
      </c>
      <c r="E493" s="91" t="s">
        <v>37</v>
      </c>
      <c r="F493" s="455"/>
      <c r="G493" s="456"/>
    </row>
    <row r="494" spans="3:7" ht="14.25" hidden="1" customHeight="1" x14ac:dyDescent="0.25">
      <c r="C494" s="93" t="s">
        <v>266</v>
      </c>
      <c r="D494" s="76"/>
      <c r="E494" s="91" t="s">
        <v>36</v>
      </c>
      <c r="F494" s="455"/>
      <c r="G494" s="456"/>
    </row>
    <row r="495" spans="3:7" ht="14.25" hidden="1" customHeight="1" x14ac:dyDescent="0.25">
      <c r="C495" s="93"/>
      <c r="D495" s="92" t="str">
        <f>D494&amp;"KW"</f>
        <v>KW</v>
      </c>
      <c r="E495" s="91" t="s">
        <v>37</v>
      </c>
      <c r="F495" s="455"/>
      <c r="G495" s="456"/>
    </row>
    <row r="496" spans="3:7" ht="14.25" hidden="1" customHeight="1" x14ac:dyDescent="0.25">
      <c r="C496" s="93" t="s">
        <v>267</v>
      </c>
      <c r="D496" s="76"/>
      <c r="E496" s="91" t="s">
        <v>36</v>
      </c>
      <c r="F496" s="455"/>
      <c r="G496" s="456"/>
    </row>
    <row r="497" spans="3:7" ht="14.25" hidden="1" customHeight="1" x14ac:dyDescent="0.25">
      <c r="C497" s="93"/>
      <c r="D497" s="92" t="str">
        <f>D496&amp;"KW"</f>
        <v>KW</v>
      </c>
      <c r="E497" s="91" t="s">
        <v>37</v>
      </c>
      <c r="F497" s="455"/>
      <c r="G497" s="456"/>
    </row>
    <row r="498" spans="3:7" ht="14.25" hidden="1" customHeight="1" x14ac:dyDescent="0.25">
      <c r="C498" s="93" t="s">
        <v>268</v>
      </c>
      <c r="D498" s="76"/>
      <c r="E498" s="91" t="s">
        <v>36</v>
      </c>
      <c r="F498" s="455"/>
      <c r="G498" s="456"/>
    </row>
    <row r="499" spans="3:7" ht="14.25" hidden="1" customHeight="1" x14ac:dyDescent="0.25">
      <c r="C499" s="93"/>
      <c r="D499" s="92" t="str">
        <f>D498&amp;"KW"</f>
        <v>KW</v>
      </c>
      <c r="E499" s="91" t="s">
        <v>37</v>
      </c>
      <c r="F499" s="455"/>
      <c r="G499" s="456"/>
    </row>
    <row r="500" spans="3:7" ht="14.25" hidden="1" customHeight="1" x14ac:dyDescent="0.25">
      <c r="C500" s="93" t="s">
        <v>269</v>
      </c>
      <c r="D500" s="76"/>
      <c r="E500" s="91" t="s">
        <v>36</v>
      </c>
      <c r="F500" s="455"/>
      <c r="G500" s="456"/>
    </row>
    <row r="501" spans="3:7" ht="14.25" hidden="1" customHeight="1" x14ac:dyDescent="0.25">
      <c r="C501" s="93"/>
      <c r="D501" s="92" t="str">
        <f>D500&amp;"KW"</f>
        <v>KW</v>
      </c>
      <c r="E501" s="91" t="s">
        <v>37</v>
      </c>
      <c r="F501" s="455"/>
      <c r="G501" s="456"/>
    </row>
    <row r="502" spans="3:7" ht="14.25" hidden="1" customHeight="1" x14ac:dyDescent="0.25">
      <c r="C502" s="93" t="s">
        <v>270</v>
      </c>
      <c r="D502" s="76"/>
      <c r="E502" s="91" t="s">
        <v>36</v>
      </c>
      <c r="F502" s="455"/>
      <c r="G502" s="456"/>
    </row>
    <row r="503" spans="3:7" ht="14.25" hidden="1" customHeight="1" x14ac:dyDescent="0.25">
      <c r="C503" s="93"/>
      <c r="D503" s="92" t="str">
        <f>D502&amp;"KW"</f>
        <v>KW</v>
      </c>
      <c r="E503" s="91" t="s">
        <v>37</v>
      </c>
      <c r="F503" s="455"/>
      <c r="G503" s="456"/>
    </row>
    <row r="504" spans="3:7" ht="14.25" hidden="1" customHeight="1" x14ac:dyDescent="0.25">
      <c r="C504" s="93" t="s">
        <v>271</v>
      </c>
      <c r="D504" s="76"/>
      <c r="E504" s="91" t="s">
        <v>36</v>
      </c>
      <c r="F504" s="455"/>
      <c r="G504" s="456"/>
    </row>
    <row r="505" spans="3:7" ht="14.25" hidden="1" customHeight="1" x14ac:dyDescent="0.25">
      <c r="C505" s="93"/>
      <c r="D505" s="92" t="str">
        <f>D504&amp;"KW"</f>
        <v>KW</v>
      </c>
      <c r="E505" s="91" t="s">
        <v>37</v>
      </c>
      <c r="F505" s="455"/>
      <c r="G505" s="456"/>
    </row>
    <row r="506" spans="3:7" ht="14.25" hidden="1" customHeight="1" x14ac:dyDescent="0.25">
      <c r="C506" s="93" t="s">
        <v>272</v>
      </c>
      <c r="D506" s="76"/>
      <c r="E506" s="91" t="s">
        <v>36</v>
      </c>
      <c r="F506" s="455"/>
      <c r="G506" s="456"/>
    </row>
    <row r="507" spans="3:7" ht="14.25" hidden="1" customHeight="1" x14ac:dyDescent="0.25">
      <c r="C507" s="93"/>
      <c r="D507" s="92" t="str">
        <f>D506&amp;"KW"</f>
        <v>KW</v>
      </c>
      <c r="E507" s="91" t="s">
        <v>37</v>
      </c>
      <c r="F507" s="455"/>
      <c r="G507" s="456"/>
    </row>
    <row r="508" spans="3:7" ht="14.25" hidden="1" customHeight="1" x14ac:dyDescent="0.25">
      <c r="C508" s="93" t="s">
        <v>273</v>
      </c>
      <c r="D508" s="76"/>
      <c r="E508" s="91" t="s">
        <v>36</v>
      </c>
      <c r="F508" s="455"/>
      <c r="G508" s="456"/>
    </row>
    <row r="509" spans="3:7" ht="14.25" hidden="1" customHeight="1" x14ac:dyDescent="0.25">
      <c r="C509" s="93"/>
      <c r="D509" s="94" t="str">
        <f>D508&amp;"KW"</f>
        <v>KW</v>
      </c>
      <c r="E509" s="91" t="s">
        <v>37</v>
      </c>
      <c r="F509" s="455"/>
      <c r="G509" s="456"/>
    </row>
    <row r="510" spans="3:7" ht="14.25" hidden="1" customHeight="1" x14ac:dyDescent="0.25">
      <c r="C510" s="93" t="s">
        <v>274</v>
      </c>
      <c r="D510" s="76"/>
      <c r="E510" s="91" t="s">
        <v>36</v>
      </c>
      <c r="F510" s="455"/>
      <c r="G510" s="456"/>
    </row>
    <row r="511" spans="3:7" ht="14.25" hidden="1" customHeight="1" x14ac:dyDescent="0.25">
      <c r="C511" s="93"/>
      <c r="D511" s="92" t="str">
        <f>D510&amp;"KW"</f>
        <v>KW</v>
      </c>
      <c r="E511" s="91" t="s">
        <v>37</v>
      </c>
      <c r="F511" s="455"/>
      <c r="G511" s="456"/>
    </row>
    <row r="512" spans="3:7" ht="14.25" hidden="1" customHeight="1" x14ac:dyDescent="0.25">
      <c r="C512" s="93" t="s">
        <v>275</v>
      </c>
      <c r="D512" s="76"/>
      <c r="E512" s="91" t="s">
        <v>36</v>
      </c>
      <c r="F512" s="455"/>
      <c r="G512" s="456"/>
    </row>
    <row r="513" spans="3:7" ht="14.25" hidden="1" customHeight="1" x14ac:dyDescent="0.25">
      <c r="C513" s="93"/>
      <c r="D513" s="92" t="str">
        <f>D512&amp;"KW"</f>
        <v>KW</v>
      </c>
      <c r="E513" s="91" t="s">
        <v>37</v>
      </c>
      <c r="F513" s="455"/>
      <c r="G513" s="456"/>
    </row>
    <row r="514" spans="3:7" ht="14.25" hidden="1" customHeight="1" x14ac:dyDescent="0.25">
      <c r="C514" s="93" t="s">
        <v>276</v>
      </c>
      <c r="D514" s="76"/>
      <c r="E514" s="91" t="s">
        <v>36</v>
      </c>
      <c r="F514" s="455"/>
      <c r="G514" s="456"/>
    </row>
    <row r="515" spans="3:7" ht="14.25" hidden="1" customHeight="1" x14ac:dyDescent="0.25">
      <c r="C515" s="93"/>
      <c r="D515" s="92" t="str">
        <f>D514&amp;"KW"</f>
        <v>KW</v>
      </c>
      <c r="E515" s="91" t="s">
        <v>37</v>
      </c>
      <c r="F515" s="455"/>
      <c r="G515" s="456"/>
    </row>
    <row r="516" spans="3:7" ht="14.25" hidden="1" customHeight="1" x14ac:dyDescent="0.25">
      <c r="C516" s="93" t="s">
        <v>277</v>
      </c>
      <c r="D516" s="76"/>
      <c r="E516" s="91" t="s">
        <v>36</v>
      </c>
      <c r="F516" s="455"/>
      <c r="G516" s="456"/>
    </row>
    <row r="517" spans="3:7" ht="14.25" hidden="1" customHeight="1" x14ac:dyDescent="0.25">
      <c r="C517" s="93"/>
      <c r="D517" s="92" t="str">
        <f>D516&amp;"KW"</f>
        <v>KW</v>
      </c>
      <c r="E517" s="91" t="s">
        <v>37</v>
      </c>
      <c r="F517" s="455"/>
      <c r="G517" s="456"/>
    </row>
    <row r="518" spans="3:7" ht="14.25" hidden="1" customHeight="1" x14ac:dyDescent="0.25">
      <c r="C518" s="93" t="s">
        <v>278</v>
      </c>
      <c r="D518" s="76"/>
      <c r="E518" s="91" t="s">
        <v>36</v>
      </c>
      <c r="F518" s="455"/>
      <c r="G518" s="456"/>
    </row>
    <row r="519" spans="3:7" ht="14.25" hidden="1" customHeight="1" x14ac:dyDescent="0.25">
      <c r="C519" s="93"/>
      <c r="D519" s="92" t="str">
        <f>D518&amp;"KW"</f>
        <v>KW</v>
      </c>
      <c r="E519" s="91" t="s">
        <v>37</v>
      </c>
      <c r="F519" s="455"/>
      <c r="G519" s="456"/>
    </row>
    <row r="520" spans="3:7" ht="14.25" hidden="1" customHeight="1" x14ac:dyDescent="0.25">
      <c r="C520" s="93" t="s">
        <v>279</v>
      </c>
      <c r="D520" s="76"/>
      <c r="E520" s="91" t="s">
        <v>36</v>
      </c>
      <c r="F520" s="455"/>
      <c r="G520" s="456"/>
    </row>
    <row r="521" spans="3:7" ht="14.25" hidden="1" customHeight="1" x14ac:dyDescent="0.25">
      <c r="C521" s="93"/>
      <c r="D521" s="92" t="str">
        <f>D520&amp;"KW"</f>
        <v>KW</v>
      </c>
      <c r="E521" s="91" t="s">
        <v>37</v>
      </c>
      <c r="F521" s="455"/>
      <c r="G521" s="456"/>
    </row>
    <row r="522" spans="3:7" ht="14.25" hidden="1" customHeight="1" x14ac:dyDescent="0.25">
      <c r="C522" s="93" t="s">
        <v>280</v>
      </c>
      <c r="D522" s="76"/>
      <c r="E522" s="91" t="s">
        <v>36</v>
      </c>
      <c r="F522" s="455"/>
      <c r="G522" s="456"/>
    </row>
    <row r="523" spans="3:7" ht="14.25" hidden="1" customHeight="1" x14ac:dyDescent="0.25">
      <c r="C523" s="93"/>
      <c r="D523" s="92" t="str">
        <f>D522&amp;"KW"</f>
        <v>KW</v>
      </c>
      <c r="E523" s="91" t="s">
        <v>37</v>
      </c>
      <c r="F523" s="455"/>
      <c r="G523" s="456"/>
    </row>
    <row r="524" spans="3:7" ht="14.25" hidden="1" customHeight="1" x14ac:dyDescent="0.25">
      <c r="C524" s="93" t="s">
        <v>281</v>
      </c>
      <c r="D524" s="76"/>
      <c r="E524" s="91" t="s">
        <v>36</v>
      </c>
      <c r="F524" s="455"/>
      <c r="G524" s="456"/>
    </row>
    <row r="525" spans="3:7" ht="14.25" hidden="1" customHeight="1" x14ac:dyDescent="0.25">
      <c r="C525" s="93"/>
      <c r="D525" s="92" t="str">
        <f>D524&amp;"KW"</f>
        <v>KW</v>
      </c>
      <c r="E525" s="91" t="s">
        <v>37</v>
      </c>
      <c r="F525" s="455"/>
      <c r="G525" s="456"/>
    </row>
    <row r="526" spans="3:7" ht="14.25" hidden="1" customHeight="1" x14ac:dyDescent="0.25">
      <c r="C526" s="93" t="s">
        <v>282</v>
      </c>
      <c r="D526" s="76"/>
      <c r="E526" s="91" t="s">
        <v>36</v>
      </c>
      <c r="F526" s="455"/>
      <c r="G526" s="456"/>
    </row>
    <row r="527" spans="3:7" ht="14.25" hidden="1" customHeight="1" x14ac:dyDescent="0.25">
      <c r="C527" s="93"/>
      <c r="D527" s="92" t="str">
        <f>D526&amp;"KW"</f>
        <v>KW</v>
      </c>
      <c r="E527" s="91" t="s">
        <v>37</v>
      </c>
      <c r="F527" s="455"/>
      <c r="G527" s="456"/>
    </row>
    <row r="528" spans="3:7" ht="14.25" hidden="1" customHeight="1" x14ac:dyDescent="0.25">
      <c r="C528" s="93" t="s">
        <v>283</v>
      </c>
      <c r="D528" s="76"/>
      <c r="E528" s="91" t="s">
        <v>36</v>
      </c>
      <c r="F528" s="455"/>
      <c r="G528" s="456"/>
    </row>
    <row r="529" spans="3:7" ht="14.25" hidden="1" customHeight="1" x14ac:dyDescent="0.25">
      <c r="C529" s="93"/>
      <c r="D529" s="92" t="str">
        <f>D528&amp;"KW"</f>
        <v>KW</v>
      </c>
      <c r="E529" s="91" t="s">
        <v>37</v>
      </c>
      <c r="F529" s="455"/>
      <c r="G529" s="456"/>
    </row>
    <row r="530" spans="3:7" ht="14.25" hidden="1" customHeight="1" x14ac:dyDescent="0.25">
      <c r="C530" s="93" t="s">
        <v>284</v>
      </c>
      <c r="D530" s="76"/>
      <c r="E530" s="91" t="s">
        <v>36</v>
      </c>
      <c r="F530" s="455"/>
      <c r="G530" s="456"/>
    </row>
    <row r="531" spans="3:7" ht="14.25" hidden="1" customHeight="1" x14ac:dyDescent="0.25">
      <c r="C531" s="93"/>
      <c r="D531" s="92" t="str">
        <f>D530&amp;"KW"</f>
        <v>KW</v>
      </c>
      <c r="E531" s="91" t="s">
        <v>37</v>
      </c>
      <c r="F531" s="455"/>
      <c r="G531" s="456"/>
    </row>
    <row r="532" spans="3:7" ht="14.25" hidden="1" customHeight="1" x14ac:dyDescent="0.25">
      <c r="C532" s="93" t="s">
        <v>285</v>
      </c>
      <c r="D532" s="76"/>
      <c r="E532" s="91" t="s">
        <v>36</v>
      </c>
      <c r="F532" s="455"/>
      <c r="G532" s="456"/>
    </row>
    <row r="533" spans="3:7" ht="14.25" hidden="1" customHeight="1" x14ac:dyDescent="0.25">
      <c r="C533" s="93"/>
      <c r="D533" s="92" t="str">
        <f>D532&amp;"KW"</f>
        <v>KW</v>
      </c>
      <c r="E533" s="91" t="s">
        <v>37</v>
      </c>
      <c r="F533" s="455"/>
      <c r="G533" s="456"/>
    </row>
    <row r="534" spans="3:7" ht="14.25" hidden="1" customHeight="1" x14ac:dyDescent="0.25">
      <c r="C534" s="93" t="s">
        <v>286</v>
      </c>
      <c r="D534" s="76"/>
      <c r="E534" s="91" t="s">
        <v>36</v>
      </c>
      <c r="F534" s="455"/>
      <c r="G534" s="456"/>
    </row>
    <row r="535" spans="3:7" ht="14.25" hidden="1" customHeight="1" x14ac:dyDescent="0.25">
      <c r="C535" s="93"/>
      <c r="D535" s="92" t="str">
        <f>D534&amp;"KW"</f>
        <v>KW</v>
      </c>
      <c r="E535" s="91" t="s">
        <v>37</v>
      </c>
      <c r="F535" s="455"/>
      <c r="G535" s="456"/>
    </row>
    <row r="536" spans="3:7" ht="14.25" hidden="1" customHeight="1" x14ac:dyDescent="0.25">
      <c r="C536" s="93" t="s">
        <v>287</v>
      </c>
      <c r="D536" s="76"/>
      <c r="E536" s="91" t="s">
        <v>36</v>
      </c>
      <c r="F536" s="455"/>
      <c r="G536" s="456"/>
    </row>
    <row r="537" spans="3:7" ht="14.25" hidden="1" customHeight="1" x14ac:dyDescent="0.25">
      <c r="C537" s="93"/>
      <c r="D537" s="92" t="str">
        <f>D536&amp;"KW"</f>
        <v>KW</v>
      </c>
      <c r="E537" s="91" t="s">
        <v>37</v>
      </c>
      <c r="F537" s="455"/>
      <c r="G537" s="456"/>
    </row>
    <row r="538" spans="3:7" ht="14.25" hidden="1" customHeight="1" x14ac:dyDescent="0.25">
      <c r="C538" s="93" t="s">
        <v>288</v>
      </c>
      <c r="D538" s="76"/>
      <c r="E538" s="91" t="s">
        <v>36</v>
      </c>
      <c r="F538" s="455"/>
      <c r="G538" s="456"/>
    </row>
    <row r="539" spans="3:7" ht="14.25" hidden="1" customHeight="1" x14ac:dyDescent="0.25">
      <c r="C539" s="93"/>
      <c r="D539" s="92" t="str">
        <f>D538&amp;"KW"</f>
        <v>KW</v>
      </c>
      <c r="E539" s="91" t="s">
        <v>37</v>
      </c>
      <c r="F539" s="455"/>
      <c r="G539" s="456"/>
    </row>
    <row r="540" spans="3:7" ht="14.25" hidden="1" customHeight="1" x14ac:dyDescent="0.25">
      <c r="C540" s="93" t="s">
        <v>289</v>
      </c>
      <c r="D540" s="76"/>
      <c r="E540" s="91" t="s">
        <v>36</v>
      </c>
      <c r="F540" s="455"/>
      <c r="G540" s="456"/>
    </row>
    <row r="541" spans="3:7" ht="14.25" hidden="1" customHeight="1" x14ac:dyDescent="0.25">
      <c r="C541" s="93"/>
      <c r="D541" s="92" t="str">
        <f>D540&amp;"KW"</f>
        <v>KW</v>
      </c>
      <c r="E541" s="91" t="s">
        <v>37</v>
      </c>
      <c r="F541" s="455"/>
      <c r="G541" s="456"/>
    </row>
    <row r="542" spans="3:7" ht="14.25" hidden="1" customHeight="1" x14ac:dyDescent="0.25">
      <c r="C542" s="93" t="s">
        <v>290</v>
      </c>
      <c r="D542" s="76"/>
      <c r="E542" s="91" t="s">
        <v>36</v>
      </c>
      <c r="F542" s="455"/>
      <c r="G542" s="456"/>
    </row>
    <row r="543" spans="3:7" ht="14.25" hidden="1" customHeight="1" x14ac:dyDescent="0.25">
      <c r="C543" s="93"/>
      <c r="D543" s="92" t="str">
        <f>D542&amp;"KW"</f>
        <v>KW</v>
      </c>
      <c r="E543" s="91" t="s">
        <v>37</v>
      </c>
      <c r="F543" s="455"/>
      <c r="G543" s="456"/>
    </row>
    <row r="544" spans="3:7" ht="14.25" hidden="1" customHeight="1" x14ac:dyDescent="0.25">
      <c r="C544" s="93" t="s">
        <v>291</v>
      </c>
      <c r="D544" s="76"/>
      <c r="E544" s="91" t="s">
        <v>36</v>
      </c>
      <c r="F544" s="455"/>
      <c r="G544" s="456"/>
    </row>
    <row r="545" spans="3:7" ht="14.25" hidden="1" customHeight="1" x14ac:dyDescent="0.25">
      <c r="C545" s="93"/>
      <c r="D545" s="92" t="str">
        <f>D544&amp;"KW"</f>
        <v>KW</v>
      </c>
      <c r="E545" s="91" t="s">
        <v>37</v>
      </c>
      <c r="F545" s="455"/>
      <c r="G545" s="456"/>
    </row>
    <row r="546" spans="3:7" ht="14.25" hidden="1" customHeight="1" x14ac:dyDescent="0.25">
      <c r="C546" s="93" t="s">
        <v>292</v>
      </c>
      <c r="D546" s="76"/>
      <c r="E546" s="91" t="s">
        <v>36</v>
      </c>
      <c r="F546" s="455"/>
      <c r="G546" s="456"/>
    </row>
    <row r="547" spans="3:7" ht="14.25" hidden="1" customHeight="1" x14ac:dyDescent="0.25">
      <c r="C547" s="93"/>
      <c r="D547" s="92" t="str">
        <f>D546&amp;"KW"</f>
        <v>KW</v>
      </c>
      <c r="E547" s="91" t="s">
        <v>37</v>
      </c>
      <c r="F547" s="455"/>
      <c r="G547" s="456"/>
    </row>
    <row r="548" spans="3:7" ht="14.25" hidden="1" customHeight="1" x14ac:dyDescent="0.25">
      <c r="C548" s="93" t="s">
        <v>293</v>
      </c>
      <c r="D548" s="76"/>
      <c r="E548" s="91" t="s">
        <v>36</v>
      </c>
      <c r="F548" s="455"/>
      <c r="G548" s="456"/>
    </row>
    <row r="549" spans="3:7" ht="14.25" hidden="1" customHeight="1" x14ac:dyDescent="0.25">
      <c r="C549" s="93"/>
      <c r="D549" s="92" t="str">
        <f>D548&amp;"KW"</f>
        <v>KW</v>
      </c>
      <c r="E549" s="91" t="s">
        <v>37</v>
      </c>
      <c r="F549" s="455"/>
      <c r="G549" s="456"/>
    </row>
    <row r="550" spans="3:7" ht="14.25" hidden="1" customHeight="1" x14ac:dyDescent="0.25">
      <c r="C550" s="93" t="s">
        <v>294</v>
      </c>
      <c r="D550" s="76"/>
      <c r="E550" s="91" t="s">
        <v>36</v>
      </c>
      <c r="F550" s="455"/>
      <c r="G550" s="456"/>
    </row>
    <row r="551" spans="3:7" ht="14.25" hidden="1" customHeight="1" x14ac:dyDescent="0.25">
      <c r="C551" s="93"/>
      <c r="D551" s="94" t="str">
        <f>D550&amp;"KW"</f>
        <v>KW</v>
      </c>
      <c r="E551" s="91" t="s">
        <v>37</v>
      </c>
      <c r="F551" s="455"/>
      <c r="G551" s="456"/>
    </row>
    <row r="552" spans="3:7" ht="14.25" hidden="1" customHeight="1" x14ac:dyDescent="0.25">
      <c r="C552" s="93" t="s">
        <v>295</v>
      </c>
      <c r="D552" s="76"/>
      <c r="E552" s="91" t="s">
        <v>36</v>
      </c>
      <c r="F552" s="455"/>
      <c r="G552" s="456"/>
    </row>
    <row r="553" spans="3:7" ht="14.25" hidden="1" customHeight="1" x14ac:dyDescent="0.25">
      <c r="C553" s="93"/>
      <c r="D553" s="92" t="str">
        <f>D552&amp;"KW"</f>
        <v>KW</v>
      </c>
      <c r="E553" s="91" t="s">
        <v>37</v>
      </c>
      <c r="F553" s="455"/>
      <c r="G553" s="456"/>
    </row>
    <row r="554" spans="3:7" ht="14.25" hidden="1" customHeight="1" x14ac:dyDescent="0.25">
      <c r="C554" s="93" t="s">
        <v>296</v>
      </c>
      <c r="D554" s="76"/>
      <c r="E554" s="91" t="s">
        <v>36</v>
      </c>
      <c r="F554" s="455"/>
      <c r="G554" s="456"/>
    </row>
    <row r="555" spans="3:7" ht="14.25" hidden="1" customHeight="1" x14ac:dyDescent="0.25">
      <c r="C555" s="93"/>
      <c r="D555" s="92" t="str">
        <f>D554&amp;"KW"</f>
        <v>KW</v>
      </c>
      <c r="E555" s="91" t="s">
        <v>37</v>
      </c>
      <c r="F555" s="455"/>
      <c r="G555" s="456"/>
    </row>
    <row r="556" spans="3:7" ht="14.25" hidden="1" customHeight="1" x14ac:dyDescent="0.25">
      <c r="C556" s="93" t="s">
        <v>297</v>
      </c>
      <c r="D556" s="76"/>
      <c r="E556" s="91" t="s">
        <v>36</v>
      </c>
      <c r="F556" s="455"/>
      <c r="G556" s="456"/>
    </row>
    <row r="557" spans="3:7" ht="14.25" hidden="1" customHeight="1" x14ac:dyDescent="0.25">
      <c r="C557" s="93"/>
      <c r="D557" s="92" t="str">
        <f>D556&amp;"KW"</f>
        <v>KW</v>
      </c>
      <c r="E557" s="91" t="s">
        <v>37</v>
      </c>
      <c r="F557" s="455"/>
      <c r="G557" s="456"/>
    </row>
    <row r="558" spans="3:7" ht="14.25" hidden="1" customHeight="1" x14ac:dyDescent="0.25">
      <c r="C558" s="93" t="s">
        <v>298</v>
      </c>
      <c r="D558" s="76"/>
      <c r="E558" s="91" t="s">
        <v>36</v>
      </c>
      <c r="F558" s="455"/>
      <c r="G558" s="456"/>
    </row>
    <row r="559" spans="3:7" ht="14.25" hidden="1" customHeight="1" x14ac:dyDescent="0.25">
      <c r="C559" s="93"/>
      <c r="D559" s="92" t="str">
        <f>D558&amp;"KW"</f>
        <v>KW</v>
      </c>
      <c r="E559" s="91" t="s">
        <v>37</v>
      </c>
      <c r="F559" s="455"/>
      <c r="G559" s="456"/>
    </row>
    <row r="560" spans="3:7" ht="14.25" hidden="1" customHeight="1" x14ac:dyDescent="0.25">
      <c r="C560" s="93" t="s">
        <v>299</v>
      </c>
      <c r="D560" s="76"/>
      <c r="E560" s="91" t="s">
        <v>36</v>
      </c>
      <c r="F560" s="455"/>
      <c r="G560" s="456"/>
    </row>
    <row r="561" spans="3:7" ht="14.25" hidden="1" customHeight="1" x14ac:dyDescent="0.25">
      <c r="C561" s="93"/>
      <c r="D561" s="92" t="str">
        <f>D560&amp;"KW"</f>
        <v>KW</v>
      </c>
      <c r="E561" s="91" t="s">
        <v>37</v>
      </c>
      <c r="F561" s="455"/>
      <c r="G561" s="456"/>
    </row>
    <row r="562" spans="3:7" ht="14.25" hidden="1" customHeight="1" x14ac:dyDescent="0.25">
      <c r="C562" s="93" t="s">
        <v>300</v>
      </c>
      <c r="D562" s="76"/>
      <c r="E562" s="91" t="s">
        <v>36</v>
      </c>
      <c r="F562" s="455"/>
      <c r="G562" s="456"/>
    </row>
    <row r="563" spans="3:7" ht="14.25" hidden="1" customHeight="1" x14ac:dyDescent="0.25">
      <c r="C563" s="93"/>
      <c r="D563" s="92" t="str">
        <f>D562&amp;"KW"</f>
        <v>KW</v>
      </c>
      <c r="E563" s="91" t="s">
        <v>37</v>
      </c>
      <c r="F563" s="455"/>
      <c r="G563" s="456"/>
    </row>
    <row r="564" spans="3:7" ht="14.25" hidden="1" customHeight="1" x14ac:dyDescent="0.25">
      <c r="C564" s="93" t="s">
        <v>301</v>
      </c>
      <c r="D564" s="76"/>
      <c r="E564" s="91" t="s">
        <v>36</v>
      </c>
      <c r="F564" s="455"/>
      <c r="G564" s="456"/>
    </row>
    <row r="565" spans="3:7" ht="14.25" hidden="1" customHeight="1" x14ac:dyDescent="0.25">
      <c r="C565" s="93"/>
      <c r="D565" s="92" t="str">
        <f>D564&amp;"KW"</f>
        <v>KW</v>
      </c>
      <c r="E565" s="91" t="s">
        <v>37</v>
      </c>
      <c r="F565" s="455"/>
      <c r="G565" s="456"/>
    </row>
    <row r="566" spans="3:7" ht="14.25" hidden="1" customHeight="1" x14ac:dyDescent="0.25">
      <c r="C566" s="93" t="s">
        <v>302</v>
      </c>
      <c r="D566" s="76"/>
      <c r="E566" s="91" t="s">
        <v>36</v>
      </c>
      <c r="F566" s="455"/>
      <c r="G566" s="456"/>
    </row>
    <row r="567" spans="3:7" ht="14.25" hidden="1" customHeight="1" x14ac:dyDescent="0.25">
      <c r="C567" s="93"/>
      <c r="D567" s="92" t="str">
        <f>D566&amp;"KW"</f>
        <v>KW</v>
      </c>
      <c r="E567" s="91" t="s">
        <v>37</v>
      </c>
      <c r="F567" s="455"/>
      <c r="G567" s="456"/>
    </row>
    <row r="568" spans="3:7" ht="14.25" hidden="1" customHeight="1" x14ac:dyDescent="0.25">
      <c r="C568" s="93" t="s">
        <v>303</v>
      </c>
      <c r="D568" s="76"/>
      <c r="E568" s="91" t="s">
        <v>36</v>
      </c>
      <c r="F568" s="455"/>
      <c r="G568" s="456"/>
    </row>
    <row r="569" spans="3:7" ht="14.25" hidden="1" customHeight="1" x14ac:dyDescent="0.25">
      <c r="C569" s="93"/>
      <c r="D569" s="92" t="str">
        <f>D568&amp;"KW"</f>
        <v>KW</v>
      </c>
      <c r="E569" s="91" t="s">
        <v>37</v>
      </c>
      <c r="F569" s="455"/>
      <c r="G569" s="456"/>
    </row>
    <row r="570" spans="3:7" ht="14.25" hidden="1" customHeight="1" x14ac:dyDescent="0.25">
      <c r="C570" s="93" t="s">
        <v>304</v>
      </c>
      <c r="D570" s="76"/>
      <c r="E570" s="91" t="s">
        <v>36</v>
      </c>
      <c r="F570" s="455"/>
      <c r="G570" s="456"/>
    </row>
    <row r="571" spans="3:7" ht="14.25" hidden="1" customHeight="1" x14ac:dyDescent="0.25">
      <c r="C571" s="93"/>
      <c r="D571" s="92" t="str">
        <f>D570&amp;"KW"</f>
        <v>KW</v>
      </c>
      <c r="E571" s="91" t="s">
        <v>37</v>
      </c>
      <c r="F571" s="455"/>
      <c r="G571" s="456"/>
    </row>
    <row r="572" spans="3:7" ht="14.25" hidden="1" customHeight="1" x14ac:dyDescent="0.25">
      <c r="C572" s="93" t="s">
        <v>305</v>
      </c>
      <c r="D572" s="76"/>
      <c r="E572" s="91" t="s">
        <v>36</v>
      </c>
      <c r="F572" s="455"/>
      <c r="G572" s="456"/>
    </row>
    <row r="573" spans="3:7" ht="14.25" hidden="1" customHeight="1" x14ac:dyDescent="0.25">
      <c r="C573" s="93"/>
      <c r="D573" s="92" t="str">
        <f>D572&amp;"KW"</f>
        <v>KW</v>
      </c>
      <c r="E573" s="91" t="s">
        <v>37</v>
      </c>
      <c r="F573" s="455"/>
      <c r="G573" s="456"/>
    </row>
    <row r="574" spans="3:7" ht="14.25" hidden="1" customHeight="1" x14ac:dyDescent="0.25">
      <c r="C574" s="93" t="s">
        <v>306</v>
      </c>
      <c r="D574" s="76"/>
      <c r="E574" s="91" t="s">
        <v>36</v>
      </c>
      <c r="F574" s="455"/>
      <c r="G574" s="456"/>
    </row>
    <row r="575" spans="3:7" ht="14.25" hidden="1" customHeight="1" x14ac:dyDescent="0.25">
      <c r="C575" s="93"/>
      <c r="D575" s="92" t="str">
        <f>D574&amp;"KW"</f>
        <v>KW</v>
      </c>
      <c r="E575" s="91" t="s">
        <v>37</v>
      </c>
      <c r="F575" s="455"/>
      <c r="G575" s="456"/>
    </row>
    <row r="576" spans="3:7" ht="14.25" hidden="1" customHeight="1" x14ac:dyDescent="0.25">
      <c r="C576" s="93" t="s">
        <v>307</v>
      </c>
      <c r="D576" s="76"/>
      <c r="E576" s="91" t="s">
        <v>36</v>
      </c>
      <c r="F576" s="455"/>
      <c r="G576" s="456"/>
    </row>
    <row r="577" spans="3:7" ht="14.25" hidden="1" customHeight="1" x14ac:dyDescent="0.25">
      <c r="C577" s="93"/>
      <c r="D577" s="92" t="str">
        <f>D576&amp;"KW"</f>
        <v>KW</v>
      </c>
      <c r="E577" s="91" t="s">
        <v>37</v>
      </c>
      <c r="F577" s="455"/>
      <c r="G577" s="456"/>
    </row>
    <row r="578" spans="3:7" ht="14.25" hidden="1" customHeight="1" x14ac:dyDescent="0.25">
      <c r="C578" s="93" t="s">
        <v>308</v>
      </c>
      <c r="D578" s="76"/>
      <c r="E578" s="91" t="s">
        <v>36</v>
      </c>
      <c r="F578" s="455"/>
      <c r="G578" s="456"/>
    </row>
    <row r="579" spans="3:7" ht="14.25" hidden="1" customHeight="1" x14ac:dyDescent="0.25">
      <c r="C579" s="93"/>
      <c r="D579" s="92" t="str">
        <f>D578&amp;"KW"</f>
        <v>KW</v>
      </c>
      <c r="E579" s="91" t="s">
        <v>37</v>
      </c>
      <c r="F579" s="455"/>
      <c r="G579" s="456"/>
    </row>
    <row r="580" spans="3:7" ht="14.25" hidden="1" customHeight="1" x14ac:dyDescent="0.25">
      <c r="C580" s="93" t="s">
        <v>309</v>
      </c>
      <c r="D580" s="76"/>
      <c r="E580" s="91" t="s">
        <v>36</v>
      </c>
      <c r="F580" s="455"/>
      <c r="G580" s="456"/>
    </row>
    <row r="581" spans="3:7" ht="14.25" hidden="1" customHeight="1" x14ac:dyDescent="0.25">
      <c r="C581" s="93"/>
      <c r="D581" s="92" t="str">
        <f>D580&amp;"KW"</f>
        <v>KW</v>
      </c>
      <c r="E581" s="91" t="s">
        <v>37</v>
      </c>
      <c r="F581" s="455"/>
      <c r="G581" s="456"/>
    </row>
    <row r="582" spans="3:7" ht="14.25" hidden="1" customHeight="1" x14ac:dyDescent="0.25">
      <c r="C582" s="93" t="s">
        <v>310</v>
      </c>
      <c r="D582" s="76"/>
      <c r="E582" s="91" t="s">
        <v>36</v>
      </c>
      <c r="F582" s="455"/>
      <c r="G582" s="456"/>
    </row>
    <row r="583" spans="3:7" ht="14.25" hidden="1" customHeight="1" x14ac:dyDescent="0.25">
      <c r="C583" s="93"/>
      <c r="D583" s="92" t="str">
        <f>D582&amp;"KW"</f>
        <v>KW</v>
      </c>
      <c r="E583" s="91" t="s">
        <v>37</v>
      </c>
      <c r="F583" s="455"/>
      <c r="G583" s="456"/>
    </row>
    <row r="584" spans="3:7" ht="14.25" hidden="1" customHeight="1" x14ac:dyDescent="0.25">
      <c r="C584" s="93" t="s">
        <v>311</v>
      </c>
      <c r="D584" s="76"/>
      <c r="E584" s="91" t="s">
        <v>36</v>
      </c>
      <c r="F584" s="455"/>
      <c r="G584" s="456"/>
    </row>
    <row r="585" spans="3:7" ht="14.25" hidden="1" customHeight="1" x14ac:dyDescent="0.25">
      <c r="C585" s="93"/>
      <c r="D585" s="92" t="str">
        <f>D584&amp;"KW"</f>
        <v>KW</v>
      </c>
      <c r="E585" s="91" t="s">
        <v>37</v>
      </c>
      <c r="F585" s="455"/>
      <c r="G585" s="456"/>
    </row>
    <row r="586" spans="3:7" ht="14.25" hidden="1" customHeight="1" x14ac:dyDescent="0.25">
      <c r="C586" s="93" t="s">
        <v>312</v>
      </c>
      <c r="D586" s="76"/>
      <c r="E586" s="91" t="s">
        <v>36</v>
      </c>
      <c r="F586" s="455"/>
      <c r="G586" s="456"/>
    </row>
    <row r="587" spans="3:7" ht="14.25" hidden="1" customHeight="1" x14ac:dyDescent="0.25">
      <c r="C587" s="93"/>
      <c r="D587" s="92" t="str">
        <f>D586&amp;"KW"</f>
        <v>KW</v>
      </c>
      <c r="E587" s="91" t="s">
        <v>37</v>
      </c>
      <c r="F587" s="455"/>
      <c r="G587" s="456"/>
    </row>
    <row r="588" spans="3:7" ht="14.25" hidden="1" customHeight="1" x14ac:dyDescent="0.25">
      <c r="C588" s="93" t="s">
        <v>313</v>
      </c>
      <c r="D588" s="76"/>
      <c r="E588" s="91" t="s">
        <v>36</v>
      </c>
      <c r="F588" s="455"/>
      <c r="G588" s="456"/>
    </row>
    <row r="589" spans="3:7" ht="14.25" hidden="1" customHeight="1" x14ac:dyDescent="0.25">
      <c r="C589" s="93"/>
      <c r="D589" s="92" t="str">
        <f>D588&amp;"KW"</f>
        <v>KW</v>
      </c>
      <c r="E589" s="91" t="s">
        <v>37</v>
      </c>
      <c r="F589" s="455"/>
      <c r="G589" s="456"/>
    </row>
    <row r="590" spans="3:7" ht="14.25" hidden="1" customHeight="1" x14ac:dyDescent="0.25">
      <c r="C590" s="93" t="s">
        <v>314</v>
      </c>
      <c r="D590" s="76"/>
      <c r="E590" s="91" t="s">
        <v>36</v>
      </c>
      <c r="F590" s="455"/>
      <c r="G590" s="456"/>
    </row>
    <row r="591" spans="3:7" ht="14.25" hidden="1" customHeight="1" x14ac:dyDescent="0.25">
      <c r="C591" s="93"/>
      <c r="D591" s="92" t="str">
        <f>D590&amp;"KW"</f>
        <v>KW</v>
      </c>
      <c r="E591" s="91" t="s">
        <v>37</v>
      </c>
      <c r="F591" s="455"/>
      <c r="G591" s="456"/>
    </row>
    <row r="592" spans="3:7" ht="14.25" hidden="1" customHeight="1" x14ac:dyDescent="0.25">
      <c r="C592" s="93" t="s">
        <v>315</v>
      </c>
      <c r="D592" s="76"/>
      <c r="E592" s="91" t="s">
        <v>36</v>
      </c>
      <c r="F592" s="455"/>
      <c r="G592" s="456"/>
    </row>
    <row r="593" spans="3:7" ht="14.25" hidden="1" customHeight="1" x14ac:dyDescent="0.25">
      <c r="C593" s="93"/>
      <c r="D593" s="92" t="str">
        <f>D592&amp;"KW"</f>
        <v>KW</v>
      </c>
      <c r="E593" s="91" t="s">
        <v>37</v>
      </c>
      <c r="F593" s="455"/>
      <c r="G593" s="456"/>
    </row>
    <row r="594" spans="3:7" ht="14.25" hidden="1" customHeight="1" x14ac:dyDescent="0.25">
      <c r="C594" s="93" t="s">
        <v>316</v>
      </c>
      <c r="D594" s="76"/>
      <c r="E594" s="91" t="s">
        <v>36</v>
      </c>
      <c r="F594" s="455"/>
      <c r="G594" s="456"/>
    </row>
    <row r="595" spans="3:7" ht="14.25" hidden="1" customHeight="1" x14ac:dyDescent="0.25">
      <c r="C595" s="93"/>
      <c r="D595" s="92" t="str">
        <f>D594&amp;"KW"</f>
        <v>KW</v>
      </c>
      <c r="E595" s="91" t="s">
        <v>37</v>
      </c>
      <c r="F595" s="455"/>
      <c r="G595" s="456"/>
    </row>
    <row r="596" spans="3:7" ht="14.25" hidden="1" customHeight="1" x14ac:dyDescent="0.25">
      <c r="C596" s="93" t="s">
        <v>317</v>
      </c>
      <c r="D596" s="76"/>
      <c r="E596" s="91" t="s">
        <v>36</v>
      </c>
      <c r="F596" s="455"/>
      <c r="G596" s="456"/>
    </row>
    <row r="597" spans="3:7" ht="14.25" hidden="1" customHeight="1" x14ac:dyDescent="0.25">
      <c r="C597" s="93"/>
      <c r="D597" s="92" t="str">
        <f>D596&amp;"KW"</f>
        <v>KW</v>
      </c>
      <c r="E597" s="91" t="s">
        <v>37</v>
      </c>
      <c r="F597" s="455"/>
      <c r="G597" s="456"/>
    </row>
    <row r="598" spans="3:7" ht="14.25" hidden="1" customHeight="1" x14ac:dyDescent="0.25">
      <c r="C598" s="93" t="s">
        <v>318</v>
      </c>
      <c r="D598" s="76"/>
      <c r="E598" s="91" t="s">
        <v>36</v>
      </c>
      <c r="F598" s="455"/>
      <c r="G598" s="456"/>
    </row>
    <row r="599" spans="3:7" ht="14.25" hidden="1" customHeight="1" x14ac:dyDescent="0.25">
      <c r="C599" s="93"/>
      <c r="D599" s="92" t="str">
        <f>D598&amp;"KW"</f>
        <v>KW</v>
      </c>
      <c r="E599" s="91" t="s">
        <v>37</v>
      </c>
      <c r="F599" s="455"/>
      <c r="G599" s="456"/>
    </row>
    <row r="600" spans="3:7" ht="14.25" hidden="1" customHeight="1" x14ac:dyDescent="0.25">
      <c r="C600" s="93" t="s">
        <v>319</v>
      </c>
      <c r="D600" s="76"/>
      <c r="E600" s="91" t="s">
        <v>36</v>
      </c>
      <c r="F600" s="455"/>
      <c r="G600" s="456"/>
    </row>
    <row r="601" spans="3:7" ht="14.25" hidden="1" customHeight="1" x14ac:dyDescent="0.25">
      <c r="C601" s="93"/>
      <c r="D601" s="92" t="str">
        <f>D600&amp;"KW"</f>
        <v>KW</v>
      </c>
      <c r="E601" s="91" t="s">
        <v>37</v>
      </c>
      <c r="F601" s="455"/>
      <c r="G601" s="456"/>
    </row>
    <row r="602" spans="3:7" ht="14.25" hidden="1" customHeight="1" x14ac:dyDescent="0.25">
      <c r="C602" s="93" t="s">
        <v>320</v>
      </c>
      <c r="D602" s="76"/>
      <c r="E602" s="91" t="s">
        <v>36</v>
      </c>
      <c r="F602" s="455"/>
      <c r="G602" s="456"/>
    </row>
    <row r="603" spans="3:7" ht="14.25" hidden="1" customHeight="1" x14ac:dyDescent="0.25">
      <c r="C603" s="93"/>
      <c r="D603" s="92" t="str">
        <f>D602&amp;"KW"</f>
        <v>KW</v>
      </c>
      <c r="E603" s="91" t="s">
        <v>37</v>
      </c>
      <c r="F603" s="455"/>
      <c r="G603" s="456"/>
    </row>
    <row r="604" spans="3:7" ht="14.25" hidden="1" customHeight="1" x14ac:dyDescent="0.25">
      <c r="C604" s="93" t="s">
        <v>321</v>
      </c>
      <c r="D604" s="76"/>
      <c r="E604" s="91" t="s">
        <v>36</v>
      </c>
      <c r="F604" s="455"/>
      <c r="G604" s="456"/>
    </row>
    <row r="605" spans="3:7" ht="14.25" hidden="1" customHeight="1" x14ac:dyDescent="0.25">
      <c r="C605" s="93"/>
      <c r="D605" s="92" t="str">
        <f>D604&amp;"KW"</f>
        <v>KW</v>
      </c>
      <c r="E605" s="91" t="s">
        <v>37</v>
      </c>
      <c r="F605" s="455"/>
      <c r="G605" s="456"/>
    </row>
    <row r="606" spans="3:7" ht="14.25" hidden="1" customHeight="1" x14ac:dyDescent="0.25">
      <c r="C606" s="93" t="s">
        <v>322</v>
      </c>
      <c r="D606" s="76"/>
      <c r="E606" s="91" t="s">
        <v>36</v>
      </c>
      <c r="F606" s="455"/>
      <c r="G606" s="456"/>
    </row>
    <row r="607" spans="3:7" ht="14.25" hidden="1" customHeight="1" x14ac:dyDescent="0.25">
      <c r="C607" s="93"/>
      <c r="D607" s="92" t="str">
        <f>D606&amp;"KW"</f>
        <v>KW</v>
      </c>
      <c r="E607" s="91" t="s">
        <v>37</v>
      </c>
      <c r="F607" s="455"/>
      <c r="G607" s="456"/>
    </row>
    <row r="608" spans="3:7" ht="14.25" hidden="1" customHeight="1" x14ac:dyDescent="0.25">
      <c r="C608" s="93" t="s">
        <v>323</v>
      </c>
      <c r="D608" s="76"/>
      <c r="E608" s="91" t="s">
        <v>36</v>
      </c>
      <c r="F608" s="455"/>
      <c r="G608" s="456"/>
    </row>
    <row r="609" spans="3:7" ht="14.25" hidden="1" customHeight="1" x14ac:dyDescent="0.25">
      <c r="C609" s="93"/>
      <c r="D609" s="92" t="str">
        <f>D608&amp;"KW"</f>
        <v>KW</v>
      </c>
      <c r="E609" s="91" t="s">
        <v>37</v>
      </c>
      <c r="F609" s="455"/>
      <c r="G609" s="456"/>
    </row>
    <row r="610" spans="3:7" ht="14.25" hidden="1" customHeight="1" x14ac:dyDescent="0.25">
      <c r="C610" s="93" t="s">
        <v>324</v>
      </c>
      <c r="D610" s="76"/>
      <c r="E610" s="91" t="s">
        <v>36</v>
      </c>
      <c r="F610" s="455"/>
      <c r="G610" s="456"/>
    </row>
    <row r="611" spans="3:7" ht="14.25" hidden="1" customHeight="1" x14ac:dyDescent="0.25">
      <c r="C611" s="93"/>
      <c r="D611" s="92" t="str">
        <f>D610&amp;"KW"</f>
        <v>KW</v>
      </c>
      <c r="E611" s="91" t="s">
        <v>37</v>
      </c>
      <c r="F611" s="455"/>
      <c r="G611" s="456"/>
    </row>
    <row r="612" spans="3:7" ht="14.25" hidden="1" customHeight="1" x14ac:dyDescent="0.25">
      <c r="C612" s="93" t="s">
        <v>325</v>
      </c>
      <c r="D612" s="76"/>
      <c r="E612" s="91" t="s">
        <v>36</v>
      </c>
      <c r="F612" s="455"/>
      <c r="G612" s="456"/>
    </row>
    <row r="613" spans="3:7" ht="14.25" hidden="1" customHeight="1" x14ac:dyDescent="0.25">
      <c r="C613" s="93"/>
      <c r="D613" s="92" t="str">
        <f>D612&amp;"KW"</f>
        <v>KW</v>
      </c>
      <c r="E613" s="91" t="s">
        <v>37</v>
      </c>
      <c r="F613" s="455"/>
      <c r="G613" s="456"/>
    </row>
    <row r="614" spans="3:7" ht="14.25" hidden="1" customHeight="1" x14ac:dyDescent="0.25">
      <c r="C614" s="93" t="s">
        <v>326</v>
      </c>
      <c r="D614" s="76"/>
      <c r="E614" s="91" t="s">
        <v>36</v>
      </c>
      <c r="F614" s="455"/>
      <c r="G614" s="456"/>
    </row>
    <row r="615" spans="3:7" ht="14.25" hidden="1" customHeight="1" x14ac:dyDescent="0.25">
      <c r="C615" s="93"/>
      <c r="D615" s="92" t="str">
        <f>D614&amp;"KW"</f>
        <v>KW</v>
      </c>
      <c r="E615" s="91" t="s">
        <v>37</v>
      </c>
      <c r="F615" s="455"/>
      <c r="G615" s="456"/>
    </row>
    <row r="616" spans="3:7" ht="14.25" hidden="1" customHeight="1" x14ac:dyDescent="0.25">
      <c r="C616" s="93" t="s">
        <v>327</v>
      </c>
      <c r="D616" s="76"/>
      <c r="E616" s="91" t="s">
        <v>36</v>
      </c>
      <c r="F616" s="455"/>
      <c r="G616" s="456"/>
    </row>
    <row r="617" spans="3:7" ht="14.25" hidden="1" customHeight="1" x14ac:dyDescent="0.25">
      <c r="C617" s="93"/>
      <c r="D617" s="92" t="str">
        <f>D616&amp;"KW"</f>
        <v>KW</v>
      </c>
      <c r="E617" s="91" t="s">
        <v>37</v>
      </c>
      <c r="F617" s="455"/>
      <c r="G617" s="456"/>
    </row>
    <row r="618" spans="3:7" ht="14.25" hidden="1" customHeight="1" x14ac:dyDescent="0.25">
      <c r="C618" s="93" t="s">
        <v>328</v>
      </c>
      <c r="D618" s="76"/>
      <c r="E618" s="91" t="s">
        <v>36</v>
      </c>
      <c r="F618" s="455"/>
      <c r="G618" s="456"/>
    </row>
    <row r="619" spans="3:7" ht="14.25" hidden="1" customHeight="1" x14ac:dyDescent="0.25">
      <c r="C619" s="93"/>
      <c r="D619" s="92" t="str">
        <f>D618&amp;"KW"</f>
        <v>KW</v>
      </c>
      <c r="E619" s="91" t="s">
        <v>37</v>
      </c>
      <c r="F619" s="455"/>
      <c r="G619" s="456"/>
    </row>
    <row r="620" spans="3:7" ht="14.25" hidden="1" customHeight="1" x14ac:dyDescent="0.25">
      <c r="C620" s="93" t="s">
        <v>329</v>
      </c>
      <c r="D620" s="76"/>
      <c r="E620" s="91" t="s">
        <v>36</v>
      </c>
      <c r="F620" s="455"/>
      <c r="G620" s="456"/>
    </row>
    <row r="621" spans="3:7" ht="14.25" hidden="1" customHeight="1" x14ac:dyDescent="0.25">
      <c r="C621" s="93"/>
      <c r="D621" s="92" t="str">
        <f>D620&amp;"KW"</f>
        <v>KW</v>
      </c>
      <c r="E621" s="91" t="s">
        <v>37</v>
      </c>
      <c r="F621" s="455"/>
      <c r="G621" s="456"/>
    </row>
    <row r="622" spans="3:7" ht="14.25" hidden="1" customHeight="1" x14ac:dyDescent="0.25">
      <c r="C622" s="93" t="s">
        <v>330</v>
      </c>
      <c r="D622" s="76"/>
      <c r="E622" s="91" t="s">
        <v>36</v>
      </c>
      <c r="F622" s="455"/>
      <c r="G622" s="456"/>
    </row>
    <row r="623" spans="3:7" ht="14.25" hidden="1" customHeight="1" x14ac:dyDescent="0.25">
      <c r="C623" s="93"/>
      <c r="D623" s="92" t="str">
        <f>D622&amp;"KW"</f>
        <v>KW</v>
      </c>
      <c r="E623" s="91" t="s">
        <v>37</v>
      </c>
      <c r="F623" s="455"/>
      <c r="G623" s="456"/>
    </row>
    <row r="624" spans="3:7" ht="14.25" hidden="1" customHeight="1" x14ac:dyDescent="0.25">
      <c r="C624" s="93" t="s">
        <v>331</v>
      </c>
      <c r="D624" s="76"/>
      <c r="E624" s="91" t="s">
        <v>36</v>
      </c>
      <c r="F624" s="455"/>
      <c r="G624" s="456"/>
    </row>
    <row r="625" spans="3:7" ht="14.25" hidden="1" customHeight="1" x14ac:dyDescent="0.25">
      <c r="C625" s="93"/>
      <c r="D625" s="92" t="str">
        <f>D624&amp;"KW"</f>
        <v>KW</v>
      </c>
      <c r="E625" s="91" t="s">
        <v>37</v>
      </c>
      <c r="F625" s="455"/>
      <c r="G625" s="456"/>
    </row>
    <row r="626" spans="3:7" ht="14.25" hidden="1" customHeight="1" x14ac:dyDescent="0.25">
      <c r="C626" s="93" t="s">
        <v>332</v>
      </c>
      <c r="D626" s="76"/>
      <c r="E626" s="91" t="s">
        <v>36</v>
      </c>
      <c r="F626" s="455"/>
      <c r="G626" s="456"/>
    </row>
    <row r="627" spans="3:7" ht="14.25" hidden="1" customHeight="1" x14ac:dyDescent="0.25">
      <c r="C627" s="93"/>
      <c r="D627" s="92" t="str">
        <f>D626&amp;"KW"</f>
        <v>KW</v>
      </c>
      <c r="E627" s="91" t="s">
        <v>37</v>
      </c>
      <c r="F627" s="455"/>
      <c r="G627" s="456"/>
    </row>
    <row r="628" spans="3:7" ht="14.25" hidden="1" customHeight="1" x14ac:dyDescent="0.25">
      <c r="C628" s="93" t="s">
        <v>333</v>
      </c>
      <c r="D628" s="76"/>
      <c r="E628" s="91" t="s">
        <v>36</v>
      </c>
      <c r="F628" s="455"/>
      <c r="G628" s="456"/>
    </row>
    <row r="629" spans="3:7" ht="14.25" hidden="1" customHeight="1" x14ac:dyDescent="0.25">
      <c r="C629" s="93"/>
      <c r="D629" s="92" t="str">
        <f>D628&amp;"KW"</f>
        <v>KW</v>
      </c>
      <c r="E629" s="91" t="s">
        <v>37</v>
      </c>
      <c r="F629" s="455"/>
      <c r="G629" s="456"/>
    </row>
    <row r="630" spans="3:7" ht="14.25" hidden="1" customHeight="1" x14ac:dyDescent="0.25">
      <c r="C630" s="93" t="s">
        <v>334</v>
      </c>
      <c r="D630" s="76"/>
      <c r="E630" s="91" t="s">
        <v>36</v>
      </c>
      <c r="F630" s="455"/>
      <c r="G630" s="456"/>
    </row>
    <row r="631" spans="3:7" ht="14.25" hidden="1" customHeight="1" x14ac:dyDescent="0.25">
      <c r="C631" s="93"/>
      <c r="D631" s="92" t="str">
        <f>D630&amp;"KW"</f>
        <v>KW</v>
      </c>
      <c r="E631" s="91" t="s">
        <v>37</v>
      </c>
      <c r="F631" s="455"/>
      <c r="G631" s="456"/>
    </row>
    <row r="632" spans="3:7" ht="14.25" hidden="1" customHeight="1" x14ac:dyDescent="0.25">
      <c r="C632" s="93" t="s">
        <v>335</v>
      </c>
      <c r="D632" s="76"/>
      <c r="E632" s="91" t="s">
        <v>36</v>
      </c>
      <c r="F632" s="455"/>
      <c r="G632" s="456"/>
    </row>
    <row r="633" spans="3:7" ht="14.25" hidden="1" customHeight="1" x14ac:dyDescent="0.25">
      <c r="C633" s="93"/>
      <c r="D633" s="92" t="str">
        <f>D632&amp;"KW"</f>
        <v>KW</v>
      </c>
      <c r="E633" s="91" t="s">
        <v>37</v>
      </c>
      <c r="F633" s="455"/>
      <c r="G633" s="456"/>
    </row>
    <row r="634" spans="3:7" ht="14.25" hidden="1" customHeight="1" x14ac:dyDescent="0.25">
      <c r="C634" s="93" t="s">
        <v>336</v>
      </c>
      <c r="D634" s="76"/>
      <c r="E634" s="91" t="s">
        <v>36</v>
      </c>
      <c r="F634" s="455"/>
      <c r="G634" s="456"/>
    </row>
    <row r="635" spans="3:7" ht="14.25" hidden="1" customHeight="1" x14ac:dyDescent="0.25">
      <c r="C635" s="93"/>
      <c r="D635" s="92" t="str">
        <f>D634&amp;"KW"</f>
        <v>KW</v>
      </c>
      <c r="E635" s="91" t="s">
        <v>37</v>
      </c>
      <c r="F635" s="455"/>
      <c r="G635" s="456"/>
    </row>
    <row r="636" spans="3:7" ht="14.25" hidden="1" customHeight="1" x14ac:dyDescent="0.25">
      <c r="C636" s="93" t="s">
        <v>337</v>
      </c>
      <c r="D636" s="76"/>
      <c r="E636" s="91" t="s">
        <v>36</v>
      </c>
      <c r="F636" s="455"/>
      <c r="G636" s="456"/>
    </row>
    <row r="637" spans="3:7" ht="14.25" hidden="1" customHeight="1" x14ac:dyDescent="0.25">
      <c r="C637" s="93"/>
      <c r="D637" s="92" t="str">
        <f>D636&amp;"KW"</f>
        <v>KW</v>
      </c>
      <c r="E637" s="91" t="s">
        <v>37</v>
      </c>
      <c r="F637" s="455"/>
      <c r="G637" s="456"/>
    </row>
    <row r="638" spans="3:7" ht="14.25" hidden="1" customHeight="1" x14ac:dyDescent="0.25">
      <c r="C638" s="93" t="s">
        <v>338</v>
      </c>
      <c r="D638" s="76"/>
      <c r="E638" s="91" t="s">
        <v>36</v>
      </c>
      <c r="F638" s="455"/>
      <c r="G638" s="456"/>
    </row>
    <row r="639" spans="3:7" ht="14.25" hidden="1" customHeight="1" x14ac:dyDescent="0.25">
      <c r="C639" s="93"/>
      <c r="D639" s="92" t="str">
        <f>D638&amp;"KW"</f>
        <v>KW</v>
      </c>
      <c r="E639" s="91" t="s">
        <v>37</v>
      </c>
      <c r="F639" s="455"/>
      <c r="G639" s="456"/>
    </row>
    <row r="640" spans="3:7" ht="14.25" hidden="1" customHeight="1" x14ac:dyDescent="0.25">
      <c r="C640" s="93" t="s">
        <v>339</v>
      </c>
      <c r="D640" s="76"/>
      <c r="E640" s="91" t="s">
        <v>36</v>
      </c>
      <c r="F640" s="455"/>
      <c r="G640" s="456"/>
    </row>
    <row r="641" spans="3:7" ht="14.25" hidden="1" customHeight="1" x14ac:dyDescent="0.25">
      <c r="C641" s="93"/>
      <c r="D641" s="92" t="str">
        <f>D640&amp;"KW"</f>
        <v>KW</v>
      </c>
      <c r="E641" s="91" t="s">
        <v>37</v>
      </c>
      <c r="F641" s="455"/>
      <c r="G641" s="456"/>
    </row>
    <row r="642" spans="3:7" ht="14.25" hidden="1" customHeight="1" x14ac:dyDescent="0.25">
      <c r="C642" s="93" t="s">
        <v>340</v>
      </c>
      <c r="D642" s="76"/>
      <c r="E642" s="91" t="s">
        <v>36</v>
      </c>
      <c r="F642" s="455"/>
      <c r="G642" s="456"/>
    </row>
    <row r="643" spans="3:7" ht="14.25" hidden="1" customHeight="1" x14ac:dyDescent="0.25">
      <c r="C643" s="93"/>
      <c r="D643" s="92" t="str">
        <f>D642&amp;"KW"</f>
        <v>KW</v>
      </c>
      <c r="E643" s="91" t="s">
        <v>37</v>
      </c>
      <c r="F643" s="455"/>
      <c r="G643" s="456"/>
    </row>
    <row r="644" spans="3:7" ht="14.25" hidden="1" customHeight="1" x14ac:dyDescent="0.25">
      <c r="C644" s="93" t="s">
        <v>341</v>
      </c>
      <c r="D644" s="76"/>
      <c r="E644" s="91" t="s">
        <v>36</v>
      </c>
      <c r="F644" s="455"/>
      <c r="G644" s="456"/>
    </row>
    <row r="645" spans="3:7" ht="14.25" hidden="1" customHeight="1" x14ac:dyDescent="0.25">
      <c r="C645" s="93"/>
      <c r="D645" s="92" t="str">
        <f>D644&amp;"KW"</f>
        <v>KW</v>
      </c>
      <c r="E645" s="91" t="s">
        <v>37</v>
      </c>
      <c r="F645" s="455"/>
      <c r="G645" s="456"/>
    </row>
    <row r="646" spans="3:7" ht="14.25" hidden="1" customHeight="1" x14ac:dyDescent="0.25">
      <c r="C646" s="93" t="s">
        <v>342</v>
      </c>
      <c r="D646" s="76"/>
      <c r="E646" s="91" t="s">
        <v>36</v>
      </c>
      <c r="F646" s="455"/>
      <c r="G646" s="456"/>
    </row>
    <row r="647" spans="3:7" ht="14.25" hidden="1" customHeight="1" x14ac:dyDescent="0.25">
      <c r="C647" s="93"/>
      <c r="D647" s="92" t="str">
        <f>D646&amp;"KW"</f>
        <v>KW</v>
      </c>
      <c r="E647" s="91" t="s">
        <v>37</v>
      </c>
      <c r="F647" s="455"/>
      <c r="G647" s="456"/>
    </row>
    <row r="648" spans="3:7" ht="14.25" hidden="1" customHeight="1" x14ac:dyDescent="0.25">
      <c r="C648" s="93" t="s">
        <v>343</v>
      </c>
      <c r="D648" s="76"/>
      <c r="E648" s="91" t="s">
        <v>36</v>
      </c>
      <c r="F648" s="455"/>
      <c r="G648" s="456"/>
    </row>
    <row r="649" spans="3:7" ht="14.25" hidden="1" customHeight="1" x14ac:dyDescent="0.25">
      <c r="C649" s="93"/>
      <c r="D649" s="92" t="str">
        <f>D648&amp;"KW"</f>
        <v>KW</v>
      </c>
      <c r="E649" s="91" t="s">
        <v>37</v>
      </c>
      <c r="F649" s="455"/>
      <c r="G649" s="456"/>
    </row>
    <row r="650" spans="3:7" ht="14.25" hidden="1" customHeight="1" x14ac:dyDescent="0.25">
      <c r="C650" s="93" t="s">
        <v>344</v>
      </c>
      <c r="D650" s="76"/>
      <c r="E650" s="91" t="s">
        <v>36</v>
      </c>
      <c r="F650" s="455"/>
      <c r="G650" s="456"/>
    </row>
    <row r="651" spans="3:7" ht="14.25" hidden="1" customHeight="1" x14ac:dyDescent="0.25">
      <c r="C651" s="93"/>
      <c r="D651" s="92" t="str">
        <f>D650&amp;"KW"</f>
        <v>KW</v>
      </c>
      <c r="E651" s="91" t="s">
        <v>37</v>
      </c>
      <c r="F651" s="455"/>
      <c r="G651" s="456"/>
    </row>
    <row r="652" spans="3:7" ht="14.25" hidden="1" customHeight="1" x14ac:dyDescent="0.25">
      <c r="C652" s="93" t="s">
        <v>345</v>
      </c>
      <c r="D652" s="76"/>
      <c r="E652" s="91" t="s">
        <v>36</v>
      </c>
      <c r="F652" s="455"/>
      <c r="G652" s="456"/>
    </row>
    <row r="653" spans="3:7" ht="14.25" hidden="1" customHeight="1" x14ac:dyDescent="0.25">
      <c r="C653" s="93"/>
      <c r="D653" s="92" t="str">
        <f>D652&amp;"KW"</f>
        <v>KW</v>
      </c>
      <c r="E653" s="91" t="s">
        <v>37</v>
      </c>
      <c r="F653" s="455"/>
      <c r="G653" s="456"/>
    </row>
    <row r="654" spans="3:7" ht="14.25" hidden="1" customHeight="1" x14ac:dyDescent="0.25">
      <c r="C654" s="93" t="s">
        <v>346</v>
      </c>
      <c r="D654" s="76"/>
      <c r="E654" s="91" t="s">
        <v>36</v>
      </c>
      <c r="F654" s="455"/>
      <c r="G654" s="456"/>
    </row>
    <row r="655" spans="3:7" ht="14.25" hidden="1" customHeight="1" x14ac:dyDescent="0.25">
      <c r="C655" s="93"/>
      <c r="D655" s="92" t="str">
        <f>D654&amp;"KW"</f>
        <v>KW</v>
      </c>
      <c r="E655" s="91" t="s">
        <v>37</v>
      </c>
      <c r="F655" s="455"/>
      <c r="G655" s="456"/>
    </row>
    <row r="656" spans="3:7" ht="14.25" hidden="1" customHeight="1" x14ac:dyDescent="0.25">
      <c r="C656" s="93" t="s">
        <v>347</v>
      </c>
      <c r="D656" s="76"/>
      <c r="E656" s="91" t="s">
        <v>36</v>
      </c>
      <c r="F656" s="455"/>
      <c r="G656" s="456"/>
    </row>
    <row r="657" spans="3:7" ht="14.25" hidden="1" customHeight="1" x14ac:dyDescent="0.25">
      <c r="C657" s="93"/>
      <c r="D657" s="92" t="str">
        <f>D656&amp;"KW"</f>
        <v>KW</v>
      </c>
      <c r="E657" s="91" t="s">
        <v>37</v>
      </c>
      <c r="F657" s="455"/>
      <c r="G657" s="456"/>
    </row>
    <row r="658" spans="3:7" ht="14.25" hidden="1" customHeight="1" x14ac:dyDescent="0.25">
      <c r="C658" s="93" t="s">
        <v>348</v>
      </c>
      <c r="D658" s="76"/>
      <c r="E658" s="91" t="s">
        <v>36</v>
      </c>
      <c r="F658" s="455"/>
      <c r="G658" s="456"/>
    </row>
    <row r="659" spans="3:7" ht="14.25" hidden="1" customHeight="1" x14ac:dyDescent="0.25">
      <c r="C659" s="93"/>
      <c r="D659" s="92" t="str">
        <f>D658&amp;"KW"</f>
        <v>KW</v>
      </c>
      <c r="E659" s="91" t="s">
        <v>37</v>
      </c>
      <c r="F659" s="455"/>
      <c r="G659" s="456"/>
    </row>
    <row r="660" spans="3:7" ht="14.25" hidden="1" customHeight="1" x14ac:dyDescent="0.25">
      <c r="C660" s="93" t="s">
        <v>349</v>
      </c>
      <c r="D660" s="76"/>
      <c r="E660" s="91" t="s">
        <v>36</v>
      </c>
      <c r="F660" s="455"/>
      <c r="G660" s="456"/>
    </row>
    <row r="661" spans="3:7" ht="14.25" hidden="1" customHeight="1" x14ac:dyDescent="0.25">
      <c r="C661" s="93"/>
      <c r="D661" s="92" t="str">
        <f>D660&amp;"KW"</f>
        <v>KW</v>
      </c>
      <c r="E661" s="91" t="s">
        <v>37</v>
      </c>
      <c r="F661" s="455"/>
      <c r="G661" s="456"/>
    </row>
    <row r="662" spans="3:7" ht="14.25" hidden="1" customHeight="1" x14ac:dyDescent="0.25">
      <c r="C662" s="93" t="s">
        <v>350</v>
      </c>
      <c r="D662" s="76"/>
      <c r="E662" s="91" t="s">
        <v>36</v>
      </c>
      <c r="F662" s="455"/>
      <c r="G662" s="456"/>
    </row>
    <row r="663" spans="3:7" ht="14.25" hidden="1" customHeight="1" x14ac:dyDescent="0.25">
      <c r="C663" s="93"/>
      <c r="D663" s="94" t="str">
        <f>D662&amp;"KW"</f>
        <v>KW</v>
      </c>
      <c r="E663" s="91" t="s">
        <v>37</v>
      </c>
      <c r="F663" s="455"/>
      <c r="G663" s="456"/>
    </row>
    <row r="664" spans="3:7" ht="14.25" hidden="1" customHeight="1" x14ac:dyDescent="0.25">
      <c r="C664" s="93" t="s">
        <v>351</v>
      </c>
      <c r="D664" s="76"/>
      <c r="E664" s="91" t="s">
        <v>36</v>
      </c>
      <c r="F664" s="455"/>
      <c r="G664" s="456"/>
    </row>
    <row r="665" spans="3:7" ht="14.25" hidden="1" customHeight="1" x14ac:dyDescent="0.25">
      <c r="C665" s="93"/>
      <c r="D665" s="92" t="str">
        <f>D664&amp;"KW"</f>
        <v>KW</v>
      </c>
      <c r="E665" s="91" t="s">
        <v>37</v>
      </c>
      <c r="F665" s="455"/>
      <c r="G665" s="456"/>
    </row>
    <row r="666" spans="3:7" ht="14.25" hidden="1" customHeight="1" x14ac:dyDescent="0.25">
      <c r="C666" s="93" t="s">
        <v>352</v>
      </c>
      <c r="D666" s="76"/>
      <c r="E666" s="91" t="s">
        <v>36</v>
      </c>
      <c r="F666" s="455"/>
      <c r="G666" s="456"/>
    </row>
    <row r="667" spans="3:7" ht="14.25" hidden="1" customHeight="1" x14ac:dyDescent="0.25">
      <c r="C667" s="93"/>
      <c r="D667" s="92" t="str">
        <f>D666&amp;"KW"</f>
        <v>KW</v>
      </c>
      <c r="E667" s="91" t="s">
        <v>37</v>
      </c>
      <c r="F667" s="455"/>
      <c r="G667" s="456"/>
    </row>
    <row r="668" spans="3:7" ht="14.25" hidden="1" customHeight="1" x14ac:dyDescent="0.25">
      <c r="C668" s="93" t="s">
        <v>353</v>
      </c>
      <c r="D668" s="76"/>
      <c r="E668" s="91" t="s">
        <v>36</v>
      </c>
      <c r="F668" s="455"/>
      <c r="G668" s="456"/>
    </row>
    <row r="669" spans="3:7" ht="14.25" hidden="1" customHeight="1" x14ac:dyDescent="0.25">
      <c r="C669" s="93"/>
      <c r="D669" s="92" t="str">
        <f>D668&amp;"KW"</f>
        <v>KW</v>
      </c>
      <c r="E669" s="91" t="s">
        <v>37</v>
      </c>
      <c r="F669" s="455"/>
      <c r="G669" s="456"/>
    </row>
    <row r="670" spans="3:7" ht="14.25" hidden="1" customHeight="1" x14ac:dyDescent="0.25">
      <c r="C670" s="93" t="s">
        <v>354</v>
      </c>
      <c r="D670" s="76"/>
      <c r="E670" s="91" t="s">
        <v>36</v>
      </c>
      <c r="F670" s="455"/>
      <c r="G670" s="456"/>
    </row>
    <row r="671" spans="3:7" ht="14.25" hidden="1" customHeight="1" x14ac:dyDescent="0.25">
      <c r="C671" s="93"/>
      <c r="D671" s="92" t="str">
        <f>D670&amp;"KW"</f>
        <v>KW</v>
      </c>
      <c r="E671" s="91" t="s">
        <v>37</v>
      </c>
      <c r="F671" s="455"/>
      <c r="G671" s="456"/>
    </row>
    <row r="672" spans="3:7" ht="14.25" hidden="1" customHeight="1" x14ac:dyDescent="0.25">
      <c r="C672" s="93" t="s">
        <v>355</v>
      </c>
      <c r="D672" s="76"/>
      <c r="E672" s="91" t="s">
        <v>36</v>
      </c>
      <c r="F672" s="455"/>
      <c r="G672" s="456"/>
    </row>
    <row r="673" spans="3:7" ht="14.25" hidden="1" customHeight="1" x14ac:dyDescent="0.25">
      <c r="C673" s="93"/>
      <c r="D673" s="92" t="str">
        <f>D672&amp;"KW"</f>
        <v>KW</v>
      </c>
      <c r="E673" s="91" t="s">
        <v>37</v>
      </c>
      <c r="F673" s="455"/>
      <c r="G673" s="456"/>
    </row>
    <row r="674" spans="3:7" ht="14.25" hidden="1" customHeight="1" x14ac:dyDescent="0.25">
      <c r="C674" s="93" t="s">
        <v>356</v>
      </c>
      <c r="D674" s="76"/>
      <c r="E674" s="91" t="s">
        <v>36</v>
      </c>
      <c r="F674" s="455"/>
      <c r="G674" s="456"/>
    </row>
    <row r="675" spans="3:7" ht="14.25" hidden="1" customHeight="1" x14ac:dyDescent="0.25">
      <c r="C675" s="93"/>
      <c r="D675" s="92" t="str">
        <f>D674&amp;"KW"</f>
        <v>KW</v>
      </c>
      <c r="E675" s="91" t="s">
        <v>37</v>
      </c>
      <c r="F675" s="455"/>
      <c r="G675" s="456"/>
    </row>
    <row r="676" spans="3:7" ht="14.25" hidden="1" customHeight="1" x14ac:dyDescent="0.25">
      <c r="C676" s="93" t="s">
        <v>357</v>
      </c>
      <c r="D676" s="76"/>
      <c r="E676" s="91" t="s">
        <v>36</v>
      </c>
      <c r="F676" s="455"/>
      <c r="G676" s="456"/>
    </row>
    <row r="677" spans="3:7" ht="14.25" hidden="1" customHeight="1" x14ac:dyDescent="0.25">
      <c r="C677" s="93"/>
      <c r="D677" s="92" t="str">
        <f>D676&amp;"KW"</f>
        <v>KW</v>
      </c>
      <c r="E677" s="91" t="s">
        <v>37</v>
      </c>
      <c r="F677" s="455"/>
      <c r="G677" s="456"/>
    </row>
    <row r="678" spans="3:7" ht="14.25" hidden="1" customHeight="1" x14ac:dyDescent="0.25">
      <c r="C678" s="93" t="s">
        <v>358</v>
      </c>
      <c r="D678" s="76"/>
      <c r="E678" s="91" t="s">
        <v>36</v>
      </c>
      <c r="F678" s="455"/>
      <c r="G678" s="456"/>
    </row>
    <row r="679" spans="3:7" ht="14.25" hidden="1" customHeight="1" x14ac:dyDescent="0.25">
      <c r="C679" s="93"/>
      <c r="D679" s="92" t="str">
        <f>D678&amp;"KW"</f>
        <v>KW</v>
      </c>
      <c r="E679" s="91" t="s">
        <v>37</v>
      </c>
      <c r="F679" s="455"/>
      <c r="G679" s="456"/>
    </row>
    <row r="680" spans="3:7" ht="14.25" hidden="1" customHeight="1" x14ac:dyDescent="0.25">
      <c r="C680" s="93" t="s">
        <v>359</v>
      </c>
      <c r="D680" s="76"/>
      <c r="E680" s="91" t="s">
        <v>36</v>
      </c>
      <c r="F680" s="455"/>
      <c r="G680" s="456"/>
    </row>
    <row r="681" spans="3:7" ht="14.25" hidden="1" customHeight="1" x14ac:dyDescent="0.25">
      <c r="C681" s="93"/>
      <c r="D681" s="92" t="str">
        <f>D680&amp;"KW"</f>
        <v>KW</v>
      </c>
      <c r="E681" s="91" t="s">
        <v>37</v>
      </c>
      <c r="F681" s="455"/>
      <c r="G681" s="456"/>
    </row>
    <row r="682" spans="3:7" ht="14.25" hidden="1" customHeight="1" x14ac:dyDescent="0.25">
      <c r="C682" s="93" t="s">
        <v>360</v>
      </c>
      <c r="D682" s="76"/>
      <c r="E682" s="91" t="s">
        <v>36</v>
      </c>
      <c r="F682" s="455"/>
      <c r="G682" s="456"/>
    </row>
    <row r="683" spans="3:7" ht="14.25" hidden="1" customHeight="1" x14ac:dyDescent="0.25">
      <c r="C683" s="93"/>
      <c r="D683" s="92" t="str">
        <f>D682&amp;"KW"</f>
        <v>KW</v>
      </c>
      <c r="E683" s="91" t="s">
        <v>37</v>
      </c>
      <c r="F683" s="455"/>
      <c r="G683" s="456"/>
    </row>
    <row r="684" spans="3:7" ht="14.25" hidden="1" customHeight="1" x14ac:dyDescent="0.25">
      <c r="C684" s="93" t="s">
        <v>361</v>
      </c>
      <c r="D684" s="76"/>
      <c r="E684" s="91" t="s">
        <v>36</v>
      </c>
      <c r="F684" s="455"/>
      <c r="G684" s="456"/>
    </row>
    <row r="685" spans="3:7" ht="14.25" hidden="1" customHeight="1" x14ac:dyDescent="0.25">
      <c r="C685" s="93"/>
      <c r="D685" s="92" t="str">
        <f>D684&amp;"KW"</f>
        <v>KW</v>
      </c>
      <c r="E685" s="91" t="s">
        <v>37</v>
      </c>
      <c r="F685" s="455"/>
      <c r="G685" s="456"/>
    </row>
    <row r="686" spans="3:7" ht="14.25" hidden="1" customHeight="1" x14ac:dyDescent="0.25">
      <c r="C686" s="93" t="s">
        <v>362</v>
      </c>
      <c r="D686" s="76"/>
      <c r="E686" s="91" t="s">
        <v>36</v>
      </c>
      <c r="F686" s="455"/>
      <c r="G686" s="456"/>
    </row>
    <row r="687" spans="3:7" ht="14.25" hidden="1" customHeight="1" x14ac:dyDescent="0.25">
      <c r="C687" s="93"/>
      <c r="D687" s="92" t="str">
        <f>D686&amp;"KW"</f>
        <v>KW</v>
      </c>
      <c r="E687" s="91" t="s">
        <v>37</v>
      </c>
      <c r="F687" s="455"/>
      <c r="G687" s="456"/>
    </row>
    <row r="688" spans="3:7" ht="14.25" hidden="1" customHeight="1" x14ac:dyDescent="0.25">
      <c r="C688" s="93" t="s">
        <v>363</v>
      </c>
      <c r="D688" s="76"/>
      <c r="E688" s="91" t="s">
        <v>36</v>
      </c>
      <c r="F688" s="455"/>
      <c r="G688" s="456"/>
    </row>
    <row r="689" spans="3:7" ht="14.25" hidden="1" customHeight="1" x14ac:dyDescent="0.25">
      <c r="C689" s="93"/>
      <c r="D689" s="92" t="str">
        <f>D688&amp;"KW"</f>
        <v>KW</v>
      </c>
      <c r="E689" s="91" t="s">
        <v>37</v>
      </c>
      <c r="F689" s="455"/>
      <c r="G689" s="456"/>
    </row>
    <row r="690" spans="3:7" ht="14.25" hidden="1" customHeight="1" x14ac:dyDescent="0.25">
      <c r="C690" s="93" t="s">
        <v>364</v>
      </c>
      <c r="D690" s="76"/>
      <c r="E690" s="91" t="s">
        <v>36</v>
      </c>
      <c r="F690" s="455"/>
      <c r="G690" s="456"/>
    </row>
    <row r="691" spans="3:7" ht="14.25" hidden="1" customHeight="1" x14ac:dyDescent="0.25">
      <c r="C691" s="93"/>
      <c r="D691" s="92" t="str">
        <f>D690&amp;"KW"</f>
        <v>KW</v>
      </c>
      <c r="E691" s="91" t="s">
        <v>37</v>
      </c>
      <c r="F691" s="455"/>
      <c r="G691" s="456"/>
    </row>
    <row r="692" spans="3:7" ht="14.25" hidden="1" customHeight="1" x14ac:dyDescent="0.25">
      <c r="C692" s="93" t="s">
        <v>365</v>
      </c>
      <c r="D692" s="76"/>
      <c r="E692" s="91" t="s">
        <v>36</v>
      </c>
      <c r="F692" s="455"/>
      <c r="G692" s="456"/>
    </row>
    <row r="693" spans="3:7" ht="14.25" hidden="1" customHeight="1" x14ac:dyDescent="0.25">
      <c r="C693" s="93"/>
      <c r="D693" s="92" t="str">
        <f>D692&amp;"KW"</f>
        <v>KW</v>
      </c>
      <c r="E693" s="91" t="s">
        <v>37</v>
      </c>
      <c r="F693" s="455"/>
      <c r="G693" s="456"/>
    </row>
    <row r="694" spans="3:7" ht="14.25" hidden="1" customHeight="1" x14ac:dyDescent="0.25">
      <c r="C694" s="93" t="s">
        <v>366</v>
      </c>
      <c r="D694" s="76"/>
      <c r="E694" s="91" t="s">
        <v>36</v>
      </c>
      <c r="F694" s="455"/>
      <c r="G694" s="456"/>
    </row>
    <row r="695" spans="3:7" ht="14.25" hidden="1" customHeight="1" x14ac:dyDescent="0.25">
      <c r="C695" s="93"/>
      <c r="D695" s="92" t="str">
        <f>D694&amp;"KW"</f>
        <v>KW</v>
      </c>
      <c r="E695" s="91" t="s">
        <v>37</v>
      </c>
      <c r="F695" s="455"/>
      <c r="G695" s="456"/>
    </row>
    <row r="696" spans="3:7" ht="14.25" hidden="1" customHeight="1" x14ac:dyDescent="0.25">
      <c r="C696" s="93" t="s">
        <v>367</v>
      </c>
      <c r="D696" s="76"/>
      <c r="E696" s="91" t="s">
        <v>36</v>
      </c>
      <c r="F696" s="455"/>
      <c r="G696" s="456"/>
    </row>
    <row r="697" spans="3:7" ht="14.25" hidden="1" customHeight="1" x14ac:dyDescent="0.25">
      <c r="C697" s="93"/>
      <c r="D697" s="92" t="str">
        <f>D696&amp;"KW"</f>
        <v>KW</v>
      </c>
      <c r="E697" s="91" t="s">
        <v>37</v>
      </c>
      <c r="F697" s="455"/>
      <c r="G697" s="456"/>
    </row>
    <row r="698" spans="3:7" ht="14.25" hidden="1" customHeight="1" x14ac:dyDescent="0.25">
      <c r="C698" s="93" t="s">
        <v>368</v>
      </c>
      <c r="D698" s="76"/>
      <c r="E698" s="91" t="s">
        <v>36</v>
      </c>
      <c r="F698" s="455"/>
      <c r="G698" s="456"/>
    </row>
    <row r="699" spans="3:7" ht="14.25" hidden="1" customHeight="1" x14ac:dyDescent="0.25">
      <c r="C699" s="93"/>
      <c r="D699" s="92" t="str">
        <f>D698&amp;"KW"</f>
        <v>KW</v>
      </c>
      <c r="E699" s="91" t="s">
        <v>37</v>
      </c>
      <c r="F699" s="455"/>
      <c r="G699" s="456"/>
    </row>
    <row r="700" spans="3:7" ht="14.25" hidden="1" customHeight="1" x14ac:dyDescent="0.25">
      <c r="C700" s="93" t="s">
        <v>369</v>
      </c>
      <c r="D700" s="76"/>
      <c r="E700" s="91" t="s">
        <v>36</v>
      </c>
      <c r="F700" s="455"/>
      <c r="G700" s="456"/>
    </row>
    <row r="701" spans="3:7" ht="14.25" hidden="1" customHeight="1" x14ac:dyDescent="0.25">
      <c r="C701" s="93"/>
      <c r="D701" s="92" t="str">
        <f>D700&amp;"KW"</f>
        <v>KW</v>
      </c>
      <c r="E701" s="91" t="s">
        <v>37</v>
      </c>
      <c r="F701" s="455"/>
      <c r="G701" s="456"/>
    </row>
    <row r="702" spans="3:7" ht="14.25" hidden="1" customHeight="1" x14ac:dyDescent="0.25">
      <c r="C702" s="93" t="s">
        <v>370</v>
      </c>
      <c r="D702" s="76"/>
      <c r="E702" s="91" t="s">
        <v>36</v>
      </c>
      <c r="F702" s="455"/>
      <c r="G702" s="456"/>
    </row>
    <row r="703" spans="3:7" ht="14.25" hidden="1" customHeight="1" x14ac:dyDescent="0.25">
      <c r="C703" s="93"/>
      <c r="D703" s="92" t="str">
        <f>D702&amp;"KW"</f>
        <v>KW</v>
      </c>
      <c r="E703" s="91" t="s">
        <v>37</v>
      </c>
      <c r="F703" s="455"/>
      <c r="G703" s="456"/>
    </row>
    <row r="704" spans="3:7" ht="14.25" hidden="1" customHeight="1" x14ac:dyDescent="0.25">
      <c r="C704" s="93" t="s">
        <v>371</v>
      </c>
      <c r="D704" s="76"/>
      <c r="E704" s="91" t="s">
        <v>36</v>
      </c>
      <c r="F704" s="455"/>
      <c r="G704" s="456"/>
    </row>
    <row r="705" spans="3:7" ht="14.25" hidden="1" customHeight="1" x14ac:dyDescent="0.25">
      <c r="C705" s="93"/>
      <c r="D705" s="92" t="str">
        <f>D704&amp;"KW"</f>
        <v>KW</v>
      </c>
      <c r="E705" s="91" t="s">
        <v>37</v>
      </c>
      <c r="F705" s="455"/>
      <c r="G705" s="456"/>
    </row>
    <row r="706" spans="3:7" ht="14.25" hidden="1" customHeight="1" x14ac:dyDescent="0.25">
      <c r="C706" s="93" t="s">
        <v>372</v>
      </c>
      <c r="D706" s="76"/>
      <c r="E706" s="91" t="s">
        <v>36</v>
      </c>
      <c r="F706" s="455"/>
      <c r="G706" s="456"/>
    </row>
    <row r="707" spans="3:7" ht="14.25" hidden="1" customHeight="1" x14ac:dyDescent="0.25">
      <c r="C707" s="93"/>
      <c r="D707" s="92" t="str">
        <f>D706&amp;"KW"</f>
        <v>KW</v>
      </c>
      <c r="E707" s="91" t="s">
        <v>37</v>
      </c>
      <c r="F707" s="455"/>
      <c r="G707" s="456"/>
    </row>
    <row r="708" spans="3:7" ht="14.25" hidden="1" customHeight="1" x14ac:dyDescent="0.25">
      <c r="C708" s="93" t="s">
        <v>373</v>
      </c>
      <c r="D708" s="76"/>
      <c r="E708" s="91" t="s">
        <v>36</v>
      </c>
      <c r="F708" s="455"/>
      <c r="G708" s="456"/>
    </row>
    <row r="709" spans="3:7" ht="14.25" hidden="1" customHeight="1" x14ac:dyDescent="0.25">
      <c r="C709" s="93"/>
      <c r="D709" s="92" t="str">
        <f>D708&amp;"KW"</f>
        <v>KW</v>
      </c>
      <c r="E709" s="91" t="s">
        <v>37</v>
      </c>
      <c r="F709" s="455"/>
      <c r="G709" s="456"/>
    </row>
    <row r="710" spans="3:7" ht="14.25" hidden="1" customHeight="1" x14ac:dyDescent="0.25">
      <c r="C710" s="93" t="s">
        <v>374</v>
      </c>
      <c r="D710" s="76"/>
      <c r="E710" s="91" t="s">
        <v>36</v>
      </c>
      <c r="F710" s="455"/>
      <c r="G710" s="456"/>
    </row>
    <row r="711" spans="3:7" ht="14.25" hidden="1" customHeight="1" x14ac:dyDescent="0.25">
      <c r="C711" s="93"/>
      <c r="D711" s="92" t="str">
        <f>D710&amp;"KW"</f>
        <v>KW</v>
      </c>
      <c r="E711" s="91" t="s">
        <v>37</v>
      </c>
      <c r="F711" s="455"/>
      <c r="G711" s="456"/>
    </row>
    <row r="712" spans="3:7" ht="14.25" hidden="1" customHeight="1" x14ac:dyDescent="0.25">
      <c r="C712" s="93" t="s">
        <v>375</v>
      </c>
      <c r="D712" s="76"/>
      <c r="E712" s="91" t="s">
        <v>36</v>
      </c>
      <c r="F712" s="455"/>
      <c r="G712" s="456"/>
    </row>
    <row r="713" spans="3:7" ht="14.25" hidden="1" customHeight="1" x14ac:dyDescent="0.25">
      <c r="C713" s="93"/>
      <c r="D713" s="92" t="str">
        <f>D712&amp;"KW"</f>
        <v>KW</v>
      </c>
      <c r="E713" s="91" t="s">
        <v>37</v>
      </c>
      <c r="F713" s="455"/>
      <c r="G713" s="456"/>
    </row>
    <row r="714" spans="3:7" ht="14.25" hidden="1" customHeight="1" x14ac:dyDescent="0.25">
      <c r="C714" s="93" t="s">
        <v>376</v>
      </c>
      <c r="D714" s="76"/>
      <c r="E714" s="91" t="s">
        <v>36</v>
      </c>
      <c r="F714" s="455"/>
      <c r="G714" s="456"/>
    </row>
    <row r="715" spans="3:7" ht="14.25" hidden="1" customHeight="1" x14ac:dyDescent="0.25">
      <c r="C715" s="93"/>
      <c r="D715" s="92" t="str">
        <f>D714&amp;"KW"</f>
        <v>KW</v>
      </c>
      <c r="E715" s="91" t="s">
        <v>37</v>
      </c>
      <c r="F715" s="455"/>
      <c r="G715" s="456"/>
    </row>
    <row r="716" spans="3:7" ht="14.25" hidden="1" customHeight="1" x14ac:dyDescent="0.25">
      <c r="C716" s="93" t="s">
        <v>377</v>
      </c>
      <c r="D716" s="76"/>
      <c r="E716" s="91" t="s">
        <v>36</v>
      </c>
      <c r="F716" s="455"/>
      <c r="G716" s="456"/>
    </row>
    <row r="717" spans="3:7" ht="14.25" hidden="1" customHeight="1" x14ac:dyDescent="0.25">
      <c r="C717" s="93"/>
      <c r="D717" s="92" t="str">
        <f>D716&amp;"KW"</f>
        <v>KW</v>
      </c>
      <c r="E717" s="91" t="s">
        <v>37</v>
      </c>
      <c r="F717" s="455"/>
      <c r="G717" s="456"/>
    </row>
    <row r="718" spans="3:7" ht="14.25" hidden="1" customHeight="1" x14ac:dyDescent="0.25">
      <c r="C718" s="93" t="s">
        <v>378</v>
      </c>
      <c r="D718" s="76"/>
      <c r="E718" s="91" t="s">
        <v>36</v>
      </c>
      <c r="F718" s="455"/>
      <c r="G718" s="456"/>
    </row>
    <row r="719" spans="3:7" ht="14.25" hidden="1" customHeight="1" x14ac:dyDescent="0.25">
      <c r="C719" s="93"/>
      <c r="D719" s="92" t="str">
        <f>D718&amp;"KW"</f>
        <v>KW</v>
      </c>
      <c r="E719" s="91" t="s">
        <v>37</v>
      </c>
      <c r="F719" s="455"/>
      <c r="G719" s="456"/>
    </row>
    <row r="720" spans="3:7" ht="14.25" hidden="1" customHeight="1" x14ac:dyDescent="0.25">
      <c r="C720" s="93" t="s">
        <v>379</v>
      </c>
      <c r="D720" s="76"/>
      <c r="E720" s="91" t="s">
        <v>36</v>
      </c>
      <c r="F720" s="455"/>
      <c r="G720" s="456"/>
    </row>
    <row r="721" spans="3:7" ht="14.25" hidden="1" customHeight="1" x14ac:dyDescent="0.25">
      <c r="C721" s="93"/>
      <c r="D721" s="92" t="str">
        <f>D720&amp;"KW"</f>
        <v>KW</v>
      </c>
      <c r="E721" s="91" t="s">
        <v>37</v>
      </c>
      <c r="F721" s="455"/>
      <c r="G721" s="456"/>
    </row>
    <row r="722" spans="3:7" ht="14.25" hidden="1" customHeight="1" x14ac:dyDescent="0.25">
      <c r="C722" s="93" t="s">
        <v>380</v>
      </c>
      <c r="D722" s="76"/>
      <c r="E722" s="91" t="s">
        <v>36</v>
      </c>
      <c r="F722" s="455"/>
      <c r="G722" s="456"/>
    </row>
    <row r="723" spans="3:7" ht="14.25" hidden="1" customHeight="1" x14ac:dyDescent="0.25">
      <c r="C723" s="93"/>
      <c r="D723" s="92" t="str">
        <f>D722&amp;"KW"</f>
        <v>KW</v>
      </c>
      <c r="E723" s="91" t="s">
        <v>37</v>
      </c>
      <c r="F723" s="455"/>
      <c r="G723" s="456"/>
    </row>
    <row r="724" spans="3:7" ht="14.25" hidden="1" customHeight="1" x14ac:dyDescent="0.25">
      <c r="C724" s="93" t="s">
        <v>381</v>
      </c>
      <c r="D724" s="76"/>
      <c r="E724" s="91" t="s">
        <v>36</v>
      </c>
      <c r="F724" s="455"/>
      <c r="G724" s="456"/>
    </row>
    <row r="725" spans="3:7" ht="14.25" hidden="1" customHeight="1" x14ac:dyDescent="0.25">
      <c r="C725" s="93"/>
      <c r="D725" s="92" t="str">
        <f>D724&amp;"KW"</f>
        <v>KW</v>
      </c>
      <c r="E725" s="91" t="s">
        <v>37</v>
      </c>
      <c r="F725" s="455"/>
      <c r="G725" s="456"/>
    </row>
    <row r="726" spans="3:7" ht="14.25" hidden="1" customHeight="1" x14ac:dyDescent="0.25">
      <c r="C726" s="93" t="s">
        <v>382</v>
      </c>
      <c r="D726" s="76"/>
      <c r="E726" s="91" t="s">
        <v>36</v>
      </c>
      <c r="F726" s="455"/>
      <c r="G726" s="456"/>
    </row>
    <row r="727" spans="3:7" ht="14.25" hidden="1" customHeight="1" x14ac:dyDescent="0.25">
      <c r="C727" s="93"/>
      <c r="D727" s="92" t="str">
        <f>D726&amp;"KW"</f>
        <v>KW</v>
      </c>
      <c r="E727" s="91" t="s">
        <v>37</v>
      </c>
      <c r="F727" s="455"/>
      <c r="G727" s="456"/>
    </row>
    <row r="728" spans="3:7" ht="14.25" hidden="1" customHeight="1" x14ac:dyDescent="0.25">
      <c r="C728" s="93" t="s">
        <v>383</v>
      </c>
      <c r="D728" s="76"/>
      <c r="E728" s="91" t="s">
        <v>36</v>
      </c>
      <c r="F728" s="455"/>
      <c r="G728" s="456"/>
    </row>
    <row r="729" spans="3:7" ht="14.25" hidden="1" customHeight="1" x14ac:dyDescent="0.25">
      <c r="C729" s="93"/>
      <c r="D729" s="92" t="str">
        <f>D728&amp;"KW"</f>
        <v>KW</v>
      </c>
      <c r="E729" s="91" t="s">
        <v>37</v>
      </c>
      <c r="F729" s="455"/>
      <c r="G729" s="456"/>
    </row>
    <row r="730" spans="3:7" ht="14.25" hidden="1" customHeight="1" x14ac:dyDescent="0.25">
      <c r="C730" s="93" t="s">
        <v>384</v>
      </c>
      <c r="D730" s="76"/>
      <c r="E730" s="91" t="s">
        <v>36</v>
      </c>
      <c r="F730" s="455"/>
      <c r="G730" s="456"/>
    </row>
    <row r="731" spans="3:7" ht="14.25" hidden="1" customHeight="1" x14ac:dyDescent="0.25">
      <c r="C731" s="93"/>
      <c r="D731" s="92" t="str">
        <f>D730&amp;"KW"</f>
        <v>KW</v>
      </c>
      <c r="E731" s="91" t="s">
        <v>37</v>
      </c>
      <c r="F731" s="455"/>
      <c r="G731" s="456"/>
    </row>
    <row r="732" spans="3:7" ht="14.25" hidden="1" customHeight="1" x14ac:dyDescent="0.25">
      <c r="C732" s="93" t="s">
        <v>385</v>
      </c>
      <c r="D732" s="76"/>
      <c r="E732" s="91" t="s">
        <v>36</v>
      </c>
      <c r="F732" s="455"/>
      <c r="G732" s="456"/>
    </row>
    <row r="733" spans="3:7" ht="14.25" hidden="1" customHeight="1" x14ac:dyDescent="0.25">
      <c r="C733" s="93"/>
      <c r="D733" s="92" t="str">
        <f>D732&amp;"KW"</f>
        <v>KW</v>
      </c>
      <c r="E733" s="91" t="s">
        <v>37</v>
      </c>
      <c r="F733" s="455"/>
      <c r="G733" s="456"/>
    </row>
    <row r="734" spans="3:7" ht="14.25" hidden="1" customHeight="1" x14ac:dyDescent="0.25">
      <c r="C734" s="93" t="s">
        <v>386</v>
      </c>
      <c r="D734" s="76"/>
      <c r="E734" s="91" t="s">
        <v>36</v>
      </c>
      <c r="F734" s="455"/>
      <c r="G734" s="456"/>
    </row>
    <row r="735" spans="3:7" ht="14.25" hidden="1" customHeight="1" x14ac:dyDescent="0.25">
      <c r="C735" s="93"/>
      <c r="D735" s="92" t="str">
        <f>D734&amp;"KW"</f>
        <v>KW</v>
      </c>
      <c r="E735" s="91" t="s">
        <v>37</v>
      </c>
      <c r="F735" s="455"/>
      <c r="G735" s="456"/>
    </row>
    <row r="736" spans="3:7" ht="14.25" hidden="1" customHeight="1" x14ac:dyDescent="0.25">
      <c r="C736" s="93" t="s">
        <v>387</v>
      </c>
      <c r="D736" s="76"/>
      <c r="E736" s="91" t="s">
        <v>36</v>
      </c>
      <c r="F736" s="455"/>
      <c r="G736" s="456"/>
    </row>
    <row r="737" spans="3:7" ht="14.25" hidden="1" customHeight="1" x14ac:dyDescent="0.25">
      <c r="C737" s="93"/>
      <c r="D737" s="92" t="str">
        <f>D736&amp;"KW"</f>
        <v>KW</v>
      </c>
      <c r="E737" s="91" t="s">
        <v>37</v>
      </c>
      <c r="F737" s="455"/>
      <c r="G737" s="456"/>
    </row>
    <row r="738" spans="3:7" ht="14.25" hidden="1" customHeight="1" x14ac:dyDescent="0.25">
      <c r="C738" s="93" t="s">
        <v>388</v>
      </c>
      <c r="D738" s="76"/>
      <c r="E738" s="91" t="s">
        <v>36</v>
      </c>
      <c r="F738" s="455"/>
      <c r="G738" s="456"/>
    </row>
    <row r="739" spans="3:7" ht="14.25" hidden="1" customHeight="1" x14ac:dyDescent="0.25">
      <c r="C739" s="93"/>
      <c r="D739" s="92" t="str">
        <f>D738&amp;"KW"</f>
        <v>KW</v>
      </c>
      <c r="E739" s="91" t="s">
        <v>37</v>
      </c>
      <c r="F739" s="455"/>
      <c r="G739" s="456"/>
    </row>
    <row r="740" spans="3:7" ht="14.25" hidden="1" customHeight="1" x14ac:dyDescent="0.25">
      <c r="C740" s="93" t="s">
        <v>389</v>
      </c>
      <c r="D740" s="76"/>
      <c r="E740" s="91" t="s">
        <v>36</v>
      </c>
      <c r="F740" s="455"/>
      <c r="G740" s="456"/>
    </row>
    <row r="741" spans="3:7" ht="14.25" hidden="1" customHeight="1" x14ac:dyDescent="0.25">
      <c r="C741" s="93"/>
      <c r="D741" s="92" t="str">
        <f>D740&amp;"KW"</f>
        <v>KW</v>
      </c>
      <c r="E741" s="91" t="s">
        <v>37</v>
      </c>
      <c r="F741" s="455"/>
      <c r="G741" s="456"/>
    </row>
    <row r="742" spans="3:7" ht="14.25" hidden="1" customHeight="1" x14ac:dyDescent="0.25">
      <c r="C742" s="93" t="s">
        <v>390</v>
      </c>
      <c r="D742" s="76"/>
      <c r="E742" s="91" t="s">
        <v>36</v>
      </c>
      <c r="F742" s="455"/>
      <c r="G742" s="456"/>
    </row>
    <row r="743" spans="3:7" ht="14.25" hidden="1" customHeight="1" x14ac:dyDescent="0.25">
      <c r="C743" s="93"/>
      <c r="D743" s="92" t="str">
        <f>D742&amp;"KW"</f>
        <v>KW</v>
      </c>
      <c r="E743" s="91" t="s">
        <v>37</v>
      </c>
      <c r="F743" s="455"/>
      <c r="G743" s="456"/>
    </row>
    <row r="744" spans="3:7" ht="14.25" hidden="1" customHeight="1" x14ac:dyDescent="0.25">
      <c r="C744" s="93" t="s">
        <v>391</v>
      </c>
      <c r="D744" s="76"/>
      <c r="E744" s="91" t="s">
        <v>36</v>
      </c>
      <c r="F744" s="455"/>
      <c r="G744" s="456"/>
    </row>
    <row r="745" spans="3:7" ht="14.25" hidden="1" customHeight="1" x14ac:dyDescent="0.25">
      <c r="C745" s="93"/>
      <c r="D745" s="92" t="str">
        <f>D744&amp;"KW"</f>
        <v>KW</v>
      </c>
      <c r="E745" s="91" t="s">
        <v>37</v>
      </c>
      <c r="F745" s="455"/>
      <c r="G745" s="456"/>
    </row>
    <row r="746" spans="3:7" ht="14.25" hidden="1" customHeight="1" x14ac:dyDescent="0.25">
      <c r="C746" s="93" t="s">
        <v>392</v>
      </c>
      <c r="D746" s="76"/>
      <c r="E746" s="91" t="s">
        <v>36</v>
      </c>
      <c r="F746" s="455"/>
      <c r="G746" s="456"/>
    </row>
    <row r="747" spans="3:7" ht="14.25" hidden="1" customHeight="1" x14ac:dyDescent="0.25">
      <c r="C747" s="93"/>
      <c r="D747" s="92" t="str">
        <f>D746&amp;"KW"</f>
        <v>KW</v>
      </c>
      <c r="E747" s="91" t="s">
        <v>37</v>
      </c>
      <c r="F747" s="455"/>
      <c r="G747" s="456"/>
    </row>
    <row r="748" spans="3:7" ht="14.25" hidden="1" customHeight="1" x14ac:dyDescent="0.25">
      <c r="C748" s="93" t="s">
        <v>393</v>
      </c>
      <c r="D748" s="76"/>
      <c r="E748" s="91" t="s">
        <v>36</v>
      </c>
      <c r="F748" s="455"/>
      <c r="G748" s="456"/>
    </row>
    <row r="749" spans="3:7" ht="14.25" hidden="1" customHeight="1" x14ac:dyDescent="0.25">
      <c r="C749" s="93"/>
      <c r="D749" s="92" t="str">
        <f>D748&amp;"KW"</f>
        <v>KW</v>
      </c>
      <c r="E749" s="91" t="s">
        <v>37</v>
      </c>
      <c r="F749" s="455"/>
      <c r="G749" s="456"/>
    </row>
    <row r="750" spans="3:7" ht="14.25" hidden="1" customHeight="1" x14ac:dyDescent="0.25">
      <c r="C750" s="93" t="s">
        <v>394</v>
      </c>
      <c r="D750" s="76"/>
      <c r="E750" s="91" t="s">
        <v>36</v>
      </c>
      <c r="F750" s="455"/>
      <c r="G750" s="456"/>
    </row>
    <row r="751" spans="3:7" ht="14.25" hidden="1" customHeight="1" x14ac:dyDescent="0.25">
      <c r="C751" s="93"/>
      <c r="D751" s="92" t="str">
        <f>D750&amp;"KW"</f>
        <v>KW</v>
      </c>
      <c r="E751" s="91" t="s">
        <v>37</v>
      </c>
      <c r="F751" s="455"/>
      <c r="G751" s="456"/>
    </row>
    <row r="752" spans="3:7" ht="14.25" hidden="1" customHeight="1" x14ac:dyDescent="0.25">
      <c r="C752" s="93" t="s">
        <v>395</v>
      </c>
      <c r="D752" s="76"/>
      <c r="E752" s="91" t="s">
        <v>36</v>
      </c>
      <c r="F752" s="455"/>
      <c r="G752" s="456"/>
    </row>
    <row r="753" spans="3:7" ht="14.25" hidden="1" customHeight="1" x14ac:dyDescent="0.25">
      <c r="C753" s="93"/>
      <c r="D753" s="92" t="str">
        <f>D752&amp;"KW"</f>
        <v>KW</v>
      </c>
      <c r="E753" s="91" t="s">
        <v>37</v>
      </c>
      <c r="F753" s="455"/>
      <c r="G753" s="456"/>
    </row>
    <row r="754" spans="3:7" ht="14.25" hidden="1" customHeight="1" x14ac:dyDescent="0.25">
      <c r="C754" s="93" t="s">
        <v>396</v>
      </c>
      <c r="D754" s="76"/>
      <c r="E754" s="91" t="s">
        <v>36</v>
      </c>
      <c r="F754" s="455"/>
      <c r="G754" s="456"/>
    </row>
    <row r="755" spans="3:7" ht="14.25" hidden="1" customHeight="1" x14ac:dyDescent="0.25">
      <c r="C755" s="93"/>
      <c r="D755" s="92" t="str">
        <f>D754&amp;"KW"</f>
        <v>KW</v>
      </c>
      <c r="E755" s="91" t="s">
        <v>37</v>
      </c>
      <c r="F755" s="455"/>
      <c r="G755" s="456"/>
    </row>
    <row r="756" spans="3:7" ht="14.25" hidden="1" customHeight="1" x14ac:dyDescent="0.25">
      <c r="C756" s="93" t="s">
        <v>397</v>
      </c>
      <c r="D756" s="76"/>
      <c r="E756" s="91" t="s">
        <v>36</v>
      </c>
      <c r="F756" s="455"/>
      <c r="G756" s="456"/>
    </row>
    <row r="757" spans="3:7" ht="14.25" hidden="1" customHeight="1" x14ac:dyDescent="0.25">
      <c r="C757" s="93"/>
      <c r="D757" s="92" t="str">
        <f>D756&amp;"KW"</f>
        <v>KW</v>
      </c>
      <c r="E757" s="91" t="s">
        <v>37</v>
      </c>
      <c r="F757" s="455"/>
      <c r="G757" s="456"/>
    </row>
    <row r="758" spans="3:7" ht="14.25" hidden="1" customHeight="1" x14ac:dyDescent="0.25">
      <c r="C758" s="93" t="s">
        <v>398</v>
      </c>
      <c r="D758" s="76"/>
      <c r="E758" s="91" t="s">
        <v>36</v>
      </c>
      <c r="F758" s="455"/>
      <c r="G758" s="456"/>
    </row>
    <row r="759" spans="3:7" ht="14.25" hidden="1" customHeight="1" x14ac:dyDescent="0.25">
      <c r="C759" s="93"/>
      <c r="D759" s="92" t="str">
        <f>D758&amp;"KW"</f>
        <v>KW</v>
      </c>
      <c r="E759" s="91" t="s">
        <v>37</v>
      </c>
      <c r="F759" s="455"/>
      <c r="G759" s="456"/>
    </row>
    <row r="760" spans="3:7" ht="14.25" hidden="1" customHeight="1" x14ac:dyDescent="0.25">
      <c r="C760" s="93" t="s">
        <v>399</v>
      </c>
      <c r="D760" s="76"/>
      <c r="E760" s="91" t="s">
        <v>36</v>
      </c>
      <c r="F760" s="455"/>
      <c r="G760" s="456"/>
    </row>
    <row r="761" spans="3:7" ht="14.25" hidden="1" customHeight="1" x14ac:dyDescent="0.25">
      <c r="C761" s="93"/>
      <c r="D761" s="92" t="str">
        <f>D760&amp;"KW"</f>
        <v>KW</v>
      </c>
      <c r="E761" s="91" t="s">
        <v>37</v>
      </c>
      <c r="F761" s="455"/>
      <c r="G761" s="456"/>
    </row>
    <row r="762" spans="3:7" ht="14.25" hidden="1" customHeight="1" x14ac:dyDescent="0.25">
      <c r="C762" s="93" t="s">
        <v>400</v>
      </c>
      <c r="D762" s="76"/>
      <c r="E762" s="91" t="s">
        <v>36</v>
      </c>
      <c r="F762" s="455"/>
      <c r="G762" s="456"/>
    </row>
    <row r="763" spans="3:7" ht="14.25" hidden="1" customHeight="1" x14ac:dyDescent="0.25">
      <c r="C763" s="93"/>
      <c r="D763" s="92" t="str">
        <f>D762&amp;"KW"</f>
        <v>KW</v>
      </c>
      <c r="E763" s="91" t="s">
        <v>37</v>
      </c>
      <c r="F763" s="455"/>
      <c r="G763" s="456"/>
    </row>
    <row r="764" spans="3:7" ht="14.25" hidden="1" customHeight="1" x14ac:dyDescent="0.25">
      <c r="C764" s="93" t="s">
        <v>401</v>
      </c>
      <c r="D764" s="76"/>
      <c r="E764" s="91" t="s">
        <v>36</v>
      </c>
      <c r="F764" s="455"/>
      <c r="G764" s="456"/>
    </row>
    <row r="765" spans="3:7" ht="14.25" hidden="1" customHeight="1" x14ac:dyDescent="0.25">
      <c r="C765" s="93"/>
      <c r="D765" s="92" t="str">
        <f>D764&amp;"KW"</f>
        <v>KW</v>
      </c>
      <c r="E765" s="91" t="s">
        <v>37</v>
      </c>
      <c r="F765" s="455"/>
      <c r="G765" s="456"/>
    </row>
    <row r="766" spans="3:7" ht="14.25" hidden="1" customHeight="1" x14ac:dyDescent="0.25">
      <c r="C766" s="93" t="s">
        <v>402</v>
      </c>
      <c r="D766" s="76"/>
      <c r="E766" s="91" t="s">
        <v>36</v>
      </c>
      <c r="F766" s="455"/>
      <c r="G766" s="456"/>
    </row>
    <row r="767" spans="3:7" ht="14.25" hidden="1" customHeight="1" x14ac:dyDescent="0.25">
      <c r="C767" s="93"/>
      <c r="D767" s="92" t="str">
        <f>D766&amp;"KW"</f>
        <v>KW</v>
      </c>
      <c r="E767" s="91" t="s">
        <v>37</v>
      </c>
      <c r="F767" s="455"/>
      <c r="G767" s="456"/>
    </row>
    <row r="768" spans="3:7" ht="14.25" hidden="1" customHeight="1" x14ac:dyDescent="0.25">
      <c r="C768" s="93" t="s">
        <v>403</v>
      </c>
      <c r="D768" s="76"/>
      <c r="E768" s="91" t="s">
        <v>36</v>
      </c>
      <c r="F768" s="455"/>
      <c r="G768" s="456"/>
    </row>
    <row r="769" spans="3:7" ht="14.25" hidden="1" customHeight="1" x14ac:dyDescent="0.25">
      <c r="C769" s="93"/>
      <c r="D769" s="92" t="str">
        <f>D768&amp;"KW"</f>
        <v>KW</v>
      </c>
      <c r="E769" s="91" t="s">
        <v>37</v>
      </c>
      <c r="F769" s="455"/>
      <c r="G769" s="456"/>
    </row>
    <row r="770" spans="3:7" ht="14.25" hidden="1" customHeight="1" x14ac:dyDescent="0.25">
      <c r="C770" s="93" t="s">
        <v>404</v>
      </c>
      <c r="D770" s="76"/>
      <c r="E770" s="91" t="s">
        <v>36</v>
      </c>
      <c r="F770" s="455"/>
      <c r="G770" s="456"/>
    </row>
    <row r="771" spans="3:7" ht="14.25" hidden="1" customHeight="1" x14ac:dyDescent="0.25">
      <c r="C771" s="93"/>
      <c r="D771" s="92" t="str">
        <f>D770&amp;"KW"</f>
        <v>KW</v>
      </c>
      <c r="E771" s="91" t="s">
        <v>37</v>
      </c>
      <c r="F771" s="455"/>
      <c r="G771" s="456"/>
    </row>
    <row r="772" spans="3:7" ht="14.25" hidden="1" customHeight="1" x14ac:dyDescent="0.25">
      <c r="C772" s="93" t="s">
        <v>405</v>
      </c>
      <c r="D772" s="76"/>
      <c r="E772" s="91" t="s">
        <v>36</v>
      </c>
      <c r="F772" s="455"/>
      <c r="G772" s="456"/>
    </row>
    <row r="773" spans="3:7" ht="14.25" hidden="1" customHeight="1" x14ac:dyDescent="0.25">
      <c r="C773" s="93"/>
      <c r="D773" s="92" t="str">
        <f>D772&amp;"KW"</f>
        <v>KW</v>
      </c>
      <c r="E773" s="91" t="s">
        <v>37</v>
      </c>
      <c r="F773" s="455"/>
      <c r="G773" s="456"/>
    </row>
    <row r="774" spans="3:7" ht="14.25" hidden="1" customHeight="1" x14ac:dyDescent="0.25">
      <c r="C774" s="93" t="s">
        <v>406</v>
      </c>
      <c r="D774" s="76"/>
      <c r="E774" s="91" t="s">
        <v>36</v>
      </c>
      <c r="F774" s="455"/>
      <c r="G774" s="456"/>
    </row>
    <row r="775" spans="3:7" ht="14.25" hidden="1" customHeight="1" x14ac:dyDescent="0.25">
      <c r="C775" s="93"/>
      <c r="D775" s="92" t="str">
        <f>D774&amp;"KW"</f>
        <v>KW</v>
      </c>
      <c r="E775" s="91" t="s">
        <v>37</v>
      </c>
      <c r="F775" s="455"/>
      <c r="G775" s="456"/>
    </row>
    <row r="776" spans="3:7" ht="14.25" hidden="1" customHeight="1" x14ac:dyDescent="0.25">
      <c r="C776" s="93" t="s">
        <v>407</v>
      </c>
      <c r="D776" s="76"/>
      <c r="E776" s="91" t="s">
        <v>36</v>
      </c>
      <c r="F776" s="455"/>
      <c r="G776" s="456"/>
    </row>
    <row r="777" spans="3:7" ht="14.25" hidden="1" customHeight="1" x14ac:dyDescent="0.25">
      <c r="C777" s="93"/>
      <c r="D777" s="92" t="str">
        <f>D776&amp;"KW"</f>
        <v>KW</v>
      </c>
      <c r="E777" s="91" t="s">
        <v>37</v>
      </c>
      <c r="F777" s="455"/>
      <c r="G777" s="456"/>
    </row>
  </sheetData>
  <mergeCells count="309">
    <mergeCell ref="F477:G477"/>
    <mergeCell ref="F478:G478"/>
    <mergeCell ref="D7:G7"/>
    <mergeCell ref="D9:G9"/>
    <mergeCell ref="C17:C18"/>
    <mergeCell ref="D17:D18"/>
    <mergeCell ref="F17:G17"/>
    <mergeCell ref="D2:G2"/>
    <mergeCell ref="C4:E4"/>
    <mergeCell ref="F4:G4"/>
    <mergeCell ref="F487:G487"/>
    <mergeCell ref="F488:G488"/>
    <mergeCell ref="F485:G485"/>
    <mergeCell ref="F486:G486"/>
    <mergeCell ref="F483:G483"/>
    <mergeCell ref="F484:G484"/>
    <mergeCell ref="F481:G481"/>
    <mergeCell ref="F482:G482"/>
    <mergeCell ref="F479:G479"/>
    <mergeCell ref="F480:G480"/>
    <mergeCell ref="F497:G497"/>
    <mergeCell ref="F498:G498"/>
    <mergeCell ref="F495:G495"/>
    <mergeCell ref="F496:G496"/>
    <mergeCell ref="F493:G493"/>
    <mergeCell ref="F494:G494"/>
    <mergeCell ref="F491:G491"/>
    <mergeCell ref="F492:G492"/>
    <mergeCell ref="F489:G489"/>
    <mergeCell ref="F490:G490"/>
    <mergeCell ref="F507:G507"/>
    <mergeCell ref="F508:G508"/>
    <mergeCell ref="F505:G505"/>
    <mergeCell ref="F506:G506"/>
    <mergeCell ref="F503:G503"/>
    <mergeCell ref="F504:G504"/>
    <mergeCell ref="F501:G501"/>
    <mergeCell ref="F502:G502"/>
    <mergeCell ref="F499:G499"/>
    <mergeCell ref="F500:G500"/>
    <mergeCell ref="F517:G517"/>
    <mergeCell ref="F518:G518"/>
    <mergeCell ref="F515:G515"/>
    <mergeCell ref="F516:G516"/>
    <mergeCell ref="F513:G513"/>
    <mergeCell ref="F514:G514"/>
    <mergeCell ref="F511:G511"/>
    <mergeCell ref="F512:G512"/>
    <mergeCell ref="F509:G509"/>
    <mergeCell ref="F510:G510"/>
    <mergeCell ref="F527:G527"/>
    <mergeCell ref="F528:G528"/>
    <mergeCell ref="F525:G525"/>
    <mergeCell ref="F526:G526"/>
    <mergeCell ref="F523:G523"/>
    <mergeCell ref="F524:G524"/>
    <mergeCell ref="F521:G521"/>
    <mergeCell ref="F522:G522"/>
    <mergeCell ref="F519:G519"/>
    <mergeCell ref="F520:G520"/>
    <mergeCell ref="F537:G537"/>
    <mergeCell ref="F538:G538"/>
    <mergeCell ref="F535:G535"/>
    <mergeCell ref="F536:G536"/>
    <mergeCell ref="F533:G533"/>
    <mergeCell ref="F534:G534"/>
    <mergeCell ref="F531:G531"/>
    <mergeCell ref="F532:G532"/>
    <mergeCell ref="F529:G529"/>
    <mergeCell ref="F530:G530"/>
    <mergeCell ref="F547:G547"/>
    <mergeCell ref="F548:G548"/>
    <mergeCell ref="F545:G545"/>
    <mergeCell ref="F546:G546"/>
    <mergeCell ref="F543:G543"/>
    <mergeCell ref="F544:G544"/>
    <mergeCell ref="F541:G541"/>
    <mergeCell ref="F542:G542"/>
    <mergeCell ref="F539:G539"/>
    <mergeCell ref="F540:G540"/>
    <mergeCell ref="F557:G557"/>
    <mergeCell ref="F558:G558"/>
    <mergeCell ref="F555:G555"/>
    <mergeCell ref="F556:G556"/>
    <mergeCell ref="F553:G553"/>
    <mergeCell ref="F554:G554"/>
    <mergeCell ref="F551:G551"/>
    <mergeCell ref="F552:G552"/>
    <mergeCell ref="F549:G549"/>
    <mergeCell ref="F550:G550"/>
    <mergeCell ref="F567:G567"/>
    <mergeCell ref="F568:G568"/>
    <mergeCell ref="F565:G565"/>
    <mergeCell ref="F566:G566"/>
    <mergeCell ref="F563:G563"/>
    <mergeCell ref="F564:G564"/>
    <mergeCell ref="F561:G561"/>
    <mergeCell ref="F562:G562"/>
    <mergeCell ref="F559:G559"/>
    <mergeCell ref="F560:G560"/>
    <mergeCell ref="F577:G577"/>
    <mergeCell ref="F578:G578"/>
    <mergeCell ref="F575:G575"/>
    <mergeCell ref="F576:G576"/>
    <mergeCell ref="F573:G573"/>
    <mergeCell ref="F574:G574"/>
    <mergeCell ref="F571:G571"/>
    <mergeCell ref="F572:G572"/>
    <mergeCell ref="F569:G569"/>
    <mergeCell ref="F570:G570"/>
    <mergeCell ref="F587:G587"/>
    <mergeCell ref="F588:G588"/>
    <mergeCell ref="F585:G585"/>
    <mergeCell ref="F586:G586"/>
    <mergeCell ref="F583:G583"/>
    <mergeCell ref="F584:G584"/>
    <mergeCell ref="F581:G581"/>
    <mergeCell ref="F582:G582"/>
    <mergeCell ref="F579:G579"/>
    <mergeCell ref="F580:G580"/>
    <mergeCell ref="F597:G597"/>
    <mergeCell ref="F598:G598"/>
    <mergeCell ref="F595:G595"/>
    <mergeCell ref="F596:G596"/>
    <mergeCell ref="F593:G593"/>
    <mergeCell ref="F594:G594"/>
    <mergeCell ref="F591:G591"/>
    <mergeCell ref="F592:G592"/>
    <mergeCell ref="F589:G589"/>
    <mergeCell ref="F590:G590"/>
    <mergeCell ref="F607:G607"/>
    <mergeCell ref="F608:G608"/>
    <mergeCell ref="F605:G605"/>
    <mergeCell ref="F606:G606"/>
    <mergeCell ref="F603:G603"/>
    <mergeCell ref="F604:G604"/>
    <mergeCell ref="F601:G601"/>
    <mergeCell ref="F602:G602"/>
    <mergeCell ref="F599:G599"/>
    <mergeCell ref="F600:G600"/>
    <mergeCell ref="F617:G617"/>
    <mergeCell ref="F618:G618"/>
    <mergeCell ref="F615:G615"/>
    <mergeCell ref="F616:G616"/>
    <mergeCell ref="F613:G613"/>
    <mergeCell ref="F614:G614"/>
    <mergeCell ref="F611:G611"/>
    <mergeCell ref="F612:G612"/>
    <mergeCell ref="F609:G609"/>
    <mergeCell ref="F610:G610"/>
    <mergeCell ref="F627:G627"/>
    <mergeCell ref="F628:G628"/>
    <mergeCell ref="F625:G625"/>
    <mergeCell ref="F626:G626"/>
    <mergeCell ref="F623:G623"/>
    <mergeCell ref="F624:G624"/>
    <mergeCell ref="F621:G621"/>
    <mergeCell ref="F622:G622"/>
    <mergeCell ref="F619:G619"/>
    <mergeCell ref="F620:G620"/>
    <mergeCell ref="F637:G637"/>
    <mergeCell ref="F638:G638"/>
    <mergeCell ref="F635:G635"/>
    <mergeCell ref="F636:G636"/>
    <mergeCell ref="F633:G633"/>
    <mergeCell ref="F634:G634"/>
    <mergeCell ref="F631:G631"/>
    <mergeCell ref="F632:G632"/>
    <mergeCell ref="F629:G629"/>
    <mergeCell ref="F630:G630"/>
    <mergeCell ref="F647:G647"/>
    <mergeCell ref="F648:G648"/>
    <mergeCell ref="F645:G645"/>
    <mergeCell ref="F646:G646"/>
    <mergeCell ref="F643:G643"/>
    <mergeCell ref="F644:G644"/>
    <mergeCell ref="F641:G641"/>
    <mergeCell ref="F642:G642"/>
    <mergeCell ref="F639:G639"/>
    <mergeCell ref="F640:G640"/>
    <mergeCell ref="F657:G657"/>
    <mergeCell ref="F658:G658"/>
    <mergeCell ref="F655:G655"/>
    <mergeCell ref="F656:G656"/>
    <mergeCell ref="F653:G653"/>
    <mergeCell ref="F654:G654"/>
    <mergeCell ref="F651:G651"/>
    <mergeCell ref="F652:G652"/>
    <mergeCell ref="F649:G649"/>
    <mergeCell ref="F650:G650"/>
    <mergeCell ref="F667:G667"/>
    <mergeCell ref="F668:G668"/>
    <mergeCell ref="F665:G665"/>
    <mergeCell ref="F666:G666"/>
    <mergeCell ref="F663:G663"/>
    <mergeCell ref="F664:G664"/>
    <mergeCell ref="F661:G661"/>
    <mergeCell ref="F662:G662"/>
    <mergeCell ref="F659:G659"/>
    <mergeCell ref="F660:G660"/>
    <mergeCell ref="F677:G677"/>
    <mergeCell ref="F678:G678"/>
    <mergeCell ref="F675:G675"/>
    <mergeCell ref="F676:G676"/>
    <mergeCell ref="F673:G673"/>
    <mergeCell ref="F674:G674"/>
    <mergeCell ref="F671:G671"/>
    <mergeCell ref="F672:G672"/>
    <mergeCell ref="F669:G669"/>
    <mergeCell ref="F670:G670"/>
    <mergeCell ref="F687:G687"/>
    <mergeCell ref="F688:G688"/>
    <mergeCell ref="F685:G685"/>
    <mergeCell ref="F686:G686"/>
    <mergeCell ref="F683:G683"/>
    <mergeCell ref="F684:G684"/>
    <mergeCell ref="F681:G681"/>
    <mergeCell ref="F682:G682"/>
    <mergeCell ref="F679:G679"/>
    <mergeCell ref="F680:G680"/>
    <mergeCell ref="F697:G697"/>
    <mergeCell ref="F698:G698"/>
    <mergeCell ref="F695:G695"/>
    <mergeCell ref="F696:G696"/>
    <mergeCell ref="F693:G693"/>
    <mergeCell ref="F694:G694"/>
    <mergeCell ref="F691:G691"/>
    <mergeCell ref="F692:G692"/>
    <mergeCell ref="F689:G689"/>
    <mergeCell ref="F690:G690"/>
    <mergeCell ref="F707:G707"/>
    <mergeCell ref="F708:G708"/>
    <mergeCell ref="F705:G705"/>
    <mergeCell ref="F706:G706"/>
    <mergeCell ref="F703:G703"/>
    <mergeCell ref="F704:G704"/>
    <mergeCell ref="F701:G701"/>
    <mergeCell ref="F702:G702"/>
    <mergeCell ref="F699:G699"/>
    <mergeCell ref="F700:G700"/>
    <mergeCell ref="F717:G717"/>
    <mergeCell ref="F718:G718"/>
    <mergeCell ref="F715:G715"/>
    <mergeCell ref="F716:G716"/>
    <mergeCell ref="F713:G713"/>
    <mergeCell ref="F714:G714"/>
    <mergeCell ref="F711:G711"/>
    <mergeCell ref="F712:G712"/>
    <mergeCell ref="F709:G709"/>
    <mergeCell ref="F710:G710"/>
    <mergeCell ref="F727:G727"/>
    <mergeCell ref="F728:G728"/>
    <mergeCell ref="F725:G725"/>
    <mergeCell ref="F726:G726"/>
    <mergeCell ref="F723:G723"/>
    <mergeCell ref="F724:G724"/>
    <mergeCell ref="F721:G721"/>
    <mergeCell ref="F722:G722"/>
    <mergeCell ref="F719:G719"/>
    <mergeCell ref="F720:G720"/>
    <mergeCell ref="F737:G737"/>
    <mergeCell ref="F738:G738"/>
    <mergeCell ref="F735:G735"/>
    <mergeCell ref="F736:G736"/>
    <mergeCell ref="F733:G733"/>
    <mergeCell ref="F734:G734"/>
    <mergeCell ref="F731:G731"/>
    <mergeCell ref="F732:G732"/>
    <mergeCell ref="F729:G729"/>
    <mergeCell ref="F730:G730"/>
    <mergeCell ref="F747:G747"/>
    <mergeCell ref="F748:G748"/>
    <mergeCell ref="F745:G745"/>
    <mergeCell ref="F746:G746"/>
    <mergeCell ref="F743:G743"/>
    <mergeCell ref="F744:G744"/>
    <mergeCell ref="F741:G741"/>
    <mergeCell ref="F742:G742"/>
    <mergeCell ref="F739:G739"/>
    <mergeCell ref="F740:G740"/>
    <mergeCell ref="F757:G757"/>
    <mergeCell ref="F758:G758"/>
    <mergeCell ref="F755:G755"/>
    <mergeCell ref="F756:G756"/>
    <mergeCell ref="F753:G753"/>
    <mergeCell ref="F754:G754"/>
    <mergeCell ref="F751:G751"/>
    <mergeCell ref="F752:G752"/>
    <mergeCell ref="F749:G749"/>
    <mergeCell ref="F750:G750"/>
    <mergeCell ref="F767:G767"/>
    <mergeCell ref="F768:G768"/>
    <mergeCell ref="F765:G765"/>
    <mergeCell ref="F766:G766"/>
    <mergeCell ref="F763:G763"/>
    <mergeCell ref="F764:G764"/>
    <mergeCell ref="F761:G761"/>
    <mergeCell ref="F762:G762"/>
    <mergeCell ref="F759:G759"/>
    <mergeCell ref="F760:G760"/>
    <mergeCell ref="F777:G777"/>
    <mergeCell ref="F775:G775"/>
    <mergeCell ref="F776:G776"/>
    <mergeCell ref="F773:G773"/>
    <mergeCell ref="F774:G774"/>
    <mergeCell ref="F771:G771"/>
    <mergeCell ref="F772:G772"/>
    <mergeCell ref="F769:G769"/>
    <mergeCell ref="F770:G770"/>
  </mergeCells>
  <printOptions horizontalCentered="1"/>
  <pageMargins left="0.70866141732283472" right="0.70866141732283472" top="1.6141732283464567" bottom="0.6692913385826772" header="0.51181102362204722" footer="0.51181102362204722"/>
  <pageSetup scale="49" orientation="landscape" r:id="rId1"/>
  <headerFooter scaleWithDoc="0">
    <oddHeader>&amp;R&amp;7Toronto Hydro-Electric System Limited
EB-2018-0165
Exhibit U
Tab 8
Schedule 1
Appendix D
FILED:  April 30, 2019
Page &amp;P of &amp;N</oddHeader>
    <oddFooter>&amp;C&amp;7&amp;A</oddFooter>
  </headerFooter>
  <rowBreaks count="1" manualBreakCount="1">
    <brk id="483"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84"/>
  <sheetViews>
    <sheetView showGridLines="0" view="pageBreakPreview" zoomScale="60" zoomScaleNormal="85" workbookViewId="0">
      <selection activeCell="C21" sqref="C21"/>
    </sheetView>
  </sheetViews>
  <sheetFormatPr defaultColWidth="9.109375" defaultRowHeight="14.4" x14ac:dyDescent="0.3"/>
  <cols>
    <col min="1" max="1" width="55.88671875" style="97" customWidth="1"/>
    <col min="2" max="2" width="9.88671875" style="97" customWidth="1"/>
    <col min="3" max="3" width="31" style="97" bestFit="1" customWidth="1"/>
    <col min="4" max="4" width="31" style="97" customWidth="1"/>
    <col min="5" max="5" width="9.44140625" style="97" bestFit="1" customWidth="1"/>
    <col min="6" max="6" width="24.88671875" style="97" customWidth="1"/>
    <col min="7" max="7" width="11.88671875" style="97" customWidth="1"/>
    <col min="8" max="9" width="9.109375" style="97"/>
    <col min="10" max="10" width="32.33203125" style="97" customWidth="1"/>
    <col min="11" max="16384" width="9.109375" style="97"/>
  </cols>
  <sheetData>
    <row r="1" spans="1:5" ht="15.6" x14ac:dyDescent="0.3">
      <c r="A1" s="416" t="s">
        <v>515</v>
      </c>
    </row>
    <row r="3" spans="1:5" hidden="1" x14ac:dyDescent="0.3"/>
    <row r="4" spans="1:5" hidden="1" x14ac:dyDescent="0.3"/>
    <row r="5" spans="1:5" hidden="1" x14ac:dyDescent="0.3"/>
    <row r="6" spans="1:5" hidden="1" x14ac:dyDescent="0.3"/>
    <row r="7" spans="1:5" hidden="1" x14ac:dyDescent="0.3"/>
    <row r="8" spans="1:5" hidden="1" x14ac:dyDescent="0.3"/>
    <row r="9" spans="1:5" hidden="1" x14ac:dyDescent="0.3"/>
    <row r="10" spans="1:5" hidden="1" x14ac:dyDescent="0.3"/>
    <row r="11" spans="1:5" hidden="1" x14ac:dyDescent="0.3"/>
    <row r="12" spans="1:5" hidden="1" x14ac:dyDescent="0.3"/>
    <row r="13" spans="1:5" ht="18.75" hidden="1" customHeight="1" x14ac:dyDescent="0.3">
      <c r="A13" s="96"/>
      <c r="B13" s="96"/>
      <c r="C13" s="96"/>
      <c r="D13" s="96"/>
    </row>
    <row r="14" spans="1:5" ht="72" customHeight="1" x14ac:dyDescent="0.3">
      <c r="A14" s="476" t="s">
        <v>408</v>
      </c>
      <c r="B14" s="476"/>
      <c r="C14" s="476"/>
      <c r="D14" s="476"/>
    </row>
    <row r="15" spans="1:5" x14ac:dyDescent="0.3">
      <c r="A15" s="98"/>
      <c r="B15" s="98"/>
      <c r="C15" s="98"/>
      <c r="D15" s="98"/>
    </row>
    <row r="16" spans="1:5" ht="48" customHeight="1" x14ac:dyDescent="0.3">
      <c r="A16" s="65" t="s">
        <v>409</v>
      </c>
      <c r="B16" s="99">
        <v>2017</v>
      </c>
      <c r="C16" s="468"/>
      <c r="D16" s="469"/>
      <c r="E16" s="469"/>
    </row>
    <row r="17" spans="1:10" x14ac:dyDescent="0.3">
      <c r="A17" s="98"/>
      <c r="B17" s="98"/>
      <c r="C17" s="98"/>
      <c r="D17" s="98"/>
    </row>
    <row r="18" spans="1:10" ht="34.5" customHeight="1" x14ac:dyDescent="0.3">
      <c r="A18" s="476" t="s">
        <v>410</v>
      </c>
      <c r="B18" s="476"/>
      <c r="C18" s="476"/>
      <c r="D18" s="476"/>
      <c r="F18" s="429"/>
    </row>
    <row r="19" spans="1:10" ht="17.25" customHeight="1" thickBot="1" x14ac:dyDescent="0.35">
      <c r="B19" s="100"/>
      <c r="C19" s="101" t="s">
        <v>24</v>
      </c>
      <c r="D19" s="102">
        <v>2018</v>
      </c>
    </row>
    <row r="20" spans="1:10" s="107" customFormat="1" ht="56.25" customHeight="1" thickBot="1" x14ac:dyDescent="0.35">
      <c r="A20" s="103" t="s">
        <v>411</v>
      </c>
      <c r="B20" s="104" t="s">
        <v>0</v>
      </c>
      <c r="C20" s="105">
        <f>SUM(D20:D20)</f>
        <v>8363158143.3668232</v>
      </c>
      <c r="D20" s="106">
        <v>8363158143.3668232</v>
      </c>
      <c r="E20" s="97"/>
      <c r="F20" s="429"/>
      <c r="G20" s="344"/>
    </row>
    <row r="21" spans="1:10" s="107" customFormat="1" ht="27.6" thickBot="1" x14ac:dyDescent="0.35">
      <c r="A21" s="103" t="s">
        <v>412</v>
      </c>
      <c r="B21" s="104" t="s">
        <v>1</v>
      </c>
      <c r="C21" s="105">
        <f>SUM(D21:D21)</f>
        <v>489789515.34428704</v>
      </c>
      <c r="D21" s="108">
        <f>D184</f>
        <v>489789515.34428704</v>
      </c>
      <c r="E21" s="381"/>
      <c r="F21" s="345"/>
      <c r="G21" s="344"/>
    </row>
    <row r="22" spans="1:10" s="107" customFormat="1" ht="15" thickBot="1" x14ac:dyDescent="0.35">
      <c r="A22" s="109" t="s">
        <v>413</v>
      </c>
      <c r="B22" s="110" t="s">
        <v>414</v>
      </c>
      <c r="C22" s="111">
        <f>IFERROR(+C21/C20,0)</f>
        <v>5.8565138545509862E-2</v>
      </c>
      <c r="D22" s="408">
        <f>D20-D21</f>
        <v>7873368628.0225363</v>
      </c>
      <c r="E22" s="381">
        <f>D22-'4. Billing Determinants'!S41</f>
        <v>0</v>
      </c>
    </row>
    <row r="23" spans="1:10" x14ac:dyDescent="0.3">
      <c r="A23" s="96"/>
      <c r="B23" s="96"/>
      <c r="C23" s="96"/>
      <c r="D23" s="96"/>
    </row>
    <row r="24" spans="1:10" x14ac:dyDescent="0.3">
      <c r="A24" s="96"/>
      <c r="B24" s="96"/>
      <c r="C24" s="112"/>
      <c r="D24" s="112"/>
    </row>
    <row r="25" spans="1:10" ht="15" thickBot="1" x14ac:dyDescent="0.35">
      <c r="A25" s="477" t="s">
        <v>415</v>
      </c>
      <c r="B25" s="477"/>
      <c r="C25" s="477"/>
      <c r="D25" s="113"/>
    </row>
    <row r="26" spans="1:10" ht="15" hidden="1" thickBot="1" x14ac:dyDescent="0.35">
      <c r="A26" s="114"/>
      <c r="B26" s="114"/>
      <c r="C26" s="115"/>
      <c r="D26" s="115"/>
      <c r="J26" s="116"/>
    </row>
    <row r="27" spans="1:10" ht="15" thickBot="1" x14ac:dyDescent="0.35">
      <c r="A27" s="117" t="s">
        <v>416</v>
      </c>
      <c r="B27" s="117" t="s">
        <v>417</v>
      </c>
      <c r="C27" s="404">
        <v>-24283321.885842897</v>
      </c>
      <c r="D27" s="118"/>
    </row>
    <row r="28" spans="1:10" ht="15" thickBot="1" x14ac:dyDescent="0.35">
      <c r="A28" s="103" t="s">
        <v>418</v>
      </c>
      <c r="B28" s="119" t="s">
        <v>419</v>
      </c>
      <c r="C28" s="120">
        <f>+C22*C27</f>
        <v>-1422156.1105896011</v>
      </c>
      <c r="D28" s="121"/>
    </row>
    <row r="29" spans="1:10" ht="32.25" customHeight="1" thickBot="1" x14ac:dyDescent="0.35">
      <c r="A29" s="103" t="s">
        <v>420</v>
      </c>
      <c r="B29" s="119" t="s">
        <v>421</v>
      </c>
      <c r="C29" s="122">
        <f>+C27-C28</f>
        <v>-22861165.775253296</v>
      </c>
      <c r="D29" s="118"/>
    </row>
    <row r="30" spans="1:10" x14ac:dyDescent="0.3">
      <c r="A30" s="96"/>
      <c r="B30" s="96"/>
      <c r="C30" s="96"/>
      <c r="D30" s="96"/>
    </row>
    <row r="31" spans="1:10" x14ac:dyDescent="0.3">
      <c r="A31" s="478" t="s">
        <v>422</v>
      </c>
      <c r="B31" s="478"/>
      <c r="C31" s="479"/>
      <c r="D31" s="479"/>
    </row>
    <row r="32" spans="1:10" x14ac:dyDescent="0.3">
      <c r="A32" s="123" t="s">
        <v>423</v>
      </c>
      <c r="B32" s="123"/>
      <c r="C32" s="474">
        <f>'6. Class A Consumption Data'!C13</f>
        <v>127</v>
      </c>
      <c r="D32" s="475"/>
      <c r="E32" s="124"/>
      <c r="F32" s="124"/>
      <c r="G32" s="124"/>
    </row>
    <row r="33" spans="1:7" ht="65.25" customHeight="1" x14ac:dyDescent="0.3">
      <c r="A33" s="125" t="s">
        <v>99</v>
      </c>
      <c r="B33" s="125"/>
      <c r="C33" s="126" t="s">
        <v>424</v>
      </c>
      <c r="D33" s="126" t="s">
        <v>425</v>
      </c>
      <c r="E33" s="101" t="s">
        <v>426</v>
      </c>
      <c r="F33" s="127" t="s">
        <v>427</v>
      </c>
      <c r="G33" s="127" t="s">
        <v>428</v>
      </c>
    </row>
    <row r="34" spans="1:7" s="134" customFormat="1" x14ac:dyDescent="0.3">
      <c r="A34" s="128" t="s">
        <v>103</v>
      </c>
      <c r="B34" s="129"/>
      <c r="C34" s="130">
        <f t="shared" ref="C34:C65" si="0">SUM(D34:D34)</f>
        <v>10750334.308482999</v>
      </c>
      <c r="D34" s="130">
        <f t="array" ref="D34">SUM(IF('6. Class A Consumption Data'!F21:G21="B",'6. Class A Consumption Data'!F19:G19))</f>
        <v>10750334.308482999</v>
      </c>
      <c r="E34" s="131">
        <f t="shared" ref="E34:E65" si="1">IFERROR(+C34/$C$184,0)</f>
        <v>2.1948886147402077E-2</v>
      </c>
      <c r="F34" s="132">
        <f>E34*$C$28</f>
        <v>-31214.742555163313</v>
      </c>
      <c r="G34" s="133">
        <f>+F34/12</f>
        <v>-2601.2285462636096</v>
      </c>
    </row>
    <row r="35" spans="1:7" s="134" customFormat="1" x14ac:dyDescent="0.3">
      <c r="A35" s="128" t="s">
        <v>106</v>
      </c>
      <c r="B35" s="129"/>
      <c r="C35" s="130">
        <f t="shared" si="0"/>
        <v>70146307.763592005</v>
      </c>
      <c r="D35" s="130">
        <f t="array" ref="D35">SUM(IF('6. Class A Consumption Data'!F24:G24="B",'6. Class A Consumption Data'!F22:G22))</f>
        <v>70146307.763592005</v>
      </c>
      <c r="E35" s="131">
        <f t="shared" si="1"/>
        <v>0.14321725060669002</v>
      </c>
      <c r="F35" s="132">
        <f t="shared" ref="F35:F98" si="2">E35*$C$28</f>
        <v>-203677.28809214648</v>
      </c>
      <c r="G35" s="133">
        <f t="shared" ref="G35:G98" si="3">+F35/12</f>
        <v>-16973.107341012208</v>
      </c>
    </row>
    <row r="36" spans="1:7" s="134" customFormat="1" x14ac:dyDescent="0.3">
      <c r="A36" s="128" t="s">
        <v>107</v>
      </c>
      <c r="B36" s="135"/>
      <c r="C36" s="130">
        <f t="shared" si="0"/>
        <v>65561673.804488994</v>
      </c>
      <c r="D36" s="136">
        <f t="array" ref="D36">SUM(IF('6. Class A Consumption Data'!F27:G27="B",'6. Class A Consumption Data'!F25:G25))</f>
        <v>65561673.804488994</v>
      </c>
      <c r="E36" s="131">
        <f t="shared" si="1"/>
        <v>0.13385683390630324</v>
      </c>
      <c r="F36" s="132">
        <f t="shared" si="2"/>
        <v>-190365.31428402645</v>
      </c>
      <c r="G36" s="133">
        <f t="shared" si="3"/>
        <v>-15863.776190335537</v>
      </c>
    </row>
    <row r="37" spans="1:7" s="134" customFormat="1" x14ac:dyDescent="0.3">
      <c r="A37" s="128" t="s">
        <v>108</v>
      </c>
      <c r="B37" s="129"/>
      <c r="C37" s="130">
        <f t="shared" si="0"/>
        <v>329125987.96543008</v>
      </c>
      <c r="D37" s="130">
        <f t="array" ref="D37">SUM(IF('6. Class A Consumption Data'!F30:G30="B",'6. Class A Consumption Data'!F28:G28))</f>
        <v>329125987.96543008</v>
      </c>
      <c r="E37" s="131">
        <f t="shared" si="1"/>
        <v>0.67197434337498629</v>
      </c>
      <c r="F37" s="132">
        <f t="shared" si="2"/>
        <v>-955652.41859017161</v>
      </c>
      <c r="G37" s="133">
        <f t="shared" si="3"/>
        <v>-79637.701549180973</v>
      </c>
    </row>
    <row r="38" spans="1:7" s="134" customFormat="1" x14ac:dyDescent="0.3">
      <c r="A38" s="137" t="s">
        <v>109</v>
      </c>
      <c r="B38" s="138"/>
      <c r="C38" s="136">
        <f t="shared" si="0"/>
        <v>14205211.502293</v>
      </c>
      <c r="D38" s="139">
        <f t="array" ref="D38">SUM(IF('6. Class A Consumption Data'!F33:G33="B",'6. Class A Consumption Data'!F31:G31))</f>
        <v>14205211.502293</v>
      </c>
      <c r="E38" s="140">
        <f t="shared" si="1"/>
        <v>2.9002685964618396E-2</v>
      </c>
      <c r="F38" s="141">
        <f t="shared" si="2"/>
        <v>-41246.34706809331</v>
      </c>
      <c r="G38" s="133">
        <f t="shared" si="3"/>
        <v>-3437.1955890077757</v>
      </c>
    </row>
    <row r="39" spans="1:7" s="134" customFormat="1" hidden="1" x14ac:dyDescent="0.3">
      <c r="A39" s="128" t="s">
        <v>110</v>
      </c>
      <c r="B39" s="129"/>
      <c r="C39" s="130">
        <f t="shared" si="0"/>
        <v>0</v>
      </c>
      <c r="D39" s="130">
        <f t="array" ref="D39">SUM(IF('6. Class A Consumption Data'!F36:G36="B",'6. Class A Consumption Data'!F34:G34))</f>
        <v>0</v>
      </c>
      <c r="E39" s="131">
        <f t="shared" si="1"/>
        <v>0</v>
      </c>
      <c r="F39" s="132">
        <f t="shared" si="2"/>
        <v>0</v>
      </c>
      <c r="G39" s="133">
        <f t="shared" si="3"/>
        <v>0</v>
      </c>
    </row>
    <row r="40" spans="1:7" s="134" customFormat="1" hidden="1" x14ac:dyDescent="0.3">
      <c r="A40" s="142" t="s">
        <v>111</v>
      </c>
      <c r="B40" s="143"/>
      <c r="C40" s="144">
        <f t="shared" si="0"/>
        <v>0</v>
      </c>
      <c r="D40" s="144">
        <f t="array" ref="D40">SUM(IF('6. Class A Consumption Data'!F39:G39="B",'6. Class A Consumption Data'!F37:G37))</f>
        <v>0</v>
      </c>
      <c r="E40" s="145">
        <f t="shared" si="1"/>
        <v>0</v>
      </c>
      <c r="F40" s="146">
        <f t="shared" si="2"/>
        <v>0</v>
      </c>
      <c r="G40" s="147">
        <f t="shared" si="3"/>
        <v>0</v>
      </c>
    </row>
    <row r="41" spans="1:7" s="134" customFormat="1" hidden="1" x14ac:dyDescent="0.3">
      <c r="A41" s="128" t="s">
        <v>112</v>
      </c>
      <c r="B41" s="129"/>
      <c r="C41" s="130">
        <f t="shared" si="0"/>
        <v>0</v>
      </c>
      <c r="D41" s="130">
        <f t="array" ref="D41">SUM(IF('6. Class A Consumption Data'!F42:G42="B",'6. Class A Consumption Data'!F40:G40))</f>
        <v>0</v>
      </c>
      <c r="E41" s="131">
        <f t="shared" si="1"/>
        <v>0</v>
      </c>
      <c r="F41" s="132">
        <f t="shared" si="2"/>
        <v>0</v>
      </c>
      <c r="G41" s="133">
        <f t="shared" si="3"/>
        <v>0</v>
      </c>
    </row>
    <row r="42" spans="1:7" s="134" customFormat="1" hidden="1" x14ac:dyDescent="0.3">
      <c r="A42" s="128" t="s">
        <v>113</v>
      </c>
      <c r="B42" s="129"/>
      <c r="C42" s="130">
        <f t="shared" si="0"/>
        <v>0</v>
      </c>
      <c r="D42" s="130">
        <f t="array" ref="D42">SUM(IF('6. Class A Consumption Data'!F45:G45="B",'6. Class A Consumption Data'!F43:G43))</f>
        <v>0</v>
      </c>
      <c r="E42" s="131">
        <f t="shared" si="1"/>
        <v>0</v>
      </c>
      <c r="F42" s="132">
        <f t="shared" si="2"/>
        <v>0</v>
      </c>
      <c r="G42" s="133">
        <f t="shared" si="3"/>
        <v>0</v>
      </c>
    </row>
    <row r="43" spans="1:7" hidden="1" x14ac:dyDescent="0.3">
      <c r="A43" s="128" t="s">
        <v>114</v>
      </c>
      <c r="B43" s="129"/>
      <c r="C43" s="130">
        <f t="shared" si="0"/>
        <v>0</v>
      </c>
      <c r="D43" s="130">
        <f t="array" ref="D43">SUM(IF('6. Class A Consumption Data'!F48:G48="B",'6. Class A Consumption Data'!F46:G46))</f>
        <v>0</v>
      </c>
      <c r="E43" s="131">
        <f t="shared" si="1"/>
        <v>0</v>
      </c>
      <c r="F43" s="132">
        <f t="shared" si="2"/>
        <v>0</v>
      </c>
      <c r="G43" s="133">
        <f t="shared" si="3"/>
        <v>0</v>
      </c>
    </row>
    <row r="44" spans="1:7" hidden="1" x14ac:dyDescent="0.3">
      <c r="A44" s="128" t="s">
        <v>115</v>
      </c>
      <c r="B44" s="129"/>
      <c r="C44" s="130">
        <f t="shared" si="0"/>
        <v>0</v>
      </c>
      <c r="D44" s="130">
        <f t="array" ref="D44">SUM(IF('6. Class A Consumption Data'!F51:G51="B",'6. Class A Consumption Data'!F49:G49))</f>
        <v>0</v>
      </c>
      <c r="E44" s="131">
        <f t="shared" si="1"/>
        <v>0</v>
      </c>
      <c r="F44" s="132">
        <f t="shared" si="2"/>
        <v>0</v>
      </c>
      <c r="G44" s="133">
        <f t="shared" si="3"/>
        <v>0</v>
      </c>
    </row>
    <row r="45" spans="1:7" hidden="1" x14ac:dyDescent="0.3">
      <c r="A45" s="128" t="s">
        <v>116</v>
      </c>
      <c r="B45" s="129"/>
      <c r="C45" s="130">
        <f t="shared" si="0"/>
        <v>0</v>
      </c>
      <c r="D45" s="130">
        <f t="array" ref="D45">SUM(IF('6. Class A Consumption Data'!F54:G54="B",'6. Class A Consumption Data'!F52:G52))</f>
        <v>0</v>
      </c>
      <c r="E45" s="131">
        <f t="shared" si="1"/>
        <v>0</v>
      </c>
      <c r="F45" s="132">
        <f t="shared" si="2"/>
        <v>0</v>
      </c>
      <c r="G45" s="133">
        <f t="shared" si="3"/>
        <v>0</v>
      </c>
    </row>
    <row r="46" spans="1:7" hidden="1" x14ac:dyDescent="0.3">
      <c r="A46" s="128" t="s">
        <v>117</v>
      </c>
      <c r="B46" s="129"/>
      <c r="C46" s="130">
        <f t="shared" si="0"/>
        <v>0</v>
      </c>
      <c r="D46" s="130">
        <f t="array" ref="D46">SUM(IF('6. Class A Consumption Data'!F57:G57="B",'6. Class A Consumption Data'!F55:G55))</f>
        <v>0</v>
      </c>
      <c r="E46" s="131">
        <f t="shared" si="1"/>
        <v>0</v>
      </c>
      <c r="F46" s="132">
        <f t="shared" si="2"/>
        <v>0</v>
      </c>
      <c r="G46" s="133">
        <f t="shared" si="3"/>
        <v>0</v>
      </c>
    </row>
    <row r="47" spans="1:7" hidden="1" x14ac:dyDescent="0.3">
      <c r="A47" s="128" t="s">
        <v>118</v>
      </c>
      <c r="B47" s="129"/>
      <c r="C47" s="130">
        <f t="shared" si="0"/>
        <v>0</v>
      </c>
      <c r="D47" s="130">
        <f t="array" ref="D47">SUM(IF('6. Class A Consumption Data'!F60:G60="B",'6. Class A Consumption Data'!F58:G58))</f>
        <v>0</v>
      </c>
      <c r="E47" s="131">
        <f t="shared" si="1"/>
        <v>0</v>
      </c>
      <c r="F47" s="132">
        <f t="shared" si="2"/>
        <v>0</v>
      </c>
      <c r="G47" s="133">
        <f t="shared" si="3"/>
        <v>0</v>
      </c>
    </row>
    <row r="48" spans="1:7" hidden="1" x14ac:dyDescent="0.3">
      <c r="A48" s="128" t="s">
        <v>119</v>
      </c>
      <c r="B48" s="129"/>
      <c r="C48" s="130">
        <f t="shared" si="0"/>
        <v>0</v>
      </c>
      <c r="D48" s="130">
        <f t="array" ref="D48">SUM(IF('6. Class A Consumption Data'!F63:G63="B",'6. Class A Consumption Data'!F61:G61))</f>
        <v>0</v>
      </c>
      <c r="E48" s="131">
        <f t="shared" si="1"/>
        <v>0</v>
      </c>
      <c r="F48" s="132">
        <f t="shared" si="2"/>
        <v>0</v>
      </c>
      <c r="G48" s="133">
        <f t="shared" si="3"/>
        <v>0</v>
      </c>
    </row>
    <row r="49" spans="1:7" hidden="1" x14ac:dyDescent="0.3">
      <c r="A49" s="128" t="s">
        <v>120</v>
      </c>
      <c r="B49" s="129"/>
      <c r="C49" s="130">
        <f t="shared" si="0"/>
        <v>0</v>
      </c>
      <c r="D49" s="130">
        <f t="array" ref="D49">SUM(IF('6. Class A Consumption Data'!F66:G66="B",'6. Class A Consumption Data'!F64:G64))</f>
        <v>0</v>
      </c>
      <c r="E49" s="131">
        <f t="shared" si="1"/>
        <v>0</v>
      </c>
      <c r="F49" s="132">
        <f t="shared" si="2"/>
        <v>0</v>
      </c>
      <c r="G49" s="133">
        <f t="shared" si="3"/>
        <v>0</v>
      </c>
    </row>
    <row r="50" spans="1:7" hidden="1" x14ac:dyDescent="0.3">
      <c r="A50" s="128" t="s">
        <v>121</v>
      </c>
      <c r="B50" s="129"/>
      <c r="C50" s="130">
        <f t="shared" si="0"/>
        <v>0</v>
      </c>
      <c r="D50" s="130">
        <f t="array" ref="D50">SUM(IF('6. Class A Consumption Data'!F69:G69="B",'6. Class A Consumption Data'!F67:G67))</f>
        <v>0</v>
      </c>
      <c r="E50" s="131">
        <f t="shared" si="1"/>
        <v>0</v>
      </c>
      <c r="F50" s="132">
        <f t="shared" si="2"/>
        <v>0</v>
      </c>
      <c r="G50" s="133">
        <f t="shared" si="3"/>
        <v>0</v>
      </c>
    </row>
    <row r="51" spans="1:7" hidden="1" x14ac:dyDescent="0.3">
      <c r="A51" s="128" t="s">
        <v>122</v>
      </c>
      <c r="B51" s="129"/>
      <c r="C51" s="130">
        <f t="shared" si="0"/>
        <v>0</v>
      </c>
      <c r="D51" s="130">
        <f t="array" ref="D51">SUM(IF('6. Class A Consumption Data'!F72:G72="B",'6. Class A Consumption Data'!F70:G70))</f>
        <v>0</v>
      </c>
      <c r="E51" s="131">
        <f t="shared" si="1"/>
        <v>0</v>
      </c>
      <c r="F51" s="132">
        <f t="shared" si="2"/>
        <v>0</v>
      </c>
      <c r="G51" s="133">
        <f t="shared" si="3"/>
        <v>0</v>
      </c>
    </row>
    <row r="52" spans="1:7" hidden="1" x14ac:dyDescent="0.3">
      <c r="A52" s="128" t="s">
        <v>123</v>
      </c>
      <c r="B52" s="129"/>
      <c r="C52" s="130">
        <f t="shared" si="0"/>
        <v>0</v>
      </c>
      <c r="D52" s="130">
        <f t="array" ref="D52">SUM(IF('6. Class A Consumption Data'!F75:G75="B",'6. Class A Consumption Data'!F73:G73))</f>
        <v>0</v>
      </c>
      <c r="E52" s="131">
        <f t="shared" si="1"/>
        <v>0</v>
      </c>
      <c r="F52" s="132">
        <f t="shared" si="2"/>
        <v>0</v>
      </c>
      <c r="G52" s="133">
        <f t="shared" si="3"/>
        <v>0</v>
      </c>
    </row>
    <row r="53" spans="1:7" hidden="1" x14ac:dyDescent="0.3">
      <c r="A53" s="128" t="s">
        <v>124</v>
      </c>
      <c r="B53" s="129"/>
      <c r="C53" s="130">
        <f t="shared" si="0"/>
        <v>0</v>
      </c>
      <c r="D53" s="130">
        <f t="array" ref="D53">SUM(IF('6. Class A Consumption Data'!F78:G78="B",'6. Class A Consumption Data'!F76:G76))</f>
        <v>0</v>
      </c>
      <c r="E53" s="131">
        <f t="shared" si="1"/>
        <v>0</v>
      </c>
      <c r="F53" s="132">
        <f t="shared" si="2"/>
        <v>0</v>
      </c>
      <c r="G53" s="133">
        <f t="shared" si="3"/>
        <v>0</v>
      </c>
    </row>
    <row r="54" spans="1:7" hidden="1" x14ac:dyDescent="0.3">
      <c r="A54" s="128" t="s">
        <v>125</v>
      </c>
      <c r="B54" s="129"/>
      <c r="C54" s="130">
        <f t="shared" si="0"/>
        <v>0</v>
      </c>
      <c r="D54" s="130">
        <f t="array" ref="D54">SUM(IF('6. Class A Consumption Data'!F81:G81="B",'6. Class A Consumption Data'!F79:G79))</f>
        <v>0</v>
      </c>
      <c r="E54" s="131">
        <f t="shared" si="1"/>
        <v>0</v>
      </c>
      <c r="F54" s="132">
        <f t="shared" si="2"/>
        <v>0</v>
      </c>
      <c r="G54" s="133">
        <f t="shared" si="3"/>
        <v>0</v>
      </c>
    </row>
    <row r="55" spans="1:7" hidden="1" x14ac:dyDescent="0.3">
      <c r="A55" s="128" t="s">
        <v>126</v>
      </c>
      <c r="B55" s="129"/>
      <c r="C55" s="130">
        <f t="shared" si="0"/>
        <v>0</v>
      </c>
      <c r="D55" s="130">
        <f t="array" ref="D55">SUM(IF('6. Class A Consumption Data'!F84:G84="B",'6. Class A Consumption Data'!F82:G82))</f>
        <v>0</v>
      </c>
      <c r="E55" s="131">
        <f t="shared" si="1"/>
        <v>0</v>
      </c>
      <c r="F55" s="132">
        <f t="shared" si="2"/>
        <v>0</v>
      </c>
      <c r="G55" s="133">
        <f t="shared" si="3"/>
        <v>0</v>
      </c>
    </row>
    <row r="56" spans="1:7" hidden="1" x14ac:dyDescent="0.3">
      <c r="A56" s="128" t="s">
        <v>127</v>
      </c>
      <c r="B56" s="129"/>
      <c r="C56" s="130">
        <f t="shared" si="0"/>
        <v>0</v>
      </c>
      <c r="D56" s="130">
        <f t="array" ref="D56">SUM(IF('6. Class A Consumption Data'!F87:G87="B",'6. Class A Consumption Data'!F85:G85))</f>
        <v>0</v>
      </c>
      <c r="E56" s="131">
        <f t="shared" si="1"/>
        <v>0</v>
      </c>
      <c r="F56" s="132">
        <f t="shared" si="2"/>
        <v>0</v>
      </c>
      <c r="G56" s="133">
        <f t="shared" si="3"/>
        <v>0</v>
      </c>
    </row>
    <row r="57" spans="1:7" hidden="1" x14ac:dyDescent="0.3">
      <c r="A57" s="128" t="s">
        <v>128</v>
      </c>
      <c r="B57" s="129"/>
      <c r="C57" s="130">
        <f t="shared" si="0"/>
        <v>0</v>
      </c>
      <c r="D57" s="130">
        <f t="array" ref="D57">SUM(IF('6. Class A Consumption Data'!F90:G90="B",'6. Class A Consumption Data'!F88:G88))</f>
        <v>0</v>
      </c>
      <c r="E57" s="131">
        <f t="shared" si="1"/>
        <v>0</v>
      </c>
      <c r="F57" s="132">
        <f t="shared" si="2"/>
        <v>0</v>
      </c>
      <c r="G57" s="133">
        <f t="shared" si="3"/>
        <v>0</v>
      </c>
    </row>
    <row r="58" spans="1:7" hidden="1" x14ac:dyDescent="0.3">
      <c r="A58" s="128" t="s">
        <v>129</v>
      </c>
      <c r="B58" s="129"/>
      <c r="C58" s="130">
        <f t="shared" si="0"/>
        <v>0</v>
      </c>
      <c r="D58" s="130">
        <f t="array" ref="D58">SUM(IF('6. Class A Consumption Data'!F93:G93="B",'6. Class A Consumption Data'!F91:G91))</f>
        <v>0</v>
      </c>
      <c r="E58" s="131">
        <f t="shared" si="1"/>
        <v>0</v>
      </c>
      <c r="F58" s="132">
        <f t="shared" si="2"/>
        <v>0</v>
      </c>
      <c r="G58" s="133">
        <f t="shared" si="3"/>
        <v>0</v>
      </c>
    </row>
    <row r="59" spans="1:7" hidden="1" x14ac:dyDescent="0.3">
      <c r="A59" s="128" t="s">
        <v>130</v>
      </c>
      <c r="B59" s="129"/>
      <c r="C59" s="130">
        <f t="shared" si="0"/>
        <v>0</v>
      </c>
      <c r="D59" s="130">
        <f t="array" ref="D59">SUM(IF('6. Class A Consumption Data'!F96:G96="B",'6. Class A Consumption Data'!F94:G94))</f>
        <v>0</v>
      </c>
      <c r="E59" s="131">
        <f t="shared" si="1"/>
        <v>0</v>
      </c>
      <c r="F59" s="132">
        <f t="shared" si="2"/>
        <v>0</v>
      </c>
      <c r="G59" s="133">
        <f t="shared" si="3"/>
        <v>0</v>
      </c>
    </row>
    <row r="60" spans="1:7" hidden="1" x14ac:dyDescent="0.3">
      <c r="A60" s="128" t="s">
        <v>131</v>
      </c>
      <c r="B60" s="129"/>
      <c r="C60" s="130">
        <f t="shared" si="0"/>
        <v>0</v>
      </c>
      <c r="D60" s="130">
        <f t="array" ref="D60">SUM(IF('6. Class A Consumption Data'!F99:G99="B",'6. Class A Consumption Data'!F97:G97))</f>
        <v>0</v>
      </c>
      <c r="E60" s="131">
        <f t="shared" si="1"/>
        <v>0</v>
      </c>
      <c r="F60" s="132">
        <f t="shared" si="2"/>
        <v>0</v>
      </c>
      <c r="G60" s="133">
        <f t="shared" si="3"/>
        <v>0</v>
      </c>
    </row>
    <row r="61" spans="1:7" hidden="1" x14ac:dyDescent="0.3">
      <c r="A61" s="128" t="s">
        <v>132</v>
      </c>
      <c r="B61" s="129"/>
      <c r="C61" s="130">
        <f t="shared" si="0"/>
        <v>0</v>
      </c>
      <c r="D61" s="130">
        <f t="array" ref="D61">SUM(IF('6. Class A Consumption Data'!F102:G102="B",'6. Class A Consumption Data'!F100:G100))</f>
        <v>0</v>
      </c>
      <c r="E61" s="131">
        <f t="shared" si="1"/>
        <v>0</v>
      </c>
      <c r="F61" s="132">
        <f t="shared" si="2"/>
        <v>0</v>
      </c>
      <c r="G61" s="133">
        <f t="shared" si="3"/>
        <v>0</v>
      </c>
    </row>
    <row r="62" spans="1:7" hidden="1" x14ac:dyDescent="0.3">
      <c r="A62" s="128" t="s">
        <v>133</v>
      </c>
      <c r="B62" s="129"/>
      <c r="C62" s="130">
        <f t="shared" si="0"/>
        <v>0</v>
      </c>
      <c r="D62" s="130">
        <f t="array" ref="D62">SUM(IF('6. Class A Consumption Data'!F105:G105="B",'6. Class A Consumption Data'!F103:G103))</f>
        <v>0</v>
      </c>
      <c r="E62" s="131">
        <f t="shared" si="1"/>
        <v>0</v>
      </c>
      <c r="F62" s="132">
        <f t="shared" si="2"/>
        <v>0</v>
      </c>
      <c r="G62" s="133">
        <f t="shared" si="3"/>
        <v>0</v>
      </c>
    </row>
    <row r="63" spans="1:7" hidden="1" x14ac:dyDescent="0.3">
      <c r="A63" s="128" t="s">
        <v>134</v>
      </c>
      <c r="B63" s="129"/>
      <c r="C63" s="130">
        <f t="shared" si="0"/>
        <v>0</v>
      </c>
      <c r="D63" s="130">
        <f t="array" ref="D63">SUM(IF('6. Class A Consumption Data'!F108:G108="B",'6. Class A Consumption Data'!F106:G106))</f>
        <v>0</v>
      </c>
      <c r="E63" s="131">
        <f t="shared" si="1"/>
        <v>0</v>
      </c>
      <c r="F63" s="132">
        <f t="shared" si="2"/>
        <v>0</v>
      </c>
      <c r="G63" s="133">
        <f t="shared" si="3"/>
        <v>0</v>
      </c>
    </row>
    <row r="64" spans="1:7" hidden="1" x14ac:dyDescent="0.3">
      <c r="A64" s="128" t="s">
        <v>135</v>
      </c>
      <c r="B64" s="129"/>
      <c r="C64" s="130">
        <f t="shared" si="0"/>
        <v>0</v>
      </c>
      <c r="D64" s="130">
        <f t="array" ref="D64">SUM(IF('6. Class A Consumption Data'!F111:G111="B",'6. Class A Consumption Data'!F109:G109))</f>
        <v>0</v>
      </c>
      <c r="E64" s="131">
        <f t="shared" si="1"/>
        <v>0</v>
      </c>
      <c r="F64" s="132">
        <f t="shared" si="2"/>
        <v>0</v>
      </c>
      <c r="G64" s="133">
        <f t="shared" si="3"/>
        <v>0</v>
      </c>
    </row>
    <row r="65" spans="1:7" hidden="1" x14ac:dyDescent="0.3">
      <c r="A65" s="128" t="s">
        <v>136</v>
      </c>
      <c r="B65" s="129"/>
      <c r="C65" s="130">
        <f t="shared" si="0"/>
        <v>0</v>
      </c>
      <c r="D65" s="130">
        <f t="array" ref="D65">SUM(IF('6. Class A Consumption Data'!F114:G114="B",'6. Class A Consumption Data'!F112:G112))</f>
        <v>0</v>
      </c>
      <c r="E65" s="131">
        <f t="shared" si="1"/>
        <v>0</v>
      </c>
      <c r="F65" s="132">
        <f t="shared" si="2"/>
        <v>0</v>
      </c>
      <c r="G65" s="133">
        <f t="shared" si="3"/>
        <v>0</v>
      </c>
    </row>
    <row r="66" spans="1:7" hidden="1" x14ac:dyDescent="0.3">
      <c r="A66" s="128" t="s">
        <v>137</v>
      </c>
      <c r="B66" s="129"/>
      <c r="C66" s="130">
        <f t="shared" ref="C66:C97" si="4">SUM(D66:D66)</f>
        <v>0</v>
      </c>
      <c r="D66" s="130">
        <f t="array" ref="D66">SUM(IF('6. Class A Consumption Data'!F117:G117="B",'6. Class A Consumption Data'!F115:G115))</f>
        <v>0</v>
      </c>
      <c r="E66" s="131">
        <f t="shared" ref="E66:E97" si="5">IFERROR(+C66/$C$184,0)</f>
        <v>0</v>
      </c>
      <c r="F66" s="132">
        <f t="shared" si="2"/>
        <v>0</v>
      </c>
      <c r="G66" s="133">
        <f t="shared" si="3"/>
        <v>0</v>
      </c>
    </row>
    <row r="67" spans="1:7" hidden="1" x14ac:dyDescent="0.3">
      <c r="A67" s="128" t="s">
        <v>138</v>
      </c>
      <c r="B67" s="129"/>
      <c r="C67" s="130">
        <f t="shared" si="4"/>
        <v>0</v>
      </c>
      <c r="D67" s="130">
        <f t="array" ref="D67">SUM(IF('6. Class A Consumption Data'!F120:G120="B",'6. Class A Consumption Data'!F118:G118))</f>
        <v>0</v>
      </c>
      <c r="E67" s="131">
        <f t="shared" si="5"/>
        <v>0</v>
      </c>
      <c r="F67" s="132">
        <f t="shared" si="2"/>
        <v>0</v>
      </c>
      <c r="G67" s="133">
        <f t="shared" si="3"/>
        <v>0</v>
      </c>
    </row>
    <row r="68" spans="1:7" hidden="1" x14ac:dyDescent="0.3">
      <c r="A68" s="128" t="s">
        <v>139</v>
      </c>
      <c r="B68" s="129"/>
      <c r="C68" s="130">
        <f t="shared" si="4"/>
        <v>0</v>
      </c>
      <c r="D68" s="130">
        <f t="array" ref="D68">SUM(IF('6. Class A Consumption Data'!F123:G123="B",'6. Class A Consumption Data'!F121:G121))</f>
        <v>0</v>
      </c>
      <c r="E68" s="131">
        <f t="shared" si="5"/>
        <v>0</v>
      </c>
      <c r="F68" s="132">
        <f t="shared" si="2"/>
        <v>0</v>
      </c>
      <c r="G68" s="133">
        <f t="shared" si="3"/>
        <v>0</v>
      </c>
    </row>
    <row r="69" spans="1:7" hidden="1" x14ac:dyDescent="0.3">
      <c r="A69" s="128" t="s">
        <v>140</v>
      </c>
      <c r="B69" s="129"/>
      <c r="C69" s="130">
        <f t="shared" si="4"/>
        <v>0</v>
      </c>
      <c r="D69" s="130">
        <f t="array" ref="D69">SUM(IF('6. Class A Consumption Data'!F126:G126="B",'6. Class A Consumption Data'!F124:G124))</f>
        <v>0</v>
      </c>
      <c r="E69" s="131">
        <f t="shared" si="5"/>
        <v>0</v>
      </c>
      <c r="F69" s="132">
        <f t="shared" si="2"/>
        <v>0</v>
      </c>
      <c r="G69" s="133">
        <f t="shared" si="3"/>
        <v>0</v>
      </c>
    </row>
    <row r="70" spans="1:7" hidden="1" x14ac:dyDescent="0.3">
      <c r="A70" s="128" t="s">
        <v>141</v>
      </c>
      <c r="B70" s="129"/>
      <c r="C70" s="130">
        <f t="shared" si="4"/>
        <v>0</v>
      </c>
      <c r="D70" s="130">
        <f t="array" ref="D70">SUM(IF('6. Class A Consumption Data'!F129:G129="B",'6. Class A Consumption Data'!F127:G127))</f>
        <v>0</v>
      </c>
      <c r="E70" s="131">
        <f t="shared" si="5"/>
        <v>0</v>
      </c>
      <c r="F70" s="132">
        <f t="shared" si="2"/>
        <v>0</v>
      </c>
      <c r="G70" s="133">
        <f t="shared" si="3"/>
        <v>0</v>
      </c>
    </row>
    <row r="71" spans="1:7" hidden="1" x14ac:dyDescent="0.3">
      <c r="A71" s="128" t="s">
        <v>142</v>
      </c>
      <c r="B71" s="129"/>
      <c r="C71" s="130">
        <f t="shared" si="4"/>
        <v>0</v>
      </c>
      <c r="D71" s="130">
        <f t="array" ref="D71">SUM(IF('6. Class A Consumption Data'!F132:G132="B",'6. Class A Consumption Data'!F130:G130))</f>
        <v>0</v>
      </c>
      <c r="E71" s="131">
        <f t="shared" si="5"/>
        <v>0</v>
      </c>
      <c r="F71" s="132">
        <f t="shared" si="2"/>
        <v>0</v>
      </c>
      <c r="G71" s="133">
        <f t="shared" si="3"/>
        <v>0</v>
      </c>
    </row>
    <row r="72" spans="1:7" hidden="1" x14ac:dyDescent="0.3">
      <c r="A72" s="128" t="s">
        <v>143</v>
      </c>
      <c r="B72" s="129"/>
      <c r="C72" s="130">
        <f t="shared" si="4"/>
        <v>0</v>
      </c>
      <c r="D72" s="130">
        <f t="array" ref="D72">SUM(IF('6. Class A Consumption Data'!F135:G135="B",'6. Class A Consumption Data'!F133:G133))</f>
        <v>0</v>
      </c>
      <c r="E72" s="131">
        <f t="shared" si="5"/>
        <v>0</v>
      </c>
      <c r="F72" s="132">
        <f t="shared" si="2"/>
        <v>0</v>
      </c>
      <c r="G72" s="133">
        <f t="shared" si="3"/>
        <v>0</v>
      </c>
    </row>
    <row r="73" spans="1:7" hidden="1" x14ac:dyDescent="0.3">
      <c r="A73" s="128" t="s">
        <v>144</v>
      </c>
      <c r="B73" s="129"/>
      <c r="C73" s="130">
        <f t="shared" si="4"/>
        <v>0</v>
      </c>
      <c r="D73" s="130">
        <f t="array" ref="D73">SUM(IF('6. Class A Consumption Data'!F138:G138="B",'6. Class A Consumption Data'!F136:G136))</f>
        <v>0</v>
      </c>
      <c r="E73" s="131">
        <f t="shared" si="5"/>
        <v>0</v>
      </c>
      <c r="F73" s="132">
        <f t="shared" si="2"/>
        <v>0</v>
      </c>
      <c r="G73" s="133">
        <f t="shared" si="3"/>
        <v>0</v>
      </c>
    </row>
    <row r="74" spans="1:7" hidden="1" x14ac:dyDescent="0.3">
      <c r="A74" s="128" t="s">
        <v>145</v>
      </c>
      <c r="B74" s="129"/>
      <c r="C74" s="130">
        <f t="shared" si="4"/>
        <v>0</v>
      </c>
      <c r="D74" s="130">
        <f t="array" ref="D74">SUM(IF('6. Class A Consumption Data'!F141:G141="B",'6. Class A Consumption Data'!F139:G139))</f>
        <v>0</v>
      </c>
      <c r="E74" s="131">
        <f t="shared" si="5"/>
        <v>0</v>
      </c>
      <c r="F74" s="132">
        <f t="shared" si="2"/>
        <v>0</v>
      </c>
      <c r="G74" s="133">
        <f t="shared" si="3"/>
        <v>0</v>
      </c>
    </row>
    <row r="75" spans="1:7" hidden="1" x14ac:dyDescent="0.3">
      <c r="A75" s="128" t="s">
        <v>146</v>
      </c>
      <c r="B75" s="129"/>
      <c r="C75" s="130">
        <f t="shared" si="4"/>
        <v>0</v>
      </c>
      <c r="D75" s="130">
        <f t="array" ref="D75">SUM(IF('6. Class A Consumption Data'!F144:G144="B",'6. Class A Consumption Data'!F142:G142))</f>
        <v>0</v>
      </c>
      <c r="E75" s="131">
        <f t="shared" si="5"/>
        <v>0</v>
      </c>
      <c r="F75" s="132">
        <f t="shared" si="2"/>
        <v>0</v>
      </c>
      <c r="G75" s="133">
        <f t="shared" si="3"/>
        <v>0</v>
      </c>
    </row>
    <row r="76" spans="1:7" hidden="1" x14ac:dyDescent="0.3">
      <c r="A76" s="128" t="s">
        <v>147</v>
      </c>
      <c r="B76" s="129"/>
      <c r="C76" s="130">
        <f t="shared" si="4"/>
        <v>0</v>
      </c>
      <c r="D76" s="130">
        <f t="array" ref="D76">SUM(IF('6. Class A Consumption Data'!F147:G147="B",'6. Class A Consumption Data'!F145:G145))</f>
        <v>0</v>
      </c>
      <c r="E76" s="131">
        <f t="shared" si="5"/>
        <v>0</v>
      </c>
      <c r="F76" s="132">
        <f t="shared" si="2"/>
        <v>0</v>
      </c>
      <c r="G76" s="133">
        <f t="shared" si="3"/>
        <v>0</v>
      </c>
    </row>
    <row r="77" spans="1:7" hidden="1" x14ac:dyDescent="0.3">
      <c r="A77" s="128" t="s">
        <v>148</v>
      </c>
      <c r="B77" s="129"/>
      <c r="C77" s="130">
        <f t="shared" si="4"/>
        <v>0</v>
      </c>
      <c r="D77" s="130">
        <f t="array" ref="D77">SUM(IF('6. Class A Consumption Data'!F150:G150="B",'6. Class A Consumption Data'!F148:G148))</f>
        <v>0</v>
      </c>
      <c r="E77" s="131">
        <f t="shared" si="5"/>
        <v>0</v>
      </c>
      <c r="F77" s="132">
        <f t="shared" si="2"/>
        <v>0</v>
      </c>
      <c r="G77" s="133">
        <f t="shared" si="3"/>
        <v>0</v>
      </c>
    </row>
    <row r="78" spans="1:7" hidden="1" x14ac:dyDescent="0.3">
      <c r="A78" s="128" t="s">
        <v>149</v>
      </c>
      <c r="B78" s="129"/>
      <c r="C78" s="130">
        <f t="shared" si="4"/>
        <v>0</v>
      </c>
      <c r="D78" s="130">
        <f t="array" ref="D78">SUM(IF('6. Class A Consumption Data'!F153:G153="B",'6. Class A Consumption Data'!F151:G151))</f>
        <v>0</v>
      </c>
      <c r="E78" s="131">
        <f t="shared" si="5"/>
        <v>0</v>
      </c>
      <c r="F78" s="132">
        <f t="shared" si="2"/>
        <v>0</v>
      </c>
      <c r="G78" s="133">
        <f t="shared" si="3"/>
        <v>0</v>
      </c>
    </row>
    <row r="79" spans="1:7" hidden="1" x14ac:dyDescent="0.3">
      <c r="A79" s="128" t="s">
        <v>150</v>
      </c>
      <c r="B79" s="129"/>
      <c r="C79" s="130">
        <f t="shared" si="4"/>
        <v>0</v>
      </c>
      <c r="D79" s="130">
        <f t="array" ref="D79">SUM(IF('6. Class A Consumption Data'!F156:G156="B",'6. Class A Consumption Data'!F154:G154))</f>
        <v>0</v>
      </c>
      <c r="E79" s="131">
        <f t="shared" si="5"/>
        <v>0</v>
      </c>
      <c r="F79" s="132">
        <f t="shared" si="2"/>
        <v>0</v>
      </c>
      <c r="G79" s="133">
        <f t="shared" si="3"/>
        <v>0</v>
      </c>
    </row>
    <row r="80" spans="1:7" hidden="1" x14ac:dyDescent="0.3">
      <c r="A80" s="128" t="s">
        <v>151</v>
      </c>
      <c r="B80" s="129"/>
      <c r="C80" s="130">
        <f t="shared" si="4"/>
        <v>0</v>
      </c>
      <c r="D80" s="130">
        <f t="array" ref="D80">SUM(IF('6. Class A Consumption Data'!F159:G159="B",'6. Class A Consumption Data'!F157:G157))</f>
        <v>0</v>
      </c>
      <c r="E80" s="131">
        <f t="shared" si="5"/>
        <v>0</v>
      </c>
      <c r="F80" s="132">
        <f t="shared" si="2"/>
        <v>0</v>
      </c>
      <c r="G80" s="133">
        <f t="shared" si="3"/>
        <v>0</v>
      </c>
    </row>
    <row r="81" spans="1:7" hidden="1" x14ac:dyDescent="0.3">
      <c r="A81" s="128" t="s">
        <v>152</v>
      </c>
      <c r="B81" s="129"/>
      <c r="C81" s="130">
        <f t="shared" si="4"/>
        <v>0</v>
      </c>
      <c r="D81" s="130">
        <f t="array" ref="D81">SUM(IF('6. Class A Consumption Data'!F162:G162="B",'6. Class A Consumption Data'!F160:G160))</f>
        <v>0</v>
      </c>
      <c r="E81" s="131">
        <f t="shared" si="5"/>
        <v>0</v>
      </c>
      <c r="F81" s="132">
        <f t="shared" si="2"/>
        <v>0</v>
      </c>
      <c r="G81" s="133">
        <f t="shared" si="3"/>
        <v>0</v>
      </c>
    </row>
    <row r="82" spans="1:7" hidden="1" x14ac:dyDescent="0.3">
      <c r="A82" s="128" t="s">
        <v>153</v>
      </c>
      <c r="B82" s="129"/>
      <c r="C82" s="130">
        <f t="shared" si="4"/>
        <v>0</v>
      </c>
      <c r="D82" s="130">
        <f t="array" ref="D82">SUM(IF('6. Class A Consumption Data'!F165:G165="B",'6. Class A Consumption Data'!F163:G163))</f>
        <v>0</v>
      </c>
      <c r="E82" s="131">
        <f t="shared" si="5"/>
        <v>0</v>
      </c>
      <c r="F82" s="132">
        <f t="shared" si="2"/>
        <v>0</v>
      </c>
      <c r="G82" s="133">
        <f t="shared" si="3"/>
        <v>0</v>
      </c>
    </row>
    <row r="83" spans="1:7" hidden="1" x14ac:dyDescent="0.3">
      <c r="A83" s="128" t="s">
        <v>154</v>
      </c>
      <c r="B83" s="129"/>
      <c r="C83" s="130">
        <f t="shared" si="4"/>
        <v>0</v>
      </c>
      <c r="D83" s="130">
        <f t="array" ref="D83">SUM(IF('6. Class A Consumption Data'!F168:G168="B",'6. Class A Consumption Data'!F166:G166))</f>
        <v>0</v>
      </c>
      <c r="E83" s="131">
        <f t="shared" si="5"/>
        <v>0</v>
      </c>
      <c r="F83" s="132">
        <f t="shared" si="2"/>
        <v>0</v>
      </c>
      <c r="G83" s="133">
        <f t="shared" si="3"/>
        <v>0</v>
      </c>
    </row>
    <row r="84" spans="1:7" hidden="1" x14ac:dyDescent="0.3">
      <c r="A84" s="128" t="s">
        <v>155</v>
      </c>
      <c r="B84" s="129"/>
      <c r="C84" s="130">
        <f t="shared" si="4"/>
        <v>0</v>
      </c>
      <c r="D84" s="130">
        <f t="array" ref="D84">SUM(IF('6. Class A Consumption Data'!F171:G171="B",'6. Class A Consumption Data'!F169:G169))</f>
        <v>0</v>
      </c>
      <c r="E84" s="131">
        <f t="shared" si="5"/>
        <v>0</v>
      </c>
      <c r="F84" s="132">
        <f t="shared" si="2"/>
        <v>0</v>
      </c>
      <c r="G84" s="133">
        <f t="shared" si="3"/>
        <v>0</v>
      </c>
    </row>
    <row r="85" spans="1:7" hidden="1" x14ac:dyDescent="0.3">
      <c r="A85" s="128" t="s">
        <v>156</v>
      </c>
      <c r="B85" s="129"/>
      <c r="C85" s="130">
        <f t="shared" si="4"/>
        <v>0</v>
      </c>
      <c r="D85" s="130">
        <f t="array" ref="D85">SUM(IF('6. Class A Consumption Data'!F174:G174="B",'6. Class A Consumption Data'!F172:G172))</f>
        <v>0</v>
      </c>
      <c r="E85" s="131">
        <f t="shared" si="5"/>
        <v>0</v>
      </c>
      <c r="F85" s="132">
        <f t="shared" si="2"/>
        <v>0</v>
      </c>
      <c r="G85" s="133">
        <f t="shared" si="3"/>
        <v>0</v>
      </c>
    </row>
    <row r="86" spans="1:7" hidden="1" x14ac:dyDescent="0.3">
      <c r="A86" s="128" t="s">
        <v>157</v>
      </c>
      <c r="B86" s="129"/>
      <c r="C86" s="130">
        <f t="shared" si="4"/>
        <v>0</v>
      </c>
      <c r="D86" s="130">
        <f t="array" ref="D86">SUM(IF('6. Class A Consumption Data'!F177:G177="B",'6. Class A Consumption Data'!F175:G175))</f>
        <v>0</v>
      </c>
      <c r="E86" s="131">
        <f t="shared" si="5"/>
        <v>0</v>
      </c>
      <c r="F86" s="132">
        <f t="shared" si="2"/>
        <v>0</v>
      </c>
      <c r="G86" s="133">
        <f t="shared" si="3"/>
        <v>0</v>
      </c>
    </row>
    <row r="87" spans="1:7" hidden="1" x14ac:dyDescent="0.3">
      <c r="A87" s="128" t="s">
        <v>158</v>
      </c>
      <c r="B87" s="129"/>
      <c r="C87" s="130">
        <f t="shared" si="4"/>
        <v>0</v>
      </c>
      <c r="D87" s="130">
        <f t="array" ref="D87">SUM(IF('6. Class A Consumption Data'!F180:G180="B",'6. Class A Consumption Data'!F178:G178))</f>
        <v>0</v>
      </c>
      <c r="E87" s="131">
        <f t="shared" si="5"/>
        <v>0</v>
      </c>
      <c r="F87" s="132">
        <f t="shared" si="2"/>
        <v>0</v>
      </c>
      <c r="G87" s="133">
        <f t="shared" si="3"/>
        <v>0</v>
      </c>
    </row>
    <row r="88" spans="1:7" hidden="1" x14ac:dyDescent="0.3">
      <c r="A88" s="128" t="s">
        <v>159</v>
      </c>
      <c r="B88" s="129"/>
      <c r="C88" s="130">
        <f t="shared" si="4"/>
        <v>0</v>
      </c>
      <c r="D88" s="130">
        <f t="array" ref="D88">SUM(IF('6. Class A Consumption Data'!F183:G183="B",'6. Class A Consumption Data'!F181:G181))</f>
        <v>0</v>
      </c>
      <c r="E88" s="131">
        <f t="shared" si="5"/>
        <v>0</v>
      </c>
      <c r="F88" s="132">
        <f t="shared" si="2"/>
        <v>0</v>
      </c>
      <c r="G88" s="133">
        <f t="shared" si="3"/>
        <v>0</v>
      </c>
    </row>
    <row r="89" spans="1:7" hidden="1" x14ac:dyDescent="0.3">
      <c r="A89" s="128" t="s">
        <v>160</v>
      </c>
      <c r="B89" s="129"/>
      <c r="C89" s="130">
        <f t="shared" si="4"/>
        <v>0</v>
      </c>
      <c r="D89" s="130">
        <f t="array" ref="D89">SUM(IF('6. Class A Consumption Data'!F186:G186="B",'6. Class A Consumption Data'!F184:G184))</f>
        <v>0</v>
      </c>
      <c r="E89" s="131">
        <f t="shared" si="5"/>
        <v>0</v>
      </c>
      <c r="F89" s="132">
        <f t="shared" si="2"/>
        <v>0</v>
      </c>
      <c r="G89" s="133">
        <f t="shared" si="3"/>
        <v>0</v>
      </c>
    </row>
    <row r="90" spans="1:7" hidden="1" x14ac:dyDescent="0.3">
      <c r="A90" s="128" t="s">
        <v>161</v>
      </c>
      <c r="B90" s="129"/>
      <c r="C90" s="130">
        <f t="shared" si="4"/>
        <v>0</v>
      </c>
      <c r="D90" s="130">
        <f t="array" ref="D90">SUM(IF('6. Class A Consumption Data'!F189:G189="B",'6. Class A Consumption Data'!F187:G187))</f>
        <v>0</v>
      </c>
      <c r="E90" s="131">
        <f t="shared" si="5"/>
        <v>0</v>
      </c>
      <c r="F90" s="132">
        <f t="shared" si="2"/>
        <v>0</v>
      </c>
      <c r="G90" s="133">
        <f t="shared" si="3"/>
        <v>0</v>
      </c>
    </row>
    <row r="91" spans="1:7" hidden="1" x14ac:dyDescent="0.3">
      <c r="A91" s="128" t="s">
        <v>162</v>
      </c>
      <c r="B91" s="129"/>
      <c r="C91" s="130">
        <f t="shared" si="4"/>
        <v>0</v>
      </c>
      <c r="D91" s="130">
        <f t="array" ref="D91">SUM(IF('6. Class A Consumption Data'!F192:G192="B",'6. Class A Consumption Data'!F190:G190))</f>
        <v>0</v>
      </c>
      <c r="E91" s="131">
        <f t="shared" si="5"/>
        <v>0</v>
      </c>
      <c r="F91" s="132">
        <f t="shared" si="2"/>
        <v>0</v>
      </c>
      <c r="G91" s="133">
        <f t="shared" si="3"/>
        <v>0</v>
      </c>
    </row>
    <row r="92" spans="1:7" hidden="1" x14ac:dyDescent="0.3">
      <c r="A92" s="128" t="s">
        <v>163</v>
      </c>
      <c r="B92" s="129"/>
      <c r="C92" s="130">
        <f t="shared" si="4"/>
        <v>0</v>
      </c>
      <c r="D92" s="130">
        <f t="array" ref="D92">SUM(IF('6. Class A Consumption Data'!F195:G195="B",'6. Class A Consumption Data'!F193:G193))</f>
        <v>0</v>
      </c>
      <c r="E92" s="131">
        <f t="shared" si="5"/>
        <v>0</v>
      </c>
      <c r="F92" s="132">
        <f t="shared" si="2"/>
        <v>0</v>
      </c>
      <c r="G92" s="133">
        <f t="shared" si="3"/>
        <v>0</v>
      </c>
    </row>
    <row r="93" spans="1:7" hidden="1" x14ac:dyDescent="0.3">
      <c r="A93" s="128" t="s">
        <v>164</v>
      </c>
      <c r="B93" s="129"/>
      <c r="C93" s="130">
        <f t="shared" si="4"/>
        <v>0</v>
      </c>
      <c r="D93" s="130">
        <f t="array" ref="D93">SUM(IF('6. Class A Consumption Data'!F198:G198="B",'6. Class A Consumption Data'!F196:G196))</f>
        <v>0</v>
      </c>
      <c r="E93" s="131">
        <f t="shared" si="5"/>
        <v>0</v>
      </c>
      <c r="F93" s="132">
        <f t="shared" si="2"/>
        <v>0</v>
      </c>
      <c r="G93" s="133">
        <f t="shared" si="3"/>
        <v>0</v>
      </c>
    </row>
    <row r="94" spans="1:7" hidden="1" x14ac:dyDescent="0.3">
      <c r="A94" s="128" t="s">
        <v>165</v>
      </c>
      <c r="B94" s="129"/>
      <c r="C94" s="130">
        <f t="shared" si="4"/>
        <v>0</v>
      </c>
      <c r="D94" s="130">
        <f t="array" ref="D94">SUM(IF('6. Class A Consumption Data'!F201:G201="B",'6. Class A Consumption Data'!F199:G199))</f>
        <v>0</v>
      </c>
      <c r="E94" s="131">
        <f t="shared" si="5"/>
        <v>0</v>
      </c>
      <c r="F94" s="132">
        <f t="shared" si="2"/>
        <v>0</v>
      </c>
      <c r="G94" s="133">
        <f t="shared" si="3"/>
        <v>0</v>
      </c>
    </row>
    <row r="95" spans="1:7" hidden="1" x14ac:dyDescent="0.3">
      <c r="A95" s="128" t="s">
        <v>166</v>
      </c>
      <c r="B95" s="129"/>
      <c r="C95" s="130">
        <f t="shared" si="4"/>
        <v>0</v>
      </c>
      <c r="D95" s="130">
        <f t="array" ref="D95">SUM(IF('6. Class A Consumption Data'!F204:G204="B",'6. Class A Consumption Data'!F202:G202))</f>
        <v>0</v>
      </c>
      <c r="E95" s="131">
        <f t="shared" si="5"/>
        <v>0</v>
      </c>
      <c r="F95" s="132">
        <f t="shared" si="2"/>
        <v>0</v>
      </c>
      <c r="G95" s="133">
        <f t="shared" si="3"/>
        <v>0</v>
      </c>
    </row>
    <row r="96" spans="1:7" hidden="1" x14ac:dyDescent="0.3">
      <c r="A96" s="128" t="s">
        <v>167</v>
      </c>
      <c r="B96" s="129"/>
      <c r="C96" s="130">
        <f t="shared" si="4"/>
        <v>0</v>
      </c>
      <c r="D96" s="130">
        <f t="array" ref="D96">SUM(IF('6. Class A Consumption Data'!F207:G207="B",'6. Class A Consumption Data'!F205:G205))</f>
        <v>0</v>
      </c>
      <c r="E96" s="131">
        <f t="shared" si="5"/>
        <v>0</v>
      </c>
      <c r="F96" s="132">
        <f t="shared" si="2"/>
        <v>0</v>
      </c>
      <c r="G96" s="133">
        <f t="shared" si="3"/>
        <v>0</v>
      </c>
    </row>
    <row r="97" spans="1:7" hidden="1" x14ac:dyDescent="0.3">
      <c r="A97" s="128" t="s">
        <v>168</v>
      </c>
      <c r="B97" s="129"/>
      <c r="C97" s="130">
        <f t="shared" si="4"/>
        <v>0</v>
      </c>
      <c r="D97" s="130">
        <f t="array" ref="D97">SUM(IF('6. Class A Consumption Data'!F210:G210="B",'6. Class A Consumption Data'!F208:G208))</f>
        <v>0</v>
      </c>
      <c r="E97" s="131">
        <f t="shared" si="5"/>
        <v>0</v>
      </c>
      <c r="F97" s="132">
        <f t="shared" si="2"/>
        <v>0</v>
      </c>
      <c r="G97" s="133">
        <f t="shared" si="3"/>
        <v>0</v>
      </c>
    </row>
    <row r="98" spans="1:7" hidden="1" x14ac:dyDescent="0.3">
      <c r="A98" s="128" t="s">
        <v>169</v>
      </c>
      <c r="B98" s="129"/>
      <c r="C98" s="130">
        <f t="shared" ref="C98:C129" si="6">SUM(D98:D98)</f>
        <v>0</v>
      </c>
      <c r="D98" s="130">
        <f t="array" ref="D98">SUM(IF('6. Class A Consumption Data'!F213:G213="B",'6. Class A Consumption Data'!F211:G211))</f>
        <v>0</v>
      </c>
      <c r="E98" s="131">
        <f t="shared" ref="E98:E129" si="7">IFERROR(+C98/$C$184,0)</f>
        <v>0</v>
      </c>
      <c r="F98" s="132">
        <f t="shared" si="2"/>
        <v>0</v>
      </c>
      <c r="G98" s="133">
        <f t="shared" si="3"/>
        <v>0</v>
      </c>
    </row>
    <row r="99" spans="1:7" hidden="1" x14ac:dyDescent="0.3">
      <c r="A99" s="128" t="s">
        <v>170</v>
      </c>
      <c r="B99" s="129"/>
      <c r="C99" s="130">
        <f t="shared" si="6"/>
        <v>0</v>
      </c>
      <c r="D99" s="130">
        <f t="array" ref="D99">SUM(IF('6. Class A Consumption Data'!F216:G216="B",'6. Class A Consumption Data'!F214:G214))</f>
        <v>0</v>
      </c>
      <c r="E99" s="131">
        <f t="shared" si="7"/>
        <v>0</v>
      </c>
      <c r="F99" s="132">
        <f t="shared" ref="F99:F162" si="8">E99*$C$28</f>
        <v>0</v>
      </c>
      <c r="G99" s="133">
        <f t="shared" ref="G99:G162" si="9">+F99/12</f>
        <v>0</v>
      </c>
    </row>
    <row r="100" spans="1:7" hidden="1" x14ac:dyDescent="0.3">
      <c r="A100" s="128" t="s">
        <v>171</v>
      </c>
      <c r="B100" s="129"/>
      <c r="C100" s="130">
        <f t="shared" si="6"/>
        <v>0</v>
      </c>
      <c r="D100" s="130">
        <f t="array" ref="D100">SUM(IF('6. Class A Consumption Data'!F219:G219="B",'6. Class A Consumption Data'!F217:G217))</f>
        <v>0</v>
      </c>
      <c r="E100" s="131">
        <f t="shared" si="7"/>
        <v>0</v>
      </c>
      <c r="F100" s="132">
        <f t="shared" si="8"/>
        <v>0</v>
      </c>
      <c r="G100" s="133">
        <f t="shared" si="9"/>
        <v>0</v>
      </c>
    </row>
    <row r="101" spans="1:7" hidden="1" x14ac:dyDescent="0.3">
      <c r="A101" s="128" t="s">
        <v>172</v>
      </c>
      <c r="B101" s="129"/>
      <c r="C101" s="130">
        <f t="shared" si="6"/>
        <v>0</v>
      </c>
      <c r="D101" s="130">
        <f t="array" ref="D101">SUM(IF('6. Class A Consumption Data'!F222:G222="B",'6. Class A Consumption Data'!F220:G220))</f>
        <v>0</v>
      </c>
      <c r="E101" s="131">
        <f t="shared" si="7"/>
        <v>0</v>
      </c>
      <c r="F101" s="132">
        <f t="shared" si="8"/>
        <v>0</v>
      </c>
      <c r="G101" s="133">
        <f t="shared" si="9"/>
        <v>0</v>
      </c>
    </row>
    <row r="102" spans="1:7" hidden="1" x14ac:dyDescent="0.3">
      <c r="A102" s="128" t="s">
        <v>173</v>
      </c>
      <c r="B102" s="129"/>
      <c r="C102" s="130">
        <f t="shared" si="6"/>
        <v>0</v>
      </c>
      <c r="D102" s="130">
        <f t="array" ref="D102">SUM(IF('6. Class A Consumption Data'!F225:G225="B",'6. Class A Consumption Data'!F223:G223))</f>
        <v>0</v>
      </c>
      <c r="E102" s="131">
        <f t="shared" si="7"/>
        <v>0</v>
      </c>
      <c r="F102" s="132">
        <f t="shared" si="8"/>
        <v>0</v>
      </c>
      <c r="G102" s="133">
        <f t="shared" si="9"/>
        <v>0</v>
      </c>
    </row>
    <row r="103" spans="1:7" hidden="1" x14ac:dyDescent="0.3">
      <c r="A103" s="128" t="s">
        <v>174</v>
      </c>
      <c r="B103" s="129"/>
      <c r="C103" s="130">
        <f t="shared" si="6"/>
        <v>0</v>
      </c>
      <c r="D103" s="130">
        <f t="array" ref="D103">SUM(IF('6. Class A Consumption Data'!F228:G228="B",'6. Class A Consumption Data'!F226:G226))</f>
        <v>0</v>
      </c>
      <c r="E103" s="131">
        <f t="shared" si="7"/>
        <v>0</v>
      </c>
      <c r="F103" s="132">
        <f t="shared" si="8"/>
        <v>0</v>
      </c>
      <c r="G103" s="133">
        <f t="shared" si="9"/>
        <v>0</v>
      </c>
    </row>
    <row r="104" spans="1:7" hidden="1" x14ac:dyDescent="0.3">
      <c r="A104" s="128" t="s">
        <v>175</v>
      </c>
      <c r="B104" s="129"/>
      <c r="C104" s="130">
        <f t="shared" si="6"/>
        <v>0</v>
      </c>
      <c r="D104" s="130">
        <f t="array" ref="D104">SUM(IF('6. Class A Consumption Data'!F231:G231="B",'6. Class A Consumption Data'!F229:G229))</f>
        <v>0</v>
      </c>
      <c r="E104" s="131">
        <f t="shared" si="7"/>
        <v>0</v>
      </c>
      <c r="F104" s="132">
        <f t="shared" si="8"/>
        <v>0</v>
      </c>
      <c r="G104" s="133">
        <f t="shared" si="9"/>
        <v>0</v>
      </c>
    </row>
    <row r="105" spans="1:7" hidden="1" x14ac:dyDescent="0.3">
      <c r="A105" s="128" t="s">
        <v>176</v>
      </c>
      <c r="B105" s="129"/>
      <c r="C105" s="130">
        <f t="shared" si="6"/>
        <v>0</v>
      </c>
      <c r="D105" s="130">
        <f t="array" ref="D105">SUM(IF('6. Class A Consumption Data'!F234:G234="B",'6. Class A Consumption Data'!F232:G232))</f>
        <v>0</v>
      </c>
      <c r="E105" s="131">
        <f t="shared" si="7"/>
        <v>0</v>
      </c>
      <c r="F105" s="132">
        <f t="shared" si="8"/>
        <v>0</v>
      </c>
      <c r="G105" s="133">
        <f t="shared" si="9"/>
        <v>0</v>
      </c>
    </row>
    <row r="106" spans="1:7" hidden="1" x14ac:dyDescent="0.3">
      <c r="A106" s="128" t="s">
        <v>177</v>
      </c>
      <c r="B106" s="129"/>
      <c r="C106" s="130">
        <f t="shared" si="6"/>
        <v>0</v>
      </c>
      <c r="D106" s="130">
        <f t="array" ref="D106">SUM(IF('6. Class A Consumption Data'!F237:G237="B",'6. Class A Consumption Data'!F235:G235))</f>
        <v>0</v>
      </c>
      <c r="E106" s="131">
        <f t="shared" si="7"/>
        <v>0</v>
      </c>
      <c r="F106" s="132">
        <f t="shared" si="8"/>
        <v>0</v>
      </c>
      <c r="G106" s="133">
        <f t="shared" si="9"/>
        <v>0</v>
      </c>
    </row>
    <row r="107" spans="1:7" hidden="1" x14ac:dyDescent="0.3">
      <c r="A107" s="128" t="s">
        <v>178</v>
      </c>
      <c r="B107" s="129"/>
      <c r="C107" s="130">
        <f t="shared" si="6"/>
        <v>0</v>
      </c>
      <c r="D107" s="130">
        <f t="array" ref="D107">SUM(IF('6. Class A Consumption Data'!F240:G240="B",'6. Class A Consumption Data'!F238:G238))</f>
        <v>0</v>
      </c>
      <c r="E107" s="131">
        <f t="shared" si="7"/>
        <v>0</v>
      </c>
      <c r="F107" s="132">
        <f t="shared" si="8"/>
        <v>0</v>
      </c>
      <c r="G107" s="133">
        <f t="shared" si="9"/>
        <v>0</v>
      </c>
    </row>
    <row r="108" spans="1:7" hidden="1" x14ac:dyDescent="0.3">
      <c r="A108" s="128" t="s">
        <v>179</v>
      </c>
      <c r="B108" s="129"/>
      <c r="C108" s="130">
        <f t="shared" si="6"/>
        <v>0</v>
      </c>
      <c r="D108" s="130">
        <f t="array" ref="D108">SUM(IF('6. Class A Consumption Data'!F243:G243="B",'6. Class A Consumption Data'!F241:G241))</f>
        <v>0</v>
      </c>
      <c r="E108" s="131">
        <f t="shared" si="7"/>
        <v>0</v>
      </c>
      <c r="F108" s="132">
        <f t="shared" si="8"/>
        <v>0</v>
      </c>
      <c r="G108" s="133">
        <f t="shared" si="9"/>
        <v>0</v>
      </c>
    </row>
    <row r="109" spans="1:7" hidden="1" x14ac:dyDescent="0.3">
      <c r="A109" s="128" t="s">
        <v>180</v>
      </c>
      <c r="B109" s="129"/>
      <c r="C109" s="130">
        <f t="shared" si="6"/>
        <v>0</v>
      </c>
      <c r="D109" s="130">
        <f t="array" ref="D109">SUM(IF('6. Class A Consumption Data'!F246:G246="B",'6. Class A Consumption Data'!F244:G244))</f>
        <v>0</v>
      </c>
      <c r="E109" s="131">
        <f t="shared" si="7"/>
        <v>0</v>
      </c>
      <c r="F109" s="132">
        <f t="shared" si="8"/>
        <v>0</v>
      </c>
      <c r="G109" s="133">
        <f t="shared" si="9"/>
        <v>0</v>
      </c>
    </row>
    <row r="110" spans="1:7" hidden="1" x14ac:dyDescent="0.3">
      <c r="A110" s="128" t="s">
        <v>181</v>
      </c>
      <c r="B110" s="129"/>
      <c r="C110" s="130">
        <f t="shared" si="6"/>
        <v>0</v>
      </c>
      <c r="D110" s="130">
        <f t="array" ref="D110">SUM(IF('6. Class A Consumption Data'!F249:G249="B",'6. Class A Consumption Data'!F247:G247))</f>
        <v>0</v>
      </c>
      <c r="E110" s="131">
        <f t="shared" si="7"/>
        <v>0</v>
      </c>
      <c r="F110" s="132">
        <f t="shared" si="8"/>
        <v>0</v>
      </c>
      <c r="G110" s="133">
        <f t="shared" si="9"/>
        <v>0</v>
      </c>
    </row>
    <row r="111" spans="1:7" hidden="1" x14ac:dyDescent="0.3">
      <c r="A111" s="128" t="s">
        <v>182</v>
      </c>
      <c r="B111" s="129"/>
      <c r="C111" s="130">
        <f t="shared" si="6"/>
        <v>0</v>
      </c>
      <c r="D111" s="130">
        <f t="array" ref="D111">SUM(IF('6. Class A Consumption Data'!F252:G252="B",'6. Class A Consumption Data'!F250:G250))</f>
        <v>0</v>
      </c>
      <c r="E111" s="131">
        <f t="shared" si="7"/>
        <v>0</v>
      </c>
      <c r="F111" s="132">
        <f t="shared" si="8"/>
        <v>0</v>
      </c>
      <c r="G111" s="133">
        <f t="shared" si="9"/>
        <v>0</v>
      </c>
    </row>
    <row r="112" spans="1:7" hidden="1" x14ac:dyDescent="0.3">
      <c r="A112" s="128" t="s">
        <v>183</v>
      </c>
      <c r="B112" s="129"/>
      <c r="C112" s="130">
        <f t="shared" si="6"/>
        <v>0</v>
      </c>
      <c r="D112" s="130">
        <f t="array" ref="D112">SUM(IF('6. Class A Consumption Data'!F255:G255="B",'6. Class A Consumption Data'!F253:G253))</f>
        <v>0</v>
      </c>
      <c r="E112" s="131">
        <f t="shared" si="7"/>
        <v>0</v>
      </c>
      <c r="F112" s="132">
        <f t="shared" si="8"/>
        <v>0</v>
      </c>
      <c r="G112" s="133">
        <f t="shared" si="9"/>
        <v>0</v>
      </c>
    </row>
    <row r="113" spans="1:7" hidden="1" x14ac:dyDescent="0.3">
      <c r="A113" s="137" t="s">
        <v>184</v>
      </c>
      <c r="B113" s="135"/>
      <c r="C113" s="136">
        <f t="shared" si="6"/>
        <v>0</v>
      </c>
      <c r="D113" s="136">
        <f t="array" ref="D113">SUM(IF('6. Class A Consumption Data'!F258:G258="B",'6. Class A Consumption Data'!F256:G256))</f>
        <v>0</v>
      </c>
      <c r="E113" s="140">
        <f t="shared" si="7"/>
        <v>0</v>
      </c>
      <c r="F113" s="141">
        <f t="shared" si="8"/>
        <v>0</v>
      </c>
      <c r="G113" s="133">
        <f t="shared" si="9"/>
        <v>0</v>
      </c>
    </row>
    <row r="114" spans="1:7" hidden="1" x14ac:dyDescent="0.3">
      <c r="A114" s="128" t="s">
        <v>185</v>
      </c>
      <c r="B114" s="129"/>
      <c r="C114" s="130">
        <f t="shared" si="6"/>
        <v>0</v>
      </c>
      <c r="D114" s="130">
        <f t="array" ref="D114">SUM(IF('6. Class A Consumption Data'!F261:G261="B",'6. Class A Consumption Data'!F259:G259))</f>
        <v>0</v>
      </c>
      <c r="E114" s="131">
        <f t="shared" si="7"/>
        <v>0</v>
      </c>
      <c r="F114" s="133">
        <f t="shared" si="8"/>
        <v>0</v>
      </c>
      <c r="G114" s="148">
        <f t="shared" si="9"/>
        <v>0</v>
      </c>
    </row>
    <row r="115" spans="1:7" hidden="1" x14ac:dyDescent="0.3">
      <c r="A115" s="142" t="s">
        <v>186</v>
      </c>
      <c r="B115" s="143"/>
      <c r="C115" s="144">
        <f t="shared" si="6"/>
        <v>0</v>
      </c>
      <c r="D115" s="144">
        <f t="array" ref="D115">SUM(IF('6. Class A Consumption Data'!F264:G264="B",'6. Class A Consumption Data'!F262:G262))</f>
        <v>0</v>
      </c>
      <c r="E115" s="145">
        <f t="shared" si="7"/>
        <v>0</v>
      </c>
      <c r="F115" s="147">
        <f t="shared" si="8"/>
        <v>0</v>
      </c>
      <c r="G115" s="147">
        <f t="shared" si="9"/>
        <v>0</v>
      </c>
    </row>
    <row r="116" spans="1:7" hidden="1" x14ac:dyDescent="0.3">
      <c r="A116" s="128" t="s">
        <v>187</v>
      </c>
      <c r="B116" s="129"/>
      <c r="C116" s="130">
        <f t="shared" si="6"/>
        <v>0</v>
      </c>
      <c r="D116" s="130">
        <f t="array" ref="D116">SUM(IF('6. Class A Consumption Data'!F267:G267="B",'6. Class A Consumption Data'!F265:G265))</f>
        <v>0</v>
      </c>
      <c r="E116" s="131">
        <f t="shared" si="7"/>
        <v>0</v>
      </c>
      <c r="F116" s="133">
        <f t="shared" si="8"/>
        <v>0</v>
      </c>
      <c r="G116" s="133">
        <f t="shared" si="9"/>
        <v>0</v>
      </c>
    </row>
    <row r="117" spans="1:7" hidden="1" x14ac:dyDescent="0.3">
      <c r="A117" s="128" t="s">
        <v>188</v>
      </c>
      <c r="B117" s="129"/>
      <c r="C117" s="130">
        <f t="shared" si="6"/>
        <v>0</v>
      </c>
      <c r="D117" s="130">
        <f t="array" ref="D117">SUM(IF('6. Class A Consumption Data'!F270:G270="B",'6. Class A Consumption Data'!F268:G268))</f>
        <v>0</v>
      </c>
      <c r="E117" s="131">
        <f t="shared" si="7"/>
        <v>0</v>
      </c>
      <c r="F117" s="133">
        <f t="shared" si="8"/>
        <v>0</v>
      </c>
      <c r="G117" s="133">
        <f t="shared" si="9"/>
        <v>0</v>
      </c>
    </row>
    <row r="118" spans="1:7" hidden="1" x14ac:dyDescent="0.3">
      <c r="A118" s="128" t="s">
        <v>189</v>
      </c>
      <c r="B118" s="129"/>
      <c r="C118" s="130">
        <f t="shared" si="6"/>
        <v>0</v>
      </c>
      <c r="D118" s="130">
        <f t="array" ref="D118">SUM(IF('6. Class A Consumption Data'!F273:G273="B",'6. Class A Consumption Data'!F271:G271))</f>
        <v>0</v>
      </c>
      <c r="E118" s="131">
        <f t="shared" si="7"/>
        <v>0</v>
      </c>
      <c r="F118" s="133">
        <f t="shared" si="8"/>
        <v>0</v>
      </c>
      <c r="G118" s="133">
        <f t="shared" si="9"/>
        <v>0</v>
      </c>
    </row>
    <row r="119" spans="1:7" hidden="1" x14ac:dyDescent="0.3">
      <c r="A119" s="128" t="s">
        <v>190</v>
      </c>
      <c r="B119" s="129"/>
      <c r="C119" s="130">
        <f t="shared" si="6"/>
        <v>0</v>
      </c>
      <c r="D119" s="130">
        <f t="array" ref="D119">SUM(IF('6. Class A Consumption Data'!F276:G276="B",'6. Class A Consumption Data'!F274:G274))</f>
        <v>0</v>
      </c>
      <c r="E119" s="131">
        <f t="shared" si="7"/>
        <v>0</v>
      </c>
      <c r="F119" s="133">
        <f t="shared" si="8"/>
        <v>0</v>
      </c>
      <c r="G119" s="133">
        <f t="shared" si="9"/>
        <v>0</v>
      </c>
    </row>
    <row r="120" spans="1:7" hidden="1" x14ac:dyDescent="0.3">
      <c r="A120" s="128" t="s">
        <v>191</v>
      </c>
      <c r="B120" s="129"/>
      <c r="C120" s="130">
        <f t="shared" si="6"/>
        <v>0</v>
      </c>
      <c r="D120" s="130">
        <f t="array" ref="D120">SUM(IF('6. Class A Consumption Data'!F279:G279="B",'6. Class A Consumption Data'!F277:G277))</f>
        <v>0</v>
      </c>
      <c r="E120" s="131">
        <f t="shared" si="7"/>
        <v>0</v>
      </c>
      <c r="F120" s="133">
        <f t="shared" si="8"/>
        <v>0</v>
      </c>
      <c r="G120" s="133">
        <f t="shared" si="9"/>
        <v>0</v>
      </c>
    </row>
    <row r="121" spans="1:7" hidden="1" x14ac:dyDescent="0.3">
      <c r="A121" s="128" t="s">
        <v>192</v>
      </c>
      <c r="B121" s="129"/>
      <c r="C121" s="130">
        <f t="shared" si="6"/>
        <v>0</v>
      </c>
      <c r="D121" s="130">
        <f t="array" ref="D121">SUM(IF('6. Class A Consumption Data'!F282:G282="B",'6. Class A Consumption Data'!F280:G280))</f>
        <v>0</v>
      </c>
      <c r="E121" s="131">
        <f t="shared" si="7"/>
        <v>0</v>
      </c>
      <c r="F121" s="133">
        <f t="shared" si="8"/>
        <v>0</v>
      </c>
      <c r="G121" s="133">
        <f t="shared" si="9"/>
        <v>0</v>
      </c>
    </row>
    <row r="122" spans="1:7" hidden="1" x14ac:dyDescent="0.3">
      <c r="A122" s="128" t="s">
        <v>193</v>
      </c>
      <c r="B122" s="129"/>
      <c r="C122" s="130">
        <f t="shared" si="6"/>
        <v>0</v>
      </c>
      <c r="D122" s="130">
        <f t="array" ref="D122">SUM(IF('6. Class A Consumption Data'!F285:G285="B",'6. Class A Consumption Data'!F283:G283))</f>
        <v>0</v>
      </c>
      <c r="E122" s="131">
        <f t="shared" si="7"/>
        <v>0</v>
      </c>
      <c r="F122" s="133">
        <f t="shared" si="8"/>
        <v>0</v>
      </c>
      <c r="G122" s="133">
        <f t="shared" si="9"/>
        <v>0</v>
      </c>
    </row>
    <row r="123" spans="1:7" hidden="1" x14ac:dyDescent="0.3">
      <c r="A123" s="128" t="s">
        <v>194</v>
      </c>
      <c r="B123" s="129"/>
      <c r="C123" s="130">
        <f t="shared" si="6"/>
        <v>0</v>
      </c>
      <c r="D123" s="130">
        <f t="array" ref="D123">SUM(IF('6. Class A Consumption Data'!F288:G288="B",'6. Class A Consumption Data'!F286:G286))</f>
        <v>0</v>
      </c>
      <c r="E123" s="131">
        <f t="shared" si="7"/>
        <v>0</v>
      </c>
      <c r="F123" s="133">
        <f t="shared" si="8"/>
        <v>0</v>
      </c>
      <c r="G123" s="133">
        <f t="shared" si="9"/>
        <v>0</v>
      </c>
    </row>
    <row r="124" spans="1:7" hidden="1" x14ac:dyDescent="0.3">
      <c r="A124" s="128" t="s">
        <v>195</v>
      </c>
      <c r="B124" s="129"/>
      <c r="C124" s="130">
        <f t="shared" si="6"/>
        <v>0</v>
      </c>
      <c r="D124" s="130">
        <f t="array" ref="D124">SUM(IF('6. Class A Consumption Data'!F291:G291="B",'6. Class A Consumption Data'!F289:G289))</f>
        <v>0</v>
      </c>
      <c r="E124" s="131">
        <f t="shared" si="7"/>
        <v>0</v>
      </c>
      <c r="F124" s="133">
        <f t="shared" si="8"/>
        <v>0</v>
      </c>
      <c r="G124" s="133">
        <f t="shared" si="9"/>
        <v>0</v>
      </c>
    </row>
    <row r="125" spans="1:7" hidden="1" x14ac:dyDescent="0.3">
      <c r="A125" s="128" t="s">
        <v>196</v>
      </c>
      <c r="B125" s="129"/>
      <c r="C125" s="130">
        <f t="shared" si="6"/>
        <v>0</v>
      </c>
      <c r="D125" s="130">
        <f t="array" ref="D125">SUM(IF('6. Class A Consumption Data'!F294:G294="B",'6. Class A Consumption Data'!F292:G292))</f>
        <v>0</v>
      </c>
      <c r="E125" s="131">
        <f t="shared" si="7"/>
        <v>0</v>
      </c>
      <c r="F125" s="133">
        <f t="shared" si="8"/>
        <v>0</v>
      </c>
      <c r="G125" s="133">
        <f t="shared" si="9"/>
        <v>0</v>
      </c>
    </row>
    <row r="126" spans="1:7" hidden="1" x14ac:dyDescent="0.3">
      <c r="A126" s="128" t="s">
        <v>197</v>
      </c>
      <c r="B126" s="129"/>
      <c r="C126" s="130">
        <f t="shared" si="6"/>
        <v>0</v>
      </c>
      <c r="D126" s="130">
        <f t="array" ref="D126">SUM(IF('6. Class A Consumption Data'!F297:G297="B",'6. Class A Consumption Data'!F295:G295))</f>
        <v>0</v>
      </c>
      <c r="E126" s="131">
        <f t="shared" si="7"/>
        <v>0</v>
      </c>
      <c r="F126" s="133">
        <f t="shared" si="8"/>
        <v>0</v>
      </c>
      <c r="G126" s="133">
        <f t="shared" si="9"/>
        <v>0</v>
      </c>
    </row>
    <row r="127" spans="1:7" hidden="1" x14ac:dyDescent="0.3">
      <c r="A127" s="128" t="s">
        <v>198</v>
      </c>
      <c r="B127" s="129"/>
      <c r="C127" s="130">
        <f t="shared" si="6"/>
        <v>0</v>
      </c>
      <c r="D127" s="130">
        <f t="array" ref="D127">SUM(IF('6. Class A Consumption Data'!F300:G300="B",'6. Class A Consumption Data'!F298:G298))</f>
        <v>0</v>
      </c>
      <c r="E127" s="131">
        <f t="shared" si="7"/>
        <v>0</v>
      </c>
      <c r="F127" s="133">
        <f t="shared" si="8"/>
        <v>0</v>
      </c>
      <c r="G127" s="133">
        <f t="shared" si="9"/>
        <v>0</v>
      </c>
    </row>
    <row r="128" spans="1:7" hidden="1" x14ac:dyDescent="0.3">
      <c r="A128" s="128" t="s">
        <v>199</v>
      </c>
      <c r="B128" s="129"/>
      <c r="C128" s="130">
        <f t="shared" si="6"/>
        <v>0</v>
      </c>
      <c r="D128" s="130">
        <f t="array" ref="D128">SUM(IF('6. Class A Consumption Data'!F303:G303="B",'6. Class A Consumption Data'!F301:G301))</f>
        <v>0</v>
      </c>
      <c r="E128" s="131">
        <f t="shared" si="7"/>
        <v>0</v>
      </c>
      <c r="F128" s="133">
        <f t="shared" si="8"/>
        <v>0</v>
      </c>
      <c r="G128" s="133">
        <f t="shared" si="9"/>
        <v>0</v>
      </c>
    </row>
    <row r="129" spans="1:7" hidden="1" x14ac:dyDescent="0.3">
      <c r="A129" s="128" t="s">
        <v>200</v>
      </c>
      <c r="B129" s="129"/>
      <c r="C129" s="130">
        <f t="shared" si="6"/>
        <v>0</v>
      </c>
      <c r="D129" s="130">
        <f t="array" ref="D129">SUM(IF('6. Class A Consumption Data'!F306:G306="B",'6. Class A Consumption Data'!F304:G304))</f>
        <v>0</v>
      </c>
      <c r="E129" s="131">
        <f t="shared" si="7"/>
        <v>0</v>
      </c>
      <c r="F129" s="133">
        <f t="shared" si="8"/>
        <v>0</v>
      </c>
      <c r="G129" s="133">
        <f t="shared" si="9"/>
        <v>0</v>
      </c>
    </row>
    <row r="130" spans="1:7" hidden="1" x14ac:dyDescent="0.3">
      <c r="A130" s="128" t="s">
        <v>201</v>
      </c>
      <c r="B130" s="129"/>
      <c r="C130" s="130">
        <f t="shared" ref="C130:C161" si="10">SUM(D130:D130)</f>
        <v>0</v>
      </c>
      <c r="D130" s="130">
        <f t="array" ref="D130">SUM(IF('6. Class A Consumption Data'!F309:G309="B",'6. Class A Consumption Data'!F307:G307))</f>
        <v>0</v>
      </c>
      <c r="E130" s="131">
        <f t="shared" ref="E130:E161" si="11">IFERROR(+C130/$C$184,0)</f>
        <v>0</v>
      </c>
      <c r="F130" s="133">
        <f t="shared" si="8"/>
        <v>0</v>
      </c>
      <c r="G130" s="133">
        <f t="shared" si="9"/>
        <v>0</v>
      </c>
    </row>
    <row r="131" spans="1:7" hidden="1" x14ac:dyDescent="0.3">
      <c r="A131" s="128" t="s">
        <v>202</v>
      </c>
      <c r="B131" s="129"/>
      <c r="C131" s="130">
        <f t="shared" si="10"/>
        <v>0</v>
      </c>
      <c r="D131" s="130">
        <f t="array" ref="D131">SUM(IF('6. Class A Consumption Data'!F312:G312="B",'6. Class A Consumption Data'!F310:G310))</f>
        <v>0</v>
      </c>
      <c r="E131" s="131">
        <f t="shared" si="11"/>
        <v>0</v>
      </c>
      <c r="F131" s="133">
        <f t="shared" si="8"/>
        <v>0</v>
      </c>
      <c r="G131" s="133">
        <f t="shared" si="9"/>
        <v>0</v>
      </c>
    </row>
    <row r="132" spans="1:7" hidden="1" x14ac:dyDescent="0.3">
      <c r="A132" s="128" t="s">
        <v>203</v>
      </c>
      <c r="B132" s="129"/>
      <c r="C132" s="130">
        <f t="shared" si="10"/>
        <v>0</v>
      </c>
      <c r="D132" s="130">
        <f t="array" ref="D132">SUM(IF('6. Class A Consumption Data'!F315:G315="B",'6. Class A Consumption Data'!F313:G313))</f>
        <v>0</v>
      </c>
      <c r="E132" s="131">
        <f t="shared" si="11"/>
        <v>0</v>
      </c>
      <c r="F132" s="133">
        <f t="shared" si="8"/>
        <v>0</v>
      </c>
      <c r="G132" s="133">
        <f t="shared" si="9"/>
        <v>0</v>
      </c>
    </row>
    <row r="133" spans="1:7" hidden="1" x14ac:dyDescent="0.3">
      <c r="A133" s="128" t="s">
        <v>204</v>
      </c>
      <c r="B133" s="129"/>
      <c r="C133" s="130">
        <f t="shared" si="10"/>
        <v>0</v>
      </c>
      <c r="D133" s="130">
        <f t="array" ref="D133">SUM(IF('6. Class A Consumption Data'!F318:G318="B",'6. Class A Consumption Data'!F316:G316))</f>
        <v>0</v>
      </c>
      <c r="E133" s="131">
        <f t="shared" si="11"/>
        <v>0</v>
      </c>
      <c r="F133" s="133">
        <f t="shared" si="8"/>
        <v>0</v>
      </c>
      <c r="G133" s="133">
        <f t="shared" si="9"/>
        <v>0</v>
      </c>
    </row>
    <row r="134" spans="1:7" hidden="1" x14ac:dyDescent="0.3">
      <c r="A134" s="128" t="s">
        <v>205</v>
      </c>
      <c r="B134" s="129"/>
      <c r="C134" s="130">
        <f t="shared" si="10"/>
        <v>0</v>
      </c>
      <c r="D134" s="130">
        <f t="array" ref="D134">SUM(IF('6. Class A Consumption Data'!F321:G321="B",'6. Class A Consumption Data'!F319:G319))</f>
        <v>0</v>
      </c>
      <c r="E134" s="131">
        <f t="shared" si="11"/>
        <v>0</v>
      </c>
      <c r="F134" s="133">
        <f t="shared" si="8"/>
        <v>0</v>
      </c>
      <c r="G134" s="133">
        <f t="shared" si="9"/>
        <v>0</v>
      </c>
    </row>
    <row r="135" spans="1:7" hidden="1" x14ac:dyDescent="0.3">
      <c r="A135" s="128" t="s">
        <v>206</v>
      </c>
      <c r="B135" s="129"/>
      <c r="C135" s="130">
        <f t="shared" si="10"/>
        <v>0</v>
      </c>
      <c r="D135" s="130">
        <f t="array" ref="D135">SUM(IF('6. Class A Consumption Data'!F324:G324="B",'6. Class A Consumption Data'!F322:G322))</f>
        <v>0</v>
      </c>
      <c r="E135" s="131">
        <f t="shared" si="11"/>
        <v>0</v>
      </c>
      <c r="F135" s="133">
        <f t="shared" si="8"/>
        <v>0</v>
      </c>
      <c r="G135" s="133">
        <f t="shared" si="9"/>
        <v>0</v>
      </c>
    </row>
    <row r="136" spans="1:7" hidden="1" x14ac:dyDescent="0.3">
      <c r="A136" s="128" t="s">
        <v>207</v>
      </c>
      <c r="B136" s="129"/>
      <c r="C136" s="130">
        <f t="shared" si="10"/>
        <v>0</v>
      </c>
      <c r="D136" s="130">
        <f t="array" ref="D136">SUM(IF('6. Class A Consumption Data'!F327:G327="B",'6. Class A Consumption Data'!F325:G325))</f>
        <v>0</v>
      </c>
      <c r="E136" s="131">
        <f t="shared" si="11"/>
        <v>0</v>
      </c>
      <c r="F136" s="133">
        <f t="shared" si="8"/>
        <v>0</v>
      </c>
      <c r="G136" s="133">
        <f t="shared" si="9"/>
        <v>0</v>
      </c>
    </row>
    <row r="137" spans="1:7" hidden="1" x14ac:dyDescent="0.3">
      <c r="A137" s="128" t="s">
        <v>208</v>
      </c>
      <c r="B137" s="129"/>
      <c r="C137" s="130">
        <f t="shared" si="10"/>
        <v>0</v>
      </c>
      <c r="D137" s="130">
        <f t="array" ref="D137">SUM(IF('6. Class A Consumption Data'!F330:G330="B",'6. Class A Consumption Data'!F328:G328))</f>
        <v>0</v>
      </c>
      <c r="E137" s="131">
        <f t="shared" si="11"/>
        <v>0</v>
      </c>
      <c r="F137" s="133">
        <f t="shared" si="8"/>
        <v>0</v>
      </c>
      <c r="G137" s="133">
        <f t="shared" si="9"/>
        <v>0</v>
      </c>
    </row>
    <row r="138" spans="1:7" hidden="1" x14ac:dyDescent="0.3">
      <c r="A138" s="128" t="s">
        <v>209</v>
      </c>
      <c r="B138" s="129"/>
      <c r="C138" s="130">
        <f t="shared" si="10"/>
        <v>0</v>
      </c>
      <c r="D138" s="130">
        <f t="array" ref="D138">SUM(IF('6. Class A Consumption Data'!F333:G333="B",'6. Class A Consumption Data'!F331:G331))</f>
        <v>0</v>
      </c>
      <c r="E138" s="131">
        <f t="shared" si="11"/>
        <v>0</v>
      </c>
      <c r="F138" s="133">
        <f t="shared" si="8"/>
        <v>0</v>
      </c>
      <c r="G138" s="133">
        <f t="shared" si="9"/>
        <v>0</v>
      </c>
    </row>
    <row r="139" spans="1:7" hidden="1" x14ac:dyDescent="0.3">
      <c r="A139" s="128" t="s">
        <v>210</v>
      </c>
      <c r="B139" s="129"/>
      <c r="C139" s="130">
        <f t="shared" si="10"/>
        <v>0</v>
      </c>
      <c r="D139" s="130">
        <f t="array" ref="D139">SUM(IF('6. Class A Consumption Data'!F336:G336="B",'6. Class A Consumption Data'!F334:G334))</f>
        <v>0</v>
      </c>
      <c r="E139" s="131">
        <f t="shared" si="11"/>
        <v>0</v>
      </c>
      <c r="F139" s="133">
        <f t="shared" si="8"/>
        <v>0</v>
      </c>
      <c r="G139" s="133">
        <f t="shared" si="9"/>
        <v>0</v>
      </c>
    </row>
    <row r="140" spans="1:7" hidden="1" x14ac:dyDescent="0.3">
      <c r="A140" s="128" t="s">
        <v>211</v>
      </c>
      <c r="B140" s="129"/>
      <c r="C140" s="130">
        <f t="shared" si="10"/>
        <v>0</v>
      </c>
      <c r="D140" s="130">
        <f t="array" ref="D140">SUM(IF('6. Class A Consumption Data'!F339:G339="B",'6. Class A Consumption Data'!F337:G337))</f>
        <v>0</v>
      </c>
      <c r="E140" s="131">
        <f t="shared" si="11"/>
        <v>0</v>
      </c>
      <c r="F140" s="133">
        <f t="shared" si="8"/>
        <v>0</v>
      </c>
      <c r="G140" s="133">
        <f t="shared" si="9"/>
        <v>0</v>
      </c>
    </row>
    <row r="141" spans="1:7" hidden="1" x14ac:dyDescent="0.3">
      <c r="A141" s="128" t="s">
        <v>212</v>
      </c>
      <c r="B141" s="129"/>
      <c r="C141" s="130">
        <f t="shared" si="10"/>
        <v>0</v>
      </c>
      <c r="D141" s="130">
        <f t="array" ref="D141">SUM(IF('6. Class A Consumption Data'!F342:G342="B",'6. Class A Consumption Data'!F340:G340))</f>
        <v>0</v>
      </c>
      <c r="E141" s="131">
        <f t="shared" si="11"/>
        <v>0</v>
      </c>
      <c r="F141" s="133">
        <f t="shared" si="8"/>
        <v>0</v>
      </c>
      <c r="G141" s="133">
        <f t="shared" si="9"/>
        <v>0</v>
      </c>
    </row>
    <row r="142" spans="1:7" hidden="1" x14ac:dyDescent="0.3">
      <c r="A142" s="128" t="s">
        <v>213</v>
      </c>
      <c r="B142" s="129"/>
      <c r="C142" s="130">
        <f t="shared" si="10"/>
        <v>0</v>
      </c>
      <c r="D142" s="130">
        <f t="array" ref="D142">SUM(IF('6. Class A Consumption Data'!F345:G345="B",'6. Class A Consumption Data'!F343:G343))</f>
        <v>0</v>
      </c>
      <c r="E142" s="131">
        <f t="shared" si="11"/>
        <v>0</v>
      </c>
      <c r="F142" s="133">
        <f t="shared" si="8"/>
        <v>0</v>
      </c>
      <c r="G142" s="133">
        <f t="shared" si="9"/>
        <v>0</v>
      </c>
    </row>
    <row r="143" spans="1:7" hidden="1" x14ac:dyDescent="0.3">
      <c r="A143" s="128" t="s">
        <v>214</v>
      </c>
      <c r="B143" s="129"/>
      <c r="C143" s="130">
        <f t="shared" si="10"/>
        <v>0</v>
      </c>
      <c r="D143" s="130">
        <f t="array" ref="D143">SUM(IF('6. Class A Consumption Data'!F348:G348="B",'6. Class A Consumption Data'!F346:G346))</f>
        <v>0</v>
      </c>
      <c r="E143" s="131">
        <f t="shared" si="11"/>
        <v>0</v>
      </c>
      <c r="F143" s="133">
        <f t="shared" si="8"/>
        <v>0</v>
      </c>
      <c r="G143" s="133">
        <f t="shared" si="9"/>
        <v>0</v>
      </c>
    </row>
    <row r="144" spans="1:7" hidden="1" x14ac:dyDescent="0.3">
      <c r="A144" s="128" t="s">
        <v>215</v>
      </c>
      <c r="B144" s="129"/>
      <c r="C144" s="130">
        <f t="shared" si="10"/>
        <v>0</v>
      </c>
      <c r="D144" s="130">
        <f t="array" ref="D144">SUM(IF('6. Class A Consumption Data'!F351:G351="B",'6. Class A Consumption Data'!F349:G349))</f>
        <v>0</v>
      </c>
      <c r="E144" s="131">
        <f t="shared" si="11"/>
        <v>0</v>
      </c>
      <c r="F144" s="133">
        <f t="shared" si="8"/>
        <v>0</v>
      </c>
      <c r="G144" s="133">
        <f t="shared" si="9"/>
        <v>0</v>
      </c>
    </row>
    <row r="145" spans="1:7" hidden="1" x14ac:dyDescent="0.3">
      <c r="A145" s="128" t="s">
        <v>216</v>
      </c>
      <c r="B145" s="129"/>
      <c r="C145" s="130">
        <f t="shared" si="10"/>
        <v>0</v>
      </c>
      <c r="D145" s="130">
        <f t="array" ref="D145">SUM(IF('6. Class A Consumption Data'!F354:G354="B",'6. Class A Consumption Data'!F352:G352))</f>
        <v>0</v>
      </c>
      <c r="E145" s="131">
        <f t="shared" si="11"/>
        <v>0</v>
      </c>
      <c r="F145" s="133">
        <f t="shared" si="8"/>
        <v>0</v>
      </c>
      <c r="G145" s="133">
        <f t="shared" si="9"/>
        <v>0</v>
      </c>
    </row>
    <row r="146" spans="1:7" hidden="1" x14ac:dyDescent="0.3">
      <c r="A146" s="128" t="s">
        <v>217</v>
      </c>
      <c r="B146" s="129"/>
      <c r="C146" s="130">
        <f t="shared" si="10"/>
        <v>0</v>
      </c>
      <c r="D146" s="130">
        <f t="array" ref="D146">SUM(IF('6. Class A Consumption Data'!F357:G357="B",'6. Class A Consumption Data'!F355:G355))</f>
        <v>0</v>
      </c>
      <c r="E146" s="131">
        <f t="shared" si="11"/>
        <v>0</v>
      </c>
      <c r="F146" s="133">
        <f t="shared" si="8"/>
        <v>0</v>
      </c>
      <c r="G146" s="133">
        <f t="shared" si="9"/>
        <v>0</v>
      </c>
    </row>
    <row r="147" spans="1:7" hidden="1" x14ac:dyDescent="0.3">
      <c r="A147" s="128" t="s">
        <v>218</v>
      </c>
      <c r="B147" s="129"/>
      <c r="C147" s="130">
        <f t="shared" si="10"/>
        <v>0</v>
      </c>
      <c r="D147" s="130">
        <f t="array" ref="D147">SUM(IF('6. Class A Consumption Data'!F360:G360="B",'6. Class A Consumption Data'!F358:G358))</f>
        <v>0</v>
      </c>
      <c r="E147" s="131">
        <f t="shared" si="11"/>
        <v>0</v>
      </c>
      <c r="F147" s="133">
        <f t="shared" si="8"/>
        <v>0</v>
      </c>
      <c r="G147" s="133">
        <f t="shared" si="9"/>
        <v>0</v>
      </c>
    </row>
    <row r="148" spans="1:7" hidden="1" x14ac:dyDescent="0.3">
      <c r="A148" s="128" t="s">
        <v>219</v>
      </c>
      <c r="B148" s="129"/>
      <c r="C148" s="130">
        <f t="shared" si="10"/>
        <v>0</v>
      </c>
      <c r="D148" s="130">
        <f t="array" ref="D148">SUM(IF('6. Class A Consumption Data'!F363:G363="B",'6. Class A Consumption Data'!F361:G361))</f>
        <v>0</v>
      </c>
      <c r="E148" s="131">
        <f t="shared" si="11"/>
        <v>0</v>
      </c>
      <c r="F148" s="133">
        <f t="shared" si="8"/>
        <v>0</v>
      </c>
      <c r="G148" s="133">
        <f t="shared" si="9"/>
        <v>0</v>
      </c>
    </row>
    <row r="149" spans="1:7" hidden="1" x14ac:dyDescent="0.3">
      <c r="A149" s="128" t="s">
        <v>220</v>
      </c>
      <c r="B149" s="129"/>
      <c r="C149" s="130">
        <f t="shared" si="10"/>
        <v>0</v>
      </c>
      <c r="D149" s="130">
        <f t="array" ref="D149">SUM(IF('6. Class A Consumption Data'!F366:G366="B",'6. Class A Consumption Data'!F364:G364))</f>
        <v>0</v>
      </c>
      <c r="E149" s="131">
        <f t="shared" si="11"/>
        <v>0</v>
      </c>
      <c r="F149" s="133">
        <f t="shared" si="8"/>
        <v>0</v>
      </c>
      <c r="G149" s="133">
        <f t="shared" si="9"/>
        <v>0</v>
      </c>
    </row>
    <row r="150" spans="1:7" hidden="1" x14ac:dyDescent="0.3">
      <c r="A150" s="128" t="s">
        <v>221</v>
      </c>
      <c r="B150" s="129"/>
      <c r="C150" s="130">
        <f t="shared" si="10"/>
        <v>0</v>
      </c>
      <c r="D150" s="130">
        <f t="array" ref="D150">SUM(IF('6. Class A Consumption Data'!F369:G369="B",'6. Class A Consumption Data'!F367:G367))</f>
        <v>0</v>
      </c>
      <c r="E150" s="131">
        <f t="shared" si="11"/>
        <v>0</v>
      </c>
      <c r="F150" s="133">
        <f t="shared" si="8"/>
        <v>0</v>
      </c>
      <c r="G150" s="133">
        <f t="shared" si="9"/>
        <v>0</v>
      </c>
    </row>
    <row r="151" spans="1:7" hidden="1" x14ac:dyDescent="0.3">
      <c r="A151" s="128" t="s">
        <v>222</v>
      </c>
      <c r="B151" s="129"/>
      <c r="C151" s="130">
        <f t="shared" si="10"/>
        <v>0</v>
      </c>
      <c r="D151" s="130">
        <f t="array" ref="D151">SUM(IF('6. Class A Consumption Data'!F372:G372="B",'6. Class A Consumption Data'!F370:G370))</f>
        <v>0</v>
      </c>
      <c r="E151" s="131">
        <f t="shared" si="11"/>
        <v>0</v>
      </c>
      <c r="F151" s="133">
        <f t="shared" si="8"/>
        <v>0</v>
      </c>
      <c r="G151" s="133">
        <f t="shared" si="9"/>
        <v>0</v>
      </c>
    </row>
    <row r="152" spans="1:7" hidden="1" x14ac:dyDescent="0.3">
      <c r="A152" s="128" t="s">
        <v>223</v>
      </c>
      <c r="B152" s="129"/>
      <c r="C152" s="130">
        <f t="shared" si="10"/>
        <v>0</v>
      </c>
      <c r="D152" s="130">
        <f t="array" ref="D152">SUM(IF('6. Class A Consumption Data'!F375:G375="B",'6. Class A Consumption Data'!F373:G373))</f>
        <v>0</v>
      </c>
      <c r="E152" s="131">
        <f t="shared" si="11"/>
        <v>0</v>
      </c>
      <c r="F152" s="133">
        <f t="shared" si="8"/>
        <v>0</v>
      </c>
      <c r="G152" s="133">
        <f t="shared" si="9"/>
        <v>0</v>
      </c>
    </row>
    <row r="153" spans="1:7" hidden="1" x14ac:dyDescent="0.3">
      <c r="A153" s="128" t="s">
        <v>224</v>
      </c>
      <c r="B153" s="129"/>
      <c r="C153" s="130">
        <f t="shared" si="10"/>
        <v>0</v>
      </c>
      <c r="D153" s="130">
        <f t="array" ref="D153">SUM(IF('6. Class A Consumption Data'!F378:G378="B",'6. Class A Consumption Data'!F376:G376))</f>
        <v>0</v>
      </c>
      <c r="E153" s="131">
        <f t="shared" si="11"/>
        <v>0</v>
      </c>
      <c r="F153" s="133">
        <f t="shared" si="8"/>
        <v>0</v>
      </c>
      <c r="G153" s="133">
        <f t="shared" si="9"/>
        <v>0</v>
      </c>
    </row>
    <row r="154" spans="1:7" hidden="1" x14ac:dyDescent="0.3">
      <c r="A154" s="128" t="s">
        <v>225</v>
      </c>
      <c r="B154" s="129"/>
      <c r="C154" s="130">
        <f t="shared" si="10"/>
        <v>0</v>
      </c>
      <c r="D154" s="130">
        <f t="array" ref="D154">SUM(IF('6. Class A Consumption Data'!F381:G381="B",'6. Class A Consumption Data'!F379:G379))</f>
        <v>0</v>
      </c>
      <c r="E154" s="131">
        <f t="shared" si="11"/>
        <v>0</v>
      </c>
      <c r="F154" s="133">
        <f t="shared" si="8"/>
        <v>0</v>
      </c>
      <c r="G154" s="133">
        <f t="shared" si="9"/>
        <v>0</v>
      </c>
    </row>
    <row r="155" spans="1:7" hidden="1" x14ac:dyDescent="0.3">
      <c r="A155" s="128" t="s">
        <v>226</v>
      </c>
      <c r="B155" s="129"/>
      <c r="C155" s="130">
        <f t="shared" si="10"/>
        <v>0</v>
      </c>
      <c r="D155" s="130">
        <f t="array" ref="D155">SUM(IF('6. Class A Consumption Data'!F384:G384="B",'6. Class A Consumption Data'!F382:G382))</f>
        <v>0</v>
      </c>
      <c r="E155" s="131">
        <f t="shared" si="11"/>
        <v>0</v>
      </c>
      <c r="F155" s="133">
        <f t="shared" si="8"/>
        <v>0</v>
      </c>
      <c r="G155" s="133">
        <f t="shared" si="9"/>
        <v>0</v>
      </c>
    </row>
    <row r="156" spans="1:7" hidden="1" x14ac:dyDescent="0.3">
      <c r="A156" s="128" t="s">
        <v>227</v>
      </c>
      <c r="B156" s="129"/>
      <c r="C156" s="130">
        <f t="shared" si="10"/>
        <v>0</v>
      </c>
      <c r="D156" s="130">
        <f t="array" ref="D156">SUM(IF('6. Class A Consumption Data'!F387:G387="B",'6. Class A Consumption Data'!F385:G385))</f>
        <v>0</v>
      </c>
      <c r="E156" s="131">
        <f t="shared" si="11"/>
        <v>0</v>
      </c>
      <c r="F156" s="133">
        <f t="shared" si="8"/>
        <v>0</v>
      </c>
      <c r="G156" s="133">
        <f t="shared" si="9"/>
        <v>0</v>
      </c>
    </row>
    <row r="157" spans="1:7" hidden="1" x14ac:dyDescent="0.3">
      <c r="A157" s="128" t="s">
        <v>228</v>
      </c>
      <c r="B157" s="129"/>
      <c r="C157" s="130">
        <f t="shared" si="10"/>
        <v>0</v>
      </c>
      <c r="D157" s="130">
        <f t="array" ref="D157">SUM(IF('6. Class A Consumption Data'!F390:G390="B",'6. Class A Consumption Data'!F388:G388))</f>
        <v>0</v>
      </c>
      <c r="E157" s="131">
        <f t="shared" si="11"/>
        <v>0</v>
      </c>
      <c r="F157" s="133">
        <f t="shared" si="8"/>
        <v>0</v>
      </c>
      <c r="G157" s="133">
        <f t="shared" si="9"/>
        <v>0</v>
      </c>
    </row>
    <row r="158" spans="1:7" hidden="1" x14ac:dyDescent="0.3">
      <c r="A158" s="128" t="s">
        <v>229</v>
      </c>
      <c r="B158" s="129"/>
      <c r="C158" s="130">
        <f t="shared" si="10"/>
        <v>0</v>
      </c>
      <c r="D158" s="130">
        <f t="array" ref="D158">SUM(IF('6. Class A Consumption Data'!F393:G393="B",'6. Class A Consumption Data'!F391:G391))</f>
        <v>0</v>
      </c>
      <c r="E158" s="131">
        <f t="shared" si="11"/>
        <v>0</v>
      </c>
      <c r="F158" s="133">
        <f t="shared" si="8"/>
        <v>0</v>
      </c>
      <c r="G158" s="133">
        <f t="shared" si="9"/>
        <v>0</v>
      </c>
    </row>
    <row r="159" spans="1:7" hidden="1" x14ac:dyDescent="0.3">
      <c r="A159" s="128" t="s">
        <v>230</v>
      </c>
      <c r="B159" s="129"/>
      <c r="C159" s="130">
        <f t="shared" si="10"/>
        <v>0</v>
      </c>
      <c r="D159" s="130">
        <f t="array" ref="D159">SUM(IF('6. Class A Consumption Data'!F396:G396="B",'6. Class A Consumption Data'!F394:G394))</f>
        <v>0</v>
      </c>
      <c r="E159" s="131">
        <f t="shared" si="11"/>
        <v>0</v>
      </c>
      <c r="F159" s="133">
        <f t="shared" si="8"/>
        <v>0</v>
      </c>
      <c r="G159" s="133">
        <f t="shared" si="9"/>
        <v>0</v>
      </c>
    </row>
    <row r="160" spans="1:7" hidden="1" x14ac:dyDescent="0.3">
      <c r="A160" s="128" t="s">
        <v>231</v>
      </c>
      <c r="B160" s="129"/>
      <c r="C160" s="130">
        <f t="shared" si="10"/>
        <v>0</v>
      </c>
      <c r="D160" s="130">
        <f t="array" ref="D160">SUM(IF('6. Class A Consumption Data'!F399:G399="B",'6. Class A Consumption Data'!F397:G397))</f>
        <v>0</v>
      </c>
      <c r="E160" s="131">
        <f t="shared" si="11"/>
        <v>0</v>
      </c>
      <c r="F160" s="133">
        <f t="shared" si="8"/>
        <v>0</v>
      </c>
      <c r="G160" s="133">
        <f t="shared" si="9"/>
        <v>0</v>
      </c>
    </row>
    <row r="161" spans="1:7" hidden="1" x14ac:dyDescent="0.3">
      <c r="A161" s="128" t="s">
        <v>232</v>
      </c>
      <c r="B161" s="129"/>
      <c r="C161" s="130">
        <f t="shared" si="10"/>
        <v>0</v>
      </c>
      <c r="D161" s="130">
        <f t="array" ref="D161">SUM(IF('6. Class A Consumption Data'!F402:G402="B",'6. Class A Consumption Data'!F400:G400))</f>
        <v>0</v>
      </c>
      <c r="E161" s="131">
        <f t="shared" si="11"/>
        <v>0</v>
      </c>
      <c r="F161" s="133">
        <f t="shared" si="8"/>
        <v>0</v>
      </c>
      <c r="G161" s="133">
        <f t="shared" si="9"/>
        <v>0</v>
      </c>
    </row>
    <row r="162" spans="1:7" hidden="1" x14ac:dyDescent="0.3">
      <c r="A162" s="128" t="s">
        <v>233</v>
      </c>
      <c r="B162" s="129"/>
      <c r="C162" s="130">
        <f t="shared" ref="C162:C183" si="12">SUM(D162:D162)</f>
        <v>0</v>
      </c>
      <c r="D162" s="130">
        <f t="array" ref="D162">SUM(IF('6. Class A Consumption Data'!F405:G405="B",'6. Class A Consumption Data'!F403:G403))</f>
        <v>0</v>
      </c>
      <c r="E162" s="131">
        <f t="shared" ref="E162:E183" si="13">IFERROR(+C162/$C$184,0)</f>
        <v>0</v>
      </c>
      <c r="F162" s="133">
        <f t="shared" si="8"/>
        <v>0</v>
      </c>
      <c r="G162" s="133">
        <f t="shared" si="9"/>
        <v>0</v>
      </c>
    </row>
    <row r="163" spans="1:7" hidden="1" x14ac:dyDescent="0.3">
      <c r="A163" s="128" t="s">
        <v>234</v>
      </c>
      <c r="B163" s="129"/>
      <c r="C163" s="130">
        <f t="shared" si="12"/>
        <v>0</v>
      </c>
      <c r="D163" s="130">
        <f t="array" ref="D163">SUM(IF('6. Class A Consumption Data'!F408:G408="B",'6. Class A Consumption Data'!F406:G406))</f>
        <v>0</v>
      </c>
      <c r="E163" s="131">
        <f t="shared" si="13"/>
        <v>0</v>
      </c>
      <c r="F163" s="133">
        <f t="shared" ref="F163:F183" si="14">E163*$C$28</f>
        <v>0</v>
      </c>
      <c r="G163" s="133">
        <f t="shared" ref="G163:G183" si="15">+F163/12</f>
        <v>0</v>
      </c>
    </row>
    <row r="164" spans="1:7" hidden="1" x14ac:dyDescent="0.3">
      <c r="A164" s="128" t="s">
        <v>235</v>
      </c>
      <c r="B164" s="129"/>
      <c r="C164" s="130">
        <f t="shared" si="12"/>
        <v>0</v>
      </c>
      <c r="D164" s="130">
        <f t="array" ref="D164">SUM(IF('6. Class A Consumption Data'!F411:G411="B",'6. Class A Consumption Data'!F409:G409))</f>
        <v>0</v>
      </c>
      <c r="E164" s="131">
        <f t="shared" si="13"/>
        <v>0</v>
      </c>
      <c r="F164" s="133">
        <f t="shared" si="14"/>
        <v>0</v>
      </c>
      <c r="G164" s="133">
        <f t="shared" si="15"/>
        <v>0</v>
      </c>
    </row>
    <row r="165" spans="1:7" hidden="1" x14ac:dyDescent="0.3">
      <c r="A165" s="128" t="s">
        <v>236</v>
      </c>
      <c r="B165" s="129"/>
      <c r="C165" s="130">
        <f t="shared" si="12"/>
        <v>0</v>
      </c>
      <c r="D165" s="130">
        <f t="array" ref="D165">SUM(IF('6. Class A Consumption Data'!F414:G414="B",'6. Class A Consumption Data'!F412:G412))</f>
        <v>0</v>
      </c>
      <c r="E165" s="131">
        <f t="shared" si="13"/>
        <v>0</v>
      </c>
      <c r="F165" s="133">
        <f t="shared" si="14"/>
        <v>0</v>
      </c>
      <c r="G165" s="133">
        <f t="shared" si="15"/>
        <v>0</v>
      </c>
    </row>
    <row r="166" spans="1:7" hidden="1" x14ac:dyDescent="0.3">
      <c r="A166" s="128" t="s">
        <v>237</v>
      </c>
      <c r="B166" s="129"/>
      <c r="C166" s="130">
        <f t="shared" si="12"/>
        <v>0</v>
      </c>
      <c r="D166" s="130">
        <f t="array" ref="D166">SUM(IF('6. Class A Consumption Data'!F417:G417="B",'6. Class A Consumption Data'!F415:G415))</f>
        <v>0</v>
      </c>
      <c r="E166" s="131">
        <f t="shared" si="13"/>
        <v>0</v>
      </c>
      <c r="F166" s="133">
        <f t="shared" si="14"/>
        <v>0</v>
      </c>
      <c r="G166" s="133">
        <f t="shared" si="15"/>
        <v>0</v>
      </c>
    </row>
    <row r="167" spans="1:7" hidden="1" x14ac:dyDescent="0.3">
      <c r="A167" s="128" t="s">
        <v>238</v>
      </c>
      <c r="B167" s="129"/>
      <c r="C167" s="130">
        <f t="shared" si="12"/>
        <v>0</v>
      </c>
      <c r="D167" s="130">
        <f t="array" ref="D167">SUM(IF('6. Class A Consumption Data'!F420:G420="B",'6. Class A Consumption Data'!F418:G418))</f>
        <v>0</v>
      </c>
      <c r="E167" s="131">
        <f t="shared" si="13"/>
        <v>0</v>
      </c>
      <c r="F167" s="133">
        <f t="shared" si="14"/>
        <v>0</v>
      </c>
      <c r="G167" s="133">
        <f t="shared" si="15"/>
        <v>0</v>
      </c>
    </row>
    <row r="168" spans="1:7" hidden="1" x14ac:dyDescent="0.3">
      <c r="A168" s="128" t="s">
        <v>239</v>
      </c>
      <c r="B168" s="129"/>
      <c r="C168" s="130">
        <f t="shared" si="12"/>
        <v>0</v>
      </c>
      <c r="D168" s="130">
        <f t="array" ref="D168">SUM(IF('6. Class A Consumption Data'!F423:G423="B",'6. Class A Consumption Data'!F421:G421))</f>
        <v>0</v>
      </c>
      <c r="E168" s="131">
        <f t="shared" si="13"/>
        <v>0</v>
      </c>
      <c r="F168" s="133">
        <f t="shared" si="14"/>
        <v>0</v>
      </c>
      <c r="G168" s="133">
        <f t="shared" si="15"/>
        <v>0</v>
      </c>
    </row>
    <row r="169" spans="1:7" hidden="1" x14ac:dyDescent="0.3">
      <c r="A169" s="128" t="s">
        <v>240</v>
      </c>
      <c r="B169" s="129"/>
      <c r="C169" s="130">
        <f t="shared" si="12"/>
        <v>0</v>
      </c>
      <c r="D169" s="130">
        <f t="array" ref="D169">SUM(IF('6. Class A Consumption Data'!F426:G426="B",'6. Class A Consumption Data'!F424:G424))</f>
        <v>0</v>
      </c>
      <c r="E169" s="131">
        <f t="shared" si="13"/>
        <v>0</v>
      </c>
      <c r="F169" s="133">
        <f t="shared" si="14"/>
        <v>0</v>
      </c>
      <c r="G169" s="133">
        <f t="shared" si="15"/>
        <v>0</v>
      </c>
    </row>
    <row r="170" spans="1:7" hidden="1" x14ac:dyDescent="0.3">
      <c r="A170" s="128" t="s">
        <v>241</v>
      </c>
      <c r="B170" s="129"/>
      <c r="C170" s="130">
        <f t="shared" si="12"/>
        <v>0</v>
      </c>
      <c r="D170" s="130">
        <f t="array" ref="D170">SUM(IF('6. Class A Consumption Data'!F429:G429="B",'6. Class A Consumption Data'!F427:G427))</f>
        <v>0</v>
      </c>
      <c r="E170" s="131">
        <f t="shared" si="13"/>
        <v>0</v>
      </c>
      <c r="F170" s="133">
        <f t="shared" si="14"/>
        <v>0</v>
      </c>
      <c r="G170" s="133">
        <f t="shared" si="15"/>
        <v>0</v>
      </c>
    </row>
    <row r="171" spans="1:7" hidden="1" x14ac:dyDescent="0.3">
      <c r="A171" s="128" t="s">
        <v>242</v>
      </c>
      <c r="B171" s="129"/>
      <c r="C171" s="130">
        <f t="shared" si="12"/>
        <v>0</v>
      </c>
      <c r="D171" s="130">
        <f t="array" ref="D171">SUM(IF('6. Class A Consumption Data'!F432:G432="B",'6. Class A Consumption Data'!F430:G430))</f>
        <v>0</v>
      </c>
      <c r="E171" s="131">
        <f t="shared" si="13"/>
        <v>0</v>
      </c>
      <c r="F171" s="133">
        <f t="shared" si="14"/>
        <v>0</v>
      </c>
      <c r="G171" s="133">
        <f t="shared" si="15"/>
        <v>0</v>
      </c>
    </row>
    <row r="172" spans="1:7" hidden="1" x14ac:dyDescent="0.3">
      <c r="A172" s="128" t="s">
        <v>243</v>
      </c>
      <c r="B172" s="129"/>
      <c r="C172" s="130">
        <f t="shared" si="12"/>
        <v>0</v>
      </c>
      <c r="D172" s="130">
        <f t="array" ref="D172">SUM(IF('6. Class A Consumption Data'!F435:G435="B",'6. Class A Consumption Data'!F433:G433))</f>
        <v>0</v>
      </c>
      <c r="E172" s="131">
        <f t="shared" si="13"/>
        <v>0</v>
      </c>
      <c r="F172" s="133">
        <f t="shared" si="14"/>
        <v>0</v>
      </c>
      <c r="G172" s="133">
        <f t="shared" si="15"/>
        <v>0</v>
      </c>
    </row>
    <row r="173" spans="1:7" hidden="1" x14ac:dyDescent="0.3">
      <c r="A173" s="128" t="s">
        <v>244</v>
      </c>
      <c r="B173" s="129"/>
      <c r="C173" s="130">
        <f t="shared" si="12"/>
        <v>0</v>
      </c>
      <c r="D173" s="130">
        <f t="array" ref="D173">SUM(IF('6. Class A Consumption Data'!F438:G438="B",'6. Class A Consumption Data'!F436:G436))</f>
        <v>0</v>
      </c>
      <c r="E173" s="131">
        <f t="shared" si="13"/>
        <v>0</v>
      </c>
      <c r="F173" s="133">
        <f t="shared" si="14"/>
        <v>0</v>
      </c>
      <c r="G173" s="133">
        <f t="shared" si="15"/>
        <v>0</v>
      </c>
    </row>
    <row r="174" spans="1:7" hidden="1" x14ac:dyDescent="0.3">
      <c r="A174" s="128" t="s">
        <v>245</v>
      </c>
      <c r="B174" s="129"/>
      <c r="C174" s="130">
        <f t="shared" si="12"/>
        <v>0</v>
      </c>
      <c r="D174" s="130">
        <f t="array" ref="D174">SUM(IF('6. Class A Consumption Data'!F441:G441="B",'6. Class A Consumption Data'!F439:G439))</f>
        <v>0</v>
      </c>
      <c r="E174" s="131">
        <f t="shared" si="13"/>
        <v>0</v>
      </c>
      <c r="F174" s="133">
        <f t="shared" si="14"/>
        <v>0</v>
      </c>
      <c r="G174" s="133">
        <f t="shared" si="15"/>
        <v>0</v>
      </c>
    </row>
    <row r="175" spans="1:7" hidden="1" x14ac:dyDescent="0.3">
      <c r="A175" s="128" t="s">
        <v>246</v>
      </c>
      <c r="B175" s="129"/>
      <c r="C175" s="130">
        <f t="shared" si="12"/>
        <v>0</v>
      </c>
      <c r="D175" s="130">
        <f t="array" ref="D175">SUM(IF('6. Class A Consumption Data'!F444:G444="B",'6. Class A Consumption Data'!F442:G442))</f>
        <v>0</v>
      </c>
      <c r="E175" s="131">
        <f t="shared" si="13"/>
        <v>0</v>
      </c>
      <c r="F175" s="133">
        <f t="shared" si="14"/>
        <v>0</v>
      </c>
      <c r="G175" s="133">
        <f t="shared" si="15"/>
        <v>0</v>
      </c>
    </row>
    <row r="176" spans="1:7" hidden="1" x14ac:dyDescent="0.3">
      <c r="A176" s="128" t="s">
        <v>247</v>
      </c>
      <c r="B176" s="129"/>
      <c r="C176" s="130">
        <f t="shared" si="12"/>
        <v>0</v>
      </c>
      <c r="D176" s="130">
        <f t="array" ref="D176">SUM(IF('6. Class A Consumption Data'!F447:G447="B",'6. Class A Consumption Data'!F445:G445))</f>
        <v>0</v>
      </c>
      <c r="E176" s="131">
        <f t="shared" si="13"/>
        <v>0</v>
      </c>
      <c r="F176" s="133">
        <f t="shared" si="14"/>
        <v>0</v>
      </c>
      <c r="G176" s="133">
        <f t="shared" si="15"/>
        <v>0</v>
      </c>
    </row>
    <row r="177" spans="1:7" hidden="1" x14ac:dyDescent="0.3">
      <c r="A177" s="128" t="s">
        <v>248</v>
      </c>
      <c r="B177" s="129"/>
      <c r="C177" s="130">
        <f t="shared" si="12"/>
        <v>0</v>
      </c>
      <c r="D177" s="130">
        <f t="array" ref="D177">SUM(IF('6. Class A Consumption Data'!F450:G450="B",'6. Class A Consumption Data'!F448:G448))</f>
        <v>0</v>
      </c>
      <c r="E177" s="131">
        <f t="shared" si="13"/>
        <v>0</v>
      </c>
      <c r="F177" s="133">
        <f t="shared" si="14"/>
        <v>0</v>
      </c>
      <c r="G177" s="133">
        <f t="shared" si="15"/>
        <v>0</v>
      </c>
    </row>
    <row r="178" spans="1:7" hidden="1" x14ac:dyDescent="0.3">
      <c r="A178" s="128" t="s">
        <v>249</v>
      </c>
      <c r="B178" s="129"/>
      <c r="C178" s="130">
        <f t="shared" si="12"/>
        <v>0</v>
      </c>
      <c r="D178" s="130">
        <f t="array" ref="D178">SUM(IF('6. Class A Consumption Data'!F453:G453="B",'6. Class A Consumption Data'!F451:G451))</f>
        <v>0</v>
      </c>
      <c r="E178" s="131">
        <f t="shared" si="13"/>
        <v>0</v>
      </c>
      <c r="F178" s="133">
        <f t="shared" si="14"/>
        <v>0</v>
      </c>
      <c r="G178" s="133">
        <f t="shared" si="15"/>
        <v>0</v>
      </c>
    </row>
    <row r="179" spans="1:7" hidden="1" x14ac:dyDescent="0.3">
      <c r="A179" s="128" t="s">
        <v>250</v>
      </c>
      <c r="B179" s="129"/>
      <c r="C179" s="130">
        <f t="shared" si="12"/>
        <v>0</v>
      </c>
      <c r="D179" s="130">
        <f t="array" ref="D179">SUM(IF('6. Class A Consumption Data'!F456:G456="B",'6. Class A Consumption Data'!F454:G454))</f>
        <v>0</v>
      </c>
      <c r="E179" s="131">
        <f t="shared" si="13"/>
        <v>0</v>
      </c>
      <c r="F179" s="133">
        <f t="shared" si="14"/>
        <v>0</v>
      </c>
      <c r="G179" s="133">
        <f t="shared" si="15"/>
        <v>0</v>
      </c>
    </row>
    <row r="180" spans="1:7" hidden="1" x14ac:dyDescent="0.3">
      <c r="A180" s="128" t="s">
        <v>251</v>
      </c>
      <c r="B180" s="129"/>
      <c r="C180" s="130">
        <f t="shared" si="12"/>
        <v>0</v>
      </c>
      <c r="D180" s="130">
        <f t="array" ref="D180">SUM(IF('6. Class A Consumption Data'!F459:G459="B",'6. Class A Consumption Data'!F457:G457))</f>
        <v>0</v>
      </c>
      <c r="E180" s="131">
        <f t="shared" si="13"/>
        <v>0</v>
      </c>
      <c r="F180" s="133">
        <f t="shared" si="14"/>
        <v>0</v>
      </c>
      <c r="G180" s="133">
        <f t="shared" si="15"/>
        <v>0</v>
      </c>
    </row>
    <row r="181" spans="1:7" hidden="1" x14ac:dyDescent="0.3">
      <c r="A181" s="128" t="s">
        <v>252</v>
      </c>
      <c r="B181" s="129"/>
      <c r="C181" s="130">
        <f t="shared" si="12"/>
        <v>0</v>
      </c>
      <c r="D181" s="130">
        <f t="array" ref="D181">SUM(IF('6. Class A Consumption Data'!F462:G462="B",'6. Class A Consumption Data'!F460:G460))</f>
        <v>0</v>
      </c>
      <c r="E181" s="131">
        <f t="shared" si="13"/>
        <v>0</v>
      </c>
      <c r="F181" s="133">
        <f t="shared" si="14"/>
        <v>0</v>
      </c>
      <c r="G181" s="133">
        <f t="shared" si="15"/>
        <v>0</v>
      </c>
    </row>
    <row r="182" spans="1:7" hidden="1" x14ac:dyDescent="0.3">
      <c r="A182" s="128" t="s">
        <v>253</v>
      </c>
      <c r="B182" s="129"/>
      <c r="C182" s="130">
        <f t="shared" si="12"/>
        <v>0</v>
      </c>
      <c r="D182" s="130">
        <f t="array" ref="D182">SUM(IF('6. Class A Consumption Data'!F465:G465="B",'6. Class A Consumption Data'!F463:G463))</f>
        <v>0</v>
      </c>
      <c r="E182" s="131">
        <f t="shared" si="13"/>
        <v>0</v>
      </c>
      <c r="F182" s="133">
        <f t="shared" si="14"/>
        <v>0</v>
      </c>
      <c r="G182" s="133">
        <f t="shared" si="15"/>
        <v>0</v>
      </c>
    </row>
    <row r="183" spans="1:7" hidden="1" x14ac:dyDescent="0.3">
      <c r="A183" s="128" t="s">
        <v>254</v>
      </c>
      <c r="B183" s="135"/>
      <c r="C183" s="130">
        <f t="shared" si="12"/>
        <v>0</v>
      </c>
      <c r="D183" s="136">
        <f t="array" ref="D183">SUM(IF('6. Class A Consumption Data'!F468:G468="B",'6. Class A Consumption Data'!F466:G466))</f>
        <v>0</v>
      </c>
      <c r="E183" s="131">
        <f t="shared" si="13"/>
        <v>0</v>
      </c>
      <c r="F183" s="133">
        <f t="shared" si="14"/>
        <v>0</v>
      </c>
      <c r="G183" s="133">
        <f t="shared" si="15"/>
        <v>0</v>
      </c>
    </row>
    <row r="184" spans="1:7" s="107" customFormat="1" x14ac:dyDescent="0.3">
      <c r="A184" s="149" t="s">
        <v>429</v>
      </c>
      <c r="B184" s="149"/>
      <c r="C184" s="150">
        <f t="shared" ref="C184:G184" si="16">SUM(C34:C183)</f>
        <v>489789515.34428704</v>
      </c>
      <c r="D184" s="150">
        <f t="shared" si="16"/>
        <v>489789515.34428704</v>
      </c>
      <c r="E184" s="151">
        <f t="shared" si="16"/>
        <v>1</v>
      </c>
      <c r="F184" s="152">
        <f t="shared" si="16"/>
        <v>-1422156.1105896011</v>
      </c>
      <c r="G184" s="152">
        <f t="shared" si="16"/>
        <v>-118513.00921580011</v>
      </c>
    </row>
  </sheetData>
  <mergeCells count="6">
    <mergeCell ref="C32:D32"/>
    <mergeCell ref="A14:D14"/>
    <mergeCell ref="C16:E16"/>
    <mergeCell ref="A18:D18"/>
    <mergeCell ref="A25:C25"/>
    <mergeCell ref="A31:D31"/>
  </mergeCells>
  <pageMargins left="0.70866141732283472" right="0.70866141732283472" top="1.4173228346456694" bottom="0.6692913385826772" header="0.31496062992125984" footer="0.51181102362204722"/>
  <pageSetup scale="51" orientation="portrait" r:id="rId1"/>
  <headerFooter scaleWithDoc="0">
    <oddHeader>&amp;R&amp;7Toronto Hydro-Electric System Limited
EB-2018-0165
Exhibit U
Tab 9
Schedule 1
Appendix D
FILED:  April 30, 2019
Page &amp;P of &amp;N</oddHeader>
    <oddFooter>&amp;C&amp;7&amp;A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0"/>
  <sheetViews>
    <sheetView showGridLines="0" topLeftCell="A4" zoomScale="85" zoomScaleNormal="85" workbookViewId="0">
      <selection activeCell="C16" sqref="C16:K26"/>
    </sheetView>
  </sheetViews>
  <sheetFormatPr defaultColWidth="9.109375" defaultRowHeight="14.4" x14ac:dyDescent="0.3"/>
  <cols>
    <col min="1" max="1" width="56" bestFit="1" customWidth="1"/>
    <col min="2" max="2" width="13.6640625" customWidth="1"/>
    <col min="3" max="3" width="30.33203125" customWidth="1"/>
    <col min="4" max="4" width="20.6640625" hidden="1" customWidth="1"/>
    <col min="5" max="5" width="29.109375" customWidth="1"/>
    <col min="6" max="6" width="18.5546875" hidden="1" customWidth="1"/>
    <col min="7" max="7" width="31.88671875" customWidth="1"/>
    <col min="8" max="8" width="18.5546875" hidden="1" customWidth="1"/>
    <col min="9" max="9" width="41.6640625" customWidth="1"/>
    <col min="10" max="10" width="24.88671875" hidden="1" customWidth="1"/>
    <col min="11" max="11" width="18.5546875" customWidth="1"/>
    <col min="12" max="12" width="18.88671875" bestFit="1" customWidth="1"/>
    <col min="13" max="13" width="18.33203125" customWidth="1"/>
    <col min="14" max="14" width="9.44140625" style="221" customWidth="1"/>
  </cols>
  <sheetData>
    <row r="1" spans="1:26" x14ac:dyDescent="0.3">
      <c r="A1" s="1"/>
      <c r="B1" s="1"/>
      <c r="C1" s="1"/>
      <c r="D1" s="1"/>
      <c r="E1" s="1"/>
      <c r="F1" s="1"/>
      <c r="G1" s="1"/>
      <c r="H1" s="1"/>
      <c r="I1" s="1"/>
      <c r="J1" s="1"/>
      <c r="K1" s="1"/>
      <c r="L1" s="1"/>
      <c r="M1" s="1"/>
      <c r="N1" s="200"/>
      <c r="O1" s="1"/>
      <c r="P1" s="1"/>
      <c r="Q1" s="1"/>
      <c r="R1" s="1"/>
      <c r="S1" s="1"/>
      <c r="T1" s="1"/>
      <c r="U1" s="1"/>
      <c r="V1" s="1"/>
      <c r="W1" s="1"/>
      <c r="X1" s="1"/>
      <c r="Y1" s="1"/>
      <c r="Z1" s="1"/>
    </row>
    <row r="2" spans="1:26" x14ac:dyDescent="0.3">
      <c r="A2" s="1"/>
      <c r="B2" s="2"/>
      <c r="C2" s="1"/>
      <c r="D2" s="1"/>
      <c r="E2" s="1"/>
      <c r="F2" s="1"/>
      <c r="G2" s="1"/>
      <c r="H2" s="1"/>
      <c r="I2" s="1"/>
      <c r="J2" s="1"/>
      <c r="K2" s="1"/>
      <c r="L2" s="1"/>
      <c r="M2" s="1"/>
      <c r="N2" s="200"/>
      <c r="O2" s="1"/>
      <c r="P2" s="1"/>
      <c r="Q2" s="1"/>
      <c r="R2" s="1"/>
      <c r="S2" s="1"/>
      <c r="T2" s="1"/>
      <c r="U2" s="1"/>
      <c r="V2" s="1"/>
      <c r="W2" s="1"/>
      <c r="X2" s="1"/>
      <c r="Y2" s="1"/>
      <c r="Z2" s="1"/>
    </row>
    <row r="3" spans="1:26" x14ac:dyDescent="0.3">
      <c r="A3" s="1"/>
      <c r="B3" s="1"/>
      <c r="C3" s="1"/>
      <c r="D3" s="1"/>
      <c r="E3" s="1"/>
      <c r="F3" s="1"/>
      <c r="G3" s="1"/>
      <c r="H3" s="1"/>
      <c r="I3" s="1"/>
      <c r="J3" s="1"/>
      <c r="K3" s="1"/>
      <c r="L3" s="1"/>
      <c r="M3" s="1"/>
      <c r="N3" s="200"/>
      <c r="O3" s="1"/>
      <c r="P3" s="1"/>
      <c r="Q3" s="1"/>
      <c r="R3" s="1"/>
      <c r="S3" s="1"/>
      <c r="T3" s="1"/>
      <c r="U3" s="1"/>
      <c r="V3" s="1"/>
      <c r="W3" s="1"/>
      <c r="X3" s="1"/>
      <c r="Y3" s="1"/>
      <c r="Z3" s="1"/>
    </row>
    <row r="4" spans="1:26" x14ac:dyDescent="0.3">
      <c r="A4" s="1"/>
      <c r="B4" s="1"/>
      <c r="C4" s="1"/>
      <c r="D4" s="1"/>
      <c r="E4" s="1"/>
      <c r="F4" s="1"/>
      <c r="G4" s="1"/>
      <c r="H4" s="1"/>
      <c r="I4" s="1"/>
      <c r="J4" s="1"/>
      <c r="K4" s="1"/>
      <c r="L4" s="1"/>
      <c r="M4" s="1"/>
      <c r="N4" s="200"/>
      <c r="O4" s="1"/>
      <c r="P4" s="1"/>
      <c r="Q4" s="1"/>
      <c r="R4" s="1"/>
      <c r="S4" s="1"/>
      <c r="T4" s="1"/>
      <c r="U4" s="1"/>
      <c r="V4" s="1"/>
      <c r="W4" s="1"/>
      <c r="X4" s="1"/>
      <c r="Y4" s="1"/>
      <c r="Z4" s="1"/>
    </row>
    <row r="5" spans="1:26" x14ac:dyDescent="0.3">
      <c r="A5" s="1"/>
      <c r="B5" s="1"/>
      <c r="C5" s="1"/>
      <c r="D5" s="1"/>
      <c r="E5" s="1"/>
      <c r="F5" s="1"/>
      <c r="G5" s="1"/>
      <c r="H5" s="1"/>
      <c r="I5" s="1"/>
      <c r="J5" s="1"/>
      <c r="K5" s="1"/>
      <c r="L5" s="1"/>
      <c r="M5" s="1"/>
      <c r="N5" s="200"/>
      <c r="O5" s="1"/>
      <c r="P5" s="1"/>
      <c r="Q5" s="1"/>
      <c r="R5" s="1"/>
      <c r="S5" s="1"/>
      <c r="T5" s="1"/>
      <c r="U5" s="1"/>
      <c r="V5" s="1"/>
      <c r="W5" s="1"/>
      <c r="X5" s="1"/>
      <c r="Y5" s="1"/>
      <c r="Z5" s="1"/>
    </row>
    <row r="6" spans="1:26" x14ac:dyDescent="0.3">
      <c r="A6" s="1"/>
      <c r="B6" s="1"/>
      <c r="C6" s="1"/>
      <c r="D6" s="1"/>
      <c r="E6" s="1"/>
      <c r="F6" s="1"/>
      <c r="G6" s="1"/>
      <c r="H6" s="1"/>
      <c r="I6" s="1"/>
      <c r="J6" s="1"/>
      <c r="K6" s="1"/>
      <c r="L6" s="1"/>
      <c r="M6" s="1"/>
      <c r="N6" s="200"/>
      <c r="O6" s="1"/>
      <c r="P6" s="1"/>
      <c r="Q6" s="1"/>
      <c r="R6" s="1"/>
      <c r="S6" s="1"/>
      <c r="T6" s="1"/>
      <c r="U6" s="1"/>
      <c r="V6" s="1"/>
      <c r="W6" s="1"/>
      <c r="X6" s="1"/>
      <c r="Y6" s="1"/>
      <c r="Z6" s="1"/>
    </row>
    <row r="7" spans="1:26" x14ac:dyDescent="0.3">
      <c r="A7" s="1"/>
      <c r="B7" s="1"/>
      <c r="C7" s="1"/>
      <c r="D7" s="1"/>
      <c r="E7" s="1"/>
      <c r="F7" s="1"/>
      <c r="G7" s="1"/>
      <c r="H7" s="1"/>
      <c r="I7" s="1"/>
      <c r="J7" s="1"/>
      <c r="K7" s="1"/>
      <c r="L7" s="1"/>
      <c r="M7" s="1"/>
      <c r="N7" s="200"/>
      <c r="O7" s="1"/>
      <c r="P7" s="1"/>
      <c r="Q7" s="1"/>
      <c r="R7" s="1"/>
      <c r="S7" s="1"/>
      <c r="T7" s="1"/>
      <c r="U7" s="1"/>
      <c r="V7" s="1"/>
      <c r="W7" s="1"/>
      <c r="X7" s="1"/>
      <c r="Y7" s="1"/>
      <c r="Z7" s="1"/>
    </row>
    <row r="8" spans="1:26" x14ac:dyDescent="0.3">
      <c r="A8" s="1"/>
      <c r="B8" s="1"/>
      <c r="C8" s="1"/>
      <c r="D8" s="1"/>
      <c r="E8" s="1"/>
      <c r="F8" s="1"/>
      <c r="G8" s="1"/>
      <c r="H8" s="1"/>
      <c r="I8" s="1"/>
      <c r="J8" s="1"/>
      <c r="K8" s="1"/>
      <c r="L8" s="1"/>
      <c r="M8" s="1"/>
      <c r="N8" s="200"/>
      <c r="O8" s="1"/>
      <c r="P8" s="1"/>
      <c r="Q8" s="1"/>
      <c r="R8" s="1"/>
      <c r="S8" s="1"/>
      <c r="T8" s="1"/>
      <c r="U8" s="1"/>
      <c r="V8" s="1"/>
      <c r="W8" s="1"/>
      <c r="X8" s="1"/>
      <c r="Y8" s="1"/>
      <c r="Z8" s="1"/>
    </row>
    <row r="9" spans="1:26" x14ac:dyDescent="0.3">
      <c r="A9" s="1"/>
      <c r="B9" s="1"/>
      <c r="C9" s="1"/>
      <c r="D9" s="1"/>
      <c r="E9" s="1"/>
      <c r="F9" s="1"/>
      <c r="G9" s="1"/>
      <c r="H9" s="1"/>
      <c r="I9" s="1"/>
      <c r="J9" s="1"/>
      <c r="K9" s="1"/>
      <c r="L9" s="1"/>
      <c r="M9" s="1"/>
      <c r="N9" s="200"/>
      <c r="O9" s="1"/>
      <c r="P9" s="1"/>
      <c r="Q9" s="1"/>
      <c r="R9" s="1"/>
      <c r="S9" s="1"/>
      <c r="T9" s="1"/>
      <c r="U9" s="1"/>
      <c r="V9" s="1"/>
      <c r="W9" s="1"/>
      <c r="X9" s="1"/>
      <c r="Y9" s="1"/>
      <c r="Z9" s="1"/>
    </row>
    <row r="10" spans="1:26" x14ac:dyDescent="0.3">
      <c r="A10" s="1"/>
      <c r="B10" s="1"/>
      <c r="C10" s="1"/>
      <c r="D10" s="1"/>
      <c r="E10" s="1"/>
      <c r="F10" s="1"/>
      <c r="G10" s="1"/>
      <c r="H10" s="1"/>
      <c r="I10" s="1"/>
      <c r="J10" s="1"/>
      <c r="K10" s="1"/>
      <c r="L10" s="1"/>
      <c r="M10" s="1"/>
      <c r="N10" s="200"/>
      <c r="O10" s="1"/>
      <c r="P10" s="1"/>
      <c r="Q10" s="1"/>
      <c r="R10" s="1"/>
      <c r="S10" s="1"/>
      <c r="T10" s="1"/>
      <c r="U10" s="1"/>
      <c r="V10" s="1"/>
      <c r="W10" s="1"/>
      <c r="X10" s="1"/>
      <c r="Y10" s="1"/>
      <c r="Z10" s="1"/>
    </row>
    <row r="11" spans="1:26" x14ac:dyDescent="0.3">
      <c r="A11" s="1"/>
      <c r="B11" s="1"/>
      <c r="C11" s="1"/>
      <c r="D11" s="1"/>
      <c r="E11" s="1"/>
      <c r="F11" s="1"/>
      <c r="G11" s="1"/>
      <c r="H11" s="1"/>
      <c r="I11" s="1"/>
      <c r="J11" s="1"/>
      <c r="K11" s="1"/>
      <c r="L11" s="1"/>
      <c r="M11" s="1"/>
      <c r="N11" s="200"/>
      <c r="O11" s="1"/>
      <c r="P11" s="1"/>
      <c r="Q11" s="1"/>
      <c r="R11" s="1"/>
      <c r="S11" s="1"/>
      <c r="T11" s="1"/>
      <c r="U11" s="1"/>
      <c r="V11" s="1"/>
      <c r="W11" s="1"/>
      <c r="X11" s="1"/>
      <c r="Y11" s="1"/>
      <c r="Z11" s="1"/>
    </row>
    <row r="12" spans="1:26" ht="31.5" customHeight="1" x14ac:dyDescent="0.3">
      <c r="A12" s="483" t="s">
        <v>445</v>
      </c>
      <c r="B12" s="484"/>
      <c r="C12" s="484"/>
      <c r="D12" s="484"/>
      <c r="E12" s="484"/>
      <c r="F12" s="484"/>
      <c r="G12" s="484"/>
      <c r="H12" s="198"/>
      <c r="I12" s="485" t="s">
        <v>446</v>
      </c>
      <c r="J12" s="486"/>
      <c r="K12" s="199">
        <v>12</v>
      </c>
      <c r="L12" s="198"/>
      <c r="M12" s="1"/>
      <c r="N12" s="200"/>
      <c r="O12" s="1"/>
      <c r="P12" s="1"/>
      <c r="Q12" s="1"/>
      <c r="R12" s="1"/>
      <c r="S12" s="1"/>
      <c r="T12" s="1"/>
      <c r="U12" s="1"/>
      <c r="V12" s="1"/>
      <c r="W12" s="1"/>
      <c r="X12" s="1"/>
      <c r="Y12" s="1"/>
      <c r="Z12" s="1"/>
    </row>
    <row r="13" spans="1:26" ht="31.5" customHeight="1" x14ac:dyDescent="0.3">
      <c r="A13" s="1"/>
      <c r="B13" s="1"/>
      <c r="C13" s="1"/>
      <c r="D13" s="1"/>
      <c r="E13" s="1"/>
      <c r="F13" s="1"/>
      <c r="G13" s="1"/>
      <c r="H13" s="1"/>
      <c r="I13" s="480" t="s">
        <v>447</v>
      </c>
      <c r="J13" s="480"/>
      <c r="K13" s="201">
        <v>12</v>
      </c>
      <c r="L13" s="481" t="str">
        <f>IF(K13&gt;0, "Rate Rider Recovery to be used below", "If no rate rider recovery period is proposed then the default recovery period of 12 months will be used")</f>
        <v>Rate Rider Recovery to be used below</v>
      </c>
      <c r="M13" s="482"/>
      <c r="N13" s="200"/>
      <c r="O13" s="1"/>
      <c r="P13" s="1"/>
      <c r="Q13" s="1"/>
      <c r="R13" s="1"/>
      <c r="S13" s="1"/>
      <c r="T13" s="1"/>
      <c r="U13" s="1"/>
      <c r="V13" s="1"/>
      <c r="W13" s="1"/>
      <c r="X13" s="1"/>
      <c r="Y13" s="1"/>
      <c r="Z13" s="1"/>
    </row>
    <row r="14" spans="1:26" s="220" customFormat="1" ht="66.599999999999994" x14ac:dyDescent="0.3">
      <c r="A14" s="202"/>
      <c r="B14" s="203"/>
      <c r="C14" s="204" t="s">
        <v>452</v>
      </c>
      <c r="D14" s="204"/>
      <c r="E14" s="204" t="s">
        <v>453</v>
      </c>
      <c r="F14" s="204"/>
      <c r="G14" s="204" t="s">
        <v>454</v>
      </c>
      <c r="H14" s="204"/>
      <c r="I14" s="204" t="s">
        <v>448</v>
      </c>
      <c r="J14" s="205"/>
      <c r="K14" s="206" t="s">
        <v>449</v>
      </c>
      <c r="L14" s="204" t="s">
        <v>450</v>
      </c>
      <c r="M14" s="206" t="s">
        <v>451</v>
      </c>
      <c r="N14" s="207"/>
      <c r="O14" s="202"/>
      <c r="P14" s="202"/>
      <c r="Q14" s="202"/>
      <c r="R14" s="202"/>
      <c r="S14" s="202"/>
      <c r="T14" s="202"/>
      <c r="U14" s="202"/>
      <c r="V14" s="202"/>
      <c r="W14" s="202"/>
      <c r="X14" s="202"/>
      <c r="Y14" s="202"/>
      <c r="Z14" s="202"/>
    </row>
    <row r="15" spans="1:26" s="221" customFormat="1" x14ac:dyDescent="0.3">
      <c r="A15" s="200"/>
      <c r="B15" s="200"/>
      <c r="C15" s="208" t="s">
        <v>36</v>
      </c>
      <c r="D15" s="208" t="s">
        <v>104</v>
      </c>
      <c r="E15" s="208" t="s">
        <v>36</v>
      </c>
      <c r="F15" s="208" t="s">
        <v>104</v>
      </c>
      <c r="G15" s="208" t="s">
        <v>36</v>
      </c>
      <c r="H15" s="208" t="s">
        <v>104</v>
      </c>
      <c r="I15" s="208" t="s">
        <v>36</v>
      </c>
      <c r="J15" s="208" t="s">
        <v>104</v>
      </c>
      <c r="K15" s="200"/>
      <c r="L15" s="200"/>
      <c r="M15" s="200"/>
      <c r="N15" s="200"/>
      <c r="O15" s="200"/>
      <c r="P15" s="200"/>
      <c r="Q15" s="200"/>
      <c r="R15" s="200"/>
      <c r="S15" s="200"/>
      <c r="T15" s="200"/>
      <c r="U15" s="200"/>
      <c r="V15" s="200"/>
      <c r="W15" s="200"/>
      <c r="X15" s="200"/>
      <c r="Y15" s="200"/>
      <c r="Z15" s="200"/>
    </row>
    <row r="16" spans="1:26" x14ac:dyDescent="0.3">
      <c r="A16" s="1"/>
      <c r="B16" s="1"/>
      <c r="C16" s="1"/>
      <c r="D16" s="1"/>
      <c r="E16" s="1"/>
      <c r="F16" s="1"/>
      <c r="G16" s="1"/>
      <c r="H16" s="1"/>
      <c r="I16" s="1"/>
      <c r="J16" s="1"/>
      <c r="K16" s="1"/>
      <c r="L16" s="1"/>
      <c r="M16" s="1"/>
      <c r="N16" s="200"/>
      <c r="O16" s="1"/>
      <c r="P16" s="1"/>
      <c r="Q16" s="1"/>
      <c r="R16" s="1"/>
      <c r="S16" s="1"/>
      <c r="T16" s="1"/>
      <c r="U16" s="1"/>
      <c r="V16" s="1"/>
      <c r="W16" s="1"/>
      <c r="X16" s="1"/>
      <c r="Y16" s="1"/>
      <c r="Z16" s="1"/>
    </row>
    <row r="17" spans="1:26" x14ac:dyDescent="0.3">
      <c r="A17" s="32" t="s">
        <v>27</v>
      </c>
      <c r="B17" s="4" t="s">
        <v>36</v>
      </c>
      <c r="C17" s="209" t="e">
        <f>#REF!-#REF!</f>
        <v>#REF!</v>
      </c>
      <c r="D17" s="209">
        <v>0</v>
      </c>
      <c r="E17" s="210">
        <v>0</v>
      </c>
      <c r="F17" s="209"/>
      <c r="G17" s="210">
        <v>0</v>
      </c>
      <c r="H17" s="1"/>
      <c r="I17" s="209" t="e">
        <f t="shared" ref="I17:J25" si="0">(C17-E17-G17)</f>
        <v>#REF!</v>
      </c>
      <c r="J17" s="209">
        <f t="shared" si="0"/>
        <v>0</v>
      </c>
      <c r="K17" s="211" t="e">
        <f>(I17/I26)</f>
        <v>#REF!</v>
      </c>
      <c r="L17" s="212" t="e">
        <f t="shared" ref="L17:L25" si="1">ROUND((6064521.625*K17),2)</f>
        <v>#REF!</v>
      </c>
      <c r="M17" s="213">
        <f>ROUND(IF(ISERROR(L17/I17),0,IF(OR(ISBLANK(K13), OR(K13=0, K13="")), L17/I17/(K12/12), L17/I17/(K13/12))),5)</f>
        <v>0</v>
      </c>
      <c r="N17" s="200" t="s">
        <v>36</v>
      </c>
      <c r="O17" s="1"/>
      <c r="P17" s="1"/>
      <c r="Q17" s="1"/>
      <c r="R17" s="1"/>
      <c r="S17" s="1"/>
      <c r="T17" s="1"/>
      <c r="U17" s="1"/>
      <c r="V17" s="1"/>
      <c r="W17" s="1"/>
      <c r="X17" s="1"/>
      <c r="Y17" s="1"/>
      <c r="Z17" s="1"/>
    </row>
    <row r="18" spans="1:26" ht="28.8" x14ac:dyDescent="0.3">
      <c r="A18" s="32" t="s">
        <v>28</v>
      </c>
      <c r="B18" s="4" t="s">
        <v>36</v>
      </c>
      <c r="C18" s="209" t="e">
        <f>#REF!-#REF!</f>
        <v>#REF!</v>
      </c>
      <c r="D18" s="209">
        <v>0</v>
      </c>
      <c r="E18" s="210">
        <v>0</v>
      </c>
      <c r="F18" s="209"/>
      <c r="G18" s="210">
        <v>0</v>
      </c>
      <c r="H18" s="1"/>
      <c r="I18" s="209" t="e">
        <f t="shared" si="0"/>
        <v>#REF!</v>
      </c>
      <c r="J18" s="209">
        <f t="shared" si="0"/>
        <v>0</v>
      </c>
      <c r="K18" s="211" t="e">
        <f>(I18/I26)</f>
        <v>#REF!</v>
      </c>
      <c r="L18" s="212" t="e">
        <f t="shared" si="1"/>
        <v>#REF!</v>
      </c>
      <c r="M18" s="213">
        <f>ROUND(IF(ISERROR(L18/I18),0,IF(OR(ISBLANK(K13), OR(K13=0, K13="")), L18/I18/(K12/12), L18/I18/(K13/12))),5)</f>
        <v>0</v>
      </c>
      <c r="N18" s="200" t="s">
        <v>36</v>
      </c>
      <c r="O18" s="1"/>
      <c r="P18" s="1"/>
      <c r="Q18" s="1"/>
      <c r="R18" s="1"/>
      <c r="S18" s="1"/>
      <c r="T18" s="1"/>
      <c r="U18" s="1"/>
      <c r="V18" s="1"/>
      <c r="W18" s="1"/>
      <c r="X18" s="1"/>
      <c r="Y18" s="1"/>
      <c r="Z18" s="1"/>
    </row>
    <row r="19" spans="1:26" x14ac:dyDescent="0.3">
      <c r="A19" s="32" t="s">
        <v>29</v>
      </c>
      <c r="B19" s="4" t="s">
        <v>36</v>
      </c>
      <c r="C19" s="209" t="e">
        <f>#REF!-#REF!</f>
        <v>#REF!</v>
      </c>
      <c r="D19" s="209">
        <v>0</v>
      </c>
      <c r="E19" s="210">
        <v>0</v>
      </c>
      <c r="F19" s="209"/>
      <c r="G19" s="210">
        <v>0</v>
      </c>
      <c r="H19" s="1"/>
      <c r="I19" s="209" t="e">
        <f t="shared" si="0"/>
        <v>#REF!</v>
      </c>
      <c r="J19" s="209">
        <f t="shared" si="0"/>
        <v>0</v>
      </c>
      <c r="K19" s="211" t="e">
        <f>(I19/I26)</f>
        <v>#REF!</v>
      </c>
      <c r="L19" s="212" t="e">
        <f t="shared" si="1"/>
        <v>#REF!</v>
      </c>
      <c r="M19" s="213">
        <f>ROUND(IF(ISERROR(L19/I19),0,IF(OR(ISBLANK(K13), OR(K13=0, K13="")), L19/I19/(K12/12), L19/I19/(K13/12))),5)</f>
        <v>0</v>
      </c>
      <c r="N19" s="200" t="s">
        <v>36</v>
      </c>
      <c r="O19" s="1"/>
      <c r="P19" s="1"/>
      <c r="Q19" s="1"/>
      <c r="R19" s="1"/>
      <c r="S19" s="1"/>
      <c r="T19" s="1"/>
      <c r="U19" s="1"/>
      <c r="V19" s="1"/>
      <c r="W19" s="1"/>
      <c r="X19" s="1"/>
      <c r="Y19" s="1"/>
      <c r="Z19" s="1"/>
    </row>
    <row r="20" spans="1:26" x14ac:dyDescent="0.3">
      <c r="A20" s="32" t="s">
        <v>30</v>
      </c>
      <c r="B20" s="4" t="s">
        <v>36</v>
      </c>
      <c r="C20" s="209" t="e">
        <f>#REF!-#REF!</f>
        <v>#REF!</v>
      </c>
      <c r="D20" s="209">
        <v>17235228</v>
      </c>
      <c r="E20" s="210">
        <v>0</v>
      </c>
      <c r="F20" s="209"/>
      <c r="G20" s="210">
        <v>192695918.06817597</v>
      </c>
      <c r="H20" s="1"/>
      <c r="I20" s="209" t="e">
        <f t="shared" si="0"/>
        <v>#REF!</v>
      </c>
      <c r="J20" s="209">
        <f t="shared" si="0"/>
        <v>17235228</v>
      </c>
      <c r="K20" s="211" t="e">
        <f>(I20/I26)</f>
        <v>#REF!</v>
      </c>
      <c r="L20" s="212" t="e">
        <f t="shared" si="1"/>
        <v>#REF!</v>
      </c>
      <c r="M20" s="213">
        <f>ROUND(IF(ISERROR(L20/I20),0,IF(OR(ISBLANK(K13), OR(K13=0, K13="")), L20/I20/(K12/12), L20/I20/(K13/12))),5)</f>
        <v>0</v>
      </c>
      <c r="N20" s="200" t="s">
        <v>36</v>
      </c>
      <c r="O20" s="1"/>
      <c r="P20" s="1"/>
      <c r="Q20" s="1"/>
      <c r="R20" s="1"/>
      <c r="S20" s="1"/>
      <c r="T20" s="1"/>
      <c r="U20" s="1"/>
      <c r="V20" s="1"/>
      <c r="W20" s="1"/>
      <c r="X20" s="1"/>
      <c r="Y20" s="1"/>
      <c r="Z20" s="1"/>
    </row>
    <row r="21" spans="1:26" x14ac:dyDescent="0.3">
      <c r="A21" s="32" t="s">
        <v>31</v>
      </c>
      <c r="B21" s="4" t="s">
        <v>36</v>
      </c>
      <c r="C21" s="209" t="e">
        <f>#REF!-#REF!</f>
        <v>#REF!</v>
      </c>
      <c r="D21" s="209">
        <v>9763081</v>
      </c>
      <c r="E21" s="210">
        <v>587915122</v>
      </c>
      <c r="F21" s="209"/>
      <c r="G21" s="210">
        <v>2251967167.0007882</v>
      </c>
      <c r="H21" s="1"/>
      <c r="I21" s="209" t="e">
        <f t="shared" si="0"/>
        <v>#REF!</v>
      </c>
      <c r="J21" s="209">
        <f t="shared" si="0"/>
        <v>9763081</v>
      </c>
      <c r="K21" s="211" t="e">
        <f>(I21/I26)</f>
        <v>#REF!</v>
      </c>
      <c r="L21" s="212" t="e">
        <f t="shared" si="1"/>
        <v>#REF!</v>
      </c>
      <c r="M21" s="213">
        <f>ROUND(IF(ISERROR(L21/I21),0,IF(OR(ISBLANK(K13), OR(K13=0, K13="")), L21/I21/(K12/12), L21/I21/(K13/12))),5)</f>
        <v>0</v>
      </c>
      <c r="N21" s="200" t="s">
        <v>36</v>
      </c>
      <c r="O21" s="1"/>
      <c r="P21" s="1"/>
      <c r="Q21" s="1"/>
      <c r="R21" s="1"/>
      <c r="S21" s="1"/>
      <c r="T21" s="1"/>
      <c r="U21" s="1"/>
      <c r="V21" s="1"/>
      <c r="W21" s="1"/>
      <c r="X21" s="1"/>
      <c r="Y21" s="1"/>
      <c r="Z21" s="1"/>
    </row>
    <row r="22" spans="1:26" x14ac:dyDescent="0.3">
      <c r="A22" s="32" t="s">
        <v>32</v>
      </c>
      <c r="B22" s="4" t="s">
        <v>36</v>
      </c>
      <c r="C22" s="209" t="e">
        <f>#REF!-#REF!</f>
        <v>#REF!</v>
      </c>
      <c r="D22" s="209">
        <v>4081268</v>
      </c>
      <c r="E22" s="210">
        <v>1850630352</v>
      </c>
      <c r="F22" s="209"/>
      <c r="G22" s="210">
        <v>28025205.740770001</v>
      </c>
      <c r="H22" s="1"/>
      <c r="I22" s="209" t="e">
        <f t="shared" si="0"/>
        <v>#REF!</v>
      </c>
      <c r="J22" s="209">
        <f t="shared" si="0"/>
        <v>4081268</v>
      </c>
      <c r="K22" s="211" t="e">
        <f>(I22/I26)</f>
        <v>#REF!</v>
      </c>
      <c r="L22" s="212" t="e">
        <f t="shared" si="1"/>
        <v>#REF!</v>
      </c>
      <c r="M22" s="213">
        <f>ROUND(IF(ISERROR(L22/I22),0,IF(OR(ISBLANK(K13), OR(K13=0, K13="")), L22/I22/(K12/12), L22/I22/(K13/12))),5)</f>
        <v>0</v>
      </c>
      <c r="N22" s="200" t="s">
        <v>36</v>
      </c>
      <c r="O22" s="1"/>
      <c r="P22" s="1"/>
      <c r="Q22" s="1"/>
      <c r="R22" s="1"/>
      <c r="S22" s="1"/>
      <c r="T22" s="1"/>
      <c r="U22" s="1"/>
      <c r="V22" s="1"/>
      <c r="W22" s="1"/>
      <c r="X22" s="1"/>
      <c r="Y22" s="1"/>
      <c r="Z22" s="1"/>
    </row>
    <row r="23" spans="1:26" x14ac:dyDescent="0.3">
      <c r="A23" s="32" t="s">
        <v>33</v>
      </c>
      <c r="B23" s="4" t="s">
        <v>36</v>
      </c>
      <c r="C23" s="209" t="e">
        <f>#REF!-#REF!</f>
        <v>#REF!</v>
      </c>
      <c r="D23" s="209">
        <v>0</v>
      </c>
      <c r="E23" s="210">
        <v>0</v>
      </c>
      <c r="F23" s="209"/>
      <c r="G23" s="210">
        <v>0</v>
      </c>
      <c r="H23" s="1"/>
      <c r="I23" s="209" t="e">
        <f t="shared" si="0"/>
        <v>#REF!</v>
      </c>
      <c r="J23" s="209">
        <f t="shared" si="0"/>
        <v>0</v>
      </c>
      <c r="K23" s="211" t="e">
        <f>(I23/I26)</f>
        <v>#REF!</v>
      </c>
      <c r="L23" s="212" t="e">
        <f t="shared" si="1"/>
        <v>#REF!</v>
      </c>
      <c r="M23" s="213">
        <v>0</v>
      </c>
      <c r="N23" s="200"/>
      <c r="O23" s="1"/>
      <c r="P23" s="1"/>
      <c r="Q23" s="1"/>
      <c r="R23" s="1"/>
      <c r="S23" s="1"/>
      <c r="T23" s="1"/>
      <c r="U23" s="1"/>
      <c r="V23" s="1"/>
      <c r="W23" s="1"/>
      <c r="X23" s="1"/>
      <c r="Y23" s="1"/>
      <c r="Z23" s="1"/>
    </row>
    <row r="24" spans="1:26" x14ac:dyDescent="0.3">
      <c r="A24" s="32" t="s">
        <v>34</v>
      </c>
      <c r="B24" s="4" t="s">
        <v>36</v>
      </c>
      <c r="C24" s="209" t="e">
        <f>#REF!-#REF!</f>
        <v>#REF!</v>
      </c>
      <c r="D24" s="209">
        <v>0</v>
      </c>
      <c r="E24" s="210">
        <v>0</v>
      </c>
      <c r="F24" s="209"/>
      <c r="G24" s="210">
        <v>0</v>
      </c>
      <c r="H24" s="1"/>
      <c r="I24" s="209" t="e">
        <f t="shared" si="0"/>
        <v>#REF!</v>
      </c>
      <c r="J24" s="209">
        <f t="shared" si="0"/>
        <v>0</v>
      </c>
      <c r="K24" s="211" t="e">
        <f>(I24/I26)</f>
        <v>#REF!</v>
      </c>
      <c r="L24" s="212" t="e">
        <f t="shared" si="1"/>
        <v>#REF!</v>
      </c>
      <c r="M24" s="213">
        <f>ROUND(IF(ISERROR(L24/I24),0,IF(OR(ISBLANK(K13), OR(K13=0, K13="")), L24/I24/(K12/12), L24/I24/(K13/12))),5)</f>
        <v>0</v>
      </c>
      <c r="N24" s="200" t="s">
        <v>36</v>
      </c>
      <c r="O24" s="1"/>
      <c r="P24" s="1"/>
      <c r="Q24" s="1"/>
      <c r="R24" s="1"/>
      <c r="S24" s="1"/>
      <c r="T24" s="1"/>
      <c r="U24" s="1"/>
      <c r="V24" s="1"/>
      <c r="W24" s="1"/>
      <c r="X24" s="1"/>
      <c r="Y24" s="1"/>
      <c r="Z24" s="1"/>
    </row>
    <row r="25" spans="1:26" ht="15" thickBot="1" x14ac:dyDescent="0.35">
      <c r="A25" s="32" t="s">
        <v>35</v>
      </c>
      <c r="B25" s="4" t="s">
        <v>36</v>
      </c>
      <c r="C25" s="209" t="e">
        <f>#REF!-#REF!</f>
        <v>#REF!</v>
      </c>
      <c r="D25" s="209">
        <v>329945</v>
      </c>
      <c r="E25" s="210">
        <v>0</v>
      </c>
      <c r="F25" s="209"/>
      <c r="G25" s="210">
        <v>0</v>
      </c>
      <c r="H25" s="1"/>
      <c r="I25" s="209" t="e">
        <f t="shared" si="0"/>
        <v>#REF!</v>
      </c>
      <c r="J25" s="209">
        <f t="shared" si="0"/>
        <v>329945</v>
      </c>
      <c r="K25" s="211" t="e">
        <f>(I25/I26)</f>
        <v>#REF!</v>
      </c>
      <c r="L25" s="212" t="e">
        <f t="shared" si="1"/>
        <v>#REF!</v>
      </c>
      <c r="M25" s="213">
        <f>ROUND(IF(ISERROR(L25/I25),0,IF(OR(ISBLANK(K13), OR(K13=0, K13="")), L25/I25/(K12/12), L25/I25/(K13/12))),5)</f>
        <v>0</v>
      </c>
      <c r="N25" s="200" t="s">
        <v>36</v>
      </c>
      <c r="O25" s="1"/>
      <c r="P25" s="1"/>
      <c r="Q25" s="1"/>
      <c r="R25" s="1"/>
      <c r="S25" s="1"/>
      <c r="T25" s="1"/>
      <c r="U25" s="1"/>
      <c r="V25" s="1"/>
      <c r="W25" s="1"/>
      <c r="X25" s="1"/>
      <c r="Y25" s="1"/>
      <c r="Z25" s="1"/>
    </row>
    <row r="26" spans="1:26" x14ac:dyDescent="0.3">
      <c r="A26" s="1"/>
      <c r="B26" s="214" t="s">
        <v>24</v>
      </c>
      <c r="C26" s="215">
        <v>13829177402</v>
      </c>
      <c r="D26" s="215">
        <v>31409522</v>
      </c>
      <c r="E26" s="215">
        <f t="shared" ref="E26:L26" si="2">SUM(E17:E25)</f>
        <v>2438545474</v>
      </c>
      <c r="F26" s="215">
        <f t="shared" si="2"/>
        <v>0</v>
      </c>
      <c r="G26" s="215">
        <f t="shared" si="2"/>
        <v>2472688290.8097339</v>
      </c>
      <c r="H26" s="216">
        <f t="shared" si="2"/>
        <v>0</v>
      </c>
      <c r="I26" s="215" t="e">
        <f t="shared" si="2"/>
        <v>#REF!</v>
      </c>
      <c r="J26" s="215">
        <f t="shared" si="2"/>
        <v>31409522</v>
      </c>
      <c r="K26" s="217" t="e">
        <f t="shared" si="2"/>
        <v>#REF!</v>
      </c>
      <c r="L26" s="218" t="e">
        <f t="shared" si="2"/>
        <v>#REF!</v>
      </c>
      <c r="M26" s="219"/>
      <c r="N26" s="200"/>
      <c r="O26" s="1"/>
      <c r="P26" s="1"/>
      <c r="Q26" s="1"/>
      <c r="R26" s="1"/>
      <c r="S26" s="1"/>
      <c r="T26" s="1"/>
      <c r="U26" s="1"/>
      <c r="V26" s="1"/>
      <c r="W26" s="1"/>
      <c r="X26" s="1"/>
      <c r="Y26" s="1"/>
      <c r="Z26" s="1"/>
    </row>
    <row r="27" spans="1:26" x14ac:dyDescent="0.3">
      <c r="A27" s="1"/>
      <c r="B27" s="1"/>
      <c r="C27" s="1"/>
      <c r="D27" s="1"/>
      <c r="E27" s="1"/>
      <c r="F27" s="1"/>
      <c r="G27" s="1"/>
      <c r="H27" s="1"/>
      <c r="I27" s="1"/>
      <c r="J27" s="1"/>
      <c r="K27" s="1"/>
      <c r="L27" s="1"/>
      <c r="M27" s="1"/>
      <c r="N27" s="200"/>
      <c r="O27" s="1"/>
      <c r="P27" s="1"/>
      <c r="Q27" s="1"/>
      <c r="R27" s="1"/>
      <c r="S27" s="1"/>
      <c r="T27" s="1"/>
      <c r="U27" s="1"/>
      <c r="V27" s="1"/>
      <c r="W27" s="1"/>
      <c r="X27" s="1"/>
      <c r="Y27" s="1"/>
      <c r="Z27" s="1"/>
    </row>
    <row r="28" spans="1:26" x14ac:dyDescent="0.3">
      <c r="A28" s="1"/>
      <c r="B28" s="1"/>
      <c r="C28" s="1"/>
      <c r="D28" s="1"/>
      <c r="E28" s="1"/>
      <c r="F28" s="1"/>
      <c r="G28" s="1"/>
      <c r="H28" s="1"/>
      <c r="I28" s="1"/>
      <c r="J28" s="1"/>
      <c r="K28" s="1"/>
      <c r="L28" s="1"/>
      <c r="M28" s="1"/>
      <c r="N28" s="200"/>
      <c r="O28" s="1"/>
      <c r="P28" s="1"/>
      <c r="Q28" s="1"/>
      <c r="R28" s="1"/>
      <c r="S28" s="1"/>
      <c r="T28" s="1"/>
      <c r="U28" s="1"/>
      <c r="V28" s="1"/>
      <c r="W28" s="1"/>
      <c r="X28" s="1"/>
      <c r="Y28" s="1"/>
      <c r="Z28" s="1"/>
    </row>
    <row r="29" spans="1:26" x14ac:dyDescent="0.3">
      <c r="A29" s="1"/>
      <c r="B29" s="1"/>
      <c r="C29" s="1"/>
      <c r="D29" s="1"/>
      <c r="E29" s="1"/>
      <c r="F29" s="1"/>
      <c r="G29" s="1"/>
      <c r="H29" s="1"/>
      <c r="I29" s="1"/>
      <c r="J29" s="1"/>
      <c r="K29" s="1"/>
      <c r="L29" s="1"/>
      <c r="M29" s="1"/>
      <c r="N29" s="200"/>
      <c r="O29" s="1"/>
      <c r="P29" s="1"/>
      <c r="Q29" s="1"/>
      <c r="R29" s="1"/>
      <c r="S29" s="1"/>
      <c r="T29" s="1"/>
      <c r="U29" s="1"/>
      <c r="V29" s="1"/>
      <c r="W29" s="1"/>
      <c r="X29" s="1"/>
      <c r="Y29" s="1"/>
      <c r="Z29" s="1"/>
    </row>
    <row r="30" spans="1:26" x14ac:dyDescent="0.3">
      <c r="A30" s="1"/>
      <c r="B30" s="1"/>
      <c r="C30" s="1"/>
      <c r="D30" s="1"/>
      <c r="E30" s="1"/>
      <c r="F30" s="1"/>
      <c r="G30" s="1"/>
      <c r="H30" s="1"/>
      <c r="I30" s="1"/>
      <c r="J30" s="1"/>
      <c r="K30" s="1"/>
      <c r="L30" s="1"/>
      <c r="M30" s="1"/>
      <c r="N30" s="200"/>
      <c r="O30" s="1"/>
      <c r="P30" s="1"/>
      <c r="Q30" s="1"/>
      <c r="R30" s="1"/>
      <c r="S30" s="1"/>
      <c r="T30" s="1"/>
      <c r="U30" s="1"/>
      <c r="V30" s="1"/>
      <c r="W30" s="1"/>
      <c r="X30" s="1"/>
      <c r="Y30" s="1"/>
      <c r="Z30" s="1"/>
    </row>
  </sheetData>
  <mergeCells count="4">
    <mergeCell ref="I13:J13"/>
    <mergeCell ref="L13:M13"/>
    <mergeCell ref="A12:G12"/>
    <mergeCell ref="I12:J1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4"/>
  <sheetViews>
    <sheetView showGridLines="0" view="pageBreakPreview" zoomScale="60" zoomScaleNormal="85" workbookViewId="0">
      <selection activeCell="C21" sqref="C21"/>
    </sheetView>
  </sheetViews>
  <sheetFormatPr defaultColWidth="9.109375" defaultRowHeight="14.4" x14ac:dyDescent="0.3"/>
  <cols>
    <col min="1" max="1" width="55.88671875" style="154" customWidth="1"/>
    <col min="2" max="2" width="15.33203125" style="154" customWidth="1"/>
    <col min="3" max="3" width="31" style="154" bestFit="1" customWidth="1"/>
    <col min="4" max="4" width="27.44140625" style="154" customWidth="1"/>
    <col min="5" max="5" width="26.33203125" style="154" customWidth="1"/>
    <col min="6" max="6" width="25" style="154" customWidth="1"/>
    <col min="7" max="7" width="13.6640625" style="154" customWidth="1"/>
    <col min="8" max="8" width="32.33203125" style="154" customWidth="1"/>
    <col min="9" max="16384" width="9.109375" style="154"/>
  </cols>
  <sheetData>
    <row r="1" spans="1:4" ht="15.6" x14ac:dyDescent="0.3">
      <c r="A1" s="418" t="s">
        <v>514</v>
      </c>
    </row>
    <row r="3" spans="1:4" hidden="1" x14ac:dyDescent="0.3"/>
    <row r="4" spans="1:4" hidden="1" x14ac:dyDescent="0.3"/>
    <row r="5" spans="1:4" hidden="1" x14ac:dyDescent="0.3"/>
    <row r="6" spans="1:4" hidden="1" x14ac:dyDescent="0.3"/>
    <row r="7" spans="1:4" hidden="1" x14ac:dyDescent="0.3"/>
    <row r="8" spans="1:4" hidden="1" x14ac:dyDescent="0.3"/>
    <row r="9" spans="1:4" hidden="1" x14ac:dyDescent="0.3"/>
    <row r="10" spans="1:4" hidden="1" x14ac:dyDescent="0.3"/>
    <row r="11" spans="1:4" hidden="1" x14ac:dyDescent="0.3"/>
    <row r="12" spans="1:4" hidden="1" x14ac:dyDescent="0.3"/>
    <row r="13" spans="1:4" hidden="1" x14ac:dyDescent="0.3">
      <c r="A13" s="153"/>
      <c r="B13" s="153"/>
      <c r="C13" s="153"/>
      <c r="D13" s="153"/>
    </row>
    <row r="14" spans="1:4" s="155" customFormat="1" ht="84.75" customHeight="1" x14ac:dyDescent="0.3">
      <c r="A14" s="487" t="s">
        <v>430</v>
      </c>
      <c r="B14" s="487"/>
      <c r="C14" s="487"/>
      <c r="D14" s="488"/>
    </row>
    <row r="15" spans="1:4" x14ac:dyDescent="0.3">
      <c r="A15" s="156"/>
      <c r="B15" s="156"/>
      <c r="C15" s="156"/>
      <c r="D15" s="157"/>
    </row>
    <row r="16" spans="1:4" ht="27.6" x14ac:dyDescent="0.3">
      <c r="A16" s="158" t="s">
        <v>431</v>
      </c>
      <c r="B16" s="159">
        <v>2017</v>
      </c>
      <c r="C16" s="489" t="s">
        <v>432</v>
      </c>
      <c r="D16" s="490"/>
    </row>
    <row r="17" spans="1:6" x14ac:dyDescent="0.3">
      <c r="A17" s="156"/>
      <c r="B17" s="156"/>
      <c r="C17" s="156"/>
      <c r="D17" s="160"/>
    </row>
    <row r="18" spans="1:6" ht="34.5" customHeight="1" x14ac:dyDescent="0.3">
      <c r="A18" s="491" t="s">
        <v>433</v>
      </c>
      <c r="B18" s="491"/>
      <c r="C18" s="491"/>
      <c r="D18" s="491"/>
    </row>
    <row r="19" spans="1:6" s="155" customFormat="1" ht="17.25" customHeight="1" thickBot="1" x14ac:dyDescent="0.35">
      <c r="B19" s="161"/>
      <c r="C19" s="162" t="s">
        <v>24</v>
      </c>
      <c r="D19" s="163">
        <v>2017</v>
      </c>
    </row>
    <row r="20" spans="1:6" s="168" customFormat="1" ht="56.25" customHeight="1" thickBot="1" x14ac:dyDescent="0.35">
      <c r="A20" s="164" t="s">
        <v>434</v>
      </c>
      <c r="B20" s="165" t="s">
        <v>0</v>
      </c>
      <c r="C20" s="166">
        <f>SUM(D20:D20)</f>
        <v>18165707439.523232</v>
      </c>
      <c r="D20" s="167">
        <v>18165707439.523232</v>
      </c>
      <c r="E20" s="346"/>
      <c r="F20" s="347"/>
    </row>
    <row r="21" spans="1:6" s="168" customFormat="1" ht="27.6" thickBot="1" x14ac:dyDescent="0.35">
      <c r="A21" s="164" t="s">
        <v>412</v>
      </c>
      <c r="B21" s="165" t="s">
        <v>1</v>
      </c>
      <c r="C21" s="166">
        <f>SUM(D21:D21)</f>
        <v>489789515.34428704</v>
      </c>
      <c r="D21" s="169">
        <f>D184</f>
        <v>489789515.34428704</v>
      </c>
      <c r="E21" s="348"/>
      <c r="F21" s="349"/>
    </row>
    <row r="22" spans="1:6" s="168" customFormat="1" ht="15" thickBot="1" x14ac:dyDescent="0.35">
      <c r="A22" s="170" t="s">
        <v>413</v>
      </c>
      <c r="B22" s="171" t="s">
        <v>414</v>
      </c>
      <c r="C22" s="172">
        <f>IFERROR(C21/C20,0)</f>
        <v>2.6962314403382346E-2</v>
      </c>
      <c r="D22" s="173">
        <f>D20-D21</f>
        <v>17675917924.178944</v>
      </c>
      <c r="E22" s="407">
        <f>D22-'4. Billing Determinants'!Q41</f>
        <v>0</v>
      </c>
    </row>
    <row r="23" spans="1:6" s="155" customFormat="1" x14ac:dyDescent="0.3">
      <c r="A23" s="157"/>
      <c r="B23" s="157"/>
      <c r="C23" s="157"/>
      <c r="D23" s="157"/>
    </row>
    <row r="24" spans="1:6" s="155" customFormat="1" x14ac:dyDescent="0.3">
      <c r="A24" s="157"/>
      <c r="B24" s="157"/>
      <c r="C24" s="174"/>
      <c r="D24" s="175"/>
    </row>
    <row r="25" spans="1:6" s="155" customFormat="1" x14ac:dyDescent="0.3">
      <c r="D25" s="157"/>
    </row>
    <row r="26" spans="1:6" s="155" customFormat="1" ht="15" thickBot="1" x14ac:dyDescent="0.35">
      <c r="A26" s="492" t="s">
        <v>435</v>
      </c>
      <c r="B26" s="492"/>
      <c r="C26" s="492"/>
    </row>
    <row r="27" spans="1:6" s="155" customFormat="1" ht="15" thickBot="1" x14ac:dyDescent="0.35">
      <c r="A27" s="176" t="s">
        <v>436</v>
      </c>
      <c r="B27" s="419" t="s">
        <v>417</v>
      </c>
      <c r="C27" s="421">
        <v>-586001.51675175212</v>
      </c>
      <c r="D27" s="177"/>
    </row>
    <row r="28" spans="1:6" s="155" customFormat="1" ht="15" thickBot="1" x14ac:dyDescent="0.35">
      <c r="A28" s="164" t="s">
        <v>437</v>
      </c>
      <c r="B28" s="420" t="s">
        <v>438</v>
      </c>
      <c r="C28" s="422">
        <f>+C22*C27</f>
        <v>-15799.957135519668</v>
      </c>
      <c r="D28" s="178"/>
    </row>
    <row r="29" spans="1:6" s="155" customFormat="1" ht="27.6" thickBot="1" x14ac:dyDescent="0.35">
      <c r="A29" s="164" t="s">
        <v>439</v>
      </c>
      <c r="B29" s="420" t="s">
        <v>421</v>
      </c>
      <c r="C29" s="421">
        <f>+C27-C28</f>
        <v>-570201.55961623241</v>
      </c>
      <c r="D29" s="157"/>
    </row>
    <row r="30" spans="1:6" s="155" customFormat="1" x14ac:dyDescent="0.3">
      <c r="A30" s="157"/>
      <c r="B30" s="157"/>
      <c r="C30" s="157"/>
      <c r="D30" s="157"/>
    </row>
    <row r="31" spans="1:6" ht="14.4" customHeight="1" x14ac:dyDescent="0.3">
      <c r="A31" s="493" t="s">
        <v>440</v>
      </c>
      <c r="B31" s="493"/>
      <c r="C31" s="494"/>
      <c r="D31" s="494"/>
    </row>
    <row r="32" spans="1:6" ht="14.4" customHeight="1" x14ac:dyDescent="0.3">
      <c r="A32" s="179" t="s">
        <v>423</v>
      </c>
      <c r="B32" s="180"/>
      <c r="C32" s="181">
        <f>'6.1a GA Allocation'!C32:D32</f>
        <v>127</v>
      </c>
      <c r="D32" s="182"/>
    </row>
    <row r="33" spans="1:7" ht="69" customHeight="1" x14ac:dyDescent="0.3">
      <c r="A33" s="180" t="s">
        <v>441</v>
      </c>
      <c r="B33" s="183"/>
      <c r="C33" s="184" t="s">
        <v>442</v>
      </c>
      <c r="D33" s="184" t="s">
        <v>444</v>
      </c>
      <c r="E33" s="185" t="s">
        <v>426</v>
      </c>
      <c r="F33" s="179" t="s">
        <v>443</v>
      </c>
      <c r="G33" s="179" t="s">
        <v>428</v>
      </c>
    </row>
    <row r="34" spans="1:7" s="192" customFormat="1" ht="14.4" customHeight="1" x14ac:dyDescent="0.3">
      <c r="A34" s="186" t="s">
        <v>103</v>
      </c>
      <c r="B34" s="186"/>
      <c r="C34" s="187">
        <f t="shared" ref="C34:C65" si="0">SUM(D34:D34)</f>
        <v>10750334.308482999</v>
      </c>
      <c r="D34" s="188">
        <f t="array" ref="D34">SUM(IF(('6. Class A Consumption Data'!F21:G21="B")*('6. Class A Consumption Data'!B19&lt;&gt;"N/A"),'6. Class A Consumption Data'!F19:G19))</f>
        <v>10750334.308482999</v>
      </c>
      <c r="E34" s="189">
        <f t="shared" ref="E34:E65" si="1">IFERROR(+C34/($C$184),0)</f>
        <v>2.1948886147402077E-2</v>
      </c>
      <c r="F34" s="190">
        <f t="shared" ref="F34:F97" si="2">+E34*$C$28</f>
        <v>-346.79146030135422</v>
      </c>
      <c r="G34" s="191">
        <f t="shared" ref="G34:G97" si="3">+F34/12</f>
        <v>-28.899288358446185</v>
      </c>
    </row>
    <row r="35" spans="1:7" s="192" customFormat="1" ht="14.4" customHeight="1" x14ac:dyDescent="0.3">
      <c r="A35" s="186" t="s">
        <v>106</v>
      </c>
      <c r="B35" s="186"/>
      <c r="C35" s="187">
        <f t="shared" si="0"/>
        <v>70146307.763592005</v>
      </c>
      <c r="D35" s="188">
        <f t="array" ref="D35">SUM(IF(('6. Class A Consumption Data'!F24:G24="B")*('6. Class A Consumption Data'!B22&lt;&gt;"N/A"),'6. Class A Consumption Data'!F22:G22))</f>
        <v>70146307.763592005</v>
      </c>
      <c r="E35" s="189">
        <f t="shared" si="1"/>
        <v>0.14321725060669002</v>
      </c>
      <c r="F35" s="190">
        <f t="shared" si="2"/>
        <v>-2262.8264206526806</v>
      </c>
      <c r="G35" s="191">
        <f t="shared" si="3"/>
        <v>-188.56886838772337</v>
      </c>
    </row>
    <row r="36" spans="1:7" s="192" customFormat="1" ht="14.4" customHeight="1" x14ac:dyDescent="0.3">
      <c r="A36" s="186" t="s">
        <v>107</v>
      </c>
      <c r="B36" s="186"/>
      <c r="C36" s="187">
        <f t="shared" si="0"/>
        <v>65561673.804488994</v>
      </c>
      <c r="D36" s="188">
        <f t="array" ref="D36">SUM(IF(('6. Class A Consumption Data'!F27:G27="B")*('6. Class A Consumption Data'!B25&lt;&gt;"N/A"),'6. Class A Consumption Data'!F25:G25))</f>
        <v>65561673.804488994</v>
      </c>
      <c r="E36" s="189">
        <f t="shared" si="1"/>
        <v>0.13385683390630324</v>
      </c>
      <c r="F36" s="190">
        <f t="shared" si="2"/>
        <v>-2114.932238015967</v>
      </c>
      <c r="G36" s="191">
        <f t="shared" si="3"/>
        <v>-176.24435316799725</v>
      </c>
    </row>
    <row r="37" spans="1:7" s="192" customFormat="1" ht="14.4" customHeight="1" x14ac:dyDescent="0.3">
      <c r="A37" s="186" t="s">
        <v>108</v>
      </c>
      <c r="B37" s="186"/>
      <c r="C37" s="187">
        <f t="shared" si="0"/>
        <v>329125987.96543008</v>
      </c>
      <c r="D37" s="188">
        <f t="array" ref="D37">SUM(IF(('6. Class A Consumption Data'!F30:G30="B")*('6. Class A Consumption Data'!B28&lt;&gt;"N/A"),'6. Class A Consumption Data'!F28:G28))</f>
        <v>329125987.96543008</v>
      </c>
      <c r="E37" s="189">
        <f t="shared" si="1"/>
        <v>0.67197434337498629</v>
      </c>
      <c r="F37" s="190">
        <f t="shared" si="2"/>
        <v>-10617.165821493758</v>
      </c>
      <c r="G37" s="191">
        <f t="shared" si="3"/>
        <v>-884.76381845781316</v>
      </c>
    </row>
    <row r="38" spans="1:7" s="192" customFormat="1" ht="14.4" customHeight="1" thickBot="1" x14ac:dyDescent="0.35">
      <c r="A38" s="186" t="s">
        <v>109</v>
      </c>
      <c r="B38" s="186"/>
      <c r="C38" s="187">
        <f t="shared" si="0"/>
        <v>14205211.502293</v>
      </c>
      <c r="D38" s="188">
        <f t="array" ref="D38">SUM(IF(('6. Class A Consumption Data'!F33:G33="B")*('6. Class A Consumption Data'!B31&lt;&gt;"N/A"),'6. Class A Consumption Data'!F31:G31))</f>
        <v>14205211.502293</v>
      </c>
      <c r="E38" s="189">
        <f t="shared" si="1"/>
        <v>2.9002685964618396E-2</v>
      </c>
      <c r="F38" s="190">
        <f t="shared" si="2"/>
        <v>-458.24119505590852</v>
      </c>
      <c r="G38" s="191">
        <f t="shared" si="3"/>
        <v>-38.186766254659041</v>
      </c>
    </row>
    <row r="39" spans="1:7" s="192" customFormat="1" ht="14.4" hidden="1" customHeight="1" x14ac:dyDescent="0.3">
      <c r="A39" s="186" t="s">
        <v>110</v>
      </c>
      <c r="B39" s="186"/>
      <c r="C39" s="187">
        <f t="shared" si="0"/>
        <v>0</v>
      </c>
      <c r="D39" s="188">
        <f t="array" ref="D39">SUM(IF(('6. Class A Consumption Data'!F36:G36="B")*('6. Class A Consumption Data'!B34&lt;&gt;"N/A"),'6. Class A Consumption Data'!F34:G34))</f>
        <v>0</v>
      </c>
      <c r="E39" s="189">
        <f t="shared" si="1"/>
        <v>0</v>
      </c>
      <c r="F39" s="190">
        <f t="shared" si="2"/>
        <v>0</v>
      </c>
      <c r="G39" s="191">
        <f t="shared" si="3"/>
        <v>0</v>
      </c>
    </row>
    <row r="40" spans="1:7" s="192" customFormat="1" ht="14.4" hidden="1" customHeight="1" x14ac:dyDescent="0.3">
      <c r="A40" s="186" t="s">
        <v>111</v>
      </c>
      <c r="B40" s="186"/>
      <c r="C40" s="187">
        <f t="shared" si="0"/>
        <v>0</v>
      </c>
      <c r="D40" s="188">
        <f t="array" ref="D40">SUM(IF(('6. Class A Consumption Data'!F39:G39="B")*('6. Class A Consumption Data'!B37&lt;&gt;"N/A"),'6. Class A Consumption Data'!F37:G37))</f>
        <v>0</v>
      </c>
      <c r="E40" s="189">
        <f t="shared" si="1"/>
        <v>0</v>
      </c>
      <c r="F40" s="190">
        <f t="shared" si="2"/>
        <v>0</v>
      </c>
      <c r="G40" s="191">
        <f t="shared" si="3"/>
        <v>0</v>
      </c>
    </row>
    <row r="41" spans="1:7" s="192" customFormat="1" ht="14.4" hidden="1" customHeight="1" x14ac:dyDescent="0.3">
      <c r="A41" s="186" t="s">
        <v>112</v>
      </c>
      <c r="B41" s="186"/>
      <c r="C41" s="187">
        <f t="shared" si="0"/>
        <v>0</v>
      </c>
      <c r="D41" s="188">
        <f t="array" ref="D41">SUM(IF(('6. Class A Consumption Data'!F42:G42="B")*('6. Class A Consumption Data'!B40&lt;&gt;"N/A"),'6. Class A Consumption Data'!F40:G40))</f>
        <v>0</v>
      </c>
      <c r="E41" s="189">
        <f t="shared" si="1"/>
        <v>0</v>
      </c>
      <c r="F41" s="190">
        <f t="shared" si="2"/>
        <v>0</v>
      </c>
      <c r="G41" s="191">
        <f t="shared" si="3"/>
        <v>0</v>
      </c>
    </row>
    <row r="42" spans="1:7" s="192" customFormat="1" ht="14.4" hidden="1" customHeight="1" x14ac:dyDescent="0.3">
      <c r="A42" s="186" t="s">
        <v>113</v>
      </c>
      <c r="B42" s="186"/>
      <c r="C42" s="187">
        <f t="shared" si="0"/>
        <v>0</v>
      </c>
      <c r="D42" s="188">
        <f t="array" ref="D42">SUM(IF(('6. Class A Consumption Data'!F45:G45="B")*('6. Class A Consumption Data'!B43&lt;&gt;"N/A"),'6. Class A Consumption Data'!F43:G43))</f>
        <v>0</v>
      </c>
      <c r="E42" s="189">
        <f t="shared" si="1"/>
        <v>0</v>
      </c>
      <c r="F42" s="190">
        <f t="shared" si="2"/>
        <v>0</v>
      </c>
      <c r="G42" s="191">
        <f t="shared" si="3"/>
        <v>0</v>
      </c>
    </row>
    <row r="43" spans="1:7" s="192" customFormat="1" ht="14.4" hidden="1" customHeight="1" x14ac:dyDescent="0.3">
      <c r="A43" s="186" t="s">
        <v>114</v>
      </c>
      <c r="B43" s="186"/>
      <c r="C43" s="187">
        <f t="shared" si="0"/>
        <v>0</v>
      </c>
      <c r="D43" s="188">
        <f t="array" ref="D43">SUM(IF(('6. Class A Consumption Data'!F48:G48="B")*('6. Class A Consumption Data'!B46&lt;&gt;"N/A"),'6. Class A Consumption Data'!F46:G46))</f>
        <v>0</v>
      </c>
      <c r="E43" s="189">
        <f t="shared" si="1"/>
        <v>0</v>
      </c>
      <c r="F43" s="190">
        <f t="shared" si="2"/>
        <v>0</v>
      </c>
      <c r="G43" s="191">
        <f t="shared" si="3"/>
        <v>0</v>
      </c>
    </row>
    <row r="44" spans="1:7" s="192" customFormat="1" ht="14.25" hidden="1" customHeight="1" x14ac:dyDescent="0.3">
      <c r="A44" s="186" t="s">
        <v>115</v>
      </c>
      <c r="B44" s="186"/>
      <c r="C44" s="187">
        <f t="shared" si="0"/>
        <v>0</v>
      </c>
      <c r="D44" s="188">
        <f t="array" ref="D44">SUM(IF(('6. Class A Consumption Data'!F51:G51="B")*('6. Class A Consumption Data'!B49&lt;&gt;"N/A"),'6. Class A Consumption Data'!F49:G49))</f>
        <v>0</v>
      </c>
      <c r="E44" s="189">
        <f t="shared" si="1"/>
        <v>0</v>
      </c>
      <c r="F44" s="190">
        <f t="shared" si="2"/>
        <v>0</v>
      </c>
      <c r="G44" s="191">
        <f t="shared" si="3"/>
        <v>0</v>
      </c>
    </row>
    <row r="45" spans="1:7" s="192" customFormat="1" ht="14.4" hidden="1" customHeight="1" x14ac:dyDescent="0.3">
      <c r="A45" s="186" t="s">
        <v>116</v>
      </c>
      <c r="B45" s="186"/>
      <c r="C45" s="187">
        <f t="shared" si="0"/>
        <v>0</v>
      </c>
      <c r="D45" s="188">
        <f t="array" ref="D45">SUM(IF(('6. Class A Consumption Data'!F54:G54="B")*('6. Class A Consumption Data'!B52&lt;&gt;"N/A"),'6. Class A Consumption Data'!F52:G52))</f>
        <v>0</v>
      </c>
      <c r="E45" s="189">
        <f t="shared" si="1"/>
        <v>0</v>
      </c>
      <c r="F45" s="190">
        <f t="shared" si="2"/>
        <v>0</v>
      </c>
      <c r="G45" s="191">
        <f t="shared" si="3"/>
        <v>0</v>
      </c>
    </row>
    <row r="46" spans="1:7" s="192" customFormat="1" hidden="1" x14ac:dyDescent="0.3">
      <c r="A46" s="186" t="s">
        <v>117</v>
      </c>
      <c r="B46" s="186"/>
      <c r="C46" s="187">
        <f t="shared" si="0"/>
        <v>0</v>
      </c>
      <c r="D46" s="188">
        <f t="array" ref="D46">SUM(IF(('6. Class A Consumption Data'!F57:G57="B")*('6. Class A Consumption Data'!B55&lt;&gt;"N/A"),'6. Class A Consumption Data'!F55:G55))</f>
        <v>0</v>
      </c>
      <c r="E46" s="189">
        <f t="shared" si="1"/>
        <v>0</v>
      </c>
      <c r="F46" s="190">
        <f t="shared" si="2"/>
        <v>0</v>
      </c>
      <c r="G46" s="191">
        <f t="shared" si="3"/>
        <v>0</v>
      </c>
    </row>
    <row r="47" spans="1:7" s="192" customFormat="1" hidden="1" x14ac:dyDescent="0.3">
      <c r="A47" s="186" t="s">
        <v>118</v>
      </c>
      <c r="B47" s="186"/>
      <c r="C47" s="187">
        <f t="shared" si="0"/>
        <v>0</v>
      </c>
      <c r="D47" s="188">
        <f t="array" ref="D47">SUM(IF(('6. Class A Consumption Data'!F60:G60="B")*('6. Class A Consumption Data'!B58&lt;&gt;"N/A"),'6. Class A Consumption Data'!F58:G58))</f>
        <v>0</v>
      </c>
      <c r="E47" s="189">
        <f t="shared" si="1"/>
        <v>0</v>
      </c>
      <c r="F47" s="190">
        <f t="shared" si="2"/>
        <v>0</v>
      </c>
      <c r="G47" s="191">
        <f t="shared" si="3"/>
        <v>0</v>
      </c>
    </row>
    <row r="48" spans="1:7" s="155" customFormat="1" hidden="1" x14ac:dyDescent="0.3">
      <c r="A48" s="186" t="s">
        <v>119</v>
      </c>
      <c r="B48" s="186"/>
      <c r="C48" s="187">
        <f t="shared" si="0"/>
        <v>0</v>
      </c>
      <c r="D48" s="188">
        <f t="array" ref="D48">SUM(IF(('6. Class A Consumption Data'!F63:G63="B")*('6. Class A Consumption Data'!B61&lt;&gt;"N/A"),'6. Class A Consumption Data'!F61:G61))</f>
        <v>0</v>
      </c>
      <c r="E48" s="189">
        <f t="shared" si="1"/>
        <v>0</v>
      </c>
      <c r="F48" s="190">
        <f t="shared" si="2"/>
        <v>0</v>
      </c>
      <c r="G48" s="191">
        <f t="shared" si="3"/>
        <v>0</v>
      </c>
    </row>
    <row r="49" spans="1:7" hidden="1" x14ac:dyDescent="0.3">
      <c r="A49" s="186" t="s">
        <v>120</v>
      </c>
      <c r="B49" s="186"/>
      <c r="C49" s="187">
        <f t="shared" si="0"/>
        <v>0</v>
      </c>
      <c r="D49" s="188">
        <f t="array" ref="D49">SUM(IF(('6. Class A Consumption Data'!F66:G66="B")*('6. Class A Consumption Data'!B64&lt;&gt;"N/A"),'6. Class A Consumption Data'!F64:G64))</f>
        <v>0</v>
      </c>
      <c r="E49" s="189">
        <f t="shared" si="1"/>
        <v>0</v>
      </c>
      <c r="F49" s="190">
        <f t="shared" si="2"/>
        <v>0</v>
      </c>
      <c r="G49" s="191">
        <f t="shared" si="3"/>
        <v>0</v>
      </c>
    </row>
    <row r="50" spans="1:7" hidden="1" x14ac:dyDescent="0.3">
      <c r="A50" s="186" t="s">
        <v>121</v>
      </c>
      <c r="B50" s="186"/>
      <c r="C50" s="187">
        <f t="shared" si="0"/>
        <v>0</v>
      </c>
      <c r="D50" s="188">
        <f t="array" ref="D50">SUM(IF(('6. Class A Consumption Data'!F69:G69="B")*('6. Class A Consumption Data'!B67&lt;&gt;"N/A"),'6. Class A Consumption Data'!F67:G67))</f>
        <v>0</v>
      </c>
      <c r="E50" s="189">
        <f t="shared" si="1"/>
        <v>0</v>
      </c>
      <c r="F50" s="190">
        <f t="shared" si="2"/>
        <v>0</v>
      </c>
      <c r="G50" s="191">
        <f t="shared" si="3"/>
        <v>0</v>
      </c>
    </row>
    <row r="51" spans="1:7" hidden="1" x14ac:dyDescent="0.3">
      <c r="A51" s="186" t="s">
        <v>122</v>
      </c>
      <c r="B51" s="186"/>
      <c r="C51" s="187">
        <f t="shared" si="0"/>
        <v>0</v>
      </c>
      <c r="D51" s="188">
        <f t="array" ref="D51">SUM(IF(('6. Class A Consumption Data'!F72:G72="B")*('6. Class A Consumption Data'!B70&lt;&gt;"N/A"),'6. Class A Consumption Data'!F70:G70))</f>
        <v>0</v>
      </c>
      <c r="E51" s="189">
        <f t="shared" si="1"/>
        <v>0</v>
      </c>
      <c r="F51" s="190">
        <f t="shared" si="2"/>
        <v>0</v>
      </c>
      <c r="G51" s="191">
        <f t="shared" si="3"/>
        <v>0</v>
      </c>
    </row>
    <row r="52" spans="1:7" hidden="1" x14ac:dyDescent="0.3">
      <c r="A52" s="186" t="s">
        <v>123</v>
      </c>
      <c r="B52" s="186"/>
      <c r="C52" s="187">
        <f t="shared" si="0"/>
        <v>0</v>
      </c>
      <c r="D52" s="188">
        <f t="array" ref="D52">SUM(IF(('6. Class A Consumption Data'!F75:G75="B")*('6. Class A Consumption Data'!B73&lt;&gt;"N/A"),'6. Class A Consumption Data'!F73:G73))</f>
        <v>0</v>
      </c>
      <c r="E52" s="189">
        <f t="shared" si="1"/>
        <v>0</v>
      </c>
      <c r="F52" s="190">
        <f t="shared" si="2"/>
        <v>0</v>
      </c>
      <c r="G52" s="191">
        <f t="shared" si="3"/>
        <v>0</v>
      </c>
    </row>
    <row r="53" spans="1:7" hidden="1" x14ac:dyDescent="0.3">
      <c r="A53" s="186" t="s">
        <v>124</v>
      </c>
      <c r="B53" s="186"/>
      <c r="C53" s="187">
        <f t="shared" si="0"/>
        <v>0</v>
      </c>
      <c r="D53" s="188">
        <f t="array" ref="D53">SUM(IF(('6. Class A Consumption Data'!F78:G78="B")*('6. Class A Consumption Data'!B76&lt;&gt;"N/A"),'6. Class A Consumption Data'!F76:G76))</f>
        <v>0</v>
      </c>
      <c r="E53" s="189">
        <f t="shared" si="1"/>
        <v>0</v>
      </c>
      <c r="F53" s="190">
        <f t="shared" si="2"/>
        <v>0</v>
      </c>
      <c r="G53" s="191">
        <f t="shared" si="3"/>
        <v>0</v>
      </c>
    </row>
    <row r="54" spans="1:7" hidden="1" x14ac:dyDescent="0.3">
      <c r="A54" s="186" t="s">
        <v>125</v>
      </c>
      <c r="B54" s="186"/>
      <c r="C54" s="187">
        <f t="shared" si="0"/>
        <v>0</v>
      </c>
      <c r="D54" s="188">
        <f t="array" ref="D54">SUM(IF(('6. Class A Consumption Data'!F81:G81="B")*('6. Class A Consumption Data'!B79&lt;&gt;"N/A"),'6. Class A Consumption Data'!F79:G79))</f>
        <v>0</v>
      </c>
      <c r="E54" s="189">
        <f t="shared" si="1"/>
        <v>0</v>
      </c>
      <c r="F54" s="190">
        <f t="shared" si="2"/>
        <v>0</v>
      </c>
      <c r="G54" s="191">
        <f t="shared" si="3"/>
        <v>0</v>
      </c>
    </row>
    <row r="55" spans="1:7" hidden="1" x14ac:dyDescent="0.3">
      <c r="A55" s="186" t="s">
        <v>126</v>
      </c>
      <c r="B55" s="186"/>
      <c r="C55" s="187">
        <f t="shared" si="0"/>
        <v>0</v>
      </c>
      <c r="D55" s="188">
        <f t="array" ref="D55">SUM(IF(('6. Class A Consumption Data'!F84:G84="B")*('6. Class A Consumption Data'!B82&lt;&gt;"N/A"),'6. Class A Consumption Data'!F82:G82))</f>
        <v>0</v>
      </c>
      <c r="E55" s="189">
        <f t="shared" si="1"/>
        <v>0</v>
      </c>
      <c r="F55" s="190">
        <f t="shared" si="2"/>
        <v>0</v>
      </c>
      <c r="G55" s="191">
        <f t="shared" si="3"/>
        <v>0</v>
      </c>
    </row>
    <row r="56" spans="1:7" hidden="1" x14ac:dyDescent="0.3">
      <c r="A56" s="186" t="s">
        <v>127</v>
      </c>
      <c r="B56" s="186"/>
      <c r="C56" s="187">
        <f t="shared" si="0"/>
        <v>0</v>
      </c>
      <c r="D56" s="188">
        <f t="array" ref="D56">SUM(IF(('6. Class A Consumption Data'!F87:G87="B")*('6. Class A Consumption Data'!B85&lt;&gt;"N/A"),'6. Class A Consumption Data'!F85:G85))</f>
        <v>0</v>
      </c>
      <c r="E56" s="189">
        <f t="shared" si="1"/>
        <v>0</v>
      </c>
      <c r="F56" s="190">
        <f t="shared" si="2"/>
        <v>0</v>
      </c>
      <c r="G56" s="191">
        <f t="shared" si="3"/>
        <v>0</v>
      </c>
    </row>
    <row r="57" spans="1:7" hidden="1" x14ac:dyDescent="0.3">
      <c r="A57" s="186" t="s">
        <v>128</v>
      </c>
      <c r="B57" s="186"/>
      <c r="C57" s="187">
        <f t="shared" si="0"/>
        <v>0</v>
      </c>
      <c r="D57" s="188">
        <f t="array" ref="D57">SUM(IF(('6. Class A Consumption Data'!F90:G90="B")*('6. Class A Consumption Data'!B88&lt;&gt;"N/A"),'6. Class A Consumption Data'!F88:G88))</f>
        <v>0</v>
      </c>
      <c r="E57" s="189">
        <f t="shared" si="1"/>
        <v>0</v>
      </c>
      <c r="F57" s="190">
        <f t="shared" si="2"/>
        <v>0</v>
      </c>
      <c r="G57" s="191">
        <f t="shared" si="3"/>
        <v>0</v>
      </c>
    </row>
    <row r="58" spans="1:7" hidden="1" x14ac:dyDescent="0.3">
      <c r="A58" s="186" t="s">
        <v>129</v>
      </c>
      <c r="B58" s="186"/>
      <c r="C58" s="187">
        <f t="shared" si="0"/>
        <v>0</v>
      </c>
      <c r="D58" s="188">
        <f t="array" ref="D58">SUM(IF(('6. Class A Consumption Data'!F93:G93="B")*('6. Class A Consumption Data'!B91&lt;&gt;"N/A"),'6. Class A Consumption Data'!F91:G91))</f>
        <v>0</v>
      </c>
      <c r="E58" s="189">
        <f t="shared" si="1"/>
        <v>0</v>
      </c>
      <c r="F58" s="190">
        <f t="shared" si="2"/>
        <v>0</v>
      </c>
      <c r="G58" s="191">
        <f t="shared" si="3"/>
        <v>0</v>
      </c>
    </row>
    <row r="59" spans="1:7" hidden="1" x14ac:dyDescent="0.3">
      <c r="A59" s="186" t="s">
        <v>130</v>
      </c>
      <c r="B59" s="186"/>
      <c r="C59" s="187">
        <f t="shared" si="0"/>
        <v>0</v>
      </c>
      <c r="D59" s="188">
        <f t="array" ref="D59">SUM(IF(('6. Class A Consumption Data'!F96:G96="B")*('6. Class A Consumption Data'!B94&lt;&gt;"N/A"),'6. Class A Consumption Data'!F94:G94))</f>
        <v>0</v>
      </c>
      <c r="E59" s="189">
        <f t="shared" si="1"/>
        <v>0</v>
      </c>
      <c r="F59" s="190">
        <f t="shared" si="2"/>
        <v>0</v>
      </c>
      <c r="G59" s="191">
        <f t="shared" si="3"/>
        <v>0</v>
      </c>
    </row>
    <row r="60" spans="1:7" hidden="1" x14ac:dyDescent="0.3">
      <c r="A60" s="186" t="s">
        <v>131</v>
      </c>
      <c r="B60" s="186"/>
      <c r="C60" s="187">
        <f t="shared" si="0"/>
        <v>0</v>
      </c>
      <c r="D60" s="188">
        <f t="array" ref="D60">SUM(IF(('6. Class A Consumption Data'!F99:G99="B")*('6. Class A Consumption Data'!B97&lt;&gt;"N/A"),'6. Class A Consumption Data'!F97:G97))</f>
        <v>0</v>
      </c>
      <c r="E60" s="189">
        <f t="shared" si="1"/>
        <v>0</v>
      </c>
      <c r="F60" s="190">
        <f t="shared" si="2"/>
        <v>0</v>
      </c>
      <c r="G60" s="191">
        <f t="shared" si="3"/>
        <v>0</v>
      </c>
    </row>
    <row r="61" spans="1:7" hidden="1" x14ac:dyDescent="0.3">
      <c r="A61" s="186" t="s">
        <v>132</v>
      </c>
      <c r="B61" s="186"/>
      <c r="C61" s="187">
        <f t="shared" si="0"/>
        <v>0</v>
      </c>
      <c r="D61" s="188">
        <f t="array" ref="D61">SUM(IF(('6. Class A Consumption Data'!F102:G102="B")*('6. Class A Consumption Data'!B100&lt;&gt;"N/A"),'6. Class A Consumption Data'!F100:G100))</f>
        <v>0</v>
      </c>
      <c r="E61" s="189">
        <f t="shared" si="1"/>
        <v>0</v>
      </c>
      <c r="F61" s="190">
        <f t="shared" si="2"/>
        <v>0</v>
      </c>
      <c r="G61" s="191">
        <f t="shared" si="3"/>
        <v>0</v>
      </c>
    </row>
    <row r="62" spans="1:7" hidden="1" x14ac:dyDescent="0.3">
      <c r="A62" s="186" t="s">
        <v>133</v>
      </c>
      <c r="B62" s="186"/>
      <c r="C62" s="187">
        <f t="shared" si="0"/>
        <v>0</v>
      </c>
      <c r="D62" s="188">
        <f t="array" ref="D62">SUM(IF(('6. Class A Consumption Data'!F105:G105="B")*('6. Class A Consumption Data'!B103&lt;&gt;"N/A"),'6. Class A Consumption Data'!F103:G103))</f>
        <v>0</v>
      </c>
      <c r="E62" s="189">
        <f t="shared" si="1"/>
        <v>0</v>
      </c>
      <c r="F62" s="190">
        <f t="shared" si="2"/>
        <v>0</v>
      </c>
      <c r="G62" s="191">
        <f t="shared" si="3"/>
        <v>0</v>
      </c>
    </row>
    <row r="63" spans="1:7" hidden="1" x14ac:dyDescent="0.3">
      <c r="A63" s="186" t="s">
        <v>134</v>
      </c>
      <c r="B63" s="186"/>
      <c r="C63" s="187">
        <f t="shared" si="0"/>
        <v>0</v>
      </c>
      <c r="D63" s="188">
        <f t="array" ref="D63">SUM(IF(('6. Class A Consumption Data'!F108:G108="B")*('6. Class A Consumption Data'!B106&lt;&gt;"N/A"),'6. Class A Consumption Data'!F106:G106))</f>
        <v>0</v>
      </c>
      <c r="E63" s="189">
        <f t="shared" si="1"/>
        <v>0</v>
      </c>
      <c r="F63" s="190">
        <f t="shared" si="2"/>
        <v>0</v>
      </c>
      <c r="G63" s="191">
        <f t="shared" si="3"/>
        <v>0</v>
      </c>
    </row>
    <row r="64" spans="1:7" hidden="1" x14ac:dyDescent="0.3">
      <c r="A64" s="186" t="s">
        <v>135</v>
      </c>
      <c r="B64" s="186"/>
      <c r="C64" s="187">
        <f t="shared" si="0"/>
        <v>0</v>
      </c>
      <c r="D64" s="188">
        <f t="array" ref="D64">SUM(IF(('6. Class A Consumption Data'!F111:G111="B")*('6. Class A Consumption Data'!B109&lt;&gt;"N/A"),'6. Class A Consumption Data'!F109:G109))</f>
        <v>0</v>
      </c>
      <c r="E64" s="189">
        <f t="shared" si="1"/>
        <v>0</v>
      </c>
      <c r="F64" s="190">
        <f t="shared" si="2"/>
        <v>0</v>
      </c>
      <c r="G64" s="191">
        <f t="shared" si="3"/>
        <v>0</v>
      </c>
    </row>
    <row r="65" spans="1:7" hidden="1" x14ac:dyDescent="0.3">
      <c r="A65" s="186" t="s">
        <v>136</v>
      </c>
      <c r="B65" s="186"/>
      <c r="C65" s="187">
        <f t="shared" si="0"/>
        <v>0</v>
      </c>
      <c r="D65" s="188">
        <f t="array" ref="D65">SUM(IF(('6. Class A Consumption Data'!F114:G114="B")*('6. Class A Consumption Data'!B112&lt;&gt;"N/A"),'6. Class A Consumption Data'!F112:G112))</f>
        <v>0</v>
      </c>
      <c r="E65" s="189">
        <f t="shared" si="1"/>
        <v>0</v>
      </c>
      <c r="F65" s="190">
        <f t="shared" si="2"/>
        <v>0</v>
      </c>
      <c r="G65" s="191">
        <f t="shared" si="3"/>
        <v>0</v>
      </c>
    </row>
    <row r="66" spans="1:7" hidden="1" x14ac:dyDescent="0.3">
      <c r="A66" s="186" t="s">
        <v>137</v>
      </c>
      <c r="B66" s="186"/>
      <c r="C66" s="187">
        <f t="shared" ref="C66:C97" si="4">SUM(D66:D66)</f>
        <v>0</v>
      </c>
      <c r="D66" s="188">
        <f t="array" ref="D66">SUM(IF(('6. Class A Consumption Data'!F117:G117="B")*('6. Class A Consumption Data'!B115&lt;&gt;"N/A"),'6. Class A Consumption Data'!F115:G115))</f>
        <v>0</v>
      </c>
      <c r="E66" s="189">
        <f t="shared" ref="E66:E97" si="5">IFERROR(+C66/($C$184),0)</f>
        <v>0</v>
      </c>
      <c r="F66" s="190">
        <f t="shared" si="2"/>
        <v>0</v>
      </c>
      <c r="G66" s="191">
        <f t="shared" si="3"/>
        <v>0</v>
      </c>
    </row>
    <row r="67" spans="1:7" hidden="1" x14ac:dyDescent="0.3">
      <c r="A67" s="186" t="s">
        <v>138</v>
      </c>
      <c r="B67" s="186"/>
      <c r="C67" s="187">
        <f t="shared" si="4"/>
        <v>0</v>
      </c>
      <c r="D67" s="188">
        <f t="array" ref="D67">SUM(IF(('6. Class A Consumption Data'!F120:G120="B")*('6. Class A Consumption Data'!B118&lt;&gt;"N/A"),'6. Class A Consumption Data'!F118:G118))</f>
        <v>0</v>
      </c>
      <c r="E67" s="189">
        <f t="shared" si="5"/>
        <v>0</v>
      </c>
      <c r="F67" s="190">
        <f t="shared" si="2"/>
        <v>0</v>
      </c>
      <c r="G67" s="191">
        <f t="shared" si="3"/>
        <v>0</v>
      </c>
    </row>
    <row r="68" spans="1:7" hidden="1" x14ac:dyDescent="0.3">
      <c r="A68" s="186" t="s">
        <v>139</v>
      </c>
      <c r="B68" s="186"/>
      <c r="C68" s="187">
        <f t="shared" si="4"/>
        <v>0</v>
      </c>
      <c r="D68" s="188">
        <f t="array" ref="D68">SUM(IF(('6. Class A Consumption Data'!F123:G123="B")*('6. Class A Consumption Data'!B121&lt;&gt;"N/A"),'6. Class A Consumption Data'!F121:G121))</f>
        <v>0</v>
      </c>
      <c r="E68" s="189">
        <f t="shared" si="5"/>
        <v>0</v>
      </c>
      <c r="F68" s="190">
        <f t="shared" si="2"/>
        <v>0</v>
      </c>
      <c r="G68" s="191">
        <f t="shared" si="3"/>
        <v>0</v>
      </c>
    </row>
    <row r="69" spans="1:7" hidden="1" x14ac:dyDescent="0.3">
      <c r="A69" s="186" t="s">
        <v>140</v>
      </c>
      <c r="B69" s="186"/>
      <c r="C69" s="187">
        <f t="shared" si="4"/>
        <v>0</v>
      </c>
      <c r="D69" s="188">
        <f t="array" ref="D69">SUM(IF(('6. Class A Consumption Data'!F126:G126="B")*('6. Class A Consumption Data'!B124&lt;&gt;"N/A"),'6. Class A Consumption Data'!F124:G124))</f>
        <v>0</v>
      </c>
      <c r="E69" s="189">
        <f t="shared" si="5"/>
        <v>0</v>
      </c>
      <c r="F69" s="190">
        <f t="shared" si="2"/>
        <v>0</v>
      </c>
      <c r="G69" s="191">
        <f t="shared" si="3"/>
        <v>0</v>
      </c>
    </row>
    <row r="70" spans="1:7" hidden="1" x14ac:dyDescent="0.3">
      <c r="A70" s="186" t="s">
        <v>141</v>
      </c>
      <c r="B70" s="186"/>
      <c r="C70" s="187">
        <f t="shared" si="4"/>
        <v>0</v>
      </c>
      <c r="D70" s="188">
        <f t="array" ref="D70">SUM(IF(('6. Class A Consumption Data'!F129:G129="B")*('6. Class A Consumption Data'!B127&lt;&gt;"N/A"),'6. Class A Consumption Data'!F127:G127))</f>
        <v>0</v>
      </c>
      <c r="E70" s="189">
        <f t="shared" si="5"/>
        <v>0</v>
      </c>
      <c r="F70" s="190">
        <f t="shared" si="2"/>
        <v>0</v>
      </c>
      <c r="G70" s="191">
        <f t="shared" si="3"/>
        <v>0</v>
      </c>
    </row>
    <row r="71" spans="1:7" hidden="1" x14ac:dyDescent="0.3">
      <c r="A71" s="186" t="s">
        <v>142</v>
      </c>
      <c r="B71" s="186"/>
      <c r="C71" s="187">
        <f t="shared" si="4"/>
        <v>0</v>
      </c>
      <c r="D71" s="188">
        <f t="array" ref="D71">SUM(IF(('6. Class A Consumption Data'!F132:G132="B")*('6. Class A Consumption Data'!B130&lt;&gt;"N/A"),'6. Class A Consumption Data'!F130:G130))</f>
        <v>0</v>
      </c>
      <c r="E71" s="189">
        <f t="shared" si="5"/>
        <v>0</v>
      </c>
      <c r="F71" s="190">
        <f t="shared" si="2"/>
        <v>0</v>
      </c>
      <c r="G71" s="191">
        <f t="shared" si="3"/>
        <v>0</v>
      </c>
    </row>
    <row r="72" spans="1:7" hidden="1" x14ac:dyDescent="0.3">
      <c r="A72" s="186" t="s">
        <v>143</v>
      </c>
      <c r="B72" s="186"/>
      <c r="C72" s="187">
        <f t="shared" si="4"/>
        <v>0</v>
      </c>
      <c r="D72" s="188">
        <f t="array" ref="D72">SUM(IF(('6. Class A Consumption Data'!F135:G135="B")*('6. Class A Consumption Data'!B133&lt;&gt;"N/A"),'6. Class A Consumption Data'!F133:G133))</f>
        <v>0</v>
      </c>
      <c r="E72" s="189">
        <f t="shared" si="5"/>
        <v>0</v>
      </c>
      <c r="F72" s="190">
        <f t="shared" si="2"/>
        <v>0</v>
      </c>
      <c r="G72" s="191">
        <f t="shared" si="3"/>
        <v>0</v>
      </c>
    </row>
    <row r="73" spans="1:7" hidden="1" x14ac:dyDescent="0.3">
      <c r="A73" s="186" t="s">
        <v>144</v>
      </c>
      <c r="B73" s="186"/>
      <c r="C73" s="187">
        <f t="shared" si="4"/>
        <v>0</v>
      </c>
      <c r="D73" s="188">
        <f t="array" ref="D73">SUM(IF(('6. Class A Consumption Data'!F138:G138="B")*('6. Class A Consumption Data'!B136&lt;&gt;"N/A"),'6. Class A Consumption Data'!F136:G136))</f>
        <v>0</v>
      </c>
      <c r="E73" s="189">
        <f t="shared" si="5"/>
        <v>0</v>
      </c>
      <c r="F73" s="190">
        <f t="shared" si="2"/>
        <v>0</v>
      </c>
      <c r="G73" s="191">
        <f t="shared" si="3"/>
        <v>0</v>
      </c>
    </row>
    <row r="74" spans="1:7" hidden="1" x14ac:dyDescent="0.3">
      <c r="A74" s="186" t="s">
        <v>145</v>
      </c>
      <c r="B74" s="186"/>
      <c r="C74" s="187">
        <f t="shared" si="4"/>
        <v>0</v>
      </c>
      <c r="D74" s="188">
        <f t="array" ref="D74">SUM(IF(('6. Class A Consumption Data'!F141:G141="B")*('6. Class A Consumption Data'!B139&lt;&gt;"N/A"),'6. Class A Consumption Data'!F139:G139))</f>
        <v>0</v>
      </c>
      <c r="E74" s="189">
        <f t="shared" si="5"/>
        <v>0</v>
      </c>
      <c r="F74" s="190">
        <f t="shared" si="2"/>
        <v>0</v>
      </c>
      <c r="G74" s="191">
        <f t="shared" si="3"/>
        <v>0</v>
      </c>
    </row>
    <row r="75" spans="1:7" hidden="1" x14ac:dyDescent="0.3">
      <c r="A75" s="186" t="s">
        <v>146</v>
      </c>
      <c r="B75" s="186"/>
      <c r="C75" s="187">
        <f t="shared" si="4"/>
        <v>0</v>
      </c>
      <c r="D75" s="188">
        <f t="array" ref="D75">SUM(IF(('6. Class A Consumption Data'!F144:G144="B")*('6. Class A Consumption Data'!B142&lt;&gt;"N/A"),'6. Class A Consumption Data'!F142:G142))</f>
        <v>0</v>
      </c>
      <c r="E75" s="189">
        <f t="shared" si="5"/>
        <v>0</v>
      </c>
      <c r="F75" s="190">
        <f t="shared" si="2"/>
        <v>0</v>
      </c>
      <c r="G75" s="191">
        <f t="shared" si="3"/>
        <v>0</v>
      </c>
    </row>
    <row r="76" spans="1:7" hidden="1" x14ac:dyDescent="0.3">
      <c r="A76" s="186" t="s">
        <v>147</v>
      </c>
      <c r="B76" s="186"/>
      <c r="C76" s="187">
        <f t="shared" si="4"/>
        <v>0</v>
      </c>
      <c r="D76" s="188">
        <f t="array" ref="D76">SUM(IF(('6. Class A Consumption Data'!F147:G147="B")*('6. Class A Consumption Data'!B145&lt;&gt;"N/A"),'6. Class A Consumption Data'!F145:G145))</f>
        <v>0</v>
      </c>
      <c r="E76" s="189">
        <f t="shared" si="5"/>
        <v>0</v>
      </c>
      <c r="F76" s="190">
        <f t="shared" si="2"/>
        <v>0</v>
      </c>
      <c r="G76" s="191">
        <f t="shared" si="3"/>
        <v>0</v>
      </c>
    </row>
    <row r="77" spans="1:7" hidden="1" x14ac:dyDescent="0.3">
      <c r="A77" s="186" t="s">
        <v>148</v>
      </c>
      <c r="B77" s="186"/>
      <c r="C77" s="187">
        <f t="shared" si="4"/>
        <v>0</v>
      </c>
      <c r="D77" s="188">
        <f t="array" ref="D77">SUM(IF(('6. Class A Consumption Data'!F150:G150="B")*('6. Class A Consumption Data'!B148&lt;&gt;"N/A"),'6. Class A Consumption Data'!F148:G148))</f>
        <v>0</v>
      </c>
      <c r="E77" s="189">
        <f t="shared" si="5"/>
        <v>0</v>
      </c>
      <c r="F77" s="190">
        <f t="shared" si="2"/>
        <v>0</v>
      </c>
      <c r="G77" s="191">
        <f t="shared" si="3"/>
        <v>0</v>
      </c>
    </row>
    <row r="78" spans="1:7" hidden="1" x14ac:dyDescent="0.3">
      <c r="A78" s="186" t="s">
        <v>149</v>
      </c>
      <c r="B78" s="186"/>
      <c r="C78" s="187">
        <f t="shared" si="4"/>
        <v>0</v>
      </c>
      <c r="D78" s="188">
        <f t="array" ref="D78">SUM(IF(('6. Class A Consumption Data'!F153:G153="B")*('6. Class A Consumption Data'!B151&lt;&gt;"N/A"),'6. Class A Consumption Data'!F151:G151))</f>
        <v>0</v>
      </c>
      <c r="E78" s="189">
        <f t="shared" si="5"/>
        <v>0</v>
      </c>
      <c r="F78" s="190">
        <f t="shared" si="2"/>
        <v>0</v>
      </c>
      <c r="G78" s="191">
        <f t="shared" si="3"/>
        <v>0</v>
      </c>
    </row>
    <row r="79" spans="1:7" hidden="1" x14ac:dyDescent="0.3">
      <c r="A79" s="186" t="s">
        <v>150</v>
      </c>
      <c r="B79" s="186"/>
      <c r="C79" s="187">
        <f t="shared" si="4"/>
        <v>0</v>
      </c>
      <c r="D79" s="188">
        <f t="array" ref="D79">SUM(IF(('6. Class A Consumption Data'!F156:G156="B")*('6. Class A Consumption Data'!B154&lt;&gt;"N/A"),'6. Class A Consumption Data'!F154:G154))</f>
        <v>0</v>
      </c>
      <c r="E79" s="189">
        <f t="shared" si="5"/>
        <v>0</v>
      </c>
      <c r="F79" s="190">
        <f t="shared" si="2"/>
        <v>0</v>
      </c>
      <c r="G79" s="191">
        <f t="shared" si="3"/>
        <v>0</v>
      </c>
    </row>
    <row r="80" spans="1:7" hidden="1" x14ac:dyDescent="0.3">
      <c r="A80" s="186" t="s">
        <v>151</v>
      </c>
      <c r="B80" s="186"/>
      <c r="C80" s="187">
        <f t="shared" si="4"/>
        <v>0</v>
      </c>
      <c r="D80" s="188">
        <f t="array" ref="D80">SUM(IF(('6. Class A Consumption Data'!F159:G159="B")*('6. Class A Consumption Data'!B157&lt;&gt;"N/A"),'6. Class A Consumption Data'!F157:G157))</f>
        <v>0</v>
      </c>
      <c r="E80" s="189">
        <f t="shared" si="5"/>
        <v>0</v>
      </c>
      <c r="F80" s="190">
        <f t="shared" si="2"/>
        <v>0</v>
      </c>
      <c r="G80" s="191">
        <f t="shared" si="3"/>
        <v>0</v>
      </c>
    </row>
    <row r="81" spans="1:7" hidden="1" x14ac:dyDescent="0.3">
      <c r="A81" s="186" t="s">
        <v>152</v>
      </c>
      <c r="B81" s="186"/>
      <c r="C81" s="187">
        <f t="shared" si="4"/>
        <v>0</v>
      </c>
      <c r="D81" s="188">
        <f t="array" ref="D81">SUM(IF(('6. Class A Consumption Data'!F162:G162="B")*('6. Class A Consumption Data'!B160&lt;&gt;"N/A"),'6. Class A Consumption Data'!F160:G160))</f>
        <v>0</v>
      </c>
      <c r="E81" s="189">
        <f t="shared" si="5"/>
        <v>0</v>
      </c>
      <c r="F81" s="190">
        <f t="shared" si="2"/>
        <v>0</v>
      </c>
      <c r="G81" s="191">
        <f t="shared" si="3"/>
        <v>0</v>
      </c>
    </row>
    <row r="82" spans="1:7" hidden="1" x14ac:dyDescent="0.3">
      <c r="A82" s="186" t="s">
        <v>153</v>
      </c>
      <c r="B82" s="186"/>
      <c r="C82" s="187">
        <f t="shared" si="4"/>
        <v>0</v>
      </c>
      <c r="D82" s="188">
        <f t="array" ref="D82">SUM(IF(('6. Class A Consumption Data'!F165:G165="B")*('6. Class A Consumption Data'!B163&lt;&gt;"N/A"),'6. Class A Consumption Data'!F163:G163))</f>
        <v>0</v>
      </c>
      <c r="E82" s="189">
        <f t="shared" si="5"/>
        <v>0</v>
      </c>
      <c r="F82" s="190">
        <f t="shared" si="2"/>
        <v>0</v>
      </c>
      <c r="G82" s="191">
        <f t="shared" si="3"/>
        <v>0</v>
      </c>
    </row>
    <row r="83" spans="1:7" hidden="1" x14ac:dyDescent="0.3">
      <c r="A83" s="186" t="s">
        <v>154</v>
      </c>
      <c r="B83" s="186"/>
      <c r="C83" s="187">
        <f t="shared" si="4"/>
        <v>0</v>
      </c>
      <c r="D83" s="188">
        <f t="array" ref="D83">SUM(IF(('6. Class A Consumption Data'!F168:G168="B")*('6. Class A Consumption Data'!B166&lt;&gt;"N/A"),'6. Class A Consumption Data'!F166:G166))</f>
        <v>0</v>
      </c>
      <c r="E83" s="189">
        <f t="shared" si="5"/>
        <v>0</v>
      </c>
      <c r="F83" s="190">
        <f t="shared" si="2"/>
        <v>0</v>
      </c>
      <c r="G83" s="191">
        <f t="shared" si="3"/>
        <v>0</v>
      </c>
    </row>
    <row r="84" spans="1:7" hidden="1" x14ac:dyDescent="0.3">
      <c r="A84" s="186" t="s">
        <v>155</v>
      </c>
      <c r="B84" s="186"/>
      <c r="C84" s="187">
        <f t="shared" si="4"/>
        <v>0</v>
      </c>
      <c r="D84" s="188">
        <f t="array" ref="D84">SUM(IF(('6. Class A Consumption Data'!F171:G171="B")*('6. Class A Consumption Data'!B169&lt;&gt;"N/A"),'6. Class A Consumption Data'!F169:G169))</f>
        <v>0</v>
      </c>
      <c r="E84" s="189">
        <f t="shared" si="5"/>
        <v>0</v>
      </c>
      <c r="F84" s="190">
        <f t="shared" si="2"/>
        <v>0</v>
      </c>
      <c r="G84" s="191">
        <f t="shared" si="3"/>
        <v>0</v>
      </c>
    </row>
    <row r="85" spans="1:7" hidden="1" x14ac:dyDescent="0.3">
      <c r="A85" s="186" t="s">
        <v>156</v>
      </c>
      <c r="B85" s="186"/>
      <c r="C85" s="187">
        <f t="shared" si="4"/>
        <v>0</v>
      </c>
      <c r="D85" s="188">
        <f t="array" ref="D85">SUM(IF(('6. Class A Consumption Data'!F174:G174="B")*('6. Class A Consumption Data'!B172&lt;&gt;"N/A"),'6. Class A Consumption Data'!F172:G172))</f>
        <v>0</v>
      </c>
      <c r="E85" s="189">
        <f t="shared" si="5"/>
        <v>0</v>
      </c>
      <c r="F85" s="190">
        <f t="shared" si="2"/>
        <v>0</v>
      </c>
      <c r="G85" s="191">
        <f t="shared" si="3"/>
        <v>0</v>
      </c>
    </row>
    <row r="86" spans="1:7" hidden="1" x14ac:dyDescent="0.3">
      <c r="A86" s="186" t="s">
        <v>157</v>
      </c>
      <c r="B86" s="186"/>
      <c r="C86" s="187">
        <f t="shared" si="4"/>
        <v>0</v>
      </c>
      <c r="D86" s="188">
        <f t="array" ref="D86">SUM(IF(('6. Class A Consumption Data'!F177:G177="B")*('6. Class A Consumption Data'!B175&lt;&gt;"N/A"),'6. Class A Consumption Data'!F175:G175))</f>
        <v>0</v>
      </c>
      <c r="E86" s="189">
        <f t="shared" si="5"/>
        <v>0</v>
      </c>
      <c r="F86" s="190">
        <f t="shared" si="2"/>
        <v>0</v>
      </c>
      <c r="G86" s="191">
        <f t="shared" si="3"/>
        <v>0</v>
      </c>
    </row>
    <row r="87" spans="1:7" hidden="1" x14ac:dyDescent="0.3">
      <c r="A87" s="186" t="s">
        <v>158</v>
      </c>
      <c r="B87" s="186"/>
      <c r="C87" s="187">
        <f t="shared" si="4"/>
        <v>0</v>
      </c>
      <c r="D87" s="188">
        <f t="array" ref="D87">SUM(IF(('6. Class A Consumption Data'!F180:G180="B")*('6. Class A Consumption Data'!B178&lt;&gt;"N/A"),'6. Class A Consumption Data'!F178:G178))</f>
        <v>0</v>
      </c>
      <c r="E87" s="189">
        <f t="shared" si="5"/>
        <v>0</v>
      </c>
      <c r="F87" s="190">
        <f t="shared" si="2"/>
        <v>0</v>
      </c>
      <c r="G87" s="191">
        <f t="shared" si="3"/>
        <v>0</v>
      </c>
    </row>
    <row r="88" spans="1:7" hidden="1" x14ac:dyDescent="0.3">
      <c r="A88" s="186" t="s">
        <v>159</v>
      </c>
      <c r="B88" s="186"/>
      <c r="C88" s="187">
        <f t="shared" si="4"/>
        <v>0</v>
      </c>
      <c r="D88" s="188">
        <f t="array" ref="D88">SUM(IF(('6. Class A Consumption Data'!F183:G183="B")*('6. Class A Consumption Data'!B181&lt;&gt;"N/A"),'6. Class A Consumption Data'!F181:G181))</f>
        <v>0</v>
      </c>
      <c r="E88" s="189">
        <f t="shared" si="5"/>
        <v>0</v>
      </c>
      <c r="F88" s="190">
        <f t="shared" si="2"/>
        <v>0</v>
      </c>
      <c r="G88" s="191">
        <f t="shared" si="3"/>
        <v>0</v>
      </c>
    </row>
    <row r="89" spans="1:7" hidden="1" x14ac:dyDescent="0.3">
      <c r="A89" s="186" t="s">
        <v>160</v>
      </c>
      <c r="B89" s="186"/>
      <c r="C89" s="187">
        <f t="shared" si="4"/>
        <v>0</v>
      </c>
      <c r="D89" s="188">
        <f t="array" ref="D89">SUM(IF(('6. Class A Consumption Data'!F186:G186="B")*('6. Class A Consumption Data'!B184&lt;&gt;"N/A"),'6. Class A Consumption Data'!F184:G184))</f>
        <v>0</v>
      </c>
      <c r="E89" s="189">
        <f t="shared" si="5"/>
        <v>0</v>
      </c>
      <c r="F89" s="190">
        <f t="shared" si="2"/>
        <v>0</v>
      </c>
      <c r="G89" s="191">
        <f t="shared" si="3"/>
        <v>0</v>
      </c>
    </row>
    <row r="90" spans="1:7" hidden="1" x14ac:dyDescent="0.3">
      <c r="A90" s="186" t="s">
        <v>161</v>
      </c>
      <c r="B90" s="186"/>
      <c r="C90" s="187">
        <f t="shared" si="4"/>
        <v>0</v>
      </c>
      <c r="D90" s="188">
        <f t="array" ref="D90">SUM(IF(('6. Class A Consumption Data'!F189:G189="B")*('6. Class A Consumption Data'!B187&lt;&gt;"N/A"),'6. Class A Consumption Data'!F187:G187))</f>
        <v>0</v>
      </c>
      <c r="E90" s="189">
        <f t="shared" si="5"/>
        <v>0</v>
      </c>
      <c r="F90" s="190">
        <f t="shared" si="2"/>
        <v>0</v>
      </c>
      <c r="G90" s="191">
        <f t="shared" si="3"/>
        <v>0</v>
      </c>
    </row>
    <row r="91" spans="1:7" hidden="1" x14ac:dyDescent="0.3">
      <c r="A91" s="186" t="s">
        <v>162</v>
      </c>
      <c r="B91" s="186"/>
      <c r="C91" s="187">
        <f t="shared" si="4"/>
        <v>0</v>
      </c>
      <c r="D91" s="188">
        <f t="array" ref="D91">SUM(IF(('6. Class A Consumption Data'!F192:G192="B")*('6. Class A Consumption Data'!B190&lt;&gt;"N/A"),'6. Class A Consumption Data'!F190:G190))</f>
        <v>0</v>
      </c>
      <c r="E91" s="189">
        <f t="shared" si="5"/>
        <v>0</v>
      </c>
      <c r="F91" s="190">
        <f t="shared" si="2"/>
        <v>0</v>
      </c>
      <c r="G91" s="191">
        <f t="shared" si="3"/>
        <v>0</v>
      </c>
    </row>
    <row r="92" spans="1:7" hidden="1" x14ac:dyDescent="0.3">
      <c r="A92" s="186" t="s">
        <v>163</v>
      </c>
      <c r="B92" s="186"/>
      <c r="C92" s="187">
        <f t="shared" si="4"/>
        <v>0</v>
      </c>
      <c r="D92" s="188">
        <f t="array" ref="D92">SUM(IF(('6. Class A Consumption Data'!F195:G195="B")*('6. Class A Consumption Data'!B193&lt;&gt;"N/A"),'6. Class A Consumption Data'!F193:G193))</f>
        <v>0</v>
      </c>
      <c r="E92" s="189">
        <f t="shared" si="5"/>
        <v>0</v>
      </c>
      <c r="F92" s="190">
        <f t="shared" si="2"/>
        <v>0</v>
      </c>
      <c r="G92" s="191">
        <f t="shared" si="3"/>
        <v>0</v>
      </c>
    </row>
    <row r="93" spans="1:7" hidden="1" x14ac:dyDescent="0.3">
      <c r="A93" s="186" t="s">
        <v>164</v>
      </c>
      <c r="B93" s="186"/>
      <c r="C93" s="187">
        <f t="shared" si="4"/>
        <v>0</v>
      </c>
      <c r="D93" s="188">
        <f t="array" ref="D93">SUM(IF(('6. Class A Consumption Data'!F198:G198="B")*('6. Class A Consumption Data'!B196&lt;&gt;"N/A"),'6. Class A Consumption Data'!F196:G196))</f>
        <v>0</v>
      </c>
      <c r="E93" s="189">
        <f t="shared" si="5"/>
        <v>0</v>
      </c>
      <c r="F93" s="190">
        <f t="shared" si="2"/>
        <v>0</v>
      </c>
      <c r="G93" s="191">
        <f t="shared" si="3"/>
        <v>0</v>
      </c>
    </row>
    <row r="94" spans="1:7" hidden="1" x14ac:dyDescent="0.3">
      <c r="A94" s="186" t="s">
        <v>165</v>
      </c>
      <c r="B94" s="186"/>
      <c r="C94" s="187">
        <f t="shared" si="4"/>
        <v>0</v>
      </c>
      <c r="D94" s="188">
        <f t="array" ref="D94">SUM(IF(('6. Class A Consumption Data'!F201:G201="B")*('6. Class A Consumption Data'!B199&lt;&gt;"N/A"),'6. Class A Consumption Data'!F199:G199))</f>
        <v>0</v>
      </c>
      <c r="E94" s="189">
        <f t="shared" si="5"/>
        <v>0</v>
      </c>
      <c r="F94" s="190">
        <f t="shared" si="2"/>
        <v>0</v>
      </c>
      <c r="G94" s="191">
        <f t="shared" si="3"/>
        <v>0</v>
      </c>
    </row>
    <row r="95" spans="1:7" hidden="1" x14ac:dyDescent="0.3">
      <c r="A95" s="186" t="s">
        <v>166</v>
      </c>
      <c r="B95" s="186"/>
      <c r="C95" s="187">
        <f t="shared" si="4"/>
        <v>0</v>
      </c>
      <c r="D95" s="188">
        <f t="array" ref="D95">SUM(IF(('6. Class A Consumption Data'!F204:G204="B")*('6. Class A Consumption Data'!B202&lt;&gt;"N/A"),'6. Class A Consumption Data'!F202:G202))</f>
        <v>0</v>
      </c>
      <c r="E95" s="189">
        <f t="shared" si="5"/>
        <v>0</v>
      </c>
      <c r="F95" s="190">
        <f t="shared" si="2"/>
        <v>0</v>
      </c>
      <c r="G95" s="191">
        <f t="shared" si="3"/>
        <v>0</v>
      </c>
    </row>
    <row r="96" spans="1:7" hidden="1" x14ac:dyDescent="0.3">
      <c r="A96" s="186" t="s">
        <v>167</v>
      </c>
      <c r="B96" s="186"/>
      <c r="C96" s="187">
        <f t="shared" si="4"/>
        <v>0</v>
      </c>
      <c r="D96" s="188">
        <f t="array" ref="D96">SUM(IF(('6. Class A Consumption Data'!F207:G207="B")*('6. Class A Consumption Data'!B205&lt;&gt;"N/A"),'6. Class A Consumption Data'!F205:G205))</f>
        <v>0</v>
      </c>
      <c r="E96" s="189">
        <f t="shared" si="5"/>
        <v>0</v>
      </c>
      <c r="F96" s="190">
        <f t="shared" si="2"/>
        <v>0</v>
      </c>
      <c r="G96" s="191">
        <f t="shared" si="3"/>
        <v>0</v>
      </c>
    </row>
    <row r="97" spans="1:7" hidden="1" x14ac:dyDescent="0.3">
      <c r="A97" s="186" t="s">
        <v>168</v>
      </c>
      <c r="B97" s="186"/>
      <c r="C97" s="187">
        <f t="shared" si="4"/>
        <v>0</v>
      </c>
      <c r="D97" s="188">
        <f t="array" ref="D97">SUM(IF(('6. Class A Consumption Data'!F210:G210="B")*('6. Class A Consumption Data'!B208&lt;&gt;"N/A"),'6. Class A Consumption Data'!F208:G208))</f>
        <v>0</v>
      </c>
      <c r="E97" s="189">
        <f t="shared" si="5"/>
        <v>0</v>
      </c>
      <c r="F97" s="190">
        <f t="shared" si="2"/>
        <v>0</v>
      </c>
      <c r="G97" s="191">
        <f t="shared" si="3"/>
        <v>0</v>
      </c>
    </row>
    <row r="98" spans="1:7" hidden="1" x14ac:dyDescent="0.3">
      <c r="A98" s="186" t="s">
        <v>169</v>
      </c>
      <c r="B98" s="186"/>
      <c r="C98" s="187">
        <f t="shared" ref="C98:C129" si="6">SUM(D98:D98)</f>
        <v>0</v>
      </c>
      <c r="D98" s="188">
        <f t="array" ref="D98">SUM(IF(('6. Class A Consumption Data'!F213:G213="B")*('6. Class A Consumption Data'!B211&lt;&gt;"N/A"),'6. Class A Consumption Data'!F211:G211))</f>
        <v>0</v>
      </c>
      <c r="E98" s="189">
        <f t="shared" ref="E98:E129" si="7">IFERROR(+C98/($C$184),0)</f>
        <v>0</v>
      </c>
      <c r="F98" s="190">
        <f t="shared" ref="F98:F161" si="8">+E98*$C$28</f>
        <v>0</v>
      </c>
      <c r="G98" s="191">
        <f t="shared" ref="G98:G161" si="9">+F98/12</f>
        <v>0</v>
      </c>
    </row>
    <row r="99" spans="1:7" hidden="1" x14ac:dyDescent="0.3">
      <c r="A99" s="186" t="s">
        <v>170</v>
      </c>
      <c r="B99" s="186"/>
      <c r="C99" s="187">
        <f t="shared" si="6"/>
        <v>0</v>
      </c>
      <c r="D99" s="188">
        <f t="array" ref="D99">SUM(IF(('6. Class A Consumption Data'!F216:G216="B")*('6. Class A Consumption Data'!B214&lt;&gt;"N/A"),'6. Class A Consumption Data'!F214:G214))</f>
        <v>0</v>
      </c>
      <c r="E99" s="189">
        <f t="shared" si="7"/>
        <v>0</v>
      </c>
      <c r="F99" s="190">
        <f t="shared" si="8"/>
        <v>0</v>
      </c>
      <c r="G99" s="191">
        <f t="shared" si="9"/>
        <v>0</v>
      </c>
    </row>
    <row r="100" spans="1:7" hidden="1" x14ac:dyDescent="0.3">
      <c r="A100" s="186" t="s">
        <v>171</v>
      </c>
      <c r="B100" s="186"/>
      <c r="C100" s="187">
        <f t="shared" si="6"/>
        <v>0</v>
      </c>
      <c r="D100" s="188">
        <f t="array" ref="D100">SUM(IF(('6. Class A Consumption Data'!F219:G219="B")*('6. Class A Consumption Data'!B217&lt;&gt;"N/A"),'6. Class A Consumption Data'!F217:G217))</f>
        <v>0</v>
      </c>
      <c r="E100" s="189">
        <f t="shared" si="7"/>
        <v>0</v>
      </c>
      <c r="F100" s="190">
        <f t="shared" si="8"/>
        <v>0</v>
      </c>
      <c r="G100" s="191">
        <f t="shared" si="9"/>
        <v>0</v>
      </c>
    </row>
    <row r="101" spans="1:7" hidden="1" x14ac:dyDescent="0.3">
      <c r="A101" s="186" t="s">
        <v>172</v>
      </c>
      <c r="B101" s="186"/>
      <c r="C101" s="187">
        <f t="shared" si="6"/>
        <v>0</v>
      </c>
      <c r="D101" s="188">
        <f t="array" ref="D101">SUM(IF(('6. Class A Consumption Data'!F222:G222="B")*('6. Class A Consumption Data'!B220&lt;&gt;"N/A"),'6. Class A Consumption Data'!F220:G220))</f>
        <v>0</v>
      </c>
      <c r="E101" s="189">
        <f t="shared" si="7"/>
        <v>0</v>
      </c>
      <c r="F101" s="190">
        <f t="shared" si="8"/>
        <v>0</v>
      </c>
      <c r="G101" s="191">
        <f t="shared" si="9"/>
        <v>0</v>
      </c>
    </row>
    <row r="102" spans="1:7" hidden="1" x14ac:dyDescent="0.3">
      <c r="A102" s="186" t="s">
        <v>173</v>
      </c>
      <c r="B102" s="186"/>
      <c r="C102" s="187">
        <f t="shared" si="6"/>
        <v>0</v>
      </c>
      <c r="D102" s="188">
        <f t="array" ref="D102">SUM(IF(('6. Class A Consumption Data'!F225:G225="B")*('6. Class A Consumption Data'!B223&lt;&gt;"N/A"),'6. Class A Consumption Data'!F223:G223))</f>
        <v>0</v>
      </c>
      <c r="E102" s="189">
        <f t="shared" si="7"/>
        <v>0</v>
      </c>
      <c r="F102" s="190">
        <f t="shared" si="8"/>
        <v>0</v>
      </c>
      <c r="G102" s="191">
        <f t="shared" si="9"/>
        <v>0</v>
      </c>
    </row>
    <row r="103" spans="1:7" hidden="1" x14ac:dyDescent="0.3">
      <c r="A103" s="186" t="s">
        <v>174</v>
      </c>
      <c r="B103" s="186"/>
      <c r="C103" s="187">
        <f t="shared" si="6"/>
        <v>0</v>
      </c>
      <c r="D103" s="188">
        <f t="array" ref="D103">SUM(IF(('6. Class A Consumption Data'!F228:G228="B")*('6. Class A Consumption Data'!B226&lt;&gt;"N/A"),'6. Class A Consumption Data'!F226:G226))</f>
        <v>0</v>
      </c>
      <c r="E103" s="189">
        <f t="shared" si="7"/>
        <v>0</v>
      </c>
      <c r="F103" s="190">
        <f t="shared" si="8"/>
        <v>0</v>
      </c>
      <c r="G103" s="191">
        <f t="shared" si="9"/>
        <v>0</v>
      </c>
    </row>
    <row r="104" spans="1:7" hidden="1" x14ac:dyDescent="0.3">
      <c r="A104" s="186" t="s">
        <v>175</v>
      </c>
      <c r="B104" s="186"/>
      <c r="C104" s="187">
        <f t="shared" si="6"/>
        <v>0</v>
      </c>
      <c r="D104" s="188">
        <f t="array" ref="D104">SUM(IF(('6. Class A Consumption Data'!F231:G231="B")*('6. Class A Consumption Data'!B229&lt;&gt;"N/A"),'6. Class A Consumption Data'!F229:G229))</f>
        <v>0</v>
      </c>
      <c r="E104" s="189">
        <f t="shared" si="7"/>
        <v>0</v>
      </c>
      <c r="F104" s="190">
        <f t="shared" si="8"/>
        <v>0</v>
      </c>
      <c r="G104" s="191">
        <f t="shared" si="9"/>
        <v>0</v>
      </c>
    </row>
    <row r="105" spans="1:7" hidden="1" x14ac:dyDescent="0.3">
      <c r="A105" s="186" t="s">
        <v>176</v>
      </c>
      <c r="B105" s="186"/>
      <c r="C105" s="187">
        <f t="shared" si="6"/>
        <v>0</v>
      </c>
      <c r="D105" s="188">
        <f t="array" ref="D105">SUM(IF(('6. Class A Consumption Data'!F234:G234="B")*('6. Class A Consumption Data'!B232&lt;&gt;"N/A"),'6. Class A Consumption Data'!F232:G232))</f>
        <v>0</v>
      </c>
      <c r="E105" s="189">
        <f t="shared" si="7"/>
        <v>0</v>
      </c>
      <c r="F105" s="190">
        <f t="shared" si="8"/>
        <v>0</v>
      </c>
      <c r="G105" s="191">
        <f t="shared" si="9"/>
        <v>0</v>
      </c>
    </row>
    <row r="106" spans="1:7" hidden="1" x14ac:dyDescent="0.3">
      <c r="A106" s="186" t="s">
        <v>177</v>
      </c>
      <c r="B106" s="186"/>
      <c r="C106" s="187">
        <f t="shared" si="6"/>
        <v>0</v>
      </c>
      <c r="D106" s="188">
        <f t="array" ref="D106">SUM(IF(('6. Class A Consumption Data'!F237:G237="B")*('6. Class A Consumption Data'!B235&lt;&gt;"N/A"),'6. Class A Consumption Data'!F235:G235))</f>
        <v>0</v>
      </c>
      <c r="E106" s="189">
        <f t="shared" si="7"/>
        <v>0</v>
      </c>
      <c r="F106" s="190">
        <f t="shared" si="8"/>
        <v>0</v>
      </c>
      <c r="G106" s="191">
        <f t="shared" si="9"/>
        <v>0</v>
      </c>
    </row>
    <row r="107" spans="1:7" hidden="1" x14ac:dyDescent="0.3">
      <c r="A107" s="186" t="s">
        <v>178</v>
      </c>
      <c r="B107" s="186"/>
      <c r="C107" s="187">
        <f t="shared" si="6"/>
        <v>0</v>
      </c>
      <c r="D107" s="188">
        <f t="array" ref="D107">SUM(IF(('6. Class A Consumption Data'!F240:G240="B")*('6. Class A Consumption Data'!B238&lt;&gt;"N/A"),'6. Class A Consumption Data'!F238:G238))</f>
        <v>0</v>
      </c>
      <c r="E107" s="189">
        <f t="shared" si="7"/>
        <v>0</v>
      </c>
      <c r="F107" s="190">
        <f t="shared" si="8"/>
        <v>0</v>
      </c>
      <c r="G107" s="191">
        <f t="shared" si="9"/>
        <v>0</v>
      </c>
    </row>
    <row r="108" spans="1:7" hidden="1" x14ac:dyDescent="0.3">
      <c r="A108" s="186" t="s">
        <v>179</v>
      </c>
      <c r="B108" s="186"/>
      <c r="C108" s="187">
        <f t="shared" si="6"/>
        <v>0</v>
      </c>
      <c r="D108" s="188">
        <f t="array" ref="D108">SUM(IF(('6. Class A Consumption Data'!F243:G243="B")*('6. Class A Consumption Data'!B241&lt;&gt;"N/A"),'6. Class A Consumption Data'!F241:G241))</f>
        <v>0</v>
      </c>
      <c r="E108" s="189">
        <f t="shared" si="7"/>
        <v>0</v>
      </c>
      <c r="F108" s="190">
        <f t="shared" si="8"/>
        <v>0</v>
      </c>
      <c r="G108" s="191">
        <f t="shared" si="9"/>
        <v>0</v>
      </c>
    </row>
    <row r="109" spans="1:7" hidden="1" x14ac:dyDescent="0.3">
      <c r="A109" s="186" t="s">
        <v>180</v>
      </c>
      <c r="B109" s="186"/>
      <c r="C109" s="187">
        <f t="shared" si="6"/>
        <v>0</v>
      </c>
      <c r="D109" s="188">
        <f t="array" ref="D109">SUM(IF(('6. Class A Consumption Data'!F246:G246="B")*('6. Class A Consumption Data'!B244&lt;&gt;"N/A"),'6. Class A Consumption Data'!F244:G244))</f>
        <v>0</v>
      </c>
      <c r="E109" s="189">
        <f t="shared" si="7"/>
        <v>0</v>
      </c>
      <c r="F109" s="190">
        <f t="shared" si="8"/>
        <v>0</v>
      </c>
      <c r="G109" s="191">
        <f t="shared" si="9"/>
        <v>0</v>
      </c>
    </row>
    <row r="110" spans="1:7" hidden="1" x14ac:dyDescent="0.3">
      <c r="A110" s="186" t="s">
        <v>181</v>
      </c>
      <c r="B110" s="186"/>
      <c r="C110" s="187">
        <f t="shared" si="6"/>
        <v>0</v>
      </c>
      <c r="D110" s="188">
        <f t="array" ref="D110">SUM(IF(('6. Class A Consumption Data'!F249:G249="B")*('6. Class A Consumption Data'!B247&lt;&gt;"N/A"),'6. Class A Consumption Data'!F247:G247))</f>
        <v>0</v>
      </c>
      <c r="E110" s="189">
        <f t="shared" si="7"/>
        <v>0</v>
      </c>
      <c r="F110" s="190">
        <f t="shared" si="8"/>
        <v>0</v>
      </c>
      <c r="G110" s="191">
        <f t="shared" si="9"/>
        <v>0</v>
      </c>
    </row>
    <row r="111" spans="1:7" hidden="1" x14ac:dyDescent="0.3">
      <c r="A111" s="186" t="s">
        <v>182</v>
      </c>
      <c r="B111" s="186"/>
      <c r="C111" s="187">
        <f t="shared" si="6"/>
        <v>0</v>
      </c>
      <c r="D111" s="188">
        <f t="array" ref="D111">SUM(IF(('6. Class A Consumption Data'!F252:G252="B")*('6. Class A Consumption Data'!B250&lt;&gt;"N/A"),'6. Class A Consumption Data'!F250:G250))</f>
        <v>0</v>
      </c>
      <c r="E111" s="189">
        <f t="shared" si="7"/>
        <v>0</v>
      </c>
      <c r="F111" s="190">
        <f t="shared" si="8"/>
        <v>0</v>
      </c>
      <c r="G111" s="191">
        <f t="shared" si="9"/>
        <v>0</v>
      </c>
    </row>
    <row r="112" spans="1:7" hidden="1" x14ac:dyDescent="0.3">
      <c r="A112" s="186" t="s">
        <v>183</v>
      </c>
      <c r="B112" s="186"/>
      <c r="C112" s="187">
        <f t="shared" si="6"/>
        <v>0</v>
      </c>
      <c r="D112" s="188">
        <f t="array" ref="D112">SUM(IF(('6. Class A Consumption Data'!F255:G255="B")*('6. Class A Consumption Data'!B253&lt;&gt;"N/A"),'6. Class A Consumption Data'!F253:G253))</f>
        <v>0</v>
      </c>
      <c r="E112" s="189">
        <f t="shared" si="7"/>
        <v>0</v>
      </c>
      <c r="F112" s="190">
        <f t="shared" si="8"/>
        <v>0</v>
      </c>
      <c r="G112" s="191">
        <f t="shared" si="9"/>
        <v>0</v>
      </c>
    </row>
    <row r="113" spans="1:7" hidden="1" x14ac:dyDescent="0.3">
      <c r="A113" s="186" t="s">
        <v>184</v>
      </c>
      <c r="B113" s="186"/>
      <c r="C113" s="187">
        <f t="shared" si="6"/>
        <v>0</v>
      </c>
      <c r="D113" s="188">
        <f t="array" ref="D113">SUM(IF(('6. Class A Consumption Data'!F258:G258="B")*('6. Class A Consumption Data'!B256&lt;&gt;"N/A"),'6. Class A Consumption Data'!F256:G256))</f>
        <v>0</v>
      </c>
      <c r="E113" s="189">
        <f t="shared" si="7"/>
        <v>0</v>
      </c>
      <c r="F113" s="190">
        <f t="shared" si="8"/>
        <v>0</v>
      </c>
      <c r="G113" s="191">
        <f t="shared" si="9"/>
        <v>0</v>
      </c>
    </row>
    <row r="114" spans="1:7" hidden="1" x14ac:dyDescent="0.3">
      <c r="A114" s="186" t="s">
        <v>185</v>
      </c>
      <c r="B114" s="186"/>
      <c r="C114" s="187">
        <f t="shared" si="6"/>
        <v>0</v>
      </c>
      <c r="D114" s="188">
        <f t="array" ref="D114">SUM(IF(('6. Class A Consumption Data'!F261:G261="B")*('6. Class A Consumption Data'!B259&lt;&gt;"N/A"),'6. Class A Consumption Data'!F259:G259))</f>
        <v>0</v>
      </c>
      <c r="E114" s="189">
        <f t="shared" si="7"/>
        <v>0</v>
      </c>
      <c r="F114" s="190">
        <f t="shared" si="8"/>
        <v>0</v>
      </c>
      <c r="G114" s="191">
        <f t="shared" si="9"/>
        <v>0</v>
      </c>
    </row>
    <row r="115" spans="1:7" hidden="1" x14ac:dyDescent="0.3">
      <c r="A115" s="186" t="s">
        <v>186</v>
      </c>
      <c r="B115" s="186"/>
      <c r="C115" s="187">
        <f t="shared" si="6"/>
        <v>0</v>
      </c>
      <c r="D115" s="188">
        <f t="array" ref="D115">SUM(IF(('6. Class A Consumption Data'!F264:G264="B")*('6. Class A Consumption Data'!B262&lt;&gt;"N/A"),'6. Class A Consumption Data'!F262:G262))</f>
        <v>0</v>
      </c>
      <c r="E115" s="189">
        <f t="shared" si="7"/>
        <v>0</v>
      </c>
      <c r="F115" s="190">
        <f t="shared" si="8"/>
        <v>0</v>
      </c>
      <c r="G115" s="191">
        <f t="shared" si="9"/>
        <v>0</v>
      </c>
    </row>
    <row r="116" spans="1:7" hidden="1" x14ac:dyDescent="0.3">
      <c r="A116" s="186" t="s">
        <v>187</v>
      </c>
      <c r="B116" s="186"/>
      <c r="C116" s="187">
        <f t="shared" si="6"/>
        <v>0</v>
      </c>
      <c r="D116" s="188">
        <f t="array" ref="D116">SUM(IF(('6. Class A Consumption Data'!F267:G267="B")*('6. Class A Consumption Data'!B265&lt;&gt;"N/A"),'6. Class A Consumption Data'!F265:G265))</f>
        <v>0</v>
      </c>
      <c r="E116" s="189">
        <f t="shared" si="7"/>
        <v>0</v>
      </c>
      <c r="F116" s="190">
        <f t="shared" si="8"/>
        <v>0</v>
      </c>
      <c r="G116" s="191">
        <f t="shared" si="9"/>
        <v>0</v>
      </c>
    </row>
    <row r="117" spans="1:7" hidden="1" x14ac:dyDescent="0.3">
      <c r="A117" s="186" t="s">
        <v>188</v>
      </c>
      <c r="B117" s="186"/>
      <c r="C117" s="187">
        <f t="shared" si="6"/>
        <v>0</v>
      </c>
      <c r="D117" s="188">
        <f t="array" ref="D117">SUM(IF(('6. Class A Consumption Data'!F270:G270="B")*('6. Class A Consumption Data'!B268&lt;&gt;"N/A"),'6. Class A Consumption Data'!F268:G268))</f>
        <v>0</v>
      </c>
      <c r="E117" s="189">
        <f t="shared" si="7"/>
        <v>0</v>
      </c>
      <c r="F117" s="190">
        <f t="shared" si="8"/>
        <v>0</v>
      </c>
      <c r="G117" s="191">
        <f t="shared" si="9"/>
        <v>0</v>
      </c>
    </row>
    <row r="118" spans="1:7" hidden="1" x14ac:dyDescent="0.3">
      <c r="A118" s="186" t="s">
        <v>189</v>
      </c>
      <c r="B118" s="186"/>
      <c r="C118" s="187">
        <f t="shared" si="6"/>
        <v>0</v>
      </c>
      <c r="D118" s="188">
        <f t="array" ref="D118">SUM(IF(('6. Class A Consumption Data'!F273:G273="B")*('6. Class A Consumption Data'!B271&lt;&gt;"N/A"),'6. Class A Consumption Data'!F271:G271))</f>
        <v>0</v>
      </c>
      <c r="E118" s="189">
        <f t="shared" si="7"/>
        <v>0</v>
      </c>
      <c r="F118" s="190">
        <f t="shared" si="8"/>
        <v>0</v>
      </c>
      <c r="G118" s="191">
        <f t="shared" si="9"/>
        <v>0</v>
      </c>
    </row>
    <row r="119" spans="1:7" hidden="1" x14ac:dyDescent="0.3">
      <c r="A119" s="186" t="s">
        <v>190</v>
      </c>
      <c r="B119" s="186"/>
      <c r="C119" s="187">
        <f t="shared" si="6"/>
        <v>0</v>
      </c>
      <c r="D119" s="188">
        <f t="array" ref="D119">SUM(IF(('6. Class A Consumption Data'!F276:G276="B")*('6. Class A Consumption Data'!B274&lt;&gt;"N/A"),'6. Class A Consumption Data'!F274:G274))</f>
        <v>0</v>
      </c>
      <c r="E119" s="189">
        <f t="shared" si="7"/>
        <v>0</v>
      </c>
      <c r="F119" s="190">
        <f t="shared" si="8"/>
        <v>0</v>
      </c>
      <c r="G119" s="191">
        <f t="shared" si="9"/>
        <v>0</v>
      </c>
    </row>
    <row r="120" spans="1:7" hidden="1" x14ac:dyDescent="0.3">
      <c r="A120" s="186" t="s">
        <v>191</v>
      </c>
      <c r="B120" s="186"/>
      <c r="C120" s="187">
        <f t="shared" si="6"/>
        <v>0</v>
      </c>
      <c r="D120" s="188">
        <f t="array" ref="D120">SUM(IF(('6. Class A Consumption Data'!F279:G279="B")*('6. Class A Consumption Data'!B277&lt;&gt;"N/A"),'6. Class A Consumption Data'!F277:G277))</f>
        <v>0</v>
      </c>
      <c r="E120" s="189">
        <f t="shared" si="7"/>
        <v>0</v>
      </c>
      <c r="F120" s="190">
        <f t="shared" si="8"/>
        <v>0</v>
      </c>
      <c r="G120" s="191">
        <f t="shared" si="9"/>
        <v>0</v>
      </c>
    </row>
    <row r="121" spans="1:7" hidden="1" x14ac:dyDescent="0.3">
      <c r="A121" s="186" t="s">
        <v>192</v>
      </c>
      <c r="B121" s="186"/>
      <c r="C121" s="187">
        <f t="shared" si="6"/>
        <v>0</v>
      </c>
      <c r="D121" s="188">
        <f t="array" ref="D121">SUM(IF(('6. Class A Consumption Data'!F282:G282="B")*('6. Class A Consumption Data'!B280&lt;&gt;"N/A"),'6. Class A Consumption Data'!F280:G280))</f>
        <v>0</v>
      </c>
      <c r="E121" s="189">
        <f t="shared" si="7"/>
        <v>0</v>
      </c>
      <c r="F121" s="190">
        <f t="shared" si="8"/>
        <v>0</v>
      </c>
      <c r="G121" s="191">
        <f t="shared" si="9"/>
        <v>0</v>
      </c>
    </row>
    <row r="122" spans="1:7" hidden="1" x14ac:dyDescent="0.3">
      <c r="A122" s="186" t="s">
        <v>193</v>
      </c>
      <c r="B122" s="186"/>
      <c r="C122" s="187">
        <f t="shared" si="6"/>
        <v>0</v>
      </c>
      <c r="D122" s="188">
        <f t="array" ref="D122">SUM(IF(('6. Class A Consumption Data'!F285:G285="B")*('6. Class A Consumption Data'!B283&lt;&gt;"N/A"),'6. Class A Consumption Data'!F283:G283))</f>
        <v>0</v>
      </c>
      <c r="E122" s="189">
        <f t="shared" si="7"/>
        <v>0</v>
      </c>
      <c r="F122" s="190">
        <f t="shared" si="8"/>
        <v>0</v>
      </c>
      <c r="G122" s="191">
        <f t="shared" si="9"/>
        <v>0</v>
      </c>
    </row>
    <row r="123" spans="1:7" hidden="1" x14ac:dyDescent="0.3">
      <c r="A123" s="186" t="s">
        <v>194</v>
      </c>
      <c r="B123" s="186"/>
      <c r="C123" s="187">
        <f t="shared" si="6"/>
        <v>0</v>
      </c>
      <c r="D123" s="188">
        <f t="array" ref="D123">SUM(IF(('6. Class A Consumption Data'!F288:G288="B")*('6. Class A Consumption Data'!B286&lt;&gt;"N/A"),'6. Class A Consumption Data'!F286:G286))</f>
        <v>0</v>
      </c>
      <c r="E123" s="189">
        <f t="shared" si="7"/>
        <v>0</v>
      </c>
      <c r="F123" s="190">
        <f t="shared" si="8"/>
        <v>0</v>
      </c>
      <c r="G123" s="191">
        <f t="shared" si="9"/>
        <v>0</v>
      </c>
    </row>
    <row r="124" spans="1:7" hidden="1" x14ac:dyDescent="0.3">
      <c r="A124" s="186" t="s">
        <v>195</v>
      </c>
      <c r="B124" s="186"/>
      <c r="C124" s="187">
        <f t="shared" si="6"/>
        <v>0</v>
      </c>
      <c r="D124" s="188">
        <f t="array" ref="D124">SUM(IF(('6. Class A Consumption Data'!F291:G291="B")*('6. Class A Consumption Data'!B289&lt;&gt;"N/A"),'6. Class A Consumption Data'!F289:G289))</f>
        <v>0</v>
      </c>
      <c r="E124" s="189">
        <f t="shared" si="7"/>
        <v>0</v>
      </c>
      <c r="F124" s="190">
        <f t="shared" si="8"/>
        <v>0</v>
      </c>
      <c r="G124" s="191">
        <f t="shared" si="9"/>
        <v>0</v>
      </c>
    </row>
    <row r="125" spans="1:7" hidden="1" x14ac:dyDescent="0.3">
      <c r="A125" s="186" t="s">
        <v>196</v>
      </c>
      <c r="B125" s="186"/>
      <c r="C125" s="187">
        <f t="shared" si="6"/>
        <v>0</v>
      </c>
      <c r="D125" s="188">
        <f t="array" ref="D125">SUM(IF(('6. Class A Consumption Data'!F294:G294="B")*('6. Class A Consumption Data'!B292&lt;&gt;"N/A"),'6. Class A Consumption Data'!F292:G292))</f>
        <v>0</v>
      </c>
      <c r="E125" s="189">
        <f t="shared" si="7"/>
        <v>0</v>
      </c>
      <c r="F125" s="190">
        <f t="shared" si="8"/>
        <v>0</v>
      </c>
      <c r="G125" s="191">
        <f t="shared" si="9"/>
        <v>0</v>
      </c>
    </row>
    <row r="126" spans="1:7" hidden="1" x14ac:dyDescent="0.3">
      <c r="A126" s="186" t="s">
        <v>197</v>
      </c>
      <c r="B126" s="186"/>
      <c r="C126" s="187">
        <f t="shared" si="6"/>
        <v>0</v>
      </c>
      <c r="D126" s="188">
        <f t="array" ref="D126">SUM(IF(('6. Class A Consumption Data'!F297:G297="B")*('6. Class A Consumption Data'!B295&lt;&gt;"N/A"),'6. Class A Consumption Data'!F295:G295))</f>
        <v>0</v>
      </c>
      <c r="E126" s="189">
        <f t="shared" si="7"/>
        <v>0</v>
      </c>
      <c r="F126" s="190">
        <f t="shared" si="8"/>
        <v>0</v>
      </c>
      <c r="G126" s="191">
        <f t="shared" si="9"/>
        <v>0</v>
      </c>
    </row>
    <row r="127" spans="1:7" hidden="1" x14ac:dyDescent="0.3">
      <c r="A127" s="186" t="s">
        <v>198</v>
      </c>
      <c r="B127" s="186"/>
      <c r="C127" s="187">
        <f t="shared" si="6"/>
        <v>0</v>
      </c>
      <c r="D127" s="188">
        <f t="array" ref="D127">SUM(IF(('6. Class A Consumption Data'!F300:G300="B")*('6. Class A Consumption Data'!B298&lt;&gt;"N/A"),'6. Class A Consumption Data'!F298:G298))</f>
        <v>0</v>
      </c>
      <c r="E127" s="189">
        <f t="shared" si="7"/>
        <v>0</v>
      </c>
      <c r="F127" s="190">
        <f t="shared" si="8"/>
        <v>0</v>
      </c>
      <c r="G127" s="191">
        <f t="shared" si="9"/>
        <v>0</v>
      </c>
    </row>
    <row r="128" spans="1:7" hidden="1" x14ac:dyDescent="0.3">
      <c r="A128" s="186" t="s">
        <v>199</v>
      </c>
      <c r="B128" s="186"/>
      <c r="C128" s="187">
        <f t="shared" si="6"/>
        <v>0</v>
      </c>
      <c r="D128" s="188">
        <f t="array" ref="D128">SUM(IF(('6. Class A Consumption Data'!F303:G303="B")*('6. Class A Consumption Data'!B301&lt;&gt;"N/A"),'6. Class A Consumption Data'!F301:G301))</f>
        <v>0</v>
      </c>
      <c r="E128" s="189">
        <f t="shared" si="7"/>
        <v>0</v>
      </c>
      <c r="F128" s="190">
        <f t="shared" si="8"/>
        <v>0</v>
      </c>
      <c r="G128" s="191">
        <f t="shared" si="9"/>
        <v>0</v>
      </c>
    </row>
    <row r="129" spans="1:7" hidden="1" x14ac:dyDescent="0.3">
      <c r="A129" s="186" t="s">
        <v>200</v>
      </c>
      <c r="B129" s="186"/>
      <c r="C129" s="187">
        <f t="shared" si="6"/>
        <v>0</v>
      </c>
      <c r="D129" s="188">
        <f t="array" ref="D129">SUM(IF(('6. Class A Consumption Data'!F306:G306="B")*('6. Class A Consumption Data'!B304&lt;&gt;"N/A"),'6. Class A Consumption Data'!F304:G304))</f>
        <v>0</v>
      </c>
      <c r="E129" s="189">
        <f t="shared" si="7"/>
        <v>0</v>
      </c>
      <c r="F129" s="190">
        <f t="shared" si="8"/>
        <v>0</v>
      </c>
      <c r="G129" s="191">
        <f t="shared" si="9"/>
        <v>0</v>
      </c>
    </row>
    <row r="130" spans="1:7" hidden="1" x14ac:dyDescent="0.3">
      <c r="A130" s="186" t="s">
        <v>201</v>
      </c>
      <c r="B130" s="186"/>
      <c r="C130" s="187">
        <f t="shared" ref="C130:C161" si="10">SUM(D130:D130)</f>
        <v>0</v>
      </c>
      <c r="D130" s="188">
        <f t="array" ref="D130">SUM(IF(('6. Class A Consumption Data'!F309:G309="B")*('6. Class A Consumption Data'!B307&lt;&gt;"N/A"),'6. Class A Consumption Data'!F307:G307))</f>
        <v>0</v>
      </c>
      <c r="E130" s="189">
        <f t="shared" ref="E130:E161" si="11">IFERROR(+C130/($C$184),0)</f>
        <v>0</v>
      </c>
      <c r="F130" s="190">
        <f t="shared" si="8"/>
        <v>0</v>
      </c>
      <c r="G130" s="191">
        <f t="shared" si="9"/>
        <v>0</v>
      </c>
    </row>
    <row r="131" spans="1:7" hidden="1" x14ac:dyDescent="0.3">
      <c r="A131" s="186" t="s">
        <v>202</v>
      </c>
      <c r="B131" s="186"/>
      <c r="C131" s="187">
        <f t="shared" si="10"/>
        <v>0</v>
      </c>
      <c r="D131" s="188">
        <f t="array" ref="D131">SUM(IF(('6. Class A Consumption Data'!F312:G312="B")*('6. Class A Consumption Data'!B310&lt;&gt;"N/A"),'6. Class A Consumption Data'!F310:G310))</f>
        <v>0</v>
      </c>
      <c r="E131" s="189">
        <f t="shared" si="11"/>
        <v>0</v>
      </c>
      <c r="F131" s="190">
        <f t="shared" si="8"/>
        <v>0</v>
      </c>
      <c r="G131" s="191">
        <f t="shared" si="9"/>
        <v>0</v>
      </c>
    </row>
    <row r="132" spans="1:7" hidden="1" x14ac:dyDescent="0.3">
      <c r="A132" s="186" t="s">
        <v>203</v>
      </c>
      <c r="B132" s="186"/>
      <c r="C132" s="187">
        <f t="shared" si="10"/>
        <v>0</v>
      </c>
      <c r="D132" s="188">
        <f t="array" ref="D132">SUM(IF(('6. Class A Consumption Data'!F315:G315="B")*('6. Class A Consumption Data'!B313&lt;&gt;"N/A"),'6. Class A Consumption Data'!F313:G313))</f>
        <v>0</v>
      </c>
      <c r="E132" s="189">
        <f t="shared" si="11"/>
        <v>0</v>
      </c>
      <c r="F132" s="190">
        <f t="shared" si="8"/>
        <v>0</v>
      </c>
      <c r="G132" s="191">
        <f t="shared" si="9"/>
        <v>0</v>
      </c>
    </row>
    <row r="133" spans="1:7" hidden="1" x14ac:dyDescent="0.3">
      <c r="A133" s="186" t="s">
        <v>204</v>
      </c>
      <c r="B133" s="186"/>
      <c r="C133" s="187">
        <f t="shared" si="10"/>
        <v>0</v>
      </c>
      <c r="D133" s="188">
        <f t="array" ref="D133">SUM(IF(('6. Class A Consumption Data'!F318:G318="B")*('6. Class A Consumption Data'!B316&lt;&gt;"N/A"),'6. Class A Consumption Data'!F316:G316))</f>
        <v>0</v>
      </c>
      <c r="E133" s="189">
        <f t="shared" si="11"/>
        <v>0</v>
      </c>
      <c r="F133" s="190">
        <f t="shared" si="8"/>
        <v>0</v>
      </c>
      <c r="G133" s="191">
        <f t="shared" si="9"/>
        <v>0</v>
      </c>
    </row>
    <row r="134" spans="1:7" hidden="1" x14ac:dyDescent="0.3">
      <c r="A134" s="186" t="s">
        <v>205</v>
      </c>
      <c r="B134" s="186"/>
      <c r="C134" s="187">
        <f t="shared" si="10"/>
        <v>0</v>
      </c>
      <c r="D134" s="188">
        <f t="array" ref="D134">SUM(IF(('6. Class A Consumption Data'!F321:G321="B")*('6. Class A Consumption Data'!B319&lt;&gt;"N/A"),'6. Class A Consumption Data'!F319:G319))</f>
        <v>0</v>
      </c>
      <c r="E134" s="189">
        <f t="shared" si="11"/>
        <v>0</v>
      </c>
      <c r="F134" s="190">
        <f t="shared" si="8"/>
        <v>0</v>
      </c>
      <c r="G134" s="191">
        <f t="shared" si="9"/>
        <v>0</v>
      </c>
    </row>
    <row r="135" spans="1:7" hidden="1" x14ac:dyDescent="0.3">
      <c r="A135" s="186" t="s">
        <v>206</v>
      </c>
      <c r="B135" s="186"/>
      <c r="C135" s="187">
        <f t="shared" si="10"/>
        <v>0</v>
      </c>
      <c r="D135" s="188">
        <f t="array" ref="D135">SUM(IF(('6. Class A Consumption Data'!F324:G324="B")*('6. Class A Consumption Data'!B322&lt;&gt;"N/A"),'6. Class A Consumption Data'!F322:G322))</f>
        <v>0</v>
      </c>
      <c r="E135" s="189">
        <f t="shared" si="11"/>
        <v>0</v>
      </c>
      <c r="F135" s="190">
        <f t="shared" si="8"/>
        <v>0</v>
      </c>
      <c r="G135" s="191">
        <f t="shared" si="9"/>
        <v>0</v>
      </c>
    </row>
    <row r="136" spans="1:7" hidden="1" x14ac:dyDescent="0.3">
      <c r="A136" s="186" t="s">
        <v>207</v>
      </c>
      <c r="B136" s="186"/>
      <c r="C136" s="187">
        <f t="shared" si="10"/>
        <v>0</v>
      </c>
      <c r="D136" s="188">
        <f t="array" ref="D136">SUM(IF(('6. Class A Consumption Data'!F327:G327="B")*('6. Class A Consumption Data'!B325&lt;&gt;"N/A"),'6. Class A Consumption Data'!F325:G325))</f>
        <v>0</v>
      </c>
      <c r="E136" s="189">
        <f t="shared" si="11"/>
        <v>0</v>
      </c>
      <c r="F136" s="190">
        <f t="shared" si="8"/>
        <v>0</v>
      </c>
      <c r="G136" s="191">
        <f t="shared" si="9"/>
        <v>0</v>
      </c>
    </row>
    <row r="137" spans="1:7" hidden="1" x14ac:dyDescent="0.3">
      <c r="A137" s="186" t="s">
        <v>208</v>
      </c>
      <c r="B137" s="186"/>
      <c r="C137" s="187">
        <f t="shared" si="10"/>
        <v>0</v>
      </c>
      <c r="D137" s="188">
        <f t="array" ref="D137">SUM(IF(('6. Class A Consumption Data'!F330:G330="B")*('6. Class A Consumption Data'!B328&lt;&gt;"N/A"),'6. Class A Consumption Data'!F328:G328))</f>
        <v>0</v>
      </c>
      <c r="E137" s="189">
        <f t="shared" si="11"/>
        <v>0</v>
      </c>
      <c r="F137" s="190">
        <f t="shared" si="8"/>
        <v>0</v>
      </c>
      <c r="G137" s="191">
        <f t="shared" si="9"/>
        <v>0</v>
      </c>
    </row>
    <row r="138" spans="1:7" hidden="1" x14ac:dyDescent="0.3">
      <c r="A138" s="186" t="s">
        <v>209</v>
      </c>
      <c r="B138" s="186"/>
      <c r="C138" s="187">
        <f t="shared" si="10"/>
        <v>0</v>
      </c>
      <c r="D138" s="188">
        <f t="array" ref="D138">SUM(IF(('6. Class A Consumption Data'!F333:G333="B")*('6. Class A Consumption Data'!B331&lt;&gt;"N/A"),'6. Class A Consumption Data'!F331:G331))</f>
        <v>0</v>
      </c>
      <c r="E138" s="189">
        <f t="shared" si="11"/>
        <v>0</v>
      </c>
      <c r="F138" s="190">
        <f t="shared" si="8"/>
        <v>0</v>
      </c>
      <c r="G138" s="191">
        <f t="shared" si="9"/>
        <v>0</v>
      </c>
    </row>
    <row r="139" spans="1:7" hidden="1" x14ac:dyDescent="0.3">
      <c r="A139" s="186" t="s">
        <v>210</v>
      </c>
      <c r="B139" s="186"/>
      <c r="C139" s="187">
        <f t="shared" si="10"/>
        <v>0</v>
      </c>
      <c r="D139" s="188">
        <f t="array" ref="D139">SUM(IF(('6. Class A Consumption Data'!F336:G336="B")*('6. Class A Consumption Data'!B334&lt;&gt;"N/A"),'6. Class A Consumption Data'!F334:G334))</f>
        <v>0</v>
      </c>
      <c r="E139" s="189">
        <f t="shared" si="11"/>
        <v>0</v>
      </c>
      <c r="F139" s="190">
        <f t="shared" si="8"/>
        <v>0</v>
      </c>
      <c r="G139" s="191">
        <f t="shared" si="9"/>
        <v>0</v>
      </c>
    </row>
    <row r="140" spans="1:7" hidden="1" x14ac:dyDescent="0.3">
      <c r="A140" s="186" t="s">
        <v>211</v>
      </c>
      <c r="B140" s="186"/>
      <c r="C140" s="187">
        <f t="shared" si="10"/>
        <v>0</v>
      </c>
      <c r="D140" s="188">
        <f t="array" ref="D140">SUM(IF(('6. Class A Consumption Data'!F339:G339="B")*('6. Class A Consumption Data'!B337&lt;&gt;"N/A"),'6. Class A Consumption Data'!F337:G337))</f>
        <v>0</v>
      </c>
      <c r="E140" s="189">
        <f t="shared" si="11"/>
        <v>0</v>
      </c>
      <c r="F140" s="190">
        <f t="shared" si="8"/>
        <v>0</v>
      </c>
      <c r="G140" s="191">
        <f t="shared" si="9"/>
        <v>0</v>
      </c>
    </row>
    <row r="141" spans="1:7" hidden="1" x14ac:dyDescent="0.3">
      <c r="A141" s="186" t="s">
        <v>212</v>
      </c>
      <c r="B141" s="186"/>
      <c r="C141" s="187">
        <f t="shared" si="10"/>
        <v>0</v>
      </c>
      <c r="D141" s="188">
        <f t="array" ref="D141">SUM(IF(('6. Class A Consumption Data'!F342:G342="B")*('6. Class A Consumption Data'!B340&lt;&gt;"N/A"),'6. Class A Consumption Data'!F340:G340))</f>
        <v>0</v>
      </c>
      <c r="E141" s="189">
        <f t="shared" si="11"/>
        <v>0</v>
      </c>
      <c r="F141" s="190">
        <f t="shared" si="8"/>
        <v>0</v>
      </c>
      <c r="G141" s="191">
        <f t="shared" si="9"/>
        <v>0</v>
      </c>
    </row>
    <row r="142" spans="1:7" hidden="1" x14ac:dyDescent="0.3">
      <c r="A142" s="186" t="s">
        <v>213</v>
      </c>
      <c r="B142" s="186"/>
      <c r="C142" s="187">
        <f t="shared" si="10"/>
        <v>0</v>
      </c>
      <c r="D142" s="188">
        <f t="array" ref="D142">SUM(IF(('6. Class A Consumption Data'!F345:G345="B")*('6. Class A Consumption Data'!B343&lt;&gt;"N/A"),'6. Class A Consumption Data'!F343:G343))</f>
        <v>0</v>
      </c>
      <c r="E142" s="189">
        <f t="shared" si="11"/>
        <v>0</v>
      </c>
      <c r="F142" s="190">
        <f t="shared" si="8"/>
        <v>0</v>
      </c>
      <c r="G142" s="191">
        <f t="shared" si="9"/>
        <v>0</v>
      </c>
    </row>
    <row r="143" spans="1:7" hidden="1" x14ac:dyDescent="0.3">
      <c r="A143" s="186" t="s">
        <v>214</v>
      </c>
      <c r="B143" s="186"/>
      <c r="C143" s="187">
        <f t="shared" si="10"/>
        <v>0</v>
      </c>
      <c r="D143" s="188">
        <f t="array" ref="D143">SUM(IF(('6. Class A Consumption Data'!F348:G348="B")*('6. Class A Consumption Data'!B346&lt;&gt;"N/A"),'6. Class A Consumption Data'!F346:G346))</f>
        <v>0</v>
      </c>
      <c r="E143" s="189">
        <f t="shared" si="11"/>
        <v>0</v>
      </c>
      <c r="F143" s="190">
        <f t="shared" si="8"/>
        <v>0</v>
      </c>
      <c r="G143" s="191">
        <f t="shared" si="9"/>
        <v>0</v>
      </c>
    </row>
    <row r="144" spans="1:7" hidden="1" x14ac:dyDescent="0.3">
      <c r="A144" s="186" t="s">
        <v>215</v>
      </c>
      <c r="B144" s="186"/>
      <c r="C144" s="187">
        <f t="shared" si="10"/>
        <v>0</v>
      </c>
      <c r="D144" s="188">
        <f t="array" ref="D144">SUM(IF(('6. Class A Consumption Data'!F351:G351="B")*('6. Class A Consumption Data'!B349&lt;&gt;"N/A"),'6. Class A Consumption Data'!F349:G349))</f>
        <v>0</v>
      </c>
      <c r="E144" s="189">
        <f t="shared" si="11"/>
        <v>0</v>
      </c>
      <c r="F144" s="190">
        <f t="shared" si="8"/>
        <v>0</v>
      </c>
      <c r="G144" s="191">
        <f t="shared" si="9"/>
        <v>0</v>
      </c>
    </row>
    <row r="145" spans="1:7" hidden="1" x14ac:dyDescent="0.3">
      <c r="A145" s="186" t="s">
        <v>216</v>
      </c>
      <c r="B145" s="186"/>
      <c r="C145" s="187">
        <f t="shared" si="10"/>
        <v>0</v>
      </c>
      <c r="D145" s="188">
        <f t="array" ref="D145">SUM(IF(('6. Class A Consumption Data'!F354:G354="B")*('6. Class A Consumption Data'!B352&lt;&gt;"N/A"),'6. Class A Consumption Data'!F352:G352))</f>
        <v>0</v>
      </c>
      <c r="E145" s="189">
        <f t="shared" si="11"/>
        <v>0</v>
      </c>
      <c r="F145" s="190">
        <f t="shared" si="8"/>
        <v>0</v>
      </c>
      <c r="G145" s="191">
        <f t="shared" si="9"/>
        <v>0</v>
      </c>
    </row>
    <row r="146" spans="1:7" hidden="1" x14ac:dyDescent="0.3">
      <c r="A146" s="186" t="s">
        <v>217</v>
      </c>
      <c r="B146" s="186"/>
      <c r="C146" s="187">
        <f t="shared" si="10"/>
        <v>0</v>
      </c>
      <c r="D146" s="188">
        <f t="array" ref="D146">SUM(IF(('6. Class A Consumption Data'!F357:G357="B")*('6. Class A Consumption Data'!B355&lt;&gt;"N/A"),'6. Class A Consumption Data'!F355:G355))</f>
        <v>0</v>
      </c>
      <c r="E146" s="189">
        <f t="shared" si="11"/>
        <v>0</v>
      </c>
      <c r="F146" s="190">
        <f t="shared" si="8"/>
        <v>0</v>
      </c>
      <c r="G146" s="191">
        <f t="shared" si="9"/>
        <v>0</v>
      </c>
    </row>
    <row r="147" spans="1:7" hidden="1" x14ac:dyDescent="0.3">
      <c r="A147" s="186" t="s">
        <v>218</v>
      </c>
      <c r="B147" s="186"/>
      <c r="C147" s="187">
        <f t="shared" si="10"/>
        <v>0</v>
      </c>
      <c r="D147" s="188">
        <f t="array" ref="D147">SUM(IF(('6. Class A Consumption Data'!F360:G360="B")*('6. Class A Consumption Data'!B358&lt;&gt;"N/A"),'6. Class A Consumption Data'!F358:G358))</f>
        <v>0</v>
      </c>
      <c r="E147" s="189">
        <f t="shared" si="11"/>
        <v>0</v>
      </c>
      <c r="F147" s="190">
        <f t="shared" si="8"/>
        <v>0</v>
      </c>
      <c r="G147" s="191">
        <f t="shared" si="9"/>
        <v>0</v>
      </c>
    </row>
    <row r="148" spans="1:7" hidden="1" x14ac:dyDescent="0.3">
      <c r="A148" s="186" t="s">
        <v>219</v>
      </c>
      <c r="B148" s="186"/>
      <c r="C148" s="187">
        <f t="shared" si="10"/>
        <v>0</v>
      </c>
      <c r="D148" s="188">
        <f t="array" ref="D148">SUM(IF(('6. Class A Consumption Data'!F363:G363="B")*('6. Class A Consumption Data'!B361&lt;&gt;"N/A"),'6. Class A Consumption Data'!F361:G361))</f>
        <v>0</v>
      </c>
      <c r="E148" s="189">
        <f t="shared" si="11"/>
        <v>0</v>
      </c>
      <c r="F148" s="190">
        <f t="shared" si="8"/>
        <v>0</v>
      </c>
      <c r="G148" s="191">
        <f t="shared" si="9"/>
        <v>0</v>
      </c>
    </row>
    <row r="149" spans="1:7" hidden="1" x14ac:dyDescent="0.3">
      <c r="A149" s="186" t="s">
        <v>220</v>
      </c>
      <c r="B149" s="186"/>
      <c r="C149" s="187">
        <f t="shared" si="10"/>
        <v>0</v>
      </c>
      <c r="D149" s="188">
        <f t="array" ref="D149">SUM(IF(('6. Class A Consumption Data'!F366:G366="B")*('6. Class A Consumption Data'!B364&lt;&gt;"N/A"),'6. Class A Consumption Data'!F364:G364))</f>
        <v>0</v>
      </c>
      <c r="E149" s="189">
        <f t="shared" si="11"/>
        <v>0</v>
      </c>
      <c r="F149" s="190">
        <f t="shared" si="8"/>
        <v>0</v>
      </c>
      <c r="G149" s="191">
        <f t="shared" si="9"/>
        <v>0</v>
      </c>
    </row>
    <row r="150" spans="1:7" hidden="1" x14ac:dyDescent="0.3">
      <c r="A150" s="186" t="s">
        <v>221</v>
      </c>
      <c r="B150" s="186"/>
      <c r="C150" s="187">
        <f t="shared" si="10"/>
        <v>0</v>
      </c>
      <c r="D150" s="188">
        <f t="array" ref="D150">SUM(IF(('6. Class A Consumption Data'!F369:G369="B")*('6. Class A Consumption Data'!B367&lt;&gt;"N/A"),'6. Class A Consumption Data'!F367:G367))</f>
        <v>0</v>
      </c>
      <c r="E150" s="189">
        <f t="shared" si="11"/>
        <v>0</v>
      </c>
      <c r="F150" s="190">
        <f t="shared" si="8"/>
        <v>0</v>
      </c>
      <c r="G150" s="191">
        <f t="shared" si="9"/>
        <v>0</v>
      </c>
    </row>
    <row r="151" spans="1:7" hidden="1" x14ac:dyDescent="0.3">
      <c r="A151" s="186" t="s">
        <v>222</v>
      </c>
      <c r="B151" s="186"/>
      <c r="C151" s="187">
        <f t="shared" si="10"/>
        <v>0</v>
      </c>
      <c r="D151" s="188">
        <f t="array" ref="D151">SUM(IF(('6. Class A Consumption Data'!F372:G372="B")*('6. Class A Consumption Data'!B370&lt;&gt;"N/A"),'6. Class A Consumption Data'!F370:G370))</f>
        <v>0</v>
      </c>
      <c r="E151" s="189">
        <f t="shared" si="11"/>
        <v>0</v>
      </c>
      <c r="F151" s="190">
        <f t="shared" si="8"/>
        <v>0</v>
      </c>
      <c r="G151" s="191">
        <f t="shared" si="9"/>
        <v>0</v>
      </c>
    </row>
    <row r="152" spans="1:7" hidden="1" x14ac:dyDescent="0.3">
      <c r="A152" s="186" t="s">
        <v>223</v>
      </c>
      <c r="B152" s="186"/>
      <c r="C152" s="187">
        <f t="shared" si="10"/>
        <v>0</v>
      </c>
      <c r="D152" s="188">
        <f t="array" ref="D152">SUM(IF(('6. Class A Consumption Data'!F375:G375="B")*('6. Class A Consumption Data'!B373&lt;&gt;"N/A"),'6. Class A Consumption Data'!F373:G373))</f>
        <v>0</v>
      </c>
      <c r="E152" s="189">
        <f t="shared" si="11"/>
        <v>0</v>
      </c>
      <c r="F152" s="190">
        <f t="shared" si="8"/>
        <v>0</v>
      </c>
      <c r="G152" s="191">
        <f t="shared" si="9"/>
        <v>0</v>
      </c>
    </row>
    <row r="153" spans="1:7" hidden="1" x14ac:dyDescent="0.3">
      <c r="A153" s="186" t="s">
        <v>224</v>
      </c>
      <c r="B153" s="186"/>
      <c r="C153" s="187">
        <f t="shared" si="10"/>
        <v>0</v>
      </c>
      <c r="D153" s="188">
        <f t="array" ref="D153">SUM(IF(('6. Class A Consumption Data'!F378:G378="B")*('6. Class A Consumption Data'!B376&lt;&gt;"N/A"),'6. Class A Consumption Data'!F376:G376))</f>
        <v>0</v>
      </c>
      <c r="E153" s="189">
        <f t="shared" si="11"/>
        <v>0</v>
      </c>
      <c r="F153" s="190">
        <f t="shared" si="8"/>
        <v>0</v>
      </c>
      <c r="G153" s="191">
        <f t="shared" si="9"/>
        <v>0</v>
      </c>
    </row>
    <row r="154" spans="1:7" hidden="1" x14ac:dyDescent="0.3">
      <c r="A154" s="186" t="s">
        <v>225</v>
      </c>
      <c r="B154" s="186"/>
      <c r="C154" s="187">
        <f t="shared" si="10"/>
        <v>0</v>
      </c>
      <c r="D154" s="188">
        <f t="array" ref="D154">SUM(IF(('6. Class A Consumption Data'!F381:G381="B")*('6. Class A Consumption Data'!B379&lt;&gt;"N/A"),'6. Class A Consumption Data'!F379:G379))</f>
        <v>0</v>
      </c>
      <c r="E154" s="189">
        <f t="shared" si="11"/>
        <v>0</v>
      </c>
      <c r="F154" s="190">
        <f t="shared" si="8"/>
        <v>0</v>
      </c>
      <c r="G154" s="191">
        <f t="shared" si="9"/>
        <v>0</v>
      </c>
    </row>
    <row r="155" spans="1:7" hidden="1" x14ac:dyDescent="0.3">
      <c r="A155" s="186" t="s">
        <v>226</v>
      </c>
      <c r="B155" s="186"/>
      <c r="C155" s="187">
        <f t="shared" si="10"/>
        <v>0</v>
      </c>
      <c r="D155" s="188">
        <f t="array" ref="D155">SUM(IF(('6. Class A Consumption Data'!F384:G384="B")*('6. Class A Consumption Data'!B382&lt;&gt;"N/A"),'6. Class A Consumption Data'!F382:G382))</f>
        <v>0</v>
      </c>
      <c r="E155" s="189">
        <f t="shared" si="11"/>
        <v>0</v>
      </c>
      <c r="F155" s="190">
        <f t="shared" si="8"/>
        <v>0</v>
      </c>
      <c r="G155" s="191">
        <f t="shared" si="9"/>
        <v>0</v>
      </c>
    </row>
    <row r="156" spans="1:7" ht="15" hidden="1" customHeight="1" x14ac:dyDescent="0.3">
      <c r="A156" s="186" t="s">
        <v>227</v>
      </c>
      <c r="B156" s="186"/>
      <c r="C156" s="187">
        <f t="shared" si="10"/>
        <v>0</v>
      </c>
      <c r="D156" s="188">
        <f t="array" ref="D156">SUM(IF(('6. Class A Consumption Data'!F387:G387="B")*('6. Class A Consumption Data'!B385&lt;&gt;"N/A"),'6. Class A Consumption Data'!F385:G385))</f>
        <v>0</v>
      </c>
      <c r="E156" s="189">
        <f t="shared" si="11"/>
        <v>0</v>
      </c>
      <c r="F156" s="190">
        <f t="shared" si="8"/>
        <v>0</v>
      </c>
      <c r="G156" s="191">
        <f t="shared" si="9"/>
        <v>0</v>
      </c>
    </row>
    <row r="157" spans="1:7" hidden="1" x14ac:dyDescent="0.3">
      <c r="A157" s="186" t="s">
        <v>228</v>
      </c>
      <c r="B157" s="186"/>
      <c r="C157" s="187">
        <f t="shared" si="10"/>
        <v>0</v>
      </c>
      <c r="D157" s="188">
        <f t="array" ref="D157">SUM(IF(('6. Class A Consumption Data'!F390:G390="B")*('6. Class A Consumption Data'!B388&lt;&gt;"N/A"),'6. Class A Consumption Data'!F388:G388))</f>
        <v>0</v>
      </c>
      <c r="E157" s="189">
        <f t="shared" si="11"/>
        <v>0</v>
      </c>
      <c r="F157" s="190">
        <f t="shared" si="8"/>
        <v>0</v>
      </c>
      <c r="G157" s="191">
        <f t="shared" si="9"/>
        <v>0</v>
      </c>
    </row>
    <row r="158" spans="1:7" hidden="1" x14ac:dyDescent="0.3">
      <c r="A158" s="186" t="s">
        <v>229</v>
      </c>
      <c r="B158" s="186"/>
      <c r="C158" s="187">
        <f t="shared" si="10"/>
        <v>0</v>
      </c>
      <c r="D158" s="188">
        <f t="array" ref="D158">SUM(IF(('6. Class A Consumption Data'!F393:G393="B")*('6. Class A Consumption Data'!B391&lt;&gt;"N/A"),'6. Class A Consumption Data'!F391:G391))</f>
        <v>0</v>
      </c>
      <c r="E158" s="189">
        <f t="shared" si="11"/>
        <v>0</v>
      </c>
      <c r="F158" s="190">
        <f t="shared" si="8"/>
        <v>0</v>
      </c>
      <c r="G158" s="191">
        <f t="shared" si="9"/>
        <v>0</v>
      </c>
    </row>
    <row r="159" spans="1:7" hidden="1" x14ac:dyDescent="0.3">
      <c r="A159" s="186" t="s">
        <v>230</v>
      </c>
      <c r="B159" s="186"/>
      <c r="C159" s="187">
        <f t="shared" si="10"/>
        <v>0</v>
      </c>
      <c r="D159" s="188">
        <f t="array" ref="D159">SUM(IF(('6. Class A Consumption Data'!F396:G396="B")*('6. Class A Consumption Data'!B394&lt;&gt;"N/A"),'6. Class A Consumption Data'!F394:G394))</f>
        <v>0</v>
      </c>
      <c r="E159" s="189">
        <f t="shared" si="11"/>
        <v>0</v>
      </c>
      <c r="F159" s="190">
        <f t="shared" si="8"/>
        <v>0</v>
      </c>
      <c r="G159" s="191">
        <f t="shared" si="9"/>
        <v>0</v>
      </c>
    </row>
    <row r="160" spans="1:7" hidden="1" x14ac:dyDescent="0.3">
      <c r="A160" s="186" t="s">
        <v>231</v>
      </c>
      <c r="B160" s="186"/>
      <c r="C160" s="187">
        <f t="shared" si="10"/>
        <v>0</v>
      </c>
      <c r="D160" s="188">
        <f t="array" ref="D160">SUM(IF(('6. Class A Consumption Data'!F399:G399="B")*('6. Class A Consumption Data'!B397&lt;&gt;"N/A"),'6. Class A Consumption Data'!F397:G397))</f>
        <v>0</v>
      </c>
      <c r="E160" s="189">
        <f t="shared" si="11"/>
        <v>0</v>
      </c>
      <c r="F160" s="190">
        <f t="shared" si="8"/>
        <v>0</v>
      </c>
      <c r="G160" s="191">
        <f t="shared" si="9"/>
        <v>0</v>
      </c>
    </row>
    <row r="161" spans="1:7" hidden="1" x14ac:dyDescent="0.3">
      <c r="A161" s="186" t="s">
        <v>232</v>
      </c>
      <c r="B161" s="186"/>
      <c r="C161" s="187">
        <f t="shared" si="10"/>
        <v>0</v>
      </c>
      <c r="D161" s="188">
        <f t="array" ref="D161">SUM(IF(('6. Class A Consumption Data'!F402:G402="B")*('6. Class A Consumption Data'!B400&lt;&gt;"N/A"),'6. Class A Consumption Data'!F400:G400))</f>
        <v>0</v>
      </c>
      <c r="E161" s="189">
        <f t="shared" si="11"/>
        <v>0</v>
      </c>
      <c r="F161" s="190">
        <f t="shared" si="8"/>
        <v>0</v>
      </c>
      <c r="G161" s="191">
        <f t="shared" si="9"/>
        <v>0</v>
      </c>
    </row>
    <row r="162" spans="1:7" hidden="1" x14ac:dyDescent="0.3">
      <c r="A162" s="186" t="s">
        <v>233</v>
      </c>
      <c r="B162" s="186"/>
      <c r="C162" s="187">
        <f t="shared" ref="C162:C183" si="12">SUM(D162:D162)</f>
        <v>0</v>
      </c>
      <c r="D162" s="188">
        <f t="array" ref="D162">SUM(IF(('6. Class A Consumption Data'!F405:G405="B")*('6. Class A Consumption Data'!B403&lt;&gt;"N/A"),'6. Class A Consumption Data'!F403:G403))</f>
        <v>0</v>
      </c>
      <c r="E162" s="189">
        <f t="shared" ref="E162:E183" si="13">IFERROR(+C162/($C$184),0)</f>
        <v>0</v>
      </c>
      <c r="F162" s="190">
        <f t="shared" ref="F162:F183" si="14">+E162*$C$28</f>
        <v>0</v>
      </c>
      <c r="G162" s="191">
        <f t="shared" ref="G162:G183" si="15">+F162/12</f>
        <v>0</v>
      </c>
    </row>
    <row r="163" spans="1:7" hidden="1" x14ac:dyDescent="0.3">
      <c r="A163" s="186" t="s">
        <v>234</v>
      </c>
      <c r="B163" s="186"/>
      <c r="C163" s="187">
        <f t="shared" si="12"/>
        <v>0</v>
      </c>
      <c r="D163" s="188">
        <f t="array" ref="D163">SUM(IF(('6. Class A Consumption Data'!F408:G408="B")*('6. Class A Consumption Data'!B406&lt;&gt;"N/A"),'6. Class A Consumption Data'!F406:G406))</f>
        <v>0</v>
      </c>
      <c r="E163" s="189">
        <f t="shared" si="13"/>
        <v>0</v>
      </c>
      <c r="F163" s="190">
        <f t="shared" si="14"/>
        <v>0</v>
      </c>
      <c r="G163" s="191">
        <f t="shared" si="15"/>
        <v>0</v>
      </c>
    </row>
    <row r="164" spans="1:7" hidden="1" x14ac:dyDescent="0.3">
      <c r="A164" s="186" t="s">
        <v>235</v>
      </c>
      <c r="B164" s="186"/>
      <c r="C164" s="187">
        <f t="shared" si="12"/>
        <v>0</v>
      </c>
      <c r="D164" s="188">
        <f t="array" ref="D164">SUM(IF(('6. Class A Consumption Data'!F411:G411="B")*('6. Class A Consumption Data'!B409&lt;&gt;"N/A"),'6. Class A Consumption Data'!F409:G409))</f>
        <v>0</v>
      </c>
      <c r="E164" s="189">
        <f t="shared" si="13"/>
        <v>0</v>
      </c>
      <c r="F164" s="190">
        <f t="shared" si="14"/>
        <v>0</v>
      </c>
      <c r="G164" s="191">
        <f t="shared" si="15"/>
        <v>0</v>
      </c>
    </row>
    <row r="165" spans="1:7" hidden="1" x14ac:dyDescent="0.3">
      <c r="A165" s="186" t="s">
        <v>236</v>
      </c>
      <c r="B165" s="186"/>
      <c r="C165" s="187">
        <f t="shared" si="12"/>
        <v>0</v>
      </c>
      <c r="D165" s="188">
        <f t="array" ref="D165">SUM(IF(('6. Class A Consumption Data'!F414:G414="B")*('6. Class A Consumption Data'!B412&lt;&gt;"N/A"),'6. Class A Consumption Data'!F412:G412))</f>
        <v>0</v>
      </c>
      <c r="E165" s="189">
        <f t="shared" si="13"/>
        <v>0</v>
      </c>
      <c r="F165" s="190">
        <f t="shared" si="14"/>
        <v>0</v>
      </c>
      <c r="G165" s="191">
        <f t="shared" si="15"/>
        <v>0</v>
      </c>
    </row>
    <row r="166" spans="1:7" hidden="1" x14ac:dyDescent="0.3">
      <c r="A166" s="186" t="s">
        <v>237</v>
      </c>
      <c r="B166" s="186"/>
      <c r="C166" s="187">
        <f t="shared" si="12"/>
        <v>0</v>
      </c>
      <c r="D166" s="188">
        <f t="array" ref="D166">SUM(IF(('6. Class A Consumption Data'!F417:G417="B")*('6. Class A Consumption Data'!B415&lt;&gt;"N/A"),'6. Class A Consumption Data'!F415:G415))</f>
        <v>0</v>
      </c>
      <c r="E166" s="189">
        <f t="shared" si="13"/>
        <v>0</v>
      </c>
      <c r="F166" s="190">
        <f t="shared" si="14"/>
        <v>0</v>
      </c>
      <c r="G166" s="191">
        <f t="shared" si="15"/>
        <v>0</v>
      </c>
    </row>
    <row r="167" spans="1:7" hidden="1" x14ac:dyDescent="0.3">
      <c r="A167" s="186" t="s">
        <v>238</v>
      </c>
      <c r="B167" s="186"/>
      <c r="C167" s="187">
        <f t="shared" si="12"/>
        <v>0</v>
      </c>
      <c r="D167" s="188">
        <f t="array" ref="D167">SUM(IF(('6. Class A Consumption Data'!F420:G420="B")*('6. Class A Consumption Data'!B418&lt;&gt;"N/A"),'6. Class A Consumption Data'!F418:G418))</f>
        <v>0</v>
      </c>
      <c r="E167" s="189">
        <f t="shared" si="13"/>
        <v>0</v>
      </c>
      <c r="F167" s="190">
        <f t="shared" si="14"/>
        <v>0</v>
      </c>
      <c r="G167" s="191">
        <f t="shared" si="15"/>
        <v>0</v>
      </c>
    </row>
    <row r="168" spans="1:7" hidden="1" x14ac:dyDescent="0.3">
      <c r="A168" s="186" t="s">
        <v>239</v>
      </c>
      <c r="B168" s="186"/>
      <c r="C168" s="187">
        <f t="shared" si="12"/>
        <v>0</v>
      </c>
      <c r="D168" s="188">
        <f t="array" ref="D168">SUM(IF(('6. Class A Consumption Data'!F423:G423="B")*('6. Class A Consumption Data'!B421&lt;&gt;"N/A"),'6. Class A Consumption Data'!F421:G421))</f>
        <v>0</v>
      </c>
      <c r="E168" s="189">
        <f t="shared" si="13"/>
        <v>0</v>
      </c>
      <c r="F168" s="190">
        <f t="shared" si="14"/>
        <v>0</v>
      </c>
      <c r="G168" s="191">
        <f t="shared" si="15"/>
        <v>0</v>
      </c>
    </row>
    <row r="169" spans="1:7" hidden="1" x14ac:dyDescent="0.3">
      <c r="A169" s="186" t="s">
        <v>240</v>
      </c>
      <c r="B169" s="186"/>
      <c r="C169" s="187">
        <f t="shared" si="12"/>
        <v>0</v>
      </c>
      <c r="D169" s="188">
        <f t="array" ref="D169">SUM(IF(('6. Class A Consumption Data'!F426:G426="B")*('6. Class A Consumption Data'!B424&lt;&gt;"N/A"),'6. Class A Consumption Data'!F424:G424))</f>
        <v>0</v>
      </c>
      <c r="E169" s="189">
        <f t="shared" si="13"/>
        <v>0</v>
      </c>
      <c r="F169" s="190">
        <f t="shared" si="14"/>
        <v>0</v>
      </c>
      <c r="G169" s="191">
        <f t="shared" si="15"/>
        <v>0</v>
      </c>
    </row>
    <row r="170" spans="1:7" hidden="1" x14ac:dyDescent="0.3">
      <c r="A170" s="186" t="s">
        <v>241</v>
      </c>
      <c r="B170" s="186"/>
      <c r="C170" s="187">
        <f t="shared" si="12"/>
        <v>0</v>
      </c>
      <c r="D170" s="188">
        <f t="array" ref="D170">SUM(IF(('6. Class A Consumption Data'!F429:G429="B")*('6. Class A Consumption Data'!B427&lt;&gt;"N/A"),'6. Class A Consumption Data'!F427:G427))</f>
        <v>0</v>
      </c>
      <c r="E170" s="189">
        <f t="shared" si="13"/>
        <v>0</v>
      </c>
      <c r="F170" s="190">
        <f t="shared" si="14"/>
        <v>0</v>
      </c>
      <c r="G170" s="191">
        <f t="shared" si="15"/>
        <v>0</v>
      </c>
    </row>
    <row r="171" spans="1:7" hidden="1" x14ac:dyDescent="0.3">
      <c r="A171" s="186" t="s">
        <v>242</v>
      </c>
      <c r="B171" s="186"/>
      <c r="C171" s="187">
        <f t="shared" si="12"/>
        <v>0</v>
      </c>
      <c r="D171" s="188">
        <f t="array" ref="D171">SUM(IF(('6. Class A Consumption Data'!F432:G432="B")*('6. Class A Consumption Data'!B430&lt;&gt;"N/A"),'6. Class A Consumption Data'!F430:G430))</f>
        <v>0</v>
      </c>
      <c r="E171" s="189">
        <f t="shared" si="13"/>
        <v>0</v>
      </c>
      <c r="F171" s="190">
        <f t="shared" si="14"/>
        <v>0</v>
      </c>
      <c r="G171" s="191">
        <f t="shared" si="15"/>
        <v>0</v>
      </c>
    </row>
    <row r="172" spans="1:7" hidden="1" x14ac:dyDescent="0.3">
      <c r="A172" s="186" t="s">
        <v>243</v>
      </c>
      <c r="B172" s="186"/>
      <c r="C172" s="187">
        <f t="shared" si="12"/>
        <v>0</v>
      </c>
      <c r="D172" s="188">
        <f t="array" ref="D172">SUM(IF(('6. Class A Consumption Data'!F435:G435="B")*('6. Class A Consumption Data'!B433&lt;&gt;"N/A"),'6. Class A Consumption Data'!F433:G433))</f>
        <v>0</v>
      </c>
      <c r="E172" s="189">
        <f t="shared" si="13"/>
        <v>0</v>
      </c>
      <c r="F172" s="190">
        <f t="shared" si="14"/>
        <v>0</v>
      </c>
      <c r="G172" s="191">
        <f t="shared" si="15"/>
        <v>0</v>
      </c>
    </row>
    <row r="173" spans="1:7" hidden="1" x14ac:dyDescent="0.3">
      <c r="A173" s="186" t="s">
        <v>244</v>
      </c>
      <c r="B173" s="186"/>
      <c r="C173" s="187">
        <f t="shared" si="12"/>
        <v>0</v>
      </c>
      <c r="D173" s="188">
        <f t="array" ref="D173">SUM(IF(('6. Class A Consumption Data'!F438:G438="B")*('6. Class A Consumption Data'!B436&lt;&gt;"N/A"),'6. Class A Consumption Data'!F436:G436))</f>
        <v>0</v>
      </c>
      <c r="E173" s="189">
        <f t="shared" si="13"/>
        <v>0</v>
      </c>
      <c r="F173" s="190">
        <f t="shared" si="14"/>
        <v>0</v>
      </c>
      <c r="G173" s="191">
        <f t="shared" si="15"/>
        <v>0</v>
      </c>
    </row>
    <row r="174" spans="1:7" hidden="1" x14ac:dyDescent="0.3">
      <c r="A174" s="186" t="s">
        <v>245</v>
      </c>
      <c r="B174" s="186"/>
      <c r="C174" s="187">
        <f t="shared" si="12"/>
        <v>0</v>
      </c>
      <c r="D174" s="188">
        <f t="array" ref="D174">SUM(IF(('6. Class A Consumption Data'!F441:G441="B")*('6. Class A Consumption Data'!B439&lt;&gt;"N/A"),'6. Class A Consumption Data'!F439:G439))</f>
        <v>0</v>
      </c>
      <c r="E174" s="189">
        <f t="shared" si="13"/>
        <v>0</v>
      </c>
      <c r="F174" s="190">
        <f t="shared" si="14"/>
        <v>0</v>
      </c>
      <c r="G174" s="191">
        <f t="shared" si="15"/>
        <v>0</v>
      </c>
    </row>
    <row r="175" spans="1:7" hidden="1" x14ac:dyDescent="0.3">
      <c r="A175" s="186" t="s">
        <v>246</v>
      </c>
      <c r="B175" s="186"/>
      <c r="C175" s="187">
        <f t="shared" si="12"/>
        <v>0</v>
      </c>
      <c r="D175" s="188">
        <f t="array" ref="D175">SUM(IF(('6. Class A Consumption Data'!F444:G444="B")*('6. Class A Consumption Data'!B442&lt;&gt;"N/A"),'6. Class A Consumption Data'!F442:G442))</f>
        <v>0</v>
      </c>
      <c r="E175" s="189">
        <f t="shared" si="13"/>
        <v>0</v>
      </c>
      <c r="F175" s="190">
        <f t="shared" si="14"/>
        <v>0</v>
      </c>
      <c r="G175" s="191">
        <f t="shared" si="15"/>
        <v>0</v>
      </c>
    </row>
    <row r="176" spans="1:7" hidden="1" x14ac:dyDescent="0.3">
      <c r="A176" s="186" t="s">
        <v>247</v>
      </c>
      <c r="B176" s="186"/>
      <c r="C176" s="187">
        <f t="shared" si="12"/>
        <v>0</v>
      </c>
      <c r="D176" s="188">
        <f t="array" ref="D176">SUM(IF(('6. Class A Consumption Data'!F447:G447="B")*('6. Class A Consumption Data'!B445&lt;&gt;"N/A"),'6. Class A Consumption Data'!F445:G445))</f>
        <v>0</v>
      </c>
      <c r="E176" s="189">
        <f t="shared" si="13"/>
        <v>0</v>
      </c>
      <c r="F176" s="190">
        <f t="shared" si="14"/>
        <v>0</v>
      </c>
      <c r="G176" s="191">
        <f t="shared" si="15"/>
        <v>0</v>
      </c>
    </row>
    <row r="177" spans="1:7" hidden="1" x14ac:dyDescent="0.3">
      <c r="A177" s="186" t="s">
        <v>248</v>
      </c>
      <c r="B177" s="186"/>
      <c r="C177" s="187">
        <f t="shared" si="12"/>
        <v>0</v>
      </c>
      <c r="D177" s="188">
        <f t="array" ref="D177">SUM(IF(('6. Class A Consumption Data'!F450:G450="B")*('6. Class A Consumption Data'!B448&lt;&gt;"N/A"),'6. Class A Consumption Data'!F448:G448))</f>
        <v>0</v>
      </c>
      <c r="E177" s="189">
        <f t="shared" si="13"/>
        <v>0</v>
      </c>
      <c r="F177" s="190">
        <f t="shared" si="14"/>
        <v>0</v>
      </c>
      <c r="G177" s="191">
        <f t="shared" si="15"/>
        <v>0</v>
      </c>
    </row>
    <row r="178" spans="1:7" hidden="1" x14ac:dyDescent="0.3">
      <c r="A178" s="186" t="s">
        <v>249</v>
      </c>
      <c r="B178" s="186"/>
      <c r="C178" s="187">
        <f t="shared" si="12"/>
        <v>0</v>
      </c>
      <c r="D178" s="188">
        <f t="array" ref="D178">SUM(IF(('6. Class A Consumption Data'!F453:G453="B")*('6. Class A Consumption Data'!B451&lt;&gt;"N/A"),'6. Class A Consumption Data'!F451:G451))</f>
        <v>0</v>
      </c>
      <c r="E178" s="189">
        <f t="shared" si="13"/>
        <v>0</v>
      </c>
      <c r="F178" s="190">
        <f t="shared" si="14"/>
        <v>0</v>
      </c>
      <c r="G178" s="191">
        <f t="shared" si="15"/>
        <v>0</v>
      </c>
    </row>
    <row r="179" spans="1:7" hidden="1" x14ac:dyDescent="0.3">
      <c r="A179" s="186" t="s">
        <v>250</v>
      </c>
      <c r="B179" s="186"/>
      <c r="C179" s="187">
        <f t="shared" si="12"/>
        <v>0</v>
      </c>
      <c r="D179" s="188">
        <f t="array" ref="D179">SUM(IF(('6. Class A Consumption Data'!F456:G456="B")*('6. Class A Consumption Data'!B454&lt;&gt;"N/A"),'6. Class A Consumption Data'!F454:G454))</f>
        <v>0</v>
      </c>
      <c r="E179" s="189">
        <f t="shared" si="13"/>
        <v>0</v>
      </c>
      <c r="F179" s="190">
        <f t="shared" si="14"/>
        <v>0</v>
      </c>
      <c r="G179" s="191">
        <f t="shared" si="15"/>
        <v>0</v>
      </c>
    </row>
    <row r="180" spans="1:7" hidden="1" x14ac:dyDescent="0.3">
      <c r="A180" s="186" t="s">
        <v>251</v>
      </c>
      <c r="B180" s="186"/>
      <c r="C180" s="187">
        <f t="shared" si="12"/>
        <v>0</v>
      </c>
      <c r="D180" s="188">
        <f t="array" ref="D180">SUM(IF(('6. Class A Consumption Data'!F459:G459="B")*('6. Class A Consumption Data'!B457&lt;&gt;"N/A"),'6. Class A Consumption Data'!F457:G457))</f>
        <v>0</v>
      </c>
      <c r="E180" s="189">
        <f t="shared" si="13"/>
        <v>0</v>
      </c>
      <c r="F180" s="190">
        <f t="shared" si="14"/>
        <v>0</v>
      </c>
      <c r="G180" s="191">
        <f t="shared" si="15"/>
        <v>0</v>
      </c>
    </row>
    <row r="181" spans="1:7" hidden="1" x14ac:dyDescent="0.3">
      <c r="A181" s="186" t="s">
        <v>252</v>
      </c>
      <c r="B181" s="186"/>
      <c r="C181" s="187">
        <f t="shared" si="12"/>
        <v>0</v>
      </c>
      <c r="D181" s="188">
        <f t="array" ref="D181">SUM(IF(('6. Class A Consumption Data'!F462:G462="B")*('6. Class A Consumption Data'!B460&lt;&gt;"N/A"),'6. Class A Consumption Data'!F460:G460))</f>
        <v>0</v>
      </c>
      <c r="E181" s="189">
        <f t="shared" si="13"/>
        <v>0</v>
      </c>
      <c r="F181" s="190">
        <f t="shared" si="14"/>
        <v>0</v>
      </c>
      <c r="G181" s="191">
        <f t="shared" si="15"/>
        <v>0</v>
      </c>
    </row>
    <row r="182" spans="1:7" hidden="1" x14ac:dyDescent="0.3">
      <c r="A182" s="186" t="s">
        <v>253</v>
      </c>
      <c r="B182" s="186"/>
      <c r="C182" s="187">
        <f t="shared" si="12"/>
        <v>0</v>
      </c>
      <c r="D182" s="188">
        <f t="array" ref="D182">SUM(IF(('6. Class A Consumption Data'!F465:G465="B")*('6. Class A Consumption Data'!B463&lt;&gt;"N/A"),'6. Class A Consumption Data'!F463:G463))</f>
        <v>0</v>
      </c>
      <c r="E182" s="189">
        <f t="shared" si="13"/>
        <v>0</v>
      </c>
      <c r="F182" s="190">
        <f t="shared" si="14"/>
        <v>0</v>
      </c>
      <c r="G182" s="191">
        <f t="shared" si="15"/>
        <v>0</v>
      </c>
    </row>
    <row r="183" spans="1:7" ht="15" hidden="1" thickBot="1" x14ac:dyDescent="0.35">
      <c r="A183" s="186" t="s">
        <v>254</v>
      </c>
      <c r="B183" s="186"/>
      <c r="C183" s="187">
        <f t="shared" si="12"/>
        <v>0</v>
      </c>
      <c r="D183" s="188">
        <f t="array" ref="D183">SUM(IF(('6. Class A Consumption Data'!F468:G468="B")*('6. Class A Consumption Data'!B466&lt;&gt;"N/A"),'6. Class A Consumption Data'!F466:G466))</f>
        <v>0</v>
      </c>
      <c r="E183" s="189">
        <f t="shared" si="13"/>
        <v>0</v>
      </c>
      <c r="F183" s="190">
        <f t="shared" si="14"/>
        <v>0</v>
      </c>
      <c r="G183" s="191">
        <f t="shared" si="15"/>
        <v>0</v>
      </c>
    </row>
    <row r="184" spans="1:7" s="197" customFormat="1" ht="15" thickBot="1" x14ac:dyDescent="0.35">
      <c r="A184" s="193" t="s">
        <v>24</v>
      </c>
      <c r="B184" s="193"/>
      <c r="C184" s="194">
        <f t="shared" ref="C184:G184" si="16">SUM(C34:C183)</f>
        <v>489789515.34428704</v>
      </c>
      <c r="D184" s="194">
        <f t="shared" si="16"/>
        <v>489789515.34428704</v>
      </c>
      <c r="E184" s="172">
        <f t="shared" si="16"/>
        <v>1</v>
      </c>
      <c r="F184" s="195">
        <f t="shared" si="16"/>
        <v>-15799.957135519669</v>
      </c>
      <c r="G184" s="196">
        <f t="shared" si="16"/>
        <v>-1316.6630946266389</v>
      </c>
    </row>
  </sheetData>
  <mergeCells count="5">
    <mergeCell ref="A14:D14"/>
    <mergeCell ref="C16:D16"/>
    <mergeCell ref="A18:D18"/>
    <mergeCell ref="A26:C26"/>
    <mergeCell ref="A31:D31"/>
  </mergeCells>
  <pageMargins left="0.70866141732283472" right="0.70866141732283472" top="1.4173228346456694" bottom="0.6692913385826772" header="0.31496062992125984" footer="0.51181102362204722"/>
  <pageSetup scale="46" orientation="portrait" r:id="rId1"/>
  <headerFooter scaleWithDoc="0">
    <oddHeader>&amp;R&amp;7Toronto Hydro-Electric System Limited
EB-2018-0165
Exhibit U
Tab 9
Schedule 1
Appendix D
FILED:  April 30, 2019
Page &amp;P of &amp;N</oddHeader>
    <oddFooter>&amp;C&amp;7&amp;A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3"/>
  <sheetViews>
    <sheetView showGridLines="0" view="pageBreakPreview" zoomScale="60" zoomScaleNormal="85" workbookViewId="0">
      <selection activeCell="C21" sqref="C21"/>
    </sheetView>
  </sheetViews>
  <sheetFormatPr defaultColWidth="9.109375" defaultRowHeight="14.4" x14ac:dyDescent="0.3"/>
  <cols>
    <col min="1" max="1" width="56" style="154" bestFit="1" customWidth="1"/>
    <col min="2" max="2" width="14.88671875" style="154" customWidth="1"/>
    <col min="3" max="3" width="17.88671875" style="154" customWidth="1"/>
    <col min="4" max="4" width="12.88671875" style="154" customWidth="1"/>
    <col min="5" max="5" width="22" style="154" customWidth="1"/>
    <col min="6" max="6" width="14.5546875" style="154" customWidth="1"/>
    <col min="7" max="7" width="24.33203125" style="154" customWidth="1"/>
    <col min="8" max="8" width="18.5546875" style="154" customWidth="1"/>
    <col min="9" max="9" width="26.44140625" style="154" customWidth="1"/>
    <col min="10" max="10" width="17.109375" style="154" customWidth="1"/>
    <col min="11" max="11" width="18.5546875" style="154" customWidth="1"/>
    <col min="12" max="12" width="19.5546875" style="154" hidden="1" customWidth="1"/>
    <col min="13" max="13" width="18.33203125" style="154" hidden="1" customWidth="1"/>
    <col min="14" max="14" width="9.44140625" style="243" hidden="1" customWidth="1"/>
    <col min="15" max="21" width="0" style="154" hidden="1" customWidth="1"/>
    <col min="22" max="16384" width="9.109375" style="154"/>
  </cols>
  <sheetData>
    <row r="1" spans="1:26" ht="15.6" x14ac:dyDescent="0.3">
      <c r="A1" s="426" t="s">
        <v>516</v>
      </c>
      <c r="B1" s="153"/>
      <c r="C1" s="153"/>
      <c r="D1" s="153"/>
      <c r="E1" s="153"/>
      <c r="F1" s="153"/>
      <c r="G1" s="153"/>
      <c r="H1" s="153"/>
      <c r="I1" s="153"/>
      <c r="J1" s="153"/>
      <c r="K1" s="153"/>
      <c r="L1" s="153"/>
      <c r="M1" s="153"/>
      <c r="N1" s="231"/>
      <c r="O1" s="153"/>
      <c r="P1" s="153"/>
      <c r="Q1" s="153"/>
      <c r="R1" s="153"/>
      <c r="S1" s="153"/>
      <c r="T1" s="153"/>
      <c r="U1" s="153"/>
      <c r="V1" s="153"/>
      <c r="W1" s="153"/>
      <c r="X1" s="153"/>
      <c r="Y1" s="153"/>
      <c r="Z1" s="153"/>
    </row>
    <row r="2" spans="1:26" hidden="1" x14ac:dyDescent="0.3">
      <c r="A2" s="153"/>
      <c r="B2" s="232" t="b">
        <v>0</v>
      </c>
      <c r="C2" s="153"/>
      <c r="D2" s="153"/>
      <c r="E2" s="153"/>
      <c r="F2" s="153"/>
      <c r="G2" s="153"/>
      <c r="H2" s="153"/>
      <c r="I2" s="153"/>
      <c r="J2" s="153"/>
      <c r="K2" s="153"/>
      <c r="L2" s="153"/>
      <c r="M2" s="153"/>
      <c r="N2" s="231"/>
      <c r="O2" s="153"/>
      <c r="P2" s="153"/>
      <c r="Q2" s="153"/>
      <c r="R2" s="153"/>
      <c r="S2" s="153"/>
      <c r="T2" s="153"/>
      <c r="U2" s="153"/>
      <c r="V2" s="153"/>
      <c r="W2" s="153"/>
      <c r="X2" s="153"/>
      <c r="Y2" s="153"/>
      <c r="Z2" s="153"/>
    </row>
    <row r="3" spans="1:26" hidden="1" x14ac:dyDescent="0.3">
      <c r="A3" s="153"/>
      <c r="B3" s="153"/>
      <c r="C3" s="153"/>
      <c r="D3" s="153"/>
      <c r="E3" s="153"/>
      <c r="F3" s="153"/>
      <c r="G3" s="153"/>
      <c r="H3" s="153"/>
      <c r="I3" s="153"/>
      <c r="J3" s="153"/>
      <c r="K3" s="153"/>
      <c r="L3" s="153"/>
      <c r="M3" s="153"/>
      <c r="N3" s="231"/>
      <c r="O3" s="153"/>
      <c r="P3" s="153"/>
      <c r="Q3" s="153"/>
      <c r="R3" s="153"/>
      <c r="S3" s="153"/>
      <c r="T3" s="153"/>
      <c r="U3" s="153"/>
      <c r="V3" s="153"/>
      <c r="W3" s="153"/>
      <c r="X3" s="153"/>
      <c r="Y3" s="153"/>
      <c r="Z3" s="153"/>
    </row>
    <row r="4" spans="1:26" hidden="1" x14ac:dyDescent="0.3">
      <c r="A4" s="153"/>
      <c r="B4" s="153"/>
      <c r="C4" s="153"/>
      <c r="D4" s="153"/>
      <c r="E4" s="153"/>
      <c r="F4" s="153"/>
      <c r="G4" s="153"/>
      <c r="H4" s="153"/>
      <c r="I4" s="153"/>
      <c r="J4" s="153"/>
      <c r="K4" s="153"/>
      <c r="L4" s="153"/>
      <c r="M4" s="153"/>
      <c r="N4" s="231"/>
      <c r="O4" s="153"/>
      <c r="P4" s="153"/>
      <c r="Q4" s="153"/>
      <c r="R4" s="153"/>
      <c r="S4" s="153"/>
      <c r="T4" s="153"/>
      <c r="U4" s="153"/>
      <c r="V4" s="153"/>
      <c r="W4" s="153"/>
      <c r="X4" s="153"/>
      <c r="Y4" s="153"/>
      <c r="Z4" s="153"/>
    </row>
    <row r="5" spans="1:26" hidden="1" x14ac:dyDescent="0.3">
      <c r="A5" s="153"/>
      <c r="B5" s="153"/>
      <c r="C5" s="153"/>
      <c r="D5" s="153"/>
      <c r="E5" s="153"/>
      <c r="F5" s="153"/>
      <c r="G5" s="153"/>
      <c r="H5" s="153"/>
      <c r="I5" s="153"/>
      <c r="J5" s="153"/>
      <c r="K5" s="153"/>
      <c r="L5" s="153"/>
      <c r="M5" s="153"/>
      <c r="N5" s="231"/>
      <c r="O5" s="153"/>
      <c r="P5" s="153"/>
      <c r="Q5" s="153"/>
      <c r="R5" s="153"/>
      <c r="S5" s="153"/>
      <c r="T5" s="153"/>
      <c r="U5" s="153"/>
      <c r="V5" s="153"/>
      <c r="W5" s="153"/>
      <c r="X5" s="153"/>
      <c r="Y5" s="153"/>
      <c r="Z5" s="153"/>
    </row>
    <row r="6" spans="1:26" hidden="1" x14ac:dyDescent="0.3">
      <c r="A6" s="153"/>
      <c r="B6" s="153"/>
      <c r="C6" s="153"/>
      <c r="D6" s="153"/>
      <c r="E6" s="153"/>
      <c r="F6" s="153"/>
      <c r="G6" s="153"/>
      <c r="H6" s="153"/>
      <c r="I6" s="153"/>
      <c r="J6" s="153"/>
      <c r="K6" s="153"/>
      <c r="L6" s="153"/>
      <c r="M6" s="153"/>
      <c r="N6" s="231"/>
      <c r="O6" s="153"/>
      <c r="P6" s="153"/>
      <c r="Q6" s="153"/>
      <c r="R6" s="153"/>
      <c r="S6" s="153"/>
      <c r="T6" s="153"/>
      <c r="U6" s="153"/>
      <c r="V6" s="153"/>
      <c r="W6" s="153"/>
      <c r="X6" s="153"/>
      <c r="Y6" s="153"/>
      <c r="Z6" s="153"/>
    </row>
    <row r="7" spans="1:26" hidden="1" x14ac:dyDescent="0.3">
      <c r="A7" s="153"/>
      <c r="B7" s="153"/>
      <c r="C7" s="153"/>
      <c r="D7" s="153"/>
      <c r="E7" s="153"/>
      <c r="F7" s="153"/>
      <c r="G7" s="153"/>
      <c r="H7" s="153"/>
      <c r="I7" s="153"/>
      <c r="J7" s="153"/>
      <c r="K7" s="153"/>
      <c r="L7" s="153"/>
      <c r="M7" s="153"/>
      <c r="N7" s="231"/>
      <c r="O7" s="153"/>
      <c r="P7" s="153"/>
      <c r="Q7" s="153"/>
      <c r="R7" s="153"/>
      <c r="S7" s="153"/>
      <c r="T7" s="153"/>
      <c r="U7" s="153"/>
      <c r="V7" s="153"/>
      <c r="W7" s="153"/>
      <c r="X7" s="153"/>
      <c r="Y7" s="153"/>
      <c r="Z7" s="153"/>
    </row>
    <row r="8" spans="1:26" hidden="1" x14ac:dyDescent="0.3">
      <c r="A8" s="153"/>
      <c r="B8" s="153"/>
      <c r="C8" s="153"/>
      <c r="D8" s="153"/>
      <c r="E8" s="153"/>
      <c r="F8" s="153"/>
      <c r="G8" s="153"/>
      <c r="H8" s="153"/>
      <c r="I8" s="153"/>
      <c r="J8" s="153"/>
      <c r="K8" s="153"/>
      <c r="L8" s="153"/>
      <c r="M8" s="153"/>
      <c r="N8" s="231"/>
      <c r="O8" s="153"/>
      <c r="P8" s="153"/>
      <c r="Q8" s="153"/>
      <c r="R8" s="153"/>
      <c r="S8" s="153"/>
      <c r="T8" s="153"/>
      <c r="U8" s="153"/>
      <c r="V8" s="153"/>
      <c r="W8" s="153"/>
      <c r="X8" s="153"/>
      <c r="Y8" s="153"/>
      <c r="Z8" s="153"/>
    </row>
    <row r="9" spans="1:26" hidden="1" x14ac:dyDescent="0.3">
      <c r="A9" s="153"/>
      <c r="B9" s="153"/>
      <c r="C9" s="153"/>
      <c r="D9" s="153"/>
      <c r="E9" s="153"/>
      <c r="F9" s="153"/>
      <c r="G9" s="153"/>
      <c r="H9" s="153"/>
      <c r="I9" s="153"/>
      <c r="J9" s="153"/>
      <c r="K9" s="153"/>
      <c r="L9" s="153"/>
      <c r="M9" s="153"/>
      <c r="N9" s="231"/>
      <c r="O9" s="153"/>
      <c r="P9" s="153"/>
      <c r="Q9" s="153"/>
      <c r="R9" s="153"/>
      <c r="S9" s="153"/>
      <c r="T9" s="153"/>
      <c r="U9" s="153"/>
      <c r="V9" s="153"/>
      <c r="W9" s="153"/>
      <c r="X9" s="153"/>
      <c r="Y9" s="153"/>
      <c r="Z9" s="153"/>
    </row>
    <row r="10" spans="1:26" hidden="1" x14ac:dyDescent="0.3">
      <c r="A10" s="153"/>
      <c r="B10" s="153"/>
      <c r="C10" s="153"/>
      <c r="D10" s="153"/>
      <c r="E10" s="153"/>
      <c r="F10" s="153"/>
      <c r="G10" s="153"/>
      <c r="H10" s="153"/>
      <c r="I10" s="153"/>
      <c r="J10" s="153"/>
      <c r="K10" s="153"/>
      <c r="L10" s="153"/>
      <c r="M10" s="153"/>
      <c r="N10" s="231"/>
      <c r="O10" s="153"/>
      <c r="P10" s="153"/>
      <c r="Q10" s="153"/>
      <c r="R10" s="153"/>
      <c r="S10" s="153"/>
      <c r="T10" s="153"/>
      <c r="U10" s="153"/>
      <c r="V10" s="153"/>
      <c r="W10" s="153"/>
      <c r="X10" s="153"/>
      <c r="Y10" s="153"/>
      <c r="Z10" s="153"/>
    </row>
    <row r="11" spans="1:26" x14ac:dyDescent="0.3">
      <c r="A11" s="153"/>
      <c r="B11" s="153"/>
      <c r="C11" s="153"/>
      <c r="D11" s="153"/>
      <c r="E11" s="153"/>
      <c r="F11" s="153"/>
      <c r="G11" s="153"/>
      <c r="H11" s="153"/>
      <c r="I11" s="153"/>
      <c r="J11" s="153"/>
      <c r="K11" s="153"/>
      <c r="L11" s="153"/>
      <c r="M11" s="153"/>
      <c r="N11" s="231"/>
      <c r="O11" s="153"/>
      <c r="P11" s="153"/>
      <c r="Q11" s="153"/>
      <c r="R11" s="153"/>
      <c r="S11" s="153"/>
      <c r="T11" s="153"/>
      <c r="U11" s="153"/>
      <c r="V11" s="153"/>
      <c r="W11" s="153"/>
      <c r="X11" s="153"/>
      <c r="Y11" s="153"/>
      <c r="Z11" s="153"/>
    </row>
    <row r="12" spans="1:26" s="235" customFormat="1" ht="29.4" customHeight="1" x14ac:dyDescent="0.3">
      <c r="A12" s="504" t="s">
        <v>457</v>
      </c>
      <c r="B12" s="505"/>
      <c r="C12" s="505"/>
      <c r="D12" s="505"/>
      <c r="E12" s="505"/>
      <c r="F12" s="505"/>
      <c r="G12" s="505"/>
      <c r="H12" s="505"/>
      <c r="I12" s="505"/>
      <c r="J12" s="505"/>
      <c r="K12" s="505"/>
      <c r="L12" s="505"/>
      <c r="M12" s="233"/>
      <c r="N12" s="234"/>
      <c r="O12" s="233"/>
      <c r="P12" s="233"/>
      <c r="Q12" s="233"/>
      <c r="R12" s="233"/>
      <c r="S12" s="233"/>
      <c r="T12" s="233"/>
      <c r="U12" s="233"/>
      <c r="V12" s="233"/>
      <c r="W12" s="233"/>
      <c r="X12" s="233"/>
      <c r="Y12" s="233"/>
      <c r="Z12" s="233"/>
    </row>
    <row r="13" spans="1:26" ht="27.75" customHeight="1" x14ac:dyDescent="0.3">
      <c r="A13" s="236" t="s">
        <v>458</v>
      </c>
      <c r="B13" s="409">
        <f>'6.2a CBR B Allocation'!B16</f>
        <v>2017</v>
      </c>
      <c r="C13" s="489" t="s">
        <v>432</v>
      </c>
      <c r="D13" s="490"/>
      <c r="E13" s="490"/>
      <c r="F13" s="490"/>
      <c r="G13" s="490"/>
      <c r="H13" s="153"/>
      <c r="I13" s="153"/>
      <c r="J13" s="153"/>
      <c r="K13" s="153"/>
      <c r="L13" s="153"/>
      <c r="M13" s="153"/>
      <c r="N13" s="231"/>
      <c r="O13" s="153"/>
      <c r="P13" s="153"/>
      <c r="Q13" s="153"/>
      <c r="R13" s="153"/>
      <c r="S13" s="153"/>
      <c r="T13" s="153"/>
      <c r="U13" s="153"/>
      <c r="V13" s="153"/>
      <c r="W13" s="153"/>
      <c r="X13" s="153"/>
      <c r="Y13" s="153"/>
      <c r="Z13" s="153"/>
    </row>
    <row r="14" spans="1:26" s="197" customFormat="1" ht="63" customHeight="1" x14ac:dyDescent="0.3">
      <c r="A14" s="237"/>
      <c r="B14" s="238"/>
      <c r="C14" s="506" t="s">
        <v>467</v>
      </c>
      <c r="D14" s="506"/>
      <c r="E14" s="507" t="s">
        <v>465</v>
      </c>
      <c r="F14" s="507"/>
      <c r="G14" s="507" t="s">
        <v>466</v>
      </c>
      <c r="H14" s="507"/>
      <c r="I14" s="507" t="s">
        <v>459</v>
      </c>
      <c r="J14" s="507"/>
      <c r="K14" s="239" t="s">
        <v>449</v>
      </c>
      <c r="L14" s="240" t="s">
        <v>460</v>
      </c>
      <c r="M14" s="240" t="s">
        <v>461</v>
      </c>
      <c r="N14" s="241" t="s">
        <v>462</v>
      </c>
      <c r="O14" s="237"/>
      <c r="P14" s="237"/>
      <c r="Q14" s="237"/>
      <c r="R14" s="237"/>
      <c r="S14" s="237"/>
      <c r="T14" s="237"/>
      <c r="U14" s="237"/>
      <c r="V14" s="237"/>
      <c r="W14" s="237"/>
      <c r="X14" s="237"/>
      <c r="Y14" s="237"/>
      <c r="Z14" s="237"/>
    </row>
    <row r="15" spans="1:26" s="243" customFormat="1" x14ac:dyDescent="0.3">
      <c r="A15" s="231"/>
      <c r="B15" s="231"/>
      <c r="C15" s="242" t="s">
        <v>36</v>
      </c>
      <c r="D15" s="242" t="s">
        <v>37</v>
      </c>
      <c r="E15" s="242" t="s">
        <v>36</v>
      </c>
      <c r="F15" s="242" t="s">
        <v>37</v>
      </c>
      <c r="G15" s="242" t="s">
        <v>36</v>
      </c>
      <c r="H15" s="242" t="s">
        <v>37</v>
      </c>
      <c r="I15" s="242" t="s">
        <v>36</v>
      </c>
      <c r="J15" s="242" t="s">
        <v>37</v>
      </c>
      <c r="K15" s="231"/>
      <c r="L15" s="231"/>
      <c r="M15" s="231"/>
      <c r="N15" s="231"/>
      <c r="O15" s="231"/>
      <c r="P15" s="231"/>
      <c r="Q15" s="231"/>
      <c r="R15" s="231"/>
      <c r="S15" s="231"/>
      <c r="T15" s="231"/>
      <c r="U15" s="231"/>
      <c r="V15" s="231"/>
      <c r="W15" s="231"/>
      <c r="X15" s="231"/>
      <c r="Y15" s="231"/>
      <c r="Z15" s="231"/>
    </row>
    <row r="16" spans="1:26" s="192" customFormat="1" ht="15" thickBot="1" x14ac:dyDescent="0.35">
      <c r="A16" s="244"/>
      <c r="B16" s="245"/>
      <c r="C16" s="246"/>
      <c r="D16" s="246"/>
      <c r="E16" s="246"/>
      <c r="F16" s="256"/>
      <c r="G16" s="246"/>
      <c r="H16" s="256"/>
      <c r="I16" s="246"/>
      <c r="J16" s="256"/>
      <c r="K16" s="244"/>
      <c r="L16" s="244"/>
      <c r="M16" s="244"/>
      <c r="N16" s="244"/>
      <c r="O16" s="244"/>
      <c r="P16" s="244"/>
      <c r="Q16" s="244"/>
      <c r="R16" s="244"/>
      <c r="S16" s="244"/>
      <c r="T16" s="244"/>
      <c r="U16" s="244"/>
      <c r="V16" s="244"/>
      <c r="W16" s="244"/>
      <c r="X16" s="244"/>
      <c r="Y16" s="244"/>
      <c r="Z16" s="244"/>
    </row>
    <row r="17" spans="1:21" x14ac:dyDescent="0.3">
      <c r="A17" s="154" t="str">
        <f>IF(ISBLANK('4. Billing Determinants'!$B21), "", '4. Billing Determinants'!$B21)</f>
        <v>RESIDENTIAL SERVICE CLASSIFICATION</v>
      </c>
      <c r="B17" s="247"/>
      <c r="C17" s="248">
        <f>IF(ISBLANK('4. Billing Determinants'!$L21), "", '4. Billing Determinants'!$L21)</f>
        <v>4531218421.1652517</v>
      </c>
      <c r="D17" s="248">
        <f>IF(ISBLANK('4. Billing Determinants'!$M21), "", '4. Billing Determinants'!$M21)</f>
        <v>0</v>
      </c>
      <c r="E17" s="249">
        <f>'4. Billing Determinants'!O21</f>
        <v>0</v>
      </c>
      <c r="F17" s="424">
        <f t="array" ref="F17">0</f>
        <v>0</v>
      </c>
      <c r="G17" s="424">
        <f>'4. Billing Determinants'!P21</f>
        <v>0</v>
      </c>
      <c r="H17" s="425">
        <f t="array" ref="H17">0</f>
        <v>0</v>
      </c>
      <c r="I17" s="411">
        <f>(C17-E17-G17)</f>
        <v>4531218421.1652517</v>
      </c>
      <c r="J17" s="257">
        <f>(D17-F17-H17)</f>
        <v>0</v>
      </c>
      <c r="K17" s="250">
        <f>I17/$I$37</f>
        <v>0.25634982243083315</v>
      </c>
      <c r="M17" s="154">
        <v>0</v>
      </c>
      <c r="O17" s="495" t="s">
        <v>463</v>
      </c>
      <c r="P17" s="496"/>
      <c r="Q17" s="496"/>
      <c r="R17" s="496"/>
      <c r="S17" s="496"/>
      <c r="T17" s="496"/>
      <c r="U17" s="497"/>
    </row>
    <row r="18" spans="1:21" x14ac:dyDescent="0.3">
      <c r="A18" s="154" t="str">
        <f>IF(ISBLANK('4. Billing Determinants'!$B22), "", '4. Billing Determinants'!$B22)</f>
        <v>COMPETITIVE SECTOR MULTI-UNIT RESIDENTIAL SERVICE CLASSIFICATION</v>
      </c>
      <c r="B18" s="247" t="s">
        <v>464</v>
      </c>
      <c r="C18" s="248">
        <f>IF(ISBLANK('4. Billing Determinants'!$L22), "", '4. Billing Determinants'!$L22)</f>
        <v>297763684.68568611</v>
      </c>
      <c r="D18" s="248">
        <f>IF(ISBLANK('4. Billing Determinants'!$M22), "", '4. Billing Determinants'!$M22)</f>
        <v>0</v>
      </c>
      <c r="E18" s="249">
        <f>'4. Billing Determinants'!O22</f>
        <v>0</v>
      </c>
      <c r="F18" s="424">
        <f t="array" ref="F18">0</f>
        <v>0</v>
      </c>
      <c r="G18" s="424">
        <f>'4. Billing Determinants'!P22</f>
        <v>0</v>
      </c>
      <c r="H18" s="425">
        <f t="array" ref="H18">0</f>
        <v>0</v>
      </c>
      <c r="I18" s="411">
        <f t="shared" ref="I18:J36" si="0">(C18-E18-G18)</f>
        <v>297763684.68568611</v>
      </c>
      <c r="J18" s="257">
        <f t="shared" si="0"/>
        <v>0</v>
      </c>
      <c r="K18" s="250">
        <f t="shared" ref="K18:K36" si="1">I18/$I$37</f>
        <v>1.6845726822388912E-2</v>
      </c>
      <c r="M18" s="154">
        <v>0</v>
      </c>
      <c r="O18" s="498"/>
      <c r="P18" s="499"/>
      <c r="Q18" s="499"/>
      <c r="R18" s="499"/>
      <c r="S18" s="499"/>
      <c r="T18" s="499"/>
      <c r="U18" s="500"/>
    </row>
    <row r="19" spans="1:21" x14ac:dyDescent="0.3">
      <c r="A19" s="154" t="str">
        <f>IF(ISBLANK('4. Billing Determinants'!$B23), "", '4. Billing Determinants'!$B23)</f>
        <v>GENERAL SERVICE LESS THAN 50 KW SERVICE CLASSIFICATION</v>
      </c>
      <c r="B19" s="247" t="s">
        <v>464</v>
      </c>
      <c r="C19" s="248">
        <f>IF(ISBLANK('4. Billing Determinants'!$L23), "", '4. Billing Determinants'!$L23)</f>
        <v>2299006607.8208437</v>
      </c>
      <c r="D19" s="248">
        <f>IF(ISBLANK('4. Billing Determinants'!$M23), "", '4. Billing Determinants'!$M23)</f>
        <v>0</v>
      </c>
      <c r="E19" s="249">
        <f>'4. Billing Determinants'!O23</f>
        <v>0</v>
      </c>
      <c r="F19" s="424">
        <f t="array" ref="F19">0</f>
        <v>0</v>
      </c>
      <c r="G19" s="424">
        <f>'4. Billing Determinants'!P23</f>
        <v>0</v>
      </c>
      <c r="H19" s="425">
        <f t="array" ref="H19">0</f>
        <v>0</v>
      </c>
      <c r="I19" s="411">
        <f t="shared" si="0"/>
        <v>2299006607.8208437</v>
      </c>
      <c r="J19" s="257">
        <f t="shared" si="0"/>
        <v>0</v>
      </c>
      <c r="K19" s="250">
        <f>I19/$I$37</f>
        <v>0.1300643405158623</v>
      </c>
      <c r="M19" s="154">
        <v>0</v>
      </c>
      <c r="O19" s="498"/>
      <c r="P19" s="499"/>
      <c r="Q19" s="499"/>
      <c r="R19" s="499"/>
      <c r="S19" s="499"/>
      <c r="T19" s="499"/>
      <c r="U19" s="500"/>
    </row>
    <row r="20" spans="1:21" x14ac:dyDescent="0.3">
      <c r="A20" s="154" t="str">
        <f>IF(ISBLANK('4. Billing Determinants'!$B24), "", '4. Billing Determinants'!$B24)</f>
        <v>GENERAL SERVICE 50 TO 999 KW SERVICE CLASSIFICATION</v>
      </c>
      <c r="B20" s="247" t="s">
        <v>464</v>
      </c>
      <c r="C20" s="248">
        <f>IF(ISBLANK('4. Billing Determinants'!$L24), "", '4. Billing Determinants'!$L24)</f>
        <v>9608309248.76054</v>
      </c>
      <c r="D20" s="248">
        <f>IF(ISBLANK('4. Billing Determinants'!$M24), "", '4. Billing Determinants'!$M24)</f>
        <v>24791665.044267148</v>
      </c>
      <c r="E20" s="249">
        <f>'4. Billing Determinants'!O24</f>
        <v>172242450.32532898</v>
      </c>
      <c r="F20" s="424">
        <f>'6. Class A Consumption Data'!F479:G479</f>
        <v>419164.51048100006</v>
      </c>
      <c r="G20" s="424">
        <f>'4. Billing Determinants'!P24</f>
        <v>171190991.96422201</v>
      </c>
      <c r="H20" s="410">
        <f>SUM('6. Class A Consumption Data'!F20:G20,'6. Class A Consumption Data'!F23:G23)</f>
        <v>467442.70328100002</v>
      </c>
      <c r="I20" s="411">
        <f>(C20-E20-G20)</f>
        <v>9264875806.4709892</v>
      </c>
      <c r="J20" s="411">
        <f t="shared" si="0"/>
        <v>23905057.830505148</v>
      </c>
      <c r="K20" s="250">
        <f t="shared" si="1"/>
        <v>0.52415245681795897</v>
      </c>
      <c r="M20" s="154">
        <v>0</v>
      </c>
      <c r="O20" s="498"/>
      <c r="P20" s="499"/>
      <c r="Q20" s="499"/>
      <c r="R20" s="499"/>
      <c r="S20" s="499"/>
      <c r="T20" s="499"/>
      <c r="U20" s="500"/>
    </row>
    <row r="21" spans="1:21" x14ac:dyDescent="0.3">
      <c r="A21" s="154" t="str">
        <f>IF(ISBLANK('4. Billing Determinants'!$B25), "", '4. Billing Determinants'!$B25)</f>
        <v>GENERAL SERVICE 1,000 TO 4,999 KW SERVICE CLASSIFICATION</v>
      </c>
      <c r="B21" s="247" t="s">
        <v>464</v>
      </c>
      <c r="C21" s="248">
        <f>IF(ISBLANK('4. Billing Determinants'!$L25), "", '4. Billing Determinants'!$L25)</f>
        <v>4595015405.2415304</v>
      </c>
      <c r="D21" s="248">
        <f>IF(ISBLANK('4. Billing Determinants'!$M25), "", '4. Billing Determinants'!$M25)</f>
        <v>10392482.093736621</v>
      </c>
      <c r="E21" s="249">
        <f>'4. Billing Determinants'!O25</f>
        <v>2849579357.496242</v>
      </c>
      <c r="F21" s="424">
        <f>'6. Class A Consumption Data'!F481:G481</f>
        <v>6029166.9085339988</v>
      </c>
      <c r="G21" s="424">
        <f>'4. Billing Determinants'!P25</f>
        <v>801154480.39818001</v>
      </c>
      <c r="H21" s="410">
        <f>SUM('6. Class A Consumption Data'!F26:G26,'6. Class A Consumption Data'!F29:G29)</f>
        <v>1824159.9778220002</v>
      </c>
      <c r="I21" s="411">
        <f t="shared" si="0"/>
        <v>944281567.34710836</v>
      </c>
      <c r="J21" s="411">
        <f t="shared" si="0"/>
        <v>2539155.2073806217</v>
      </c>
      <c r="K21" s="250">
        <f t="shared" si="1"/>
        <v>5.3421925322216103E-2</v>
      </c>
      <c r="M21" s="154">
        <v>0</v>
      </c>
      <c r="O21" s="498"/>
      <c r="P21" s="499"/>
      <c r="Q21" s="499"/>
      <c r="R21" s="499"/>
      <c r="S21" s="499"/>
      <c r="T21" s="499"/>
      <c r="U21" s="500"/>
    </row>
    <row r="22" spans="1:21" x14ac:dyDescent="0.3">
      <c r="A22" s="154" t="str">
        <f>IF(ISBLANK('4. Billing Determinants'!$B26), "", '4. Billing Determinants'!$B26)</f>
        <v>LARGE USE SERVICE CLASSIFICATION</v>
      </c>
      <c r="B22" s="247" t="s">
        <v>464</v>
      </c>
      <c r="C22" s="248">
        <f>IF(ISBLANK('4. Billing Determinants'!$L26), "", '4. Billing Determinants'!$L26)</f>
        <v>1889478427.10531</v>
      </c>
      <c r="D22" s="248">
        <f>IF(ISBLANK('4. Billing Determinants'!$M26), "", '4. Billing Determinants'!$M26)</f>
        <v>4097281.3165974198</v>
      </c>
      <c r="E22" s="249">
        <f>'4. Billing Determinants'!O26</f>
        <v>1678111033.0332592</v>
      </c>
      <c r="F22" s="424">
        <f>'6. Class A Consumption Data'!F483:G483</f>
        <v>3329195.8408069992</v>
      </c>
      <c r="G22" s="424">
        <f>'4. Billing Determinants'!P26</f>
        <v>29403915.347967997</v>
      </c>
      <c r="H22" s="410">
        <f>SUM('6. Class A Consumption Data'!F32:G32)</f>
        <v>82773.385906999989</v>
      </c>
      <c r="I22" s="411">
        <f t="shared" si="0"/>
        <v>181963478.72408283</v>
      </c>
      <c r="J22" s="411">
        <f t="shared" si="0"/>
        <v>685312.08988342062</v>
      </c>
      <c r="K22" s="250">
        <f t="shared" si="1"/>
        <v>1.0294428810125581E-2</v>
      </c>
      <c r="M22" s="154">
        <v>0</v>
      </c>
      <c r="O22" s="498"/>
      <c r="P22" s="499"/>
      <c r="Q22" s="499"/>
      <c r="R22" s="499"/>
      <c r="S22" s="499"/>
      <c r="T22" s="499"/>
      <c r="U22" s="500"/>
    </row>
    <row r="23" spans="1:21" x14ac:dyDescent="0.3">
      <c r="A23" s="154" t="str">
        <f>IF(ISBLANK('4. Billing Determinants'!$B27), "", '4. Billing Determinants'!$B27)</f>
        <v>STANDBY POWER SERVICE CLASSIFICATION</v>
      </c>
      <c r="B23" s="247" t="s">
        <v>464</v>
      </c>
      <c r="C23" s="248">
        <f>IF(ISBLANK('4. Billing Determinants'!$L27), "", '4. Billing Determinants'!$L27)</f>
        <v>0</v>
      </c>
      <c r="D23" s="248">
        <f>IF(ISBLANK('4. Billing Determinants'!$M27), "", '4. Billing Determinants'!$M27)</f>
        <v>0</v>
      </c>
      <c r="E23" s="249">
        <f>'4. Billing Determinants'!O27</f>
        <v>0</v>
      </c>
      <c r="F23" s="424">
        <f t="array" ref="F23">0</f>
        <v>0</v>
      </c>
      <c r="G23" s="424">
        <f>'4. Billing Determinants'!P27</f>
        <v>0</v>
      </c>
      <c r="H23" s="425">
        <f t="array" ref="H23">0</f>
        <v>0</v>
      </c>
      <c r="I23" s="411">
        <f t="shared" si="0"/>
        <v>0</v>
      </c>
      <c r="J23" s="411">
        <f t="shared" si="0"/>
        <v>0</v>
      </c>
      <c r="K23" s="250">
        <f t="shared" si="1"/>
        <v>0</v>
      </c>
      <c r="M23" s="154">
        <v>0</v>
      </c>
      <c r="O23" s="498"/>
      <c r="P23" s="499"/>
      <c r="Q23" s="499"/>
      <c r="R23" s="499"/>
      <c r="S23" s="499"/>
      <c r="T23" s="499"/>
      <c r="U23" s="500"/>
    </row>
    <row r="24" spans="1:21" x14ac:dyDescent="0.3">
      <c r="A24" s="154" t="str">
        <f>IF(ISBLANK('4. Billing Determinants'!$B28), "", '4. Billing Determinants'!$B28)</f>
        <v>UNMETERED SCATTERED LOAD SERVICE CLASSIFICATION</v>
      </c>
      <c r="B24" s="247" t="s">
        <v>464</v>
      </c>
      <c r="C24" s="248">
        <f>IF(ISBLANK('4. Billing Determinants'!$L28), "", '4. Billing Determinants'!$L28)</f>
        <v>40588612.341543451</v>
      </c>
      <c r="D24" s="248">
        <f>IF(ISBLANK('4. Billing Determinants'!$M28), "", '4. Billing Determinants'!$M28)</f>
        <v>0</v>
      </c>
      <c r="E24" s="249">
        <f>'4. Billing Determinants'!O28</f>
        <v>0</v>
      </c>
      <c r="F24" s="424">
        <f t="array" ref="F24">0</f>
        <v>0</v>
      </c>
      <c r="G24" s="424">
        <f>'4. Billing Determinants'!P28</f>
        <v>0</v>
      </c>
      <c r="H24" s="425">
        <f t="array" ref="H24">0</f>
        <v>0</v>
      </c>
      <c r="I24" s="411">
        <f t="shared" si="0"/>
        <v>40588612.341543451</v>
      </c>
      <c r="J24" s="411">
        <f t="shared" si="0"/>
        <v>0</v>
      </c>
      <c r="K24" s="250">
        <f t="shared" si="1"/>
        <v>2.2962661693524933E-3</v>
      </c>
      <c r="M24" s="154">
        <v>0</v>
      </c>
      <c r="O24" s="498"/>
      <c r="P24" s="499"/>
      <c r="Q24" s="499"/>
      <c r="R24" s="499"/>
      <c r="S24" s="499"/>
      <c r="T24" s="499"/>
      <c r="U24" s="500"/>
    </row>
    <row r="25" spans="1:21" x14ac:dyDescent="0.3">
      <c r="A25" s="154" t="str">
        <f>IF(ISBLANK('4. Billing Determinants'!$B29), "", '4. Billing Determinants'!$B29)</f>
        <v>STREET LIGHTING SERVICE CLASSIFICATION</v>
      </c>
      <c r="B25" s="247" t="s">
        <v>464</v>
      </c>
      <c r="C25" s="248">
        <f>IF(ISBLANK('4. Billing Determinants'!$L29), "", '4. Billing Determinants'!$L29)</f>
        <v>116219745.62343398</v>
      </c>
      <c r="D25" s="248">
        <f>IF(ISBLANK('4. Billing Determinants'!$M29), "", '4. Billing Determinants'!$M29)</f>
        <v>326300</v>
      </c>
      <c r="E25" s="249">
        <f>'4. Billing Determinants'!O29</f>
        <v>0</v>
      </c>
      <c r="F25" s="424">
        <f t="array" ref="F25">0</f>
        <v>0</v>
      </c>
      <c r="G25" s="424">
        <f>'4. Billing Determinants'!P29</f>
        <v>0</v>
      </c>
      <c r="H25" s="425">
        <f t="array" ref="H25">0</f>
        <v>0</v>
      </c>
      <c r="I25" s="411">
        <f t="shared" si="0"/>
        <v>116219745.62343398</v>
      </c>
      <c r="J25" s="411">
        <f t="shared" si="0"/>
        <v>326300</v>
      </c>
      <c r="K25" s="250">
        <f t="shared" si="1"/>
        <v>6.5750331112624507E-3</v>
      </c>
      <c r="M25" s="154">
        <v>0</v>
      </c>
      <c r="O25" s="498"/>
      <c r="P25" s="499"/>
      <c r="Q25" s="499"/>
      <c r="R25" s="499"/>
      <c r="S25" s="499"/>
      <c r="T25" s="499"/>
      <c r="U25" s="500"/>
    </row>
    <row r="26" spans="1:21" hidden="1" x14ac:dyDescent="0.3">
      <c r="A26" s="154" t="str">
        <f>IF(ISBLANK('4. Billing Determinants'!$B30), "", '4. Billing Determinants'!$B30)</f>
        <v/>
      </c>
      <c r="B26" s="247" t="s">
        <v>464</v>
      </c>
      <c r="C26" s="248">
        <f>IF(ISBLANK('4. Billing Determinants'!$L30), "", '4. Billing Determinants'!$L30)</f>
        <v>0</v>
      </c>
      <c r="D26" s="248">
        <f>IF(ISBLANK('4. Billing Determinants'!$M30), "", '4. Billing Determinants'!$M30)</f>
        <v>0</v>
      </c>
      <c r="E26" s="249">
        <f>'4. Billing Determinants'!O30</f>
        <v>0</v>
      </c>
      <c r="F26" s="259">
        <f t="array" ref="F26">0</f>
        <v>0</v>
      </c>
      <c r="G26" s="249">
        <f>'4. Billing Determinants'!P30</f>
        <v>0</v>
      </c>
      <c r="H26" s="258">
        <f t="array" ref="H26">0</f>
        <v>0</v>
      </c>
      <c r="I26" s="248">
        <f t="shared" si="0"/>
        <v>0</v>
      </c>
      <c r="J26" s="257">
        <f t="shared" si="0"/>
        <v>0</v>
      </c>
      <c r="K26" s="250">
        <f t="shared" si="1"/>
        <v>0</v>
      </c>
      <c r="M26" s="154">
        <v>0</v>
      </c>
      <c r="O26" s="498"/>
      <c r="P26" s="499"/>
      <c r="Q26" s="499"/>
      <c r="R26" s="499"/>
      <c r="S26" s="499"/>
      <c r="T26" s="499"/>
      <c r="U26" s="500"/>
    </row>
    <row r="27" spans="1:21" hidden="1" x14ac:dyDescent="0.3">
      <c r="A27" s="154" t="str">
        <f>IF(ISBLANK('4. Billing Determinants'!$B31), "", '4. Billing Determinants'!$B31)</f>
        <v/>
      </c>
      <c r="B27" s="247" t="s">
        <v>464</v>
      </c>
      <c r="C27" s="248">
        <f>IF(ISBLANK('4. Billing Determinants'!$L31), "", '4. Billing Determinants'!$L31)</f>
        <v>0</v>
      </c>
      <c r="D27" s="248">
        <f>IF(ISBLANK('4. Billing Determinants'!$M31), "", '4. Billing Determinants'!$M31)</f>
        <v>0</v>
      </c>
      <c r="E27" s="249">
        <f>'4. Billing Determinants'!O31</f>
        <v>0</v>
      </c>
      <c r="F27" s="259">
        <f t="array" ref="F27">0</f>
        <v>0</v>
      </c>
      <c r="G27" s="249">
        <f>'4. Billing Determinants'!P31</f>
        <v>0</v>
      </c>
      <c r="H27" s="258">
        <f t="array" ref="H27">0</f>
        <v>0</v>
      </c>
      <c r="I27" s="248">
        <f t="shared" si="0"/>
        <v>0</v>
      </c>
      <c r="J27" s="257">
        <f t="shared" si="0"/>
        <v>0</v>
      </c>
      <c r="K27" s="250">
        <f t="shared" si="1"/>
        <v>0</v>
      </c>
      <c r="M27" s="154">
        <v>0</v>
      </c>
      <c r="O27" s="498"/>
      <c r="P27" s="499"/>
      <c r="Q27" s="499"/>
      <c r="R27" s="499"/>
      <c r="S27" s="499"/>
      <c r="T27" s="499"/>
      <c r="U27" s="500"/>
    </row>
    <row r="28" spans="1:21" hidden="1" x14ac:dyDescent="0.3">
      <c r="A28" s="154" t="str">
        <f>IF(ISBLANK('4. Billing Determinants'!$B32), "", '4. Billing Determinants'!$B32)</f>
        <v/>
      </c>
      <c r="B28" s="247" t="s">
        <v>464</v>
      </c>
      <c r="C28" s="248">
        <f>IF(ISBLANK('4. Billing Determinants'!$L32), "", '4. Billing Determinants'!$L32)</f>
        <v>0</v>
      </c>
      <c r="D28" s="248">
        <f>IF(ISBLANK('4. Billing Determinants'!$M32), "", '4. Billing Determinants'!$M32)</f>
        <v>0</v>
      </c>
      <c r="E28" s="249">
        <f>'4. Billing Determinants'!O32</f>
        <v>0</v>
      </c>
      <c r="F28" s="259">
        <f t="array" ref="F28">0</f>
        <v>0</v>
      </c>
      <c r="G28" s="249">
        <f>'4. Billing Determinants'!P32</f>
        <v>0</v>
      </c>
      <c r="H28" s="258">
        <f t="array" ref="H28">0</f>
        <v>0</v>
      </c>
      <c r="I28" s="248">
        <f t="shared" si="0"/>
        <v>0</v>
      </c>
      <c r="J28" s="257">
        <f t="shared" si="0"/>
        <v>0</v>
      </c>
      <c r="K28" s="250">
        <f t="shared" si="1"/>
        <v>0</v>
      </c>
      <c r="M28" s="154">
        <v>0</v>
      </c>
      <c r="O28" s="498"/>
      <c r="P28" s="499"/>
      <c r="Q28" s="499"/>
      <c r="R28" s="499"/>
      <c r="S28" s="499"/>
      <c r="T28" s="499"/>
      <c r="U28" s="500"/>
    </row>
    <row r="29" spans="1:21" hidden="1" x14ac:dyDescent="0.3">
      <c r="A29" s="154" t="str">
        <f>IF(ISBLANK('4. Billing Determinants'!$B33), "", '4. Billing Determinants'!$B33)</f>
        <v/>
      </c>
      <c r="B29" s="247" t="s">
        <v>464</v>
      </c>
      <c r="C29" s="248">
        <f>IF(ISBLANK('4. Billing Determinants'!$L33), "", '4. Billing Determinants'!$L33)</f>
        <v>0</v>
      </c>
      <c r="D29" s="248">
        <f>IF(ISBLANK('4. Billing Determinants'!$M33), "", '4. Billing Determinants'!$M33)</f>
        <v>0</v>
      </c>
      <c r="E29" s="249">
        <f>'4. Billing Determinants'!O33</f>
        <v>0</v>
      </c>
      <c r="F29" s="259">
        <f t="array" ref="F29">0</f>
        <v>0</v>
      </c>
      <c r="G29" s="249">
        <f>'4. Billing Determinants'!P33</f>
        <v>0</v>
      </c>
      <c r="H29" s="258">
        <f t="array" ref="H29">0</f>
        <v>0</v>
      </c>
      <c r="I29" s="248">
        <f t="shared" si="0"/>
        <v>0</v>
      </c>
      <c r="J29" s="257">
        <f t="shared" si="0"/>
        <v>0</v>
      </c>
      <c r="K29" s="250">
        <f t="shared" si="1"/>
        <v>0</v>
      </c>
      <c r="M29" s="154">
        <v>0</v>
      </c>
      <c r="O29" s="498"/>
      <c r="P29" s="499"/>
      <c r="Q29" s="499"/>
      <c r="R29" s="499"/>
      <c r="S29" s="499"/>
      <c r="T29" s="499"/>
      <c r="U29" s="500"/>
    </row>
    <row r="30" spans="1:21" hidden="1" x14ac:dyDescent="0.3">
      <c r="A30" s="154" t="str">
        <f>IF(ISBLANK('4. Billing Determinants'!$B34), "", '4. Billing Determinants'!$B34)</f>
        <v/>
      </c>
      <c r="B30" s="247" t="s">
        <v>464</v>
      </c>
      <c r="C30" s="248">
        <f>IF(ISBLANK('4. Billing Determinants'!$L34), "", '4. Billing Determinants'!$L34)</f>
        <v>0</v>
      </c>
      <c r="D30" s="248">
        <f>IF(ISBLANK('4. Billing Determinants'!$M34), "", '4. Billing Determinants'!$M34)</f>
        <v>0</v>
      </c>
      <c r="E30" s="249">
        <f>'4. Billing Determinants'!O34</f>
        <v>0</v>
      </c>
      <c r="F30" s="259">
        <f t="array" ref="F30">0</f>
        <v>0</v>
      </c>
      <c r="G30" s="249">
        <f>'4. Billing Determinants'!P34</f>
        <v>0</v>
      </c>
      <c r="H30" s="258">
        <f t="array" ref="H30">0</f>
        <v>0</v>
      </c>
      <c r="I30" s="248">
        <f t="shared" si="0"/>
        <v>0</v>
      </c>
      <c r="J30" s="257">
        <f t="shared" si="0"/>
        <v>0</v>
      </c>
      <c r="K30" s="250">
        <f t="shared" si="1"/>
        <v>0</v>
      </c>
      <c r="M30" s="154">
        <v>0</v>
      </c>
      <c r="O30" s="498"/>
      <c r="P30" s="499"/>
      <c r="Q30" s="499"/>
      <c r="R30" s="499"/>
      <c r="S30" s="499"/>
      <c r="T30" s="499"/>
      <c r="U30" s="500"/>
    </row>
    <row r="31" spans="1:21" hidden="1" x14ac:dyDescent="0.3">
      <c r="A31" s="154" t="str">
        <f>IF(ISBLANK('4. Billing Determinants'!$B35), "", '4. Billing Determinants'!$B35)</f>
        <v/>
      </c>
      <c r="B31" s="247" t="s">
        <v>464</v>
      </c>
      <c r="C31" s="248">
        <f>IF(ISBLANK('4. Billing Determinants'!$L35), "", '4. Billing Determinants'!$L35)</f>
        <v>0</v>
      </c>
      <c r="D31" s="248">
        <f>IF(ISBLANK('4. Billing Determinants'!$M35), "", '4. Billing Determinants'!$M35)</f>
        <v>0</v>
      </c>
      <c r="E31" s="249">
        <f>'4. Billing Determinants'!O35</f>
        <v>0</v>
      </c>
      <c r="F31" s="259">
        <f t="array" ref="F31">0</f>
        <v>0</v>
      </c>
      <c r="G31" s="249">
        <f>'4. Billing Determinants'!P35</f>
        <v>0</v>
      </c>
      <c r="H31" s="258">
        <f t="array" ref="H31">0</f>
        <v>0</v>
      </c>
      <c r="I31" s="248">
        <f t="shared" si="0"/>
        <v>0</v>
      </c>
      <c r="J31" s="257">
        <f t="shared" si="0"/>
        <v>0</v>
      </c>
      <c r="K31" s="250">
        <f t="shared" si="1"/>
        <v>0</v>
      </c>
      <c r="M31" s="154">
        <v>0</v>
      </c>
      <c r="O31" s="498"/>
      <c r="P31" s="499"/>
      <c r="Q31" s="499"/>
      <c r="R31" s="499"/>
      <c r="S31" s="499"/>
      <c r="T31" s="499"/>
      <c r="U31" s="500"/>
    </row>
    <row r="32" spans="1:21" hidden="1" x14ac:dyDescent="0.3">
      <c r="A32" s="154" t="str">
        <f>IF(ISBLANK('4. Billing Determinants'!$B36), "", '4. Billing Determinants'!$B36)</f>
        <v/>
      </c>
      <c r="B32" s="247" t="s">
        <v>464</v>
      </c>
      <c r="C32" s="248">
        <f>IF(ISBLANK('4. Billing Determinants'!$L36), "", '4. Billing Determinants'!$L36)</f>
        <v>0</v>
      </c>
      <c r="D32" s="248">
        <f>IF(ISBLANK('4. Billing Determinants'!$M36), "", '4. Billing Determinants'!$M36)</f>
        <v>0</v>
      </c>
      <c r="E32" s="249">
        <f>'4. Billing Determinants'!O36</f>
        <v>0</v>
      </c>
      <c r="F32" s="259">
        <f t="array" ref="F32">0</f>
        <v>0</v>
      </c>
      <c r="G32" s="249">
        <f>'4. Billing Determinants'!P36</f>
        <v>0</v>
      </c>
      <c r="H32" s="258">
        <f t="array" ref="H32">0</f>
        <v>0</v>
      </c>
      <c r="I32" s="248">
        <f t="shared" si="0"/>
        <v>0</v>
      </c>
      <c r="J32" s="257">
        <f t="shared" si="0"/>
        <v>0</v>
      </c>
      <c r="K32" s="250">
        <f t="shared" si="1"/>
        <v>0</v>
      </c>
      <c r="M32" s="154">
        <v>0</v>
      </c>
      <c r="O32" s="498"/>
      <c r="P32" s="499"/>
      <c r="Q32" s="499"/>
      <c r="R32" s="499"/>
      <c r="S32" s="499"/>
      <c r="T32" s="499"/>
      <c r="U32" s="500"/>
    </row>
    <row r="33" spans="1:21" hidden="1" x14ac:dyDescent="0.3">
      <c r="A33" s="154" t="str">
        <f>IF(ISBLANK('4. Billing Determinants'!$B37), "", '4. Billing Determinants'!$B37)</f>
        <v/>
      </c>
      <c r="B33" s="247" t="s">
        <v>464</v>
      </c>
      <c r="C33" s="248">
        <f>IF(ISBLANK('4. Billing Determinants'!$L37), "", '4. Billing Determinants'!$L37)</f>
        <v>0</v>
      </c>
      <c r="D33" s="248">
        <f>IF(ISBLANK('4. Billing Determinants'!$M37), "", '4. Billing Determinants'!$M37)</f>
        <v>0</v>
      </c>
      <c r="E33" s="249">
        <f>'4. Billing Determinants'!O37</f>
        <v>0</v>
      </c>
      <c r="F33" s="259">
        <f t="array" ref="F33">0</f>
        <v>0</v>
      </c>
      <c r="G33" s="249">
        <f>'4. Billing Determinants'!P37</f>
        <v>0</v>
      </c>
      <c r="H33" s="258">
        <f t="array" ref="H33">0</f>
        <v>0</v>
      </c>
      <c r="I33" s="248">
        <f t="shared" si="0"/>
        <v>0</v>
      </c>
      <c r="J33" s="257">
        <f t="shared" si="0"/>
        <v>0</v>
      </c>
      <c r="K33" s="250">
        <f t="shared" si="1"/>
        <v>0</v>
      </c>
      <c r="M33" s="154">
        <v>0</v>
      </c>
      <c r="O33" s="498"/>
      <c r="P33" s="499"/>
      <c r="Q33" s="499"/>
      <c r="R33" s="499"/>
      <c r="S33" s="499"/>
      <c r="T33" s="499"/>
      <c r="U33" s="500"/>
    </row>
    <row r="34" spans="1:21" hidden="1" x14ac:dyDescent="0.3">
      <c r="A34" s="154" t="str">
        <f>IF(ISBLANK('4. Billing Determinants'!$B38), "", '4. Billing Determinants'!$B38)</f>
        <v/>
      </c>
      <c r="B34" s="247" t="s">
        <v>464</v>
      </c>
      <c r="C34" s="248">
        <f>IF(ISBLANK('4. Billing Determinants'!$L38), "", '4. Billing Determinants'!$L38)</f>
        <v>0</v>
      </c>
      <c r="D34" s="248">
        <f>IF(ISBLANK('4. Billing Determinants'!$M38), "", '4. Billing Determinants'!$M38)</f>
        <v>0</v>
      </c>
      <c r="E34" s="249">
        <f>'4. Billing Determinants'!O38</f>
        <v>0</v>
      </c>
      <c r="F34" s="259">
        <f t="array" ref="F34">0</f>
        <v>0</v>
      </c>
      <c r="G34" s="249">
        <f>'4. Billing Determinants'!P38</f>
        <v>0</v>
      </c>
      <c r="H34" s="258">
        <f t="array" ref="H34">0</f>
        <v>0</v>
      </c>
      <c r="I34" s="248">
        <f t="shared" si="0"/>
        <v>0</v>
      </c>
      <c r="J34" s="257">
        <f t="shared" si="0"/>
        <v>0</v>
      </c>
      <c r="K34" s="250">
        <f t="shared" si="1"/>
        <v>0</v>
      </c>
      <c r="M34" s="154">
        <v>0</v>
      </c>
      <c r="O34" s="498"/>
      <c r="P34" s="499"/>
      <c r="Q34" s="499"/>
      <c r="R34" s="499"/>
      <c r="S34" s="499"/>
      <c r="T34" s="499"/>
      <c r="U34" s="500"/>
    </row>
    <row r="35" spans="1:21" hidden="1" x14ac:dyDescent="0.3">
      <c r="A35" s="154" t="str">
        <f>IF(ISBLANK('4. Billing Determinants'!$B39), "", '4. Billing Determinants'!$B39)</f>
        <v/>
      </c>
      <c r="B35" s="247" t="s">
        <v>464</v>
      </c>
      <c r="C35" s="248">
        <f>IF(ISBLANK('4. Billing Determinants'!$L39), "", '4. Billing Determinants'!$L39)</f>
        <v>0</v>
      </c>
      <c r="D35" s="248">
        <f>IF(ISBLANK('4. Billing Determinants'!$M39), "", '4. Billing Determinants'!$M39)</f>
        <v>0</v>
      </c>
      <c r="E35" s="249">
        <f>'4. Billing Determinants'!O39</f>
        <v>0</v>
      </c>
      <c r="F35" s="259">
        <f t="array" ref="F35">0</f>
        <v>0</v>
      </c>
      <c r="G35" s="249">
        <f>'4. Billing Determinants'!P39</f>
        <v>0</v>
      </c>
      <c r="H35" s="258">
        <f t="array" ref="H35">0</f>
        <v>0</v>
      </c>
      <c r="I35" s="248">
        <f t="shared" si="0"/>
        <v>0</v>
      </c>
      <c r="J35" s="257">
        <f t="shared" si="0"/>
        <v>0</v>
      </c>
      <c r="K35" s="250">
        <f t="shared" si="1"/>
        <v>0</v>
      </c>
      <c r="M35" s="154">
        <v>0</v>
      </c>
      <c r="O35" s="498"/>
      <c r="P35" s="499"/>
      <c r="Q35" s="499"/>
      <c r="R35" s="499"/>
      <c r="S35" s="499"/>
      <c r="T35" s="499"/>
      <c r="U35" s="500"/>
    </row>
    <row r="36" spans="1:21" hidden="1" x14ac:dyDescent="0.3">
      <c r="A36" s="154" t="str">
        <f>IF(ISBLANK('4. Billing Determinants'!$B40), "", '4. Billing Determinants'!$B40)</f>
        <v/>
      </c>
      <c r="B36" s="247" t="s">
        <v>464</v>
      </c>
      <c r="C36" s="248">
        <f>IF(ISBLANK('4. Billing Determinants'!$L40), "", '4. Billing Determinants'!$L40)</f>
        <v>0</v>
      </c>
      <c r="D36" s="248">
        <f>IF(ISBLANK('4. Billing Determinants'!$M40), "", '4. Billing Determinants'!$M40)</f>
        <v>0</v>
      </c>
      <c r="E36" s="249">
        <f>'4. Billing Determinants'!O40</f>
        <v>0</v>
      </c>
      <c r="F36" s="259">
        <f t="array" ref="F36">0</f>
        <v>0</v>
      </c>
      <c r="G36" s="249">
        <f>'4. Billing Determinants'!P40</f>
        <v>0</v>
      </c>
      <c r="H36" s="258">
        <f t="array" ref="H36">0</f>
        <v>0</v>
      </c>
      <c r="I36" s="248">
        <f t="shared" si="0"/>
        <v>0</v>
      </c>
      <c r="J36" s="257">
        <f t="shared" si="0"/>
        <v>0</v>
      </c>
      <c r="K36" s="250">
        <f t="shared" si="1"/>
        <v>0</v>
      </c>
      <c r="M36" s="154">
        <v>0</v>
      </c>
      <c r="O36" s="498"/>
      <c r="P36" s="499"/>
      <c r="Q36" s="499"/>
      <c r="R36" s="499"/>
      <c r="S36" s="499"/>
      <c r="T36" s="499"/>
      <c r="U36" s="500"/>
    </row>
    <row r="37" spans="1:21" ht="15" thickBot="1" x14ac:dyDescent="0.35">
      <c r="A37" s="197"/>
      <c r="B37" s="251" t="s">
        <v>24</v>
      </c>
      <c r="C37" s="252">
        <f>SUM(C17:C36)</f>
        <v>23377600152.744137</v>
      </c>
      <c r="D37" s="252">
        <f t="shared" ref="D37:K37" si="2">SUM(D17:D36)</f>
        <v>39607728.454601184</v>
      </c>
      <c r="E37" s="253">
        <f t="shared" si="2"/>
        <v>4699932840.8548298</v>
      </c>
      <c r="F37" s="252">
        <f t="shared" si="2"/>
        <v>9777527.259821998</v>
      </c>
      <c r="G37" s="253">
        <f t="shared" si="2"/>
        <v>1001749387.7103699</v>
      </c>
      <c r="H37" s="252">
        <f t="shared" si="2"/>
        <v>2374376.0670100003</v>
      </c>
      <c r="I37" s="252">
        <f t="shared" si="2"/>
        <v>17675917924.17894</v>
      </c>
      <c r="J37" s="423">
        <f t="shared" si="2"/>
        <v>27455825.127769191</v>
      </c>
      <c r="K37" s="254">
        <f t="shared" si="2"/>
        <v>1</v>
      </c>
      <c r="L37" s="255">
        <f>SUM(L17:L36)</f>
        <v>0</v>
      </c>
      <c r="M37" s="255">
        <v>0</v>
      </c>
      <c r="O37" s="501"/>
      <c r="P37" s="502"/>
      <c r="Q37" s="502"/>
      <c r="R37" s="502"/>
      <c r="S37" s="502"/>
      <c r="T37" s="502"/>
      <c r="U37" s="503"/>
    </row>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sheetData>
  <mergeCells count="7">
    <mergeCell ref="O17:U37"/>
    <mergeCell ref="A12:L12"/>
    <mergeCell ref="C13:G13"/>
    <mergeCell ref="C14:D14"/>
    <mergeCell ref="E14:F14"/>
    <mergeCell ref="G14:H14"/>
    <mergeCell ref="I14:J14"/>
  </mergeCells>
  <printOptions horizontalCentered="1"/>
  <pageMargins left="0.70866141732283472" right="0.70866141732283472" top="1.6141732283464567" bottom="0.6692913385826772" header="0.51181102362204722" footer="0.51181102362204722"/>
  <pageSetup scale="50" orientation="landscape" r:id="rId1"/>
  <headerFooter scaleWithDoc="0">
    <oddHeader>&amp;R&amp;7Toronto Hydro-Electric System Limited
EB-2018-0165
Exhibit U
Tab 8
Schedule 1
Appendix D
FILED:  April 30, 2019
Page &amp;P of &amp;N</oddHeader>
    <oddFooter>&amp;C&amp;7&amp;A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31"/>
  <sheetViews>
    <sheetView showGridLines="0" view="pageBreakPreview" zoomScale="60" zoomScaleNormal="85" workbookViewId="0">
      <selection activeCell="B68" sqref="B68"/>
    </sheetView>
  </sheetViews>
  <sheetFormatPr defaultColWidth="9.109375" defaultRowHeight="14.4" outlineLevelRow="1" x14ac:dyDescent="0.3"/>
  <cols>
    <col min="1" max="1" width="5.5546875" style="1" customWidth="1"/>
    <col min="2" max="2" width="64.5546875" style="1" customWidth="1"/>
    <col min="3" max="3" width="20.33203125" style="1" customWidth="1"/>
    <col min="4" max="4" width="18.88671875" style="1" customWidth="1"/>
    <col min="5" max="5" width="18.33203125" style="1" customWidth="1"/>
    <col min="6" max="6" width="16.6640625" style="1" customWidth="1"/>
    <col min="7" max="7" width="17.33203125" style="1" customWidth="1"/>
    <col min="8" max="8" width="9.109375" style="29" customWidth="1"/>
    <col min="9" max="9" width="21" style="1" customWidth="1"/>
    <col min="10" max="10" width="21.33203125" style="1" customWidth="1"/>
    <col min="11" max="12" width="12.5546875" style="1" bestFit="1" customWidth="1"/>
    <col min="13" max="13" width="9.109375" style="1" hidden="1" customWidth="1"/>
    <col min="14" max="18" width="9.109375" style="1" customWidth="1"/>
    <col min="19" max="16384" width="9.109375" style="1"/>
  </cols>
  <sheetData>
    <row r="1" spans="1:4" ht="18" x14ac:dyDescent="0.35">
      <c r="A1" s="384" t="s">
        <v>522</v>
      </c>
    </row>
    <row r="2" spans="1:4" hidden="1" x14ac:dyDescent="0.3"/>
    <row r="3" spans="1:4" hidden="1" x14ac:dyDescent="0.3"/>
    <row r="4" spans="1:4" hidden="1" x14ac:dyDescent="0.3"/>
    <row r="5" spans="1:4" hidden="1" x14ac:dyDescent="0.3"/>
    <row r="6" spans="1:4" hidden="1" x14ac:dyDescent="0.3"/>
    <row r="7" spans="1:4" hidden="1" x14ac:dyDescent="0.3"/>
    <row r="8" spans="1:4" hidden="1" x14ac:dyDescent="0.3"/>
    <row r="9" spans="1:4" hidden="1" x14ac:dyDescent="0.3"/>
    <row r="10" spans="1:4" hidden="1" x14ac:dyDescent="0.3"/>
    <row r="13" spans="1:4" x14ac:dyDescent="0.3">
      <c r="B13" s="260" t="s">
        <v>521</v>
      </c>
      <c r="C13" s="261"/>
      <c r="D13" s="262">
        <v>1</v>
      </c>
    </row>
    <row r="16" spans="1:4" ht="17.399999999999999" x14ac:dyDescent="0.3">
      <c r="B16" s="263" t="s">
        <v>469</v>
      </c>
    </row>
    <row r="17" spans="2:23" x14ac:dyDescent="0.3">
      <c r="B17" s="351" t="s">
        <v>470</v>
      </c>
      <c r="I17" s="303"/>
    </row>
    <row r="18" spans="2:23" ht="12.75" customHeight="1" x14ac:dyDescent="0.3">
      <c r="B18" s="442" t="s">
        <v>471</v>
      </c>
      <c r="C18" s="444" t="s">
        <v>7</v>
      </c>
      <c r="D18" s="511" t="s">
        <v>499</v>
      </c>
      <c r="E18" s="511" t="s">
        <v>473</v>
      </c>
      <c r="F18" s="510" t="s">
        <v>474</v>
      </c>
      <c r="G18" s="508" t="s">
        <v>500</v>
      </c>
    </row>
    <row r="19" spans="2:23" ht="49.5" customHeight="1" x14ac:dyDescent="0.3">
      <c r="B19" s="443"/>
      <c r="C19" s="444"/>
      <c r="D19" s="512"/>
      <c r="E19" s="512"/>
      <c r="F19" s="510"/>
      <c r="G19" s="509"/>
      <c r="I19" s="34"/>
      <c r="J19" s="34"/>
      <c r="K19" s="308"/>
      <c r="L19" s="34"/>
      <c r="M19" s="34"/>
      <c r="N19" s="34"/>
      <c r="O19" s="34"/>
      <c r="P19" s="34"/>
      <c r="Q19" s="34"/>
      <c r="R19" s="34"/>
      <c r="S19" s="34"/>
      <c r="T19" s="34"/>
      <c r="U19" s="34"/>
    </row>
    <row r="20" spans="2:23" x14ac:dyDescent="0.3">
      <c r="B20" s="265" t="str">
        <f>IF(ISBLANK('4. Billing Determinants'!$B21), "", '4. Billing Determinants'!$B21)</f>
        <v>RESIDENTIAL SERVICE CLASSIFICATION</v>
      </c>
      <c r="C20" s="39" t="s">
        <v>36</v>
      </c>
      <c r="D20" s="266">
        <f>IF(C20="", 0, IF(C20="kWh", '4. Billing Determinants'!E21, IF(C20="kVA", '4. Billing Determinants'!F21, '4. Billing Determinants'!D21)))</f>
        <v>4531218421.1652517</v>
      </c>
      <c r="E20" s="267">
        <f>IFERROR(IF(OR(VLOOKUP(B20,'4. Billing Determinants'!$B$21:$K$40,9,0)=0,VLOOKUP(B20,'4. Billing Determinants'!$B$21:$K$40,10,0)=0),HLOOKUP($B20, '5. Allocation of Balances'!$D$4:$Z$76, 63,FALSE) + HLOOKUP($B46, '5. Allocation of Balances'!$D$4:$Z$76, 64,FALSE),HLOOKUP($B20, '5. Allocation of Balances'!$D$4:$Z$76, 63,FALSE)),0)+M20</f>
        <v>2716302.3169311988</v>
      </c>
      <c r="F20" s="301">
        <f>IF(ISERROR(E20/D20),0,IF(C20="# of Customers",E20/D20/$D$13,IF(C20="kVA",(E20/(D20*$D$13)*(D20*12)/(D20*365))*30, (E20/D20)/($D$13))))</f>
        <v>5.9946399940541211E-4</v>
      </c>
      <c r="G20" s="304">
        <f>ROUND(F20,5)</f>
        <v>5.9999999999999995E-4</v>
      </c>
      <c r="H20" s="29" t="str">
        <f t="shared" ref="H20:H39" si="0">IF(C20="", "", IF(C20="# of Customers", "per customer per month", "$/"&amp;C20))</f>
        <v>$/kWh</v>
      </c>
      <c r="I20" s="309"/>
      <c r="J20" s="34"/>
      <c r="K20" s="34"/>
      <c r="L20" s="34"/>
      <c r="M20" s="34"/>
      <c r="N20" s="34"/>
      <c r="O20" s="34"/>
      <c r="P20" s="34"/>
      <c r="Q20" s="34"/>
      <c r="R20" s="34"/>
      <c r="S20" s="34"/>
      <c r="T20" s="34"/>
      <c r="U20" s="34"/>
      <c r="V20" s="305"/>
      <c r="W20" s="307"/>
    </row>
    <row r="21" spans="2:23" x14ac:dyDescent="0.3">
      <c r="B21" s="265" t="str">
        <f>IF(ISBLANK('4. Billing Determinants'!$B22), "", '4. Billing Determinants'!$B22)</f>
        <v>COMPETITIVE SECTOR MULTI-UNIT RESIDENTIAL SERVICE CLASSIFICATION</v>
      </c>
      <c r="C21" s="39" t="s">
        <v>36</v>
      </c>
      <c r="D21" s="266">
        <f>IF(C21="", 0, IF(C21="kWh", '4. Billing Determinants'!E22, IF(C21="kVA", '4. Billing Determinants'!F22, '4. Billing Determinants'!D22)))</f>
        <v>297763684.68568611</v>
      </c>
      <c r="E21" s="267">
        <f>IFERROR(IF(OR(VLOOKUP(B21,'4. Billing Determinants'!$B$21:$K$40,9,0)=0,VLOOKUP(B21,'4. Billing Determinants'!$B$21:$K$40,10,0)=0),HLOOKUP($B21, '5. Allocation of Balances'!$D$4:$Z$76, 63,FALSE) + HLOOKUP($B47, '5. Allocation of Balances'!$D$4:$Z$76, 64,FALSE),HLOOKUP($B21, '5. Allocation of Balances'!$D$4:$Z$76, 63,FALSE)),0)+M21</f>
        <v>135085.96080022308</v>
      </c>
      <c r="F21" s="301">
        <f>IF(ISERROR(E21/D21),0,IF(C21="# of Customers",E21/D21/$D$13,IF(C21="kVA",(E21/(D21*$D$13)*(D21*12)/(D21*365))*30, (E21/D21)/($D$13))))</f>
        <v>4.5366835429517654E-4</v>
      </c>
      <c r="G21" s="304">
        <f t="shared" ref="G21:G22" si="1">ROUND(F21,5)</f>
        <v>4.4999999999999999E-4</v>
      </c>
      <c r="H21" s="29" t="str">
        <f t="shared" si="0"/>
        <v>$/kWh</v>
      </c>
      <c r="I21" s="310"/>
      <c r="J21" s="34"/>
      <c r="K21" s="34"/>
      <c r="L21" s="34"/>
      <c r="M21" s="34"/>
      <c r="N21" s="34"/>
      <c r="O21" s="34"/>
      <c r="P21" s="34"/>
      <c r="Q21" s="34"/>
      <c r="R21" s="34"/>
      <c r="S21" s="34"/>
      <c r="T21" s="34"/>
      <c r="U21" s="34"/>
      <c r="V21" s="305"/>
      <c r="W21" s="307"/>
    </row>
    <row r="22" spans="2:23" x14ac:dyDescent="0.3">
      <c r="B22" s="265" t="str">
        <f>IF(ISBLANK('4. Billing Determinants'!$B23), "", '4. Billing Determinants'!$B23)</f>
        <v>GENERAL SERVICE LESS THAN 50 KW SERVICE CLASSIFICATION</v>
      </c>
      <c r="C22" s="39" t="s">
        <v>36</v>
      </c>
      <c r="D22" s="266">
        <f>IF(C22="", 0, IF(C22="kWh", '4. Billing Determinants'!E23, IF(C22="kVA", '4. Billing Determinants'!F23, '4. Billing Determinants'!D23)))</f>
        <v>2299006607.8208437</v>
      </c>
      <c r="E22" s="267">
        <f>IFERROR(IF(OR(VLOOKUP(B22,'4. Billing Determinants'!$B$21:$K$40,9,0)=0,VLOOKUP(B22,'4. Billing Determinants'!$B$21:$K$40,10,0)=0),HLOOKUP($B22, '5. Allocation of Balances'!$D$4:$Z$76, 63,FALSE) + HLOOKUP($B48, '5. Allocation of Balances'!$D$4:$Z$76, 64,FALSE),HLOOKUP($B22, '5. Allocation of Balances'!$D$4:$Z$76, 63,FALSE)),0)+M22</f>
        <v>1607984.8966337543</v>
      </c>
      <c r="F22" s="301">
        <f>IF(ISERROR(E22/D22),0,IF(C22="# of Customers",E22/D22/$D$13,IF(C22="kVA",(E22/(D22*$D$13)*(D22*12)/(D22*365))*30, (E22/D22)/($D$13))))</f>
        <v>6.9942595691706722E-4</v>
      </c>
      <c r="G22" s="304">
        <f t="shared" si="1"/>
        <v>6.9999999999999999E-4</v>
      </c>
      <c r="H22" s="29" t="str">
        <f t="shared" si="0"/>
        <v>$/kWh</v>
      </c>
      <c r="I22" s="34"/>
      <c r="J22" s="34"/>
      <c r="K22" s="34"/>
      <c r="L22" s="34"/>
      <c r="M22" s="34"/>
      <c r="N22" s="34"/>
      <c r="O22" s="34"/>
      <c r="P22" s="34"/>
      <c r="Q22" s="34"/>
      <c r="R22" s="34"/>
      <c r="S22" s="34"/>
      <c r="T22" s="34"/>
      <c r="U22" s="34"/>
      <c r="V22" s="305"/>
      <c r="W22" s="307"/>
    </row>
    <row r="23" spans="2:23" x14ac:dyDescent="0.3">
      <c r="B23" s="265" t="str">
        <f>IF(ISBLANK('4. Billing Determinants'!$B24), "", '4. Billing Determinants'!$B24)</f>
        <v>GENERAL SERVICE 50 TO 999 KW SERVICE CLASSIFICATION</v>
      </c>
      <c r="C23" s="39" t="s">
        <v>37</v>
      </c>
      <c r="D23" s="266">
        <f>IF(C23="", 0, IF(C23="kWh", '4. Billing Determinants'!E24, IF(C23="kVA", '4. Billing Determinants'!F24, '4. Billing Determinants'!D24)))</f>
        <v>24899003.538802147</v>
      </c>
      <c r="E23" s="267">
        <f>IFERROR(IF(OR(VLOOKUP(B23,'4. Billing Determinants'!$B$21:$K$40,9,0)=0,VLOOKUP(B23,'4. Billing Determinants'!$B$21:$K$40,10,0)=0),HLOOKUP($B23, '5. Allocation of Balances'!$D$4:$Z$76, 63,FALSE) + HLOOKUP($B49, '5. Allocation of Balances'!$D$4:$Z$76, 64,FALSE),HLOOKUP($B23, '5. Allocation of Balances'!$D$4:$Z$76, 63,FALSE)),0)+M23</f>
        <v>11172266.797742838</v>
      </c>
      <c r="F23" s="301">
        <f t="shared" ref="F23:F39" si="2">IF(ISERROR(E23/D23),0,IF(C23="# of Customers",E23/D23/$D$13,IF(C23="kVA",(E23/(D23*$D$13)*(D23*12)/(D23*365))*30, (E23/D23)/($D$13))))</f>
        <v>0.4425567485026729</v>
      </c>
      <c r="G23" s="304">
        <f>ROUND(F23,4)</f>
        <v>0.44259999999999999</v>
      </c>
      <c r="H23" s="29" t="str">
        <f t="shared" si="0"/>
        <v>$/kVA</v>
      </c>
      <c r="J23" s="34"/>
      <c r="K23" s="34"/>
      <c r="L23" s="34"/>
      <c r="M23" s="34"/>
      <c r="N23" s="34"/>
      <c r="O23" s="34"/>
      <c r="P23" s="34"/>
      <c r="Q23" s="34"/>
      <c r="R23" s="34"/>
      <c r="S23" s="34"/>
      <c r="T23" s="34"/>
      <c r="U23" s="34"/>
      <c r="V23" s="306"/>
      <c r="W23" s="307"/>
    </row>
    <row r="24" spans="2:23" x14ac:dyDescent="0.3">
      <c r="B24" s="265" t="str">
        <f>IF(ISBLANK('4. Billing Determinants'!$B25), "", '4. Billing Determinants'!$B25)</f>
        <v>GENERAL SERVICE 1,000 TO 4,999 KW SERVICE CLASSIFICATION</v>
      </c>
      <c r="C24" s="39" t="s">
        <v>37</v>
      </c>
      <c r="D24" s="266">
        <f>IF(C24="", 0, IF(C24="kWh", '4. Billing Determinants'!E25, IF(C24="kVA", '4. Billing Determinants'!F25, '4. Billing Determinants'!D25)))</f>
        <v>10406673.87563662</v>
      </c>
      <c r="E24" s="267">
        <f>IFERROR(IF(OR(VLOOKUP(B24,'4. Billing Determinants'!$B$21:$K$40,9,0)=0,VLOOKUP(B24,'4. Billing Determinants'!$B$21:$K$40,10,0)=0),HLOOKUP($B24, '5. Allocation of Balances'!$D$4:$Z$76, 63,FALSE) + HLOOKUP($B50, '5. Allocation of Balances'!$D$4:$Z$76, 64,FALSE),HLOOKUP($B24, '5. Allocation of Balances'!$D$4:$Z$76, 63,FALSE)),0)+M24</f>
        <v>5315151.7124745687</v>
      </c>
      <c r="F24" s="301">
        <f t="shared" si="2"/>
        <v>0.50374802532405794</v>
      </c>
      <c r="G24" s="304">
        <f>ROUND(F24,4)</f>
        <v>0.50370000000000004</v>
      </c>
      <c r="H24" s="29" t="str">
        <f t="shared" si="0"/>
        <v>$/kVA</v>
      </c>
      <c r="J24" s="34"/>
      <c r="K24" s="34"/>
      <c r="L24" s="34"/>
      <c r="M24" s="34"/>
      <c r="N24" s="34"/>
      <c r="O24" s="34"/>
      <c r="P24" s="34"/>
      <c r="Q24" s="34"/>
      <c r="R24" s="34"/>
      <c r="S24" s="34"/>
      <c r="T24" s="34"/>
      <c r="U24" s="34"/>
      <c r="V24" s="306"/>
      <c r="W24" s="307"/>
    </row>
    <row r="25" spans="2:23" x14ac:dyDescent="0.3">
      <c r="B25" s="265" t="str">
        <f>IF(ISBLANK('4. Billing Determinants'!$B26), "", '4. Billing Determinants'!$B26)</f>
        <v>LARGE USE SERVICE CLASSIFICATION</v>
      </c>
      <c r="C25" s="39" t="s">
        <v>37</v>
      </c>
      <c r="D25" s="266">
        <f>IF(C25="", 0, IF(C25="kWh", '4. Billing Determinants'!E26, IF(C25="kVA", '4. Billing Determinants'!F26, '4. Billing Determinants'!D26)))</f>
        <v>4600359.7375704199</v>
      </c>
      <c r="E25" s="267">
        <f>IFERROR(IF(OR(VLOOKUP(B25,'4. Billing Determinants'!$B$21:$K$40,9,0)=0,VLOOKUP(B25,'4. Billing Determinants'!$B$21:$K$40,10,0)=0),HLOOKUP($B25, '5. Allocation of Balances'!$D$4:$Z$76, 63,FALSE) + HLOOKUP($B51, '5. Allocation of Balances'!$D$4:$Z$76, 64,FALSE),HLOOKUP($B25, '5. Allocation of Balances'!$D$4:$Z$76, 63,FALSE)),0)+M25</f>
        <v>2503978.9400153887</v>
      </c>
      <c r="F25" s="301">
        <f t="shared" si="2"/>
        <v>0.53684450771878578</v>
      </c>
      <c r="G25" s="304">
        <f>ROUND(F25,4)</f>
        <v>0.53680000000000005</v>
      </c>
      <c r="H25" s="29" t="str">
        <f t="shared" si="0"/>
        <v>$/kVA</v>
      </c>
      <c r="J25" s="34"/>
      <c r="K25" s="34"/>
      <c r="L25" s="34"/>
      <c r="M25" s="34"/>
      <c r="N25" s="34"/>
      <c r="O25" s="34"/>
      <c r="P25" s="34"/>
      <c r="Q25" s="34"/>
      <c r="R25" s="34"/>
      <c r="S25" s="34"/>
      <c r="T25" s="34"/>
      <c r="U25" s="34"/>
      <c r="V25" s="306"/>
      <c r="W25" s="307"/>
    </row>
    <row r="26" spans="2:23" x14ac:dyDescent="0.3">
      <c r="B26" s="265" t="str">
        <f>IF(ISBLANK('4. Billing Determinants'!$B27), "", '4. Billing Determinants'!$B27)</f>
        <v>STANDBY POWER SERVICE CLASSIFICATION</v>
      </c>
      <c r="C26" s="39" t="s">
        <v>37</v>
      </c>
      <c r="D26" s="266">
        <f>IF(C26="", 0, IF(C26="kWh", '4. Billing Determinants'!E27, IF(C26="kVA", '4. Billing Determinants'!F27, '4. Billing Determinants'!D27)))</f>
        <v>0</v>
      </c>
      <c r="E26" s="267">
        <f>IFERROR(IF(OR(VLOOKUP(B26,'4. Billing Determinants'!$B$21:$K$40,9,0)=0,VLOOKUP(B26,'4. Billing Determinants'!$B$21:$K$40,10,0)=0),HLOOKUP($B26, '5. Allocation of Balances'!$D$4:$Z$76, 63,FALSE) + HLOOKUP($B52, '5. Allocation of Balances'!$D$4:$Z$76, 64,FALSE),HLOOKUP($B26, '5. Allocation of Balances'!$D$4:$Z$76, 63,FALSE)),0)+M26</f>
        <v>0</v>
      </c>
      <c r="F26" s="301">
        <f t="shared" si="2"/>
        <v>0</v>
      </c>
      <c r="G26" s="304">
        <f>ROUND(F26,4)</f>
        <v>0</v>
      </c>
      <c r="H26" s="29" t="str">
        <f t="shared" si="0"/>
        <v>$/kVA</v>
      </c>
      <c r="I26" s="34"/>
      <c r="J26" s="34"/>
      <c r="K26" s="34"/>
      <c r="L26" s="34"/>
      <c r="M26" s="34"/>
      <c r="N26" s="34"/>
      <c r="O26" s="34"/>
      <c r="P26" s="34"/>
      <c r="Q26" s="34"/>
      <c r="R26" s="34"/>
      <c r="S26" s="34"/>
      <c r="T26" s="34"/>
      <c r="U26" s="34"/>
      <c r="V26" s="306"/>
      <c r="W26" s="307"/>
    </row>
    <row r="27" spans="2:23" x14ac:dyDescent="0.3">
      <c r="B27" s="265" t="str">
        <f>IF(ISBLANK('4. Billing Determinants'!$B28), "", '4. Billing Determinants'!$B28)</f>
        <v>UNMETERED SCATTERED LOAD SERVICE CLASSIFICATION</v>
      </c>
      <c r="C27" s="39" t="s">
        <v>36</v>
      </c>
      <c r="D27" s="266">
        <f>IF(C27="", 0, IF(C27="kWh", '4. Billing Determinants'!E28, IF(C27="kVA", '4. Billing Determinants'!F28, '4. Billing Determinants'!D28)))</f>
        <v>40588612.341543451</v>
      </c>
      <c r="E27" s="267">
        <f>IFERROR(IF(OR(VLOOKUP(B27,'4. Billing Determinants'!$B$21:$K$40,9,0)=0,VLOOKUP(B27,'4. Billing Determinants'!$B$21:$K$40,10,0)=0),HLOOKUP($B27, '5. Allocation of Balances'!$D$4:$Z$76, 63,FALSE) + HLOOKUP($B53, '5. Allocation of Balances'!$D$4:$Z$76, 64,FALSE),HLOOKUP($B27, '5. Allocation of Balances'!$D$4:$Z$76, 63,FALSE)),0)+M27</f>
        <v>29596.660081626036</v>
      </c>
      <c r="F27" s="301">
        <f t="shared" si="2"/>
        <v>7.2918630064455596E-4</v>
      </c>
      <c r="G27" s="304">
        <f>ROUND(F27,5)</f>
        <v>7.2999999999999996E-4</v>
      </c>
      <c r="H27" s="29" t="str">
        <f t="shared" si="0"/>
        <v>$/kWh</v>
      </c>
      <c r="I27" s="311"/>
      <c r="J27" s="34"/>
      <c r="K27" s="34"/>
      <c r="L27" s="34"/>
      <c r="M27" s="34"/>
      <c r="N27" s="34"/>
      <c r="O27" s="34"/>
      <c r="P27" s="34"/>
      <c r="Q27" s="34"/>
      <c r="R27" s="34"/>
      <c r="S27" s="34"/>
      <c r="T27" s="34"/>
      <c r="U27" s="34"/>
      <c r="V27" s="305"/>
      <c r="W27" s="307"/>
    </row>
    <row r="28" spans="2:23" x14ac:dyDescent="0.3">
      <c r="B28" s="265" t="str">
        <f>IF(ISBLANK('4. Billing Determinants'!$B29), "", '4. Billing Determinants'!$B29)</f>
        <v>STREET LIGHTING SERVICE CLASSIFICATION</v>
      </c>
      <c r="C28" s="39" t="s">
        <v>37</v>
      </c>
      <c r="D28" s="266">
        <f>IF(C28="", 0, IF(C28="kWh", '4. Billing Determinants'!E29, IF(C28="kVA", '4. Billing Determinants'!F29, '4. Billing Determinants'!D29)))</f>
        <v>326300</v>
      </c>
      <c r="E28" s="267">
        <f>IFERROR(IF(OR(VLOOKUP(B28,'4. Billing Determinants'!$B$21:$K$40,9,0)=0,VLOOKUP(B28,'4. Billing Determinants'!$B$21:$K$40,10,0)=0),HLOOKUP($B28, '5. Allocation of Balances'!$D$4:$Z$76, 63,FALSE) + HLOOKUP($B54, '5. Allocation of Balances'!$D$4:$Z$76, 64,FALSE),HLOOKUP($B28, '5. Allocation of Balances'!$D$4:$Z$76, 63,FALSE)),0)+M28</f>
        <v>84745.846373003122</v>
      </c>
      <c r="F28" s="301">
        <f t="shared" si="2"/>
        <v>0.2561598049889473</v>
      </c>
      <c r="G28" s="304">
        <f>ROUND(F28,4)</f>
        <v>0.25619999999999998</v>
      </c>
      <c r="H28" s="29" t="str">
        <f t="shared" si="0"/>
        <v>$/kVA</v>
      </c>
      <c r="I28" s="312"/>
      <c r="J28" s="34"/>
      <c r="K28" s="312"/>
      <c r="L28" s="34"/>
      <c r="M28" s="34"/>
      <c r="N28" s="34"/>
      <c r="O28" s="34"/>
      <c r="P28" s="34"/>
      <c r="Q28" s="34"/>
      <c r="R28" s="34"/>
      <c r="S28" s="34"/>
      <c r="T28" s="34"/>
      <c r="U28" s="34"/>
      <c r="V28" s="306"/>
      <c r="W28" s="307"/>
    </row>
    <row r="29" spans="2:23" hidden="1" x14ac:dyDescent="0.3">
      <c r="B29" s="265" t="str">
        <f>IF(ISBLANK('4. Billing Determinants'!$B30), "", '4. Billing Determinants'!$B30)</f>
        <v/>
      </c>
      <c r="C29" s="39"/>
      <c r="D29" s="266">
        <f>IF(C29="", 0, IF(C29="kWh", '4. Billing Determinants'!E30, IF(C29="kVA", '4. Billing Determinants'!F30, '4. Billing Determinants'!D30)))</f>
        <v>0</v>
      </c>
      <c r="E29" s="267">
        <f>IFERROR(IF(OR(VLOOKUP(B29,'4. Billing Determinants'!$B$21:$K$40,9,0)=0,VLOOKUP(B29,'4. Billing Determinants'!$B$21:$K$40,10,0)=0),HLOOKUP($B29, '5. Allocation of Balances'!$D$4:$Z$76, 63,FALSE) + HLOOKUP($B55, '5. Allocation of Balances'!$D$4:$Z$76, 64,FALSE),HLOOKUP($B29, '5. Allocation of Balances'!$D$4:$Z$76, 63,FALSE)),0)+M29</f>
        <v>0</v>
      </c>
      <c r="F29" s="301">
        <f t="shared" si="2"/>
        <v>0</v>
      </c>
      <c r="H29" s="29" t="str">
        <f t="shared" si="0"/>
        <v/>
      </c>
      <c r="I29" s="34"/>
      <c r="J29" s="34"/>
      <c r="K29" s="312"/>
      <c r="L29" s="34"/>
      <c r="M29" s="34"/>
      <c r="N29" s="34"/>
      <c r="O29" s="34"/>
      <c r="P29" s="34"/>
      <c r="Q29" s="34"/>
      <c r="R29" s="34"/>
      <c r="S29" s="34"/>
      <c r="T29" s="34"/>
      <c r="U29" s="34"/>
      <c r="W29" s="307"/>
    </row>
    <row r="30" spans="2:23" hidden="1" x14ac:dyDescent="0.3">
      <c r="B30" s="265" t="str">
        <f>IF(ISBLANK('4. Billing Determinants'!$B31), "", '4. Billing Determinants'!$B31)</f>
        <v/>
      </c>
      <c r="C30" s="39"/>
      <c r="D30" s="266">
        <f>IF(C30="", 0, IF(C30="kWh", '4. Billing Determinants'!E31, IF(C30="kVA", '4. Billing Determinants'!F31, '4. Billing Determinants'!D31)))</f>
        <v>0</v>
      </c>
      <c r="E30" s="267">
        <f>IFERROR(IF(OR(VLOOKUP(B30,'4. Billing Determinants'!$B$21:$K$40,9,0)=0,VLOOKUP(B30,'4. Billing Determinants'!$B$21:$K$40,10,0)=0),HLOOKUP($B30, '5. Allocation of Balances'!$D$4:$Z$76, 63,FALSE) + HLOOKUP($B56, '5. Allocation of Balances'!$D$4:$Z$76, 64,FALSE),HLOOKUP($B30, '5. Allocation of Balances'!$D$4:$Z$76, 63,FALSE)),0)+M30</f>
        <v>0</v>
      </c>
      <c r="F30" s="301">
        <f t="shared" si="2"/>
        <v>0</v>
      </c>
      <c r="H30" s="29" t="str">
        <f t="shared" si="0"/>
        <v/>
      </c>
      <c r="I30" s="34"/>
      <c r="J30" s="34"/>
      <c r="K30" s="34"/>
      <c r="L30" s="312"/>
      <c r="M30" s="34"/>
      <c r="N30" s="34"/>
      <c r="O30" s="34"/>
      <c r="P30" s="34"/>
      <c r="Q30" s="34"/>
      <c r="R30" s="34"/>
      <c r="S30" s="34"/>
      <c r="T30" s="34"/>
      <c r="U30" s="34"/>
    </row>
    <row r="31" spans="2:23" hidden="1" x14ac:dyDescent="0.3">
      <c r="B31" s="265" t="str">
        <f>IF(ISBLANK('4. Billing Determinants'!$B32), "", '4. Billing Determinants'!$B32)</f>
        <v/>
      </c>
      <c r="C31" s="39"/>
      <c r="D31" s="266">
        <f>IF(C31="", 0, IF(C31="kWh", '4. Billing Determinants'!E32, IF(C31="kVA", '4. Billing Determinants'!F32, '4. Billing Determinants'!D32)))</f>
        <v>0</v>
      </c>
      <c r="E31" s="267">
        <f>IFERROR(IF(OR(VLOOKUP(B31,'4. Billing Determinants'!$B$21:$K$40,9,0)=0,VLOOKUP(B31,'4. Billing Determinants'!$B$21:$K$40,10,0)=0),HLOOKUP($B31, '5. Allocation of Balances'!$D$4:$Z$76, 63,FALSE) + HLOOKUP($B57, '5. Allocation of Balances'!$D$4:$Z$76, 64,FALSE),HLOOKUP($B31, '5. Allocation of Balances'!$D$4:$Z$76, 63,FALSE)),0)+M31</f>
        <v>0</v>
      </c>
      <c r="F31" s="301">
        <f t="shared" si="2"/>
        <v>0</v>
      </c>
      <c r="H31" s="29" t="str">
        <f t="shared" si="0"/>
        <v/>
      </c>
      <c r="I31" s="34"/>
      <c r="J31" s="34"/>
      <c r="K31" s="34"/>
      <c r="L31" s="34"/>
      <c r="M31" s="34"/>
      <c r="N31" s="34"/>
      <c r="O31" s="34"/>
      <c r="P31" s="34"/>
      <c r="Q31" s="34"/>
      <c r="R31" s="34"/>
      <c r="S31" s="34"/>
      <c r="T31" s="34"/>
      <c r="U31" s="34"/>
    </row>
    <row r="32" spans="2:23" hidden="1" x14ac:dyDescent="0.3">
      <c r="B32" s="265" t="str">
        <f>IF(ISBLANK('4. Billing Determinants'!$B33), "", '4. Billing Determinants'!$B33)</f>
        <v/>
      </c>
      <c r="C32" s="39"/>
      <c r="D32" s="266">
        <f>IF(C32="", 0, IF(C32="kWh", '4. Billing Determinants'!E33, IF(C32="kVA", '4. Billing Determinants'!F33, '4. Billing Determinants'!D33)))</f>
        <v>0</v>
      </c>
      <c r="E32" s="267">
        <f>IFERROR(IF(OR(VLOOKUP(B32,'4. Billing Determinants'!$B$21:$K$40,9,0)=0,VLOOKUP(B32,'4. Billing Determinants'!$B$21:$K$40,10,0)=0),HLOOKUP($B32, '5. Allocation of Balances'!$D$4:$Z$76, 63,FALSE) + HLOOKUP($B58, '5. Allocation of Balances'!$D$4:$Z$76, 64,FALSE),HLOOKUP($B32, '5. Allocation of Balances'!$D$4:$Z$76, 63,FALSE)),0)+M32</f>
        <v>0</v>
      </c>
      <c r="F32" s="301">
        <f t="shared" si="2"/>
        <v>0</v>
      </c>
      <c r="H32" s="29" t="str">
        <f t="shared" si="0"/>
        <v/>
      </c>
      <c r="I32" s="34"/>
      <c r="J32" s="34"/>
      <c r="K32" s="34"/>
      <c r="L32" s="34"/>
      <c r="M32" s="34"/>
      <c r="N32" s="34"/>
      <c r="O32" s="34"/>
      <c r="P32" s="34"/>
      <c r="Q32" s="34"/>
      <c r="R32" s="34"/>
      <c r="S32" s="34"/>
      <c r="T32" s="34"/>
      <c r="U32" s="34"/>
    </row>
    <row r="33" spans="2:21" hidden="1" x14ac:dyDescent="0.3">
      <c r="B33" s="265" t="str">
        <f>IF(ISBLANK('4. Billing Determinants'!$B34), "", '4. Billing Determinants'!$B34)</f>
        <v/>
      </c>
      <c r="C33" s="39"/>
      <c r="D33" s="266">
        <f>IF(C33="", 0, IF(C33="kWh", '4. Billing Determinants'!E34, IF(C33="kVA", '4. Billing Determinants'!F34, '4. Billing Determinants'!D34)))</f>
        <v>0</v>
      </c>
      <c r="E33" s="267">
        <f>IFERROR(IF(OR(VLOOKUP(B33,'4. Billing Determinants'!$B$21:$K$40,9,0)=0,VLOOKUP(B33,'4. Billing Determinants'!$B$21:$K$40,10,0)=0),HLOOKUP($B33, '5. Allocation of Balances'!$D$4:$Z$76, 63,FALSE) + HLOOKUP($B59, '5. Allocation of Balances'!$D$4:$Z$76, 64,FALSE),HLOOKUP($B33, '5. Allocation of Balances'!$D$4:$Z$76, 63,FALSE)),0)+M33</f>
        <v>0</v>
      </c>
      <c r="F33" s="301">
        <f t="shared" si="2"/>
        <v>0</v>
      </c>
      <c r="H33" s="29" t="str">
        <f t="shared" si="0"/>
        <v/>
      </c>
      <c r="I33" s="34"/>
      <c r="J33" s="34"/>
      <c r="K33" s="34"/>
      <c r="L33" s="34"/>
      <c r="M33" s="34"/>
      <c r="N33" s="34"/>
      <c r="O33" s="34"/>
      <c r="P33" s="34"/>
      <c r="Q33" s="34"/>
      <c r="R33" s="34"/>
      <c r="S33" s="34"/>
      <c r="T33" s="34"/>
      <c r="U33" s="34"/>
    </row>
    <row r="34" spans="2:21" hidden="1" x14ac:dyDescent="0.3">
      <c r="B34" s="265" t="str">
        <f>IF(ISBLANK('4. Billing Determinants'!$B35), "", '4. Billing Determinants'!$B35)</f>
        <v/>
      </c>
      <c r="C34" s="39"/>
      <c r="D34" s="266">
        <f>IF(C34="", 0, IF(C34="kWh", '4. Billing Determinants'!E35, IF(C34="kVA", '4. Billing Determinants'!F35, '4. Billing Determinants'!D35)))</f>
        <v>0</v>
      </c>
      <c r="E34" s="267">
        <f>IFERROR(IF(OR(VLOOKUP(B34,'4. Billing Determinants'!$B$21:$K$40,9,0)=0,VLOOKUP(B34,'4. Billing Determinants'!$B$21:$K$40,10,0)=0),HLOOKUP($B34, '5. Allocation of Balances'!$D$4:$Z$76, 63,FALSE) + HLOOKUP($B60, '5. Allocation of Balances'!$D$4:$Z$76, 64,FALSE),HLOOKUP($B34, '5. Allocation of Balances'!$D$4:$Z$76, 63,FALSE)),0)+M34</f>
        <v>0</v>
      </c>
      <c r="F34" s="301">
        <f t="shared" si="2"/>
        <v>0</v>
      </c>
      <c r="H34" s="29" t="str">
        <f t="shared" si="0"/>
        <v/>
      </c>
      <c r="I34" s="34"/>
      <c r="J34" s="34"/>
      <c r="K34" s="34"/>
      <c r="L34" s="34"/>
      <c r="M34" s="34"/>
      <c r="N34" s="34"/>
      <c r="O34" s="34"/>
      <c r="P34" s="34"/>
      <c r="Q34" s="34"/>
      <c r="R34" s="34"/>
      <c r="S34" s="34"/>
      <c r="T34" s="34"/>
      <c r="U34" s="34"/>
    </row>
    <row r="35" spans="2:21" hidden="1" x14ac:dyDescent="0.3">
      <c r="B35" s="265" t="str">
        <f>IF(ISBLANK('4. Billing Determinants'!$B36), "", '4. Billing Determinants'!$B36)</f>
        <v/>
      </c>
      <c r="C35" s="39"/>
      <c r="D35" s="266">
        <f>IF(C35="", 0, IF(C35="kWh", '4. Billing Determinants'!E36, IF(C35="kVA", '4. Billing Determinants'!F36, '4. Billing Determinants'!D36)))</f>
        <v>0</v>
      </c>
      <c r="E35" s="267">
        <f>IFERROR(IF(OR(VLOOKUP(B35,'4. Billing Determinants'!$B$21:$K$40,9,0)=0,VLOOKUP(B35,'4. Billing Determinants'!$B$21:$K$40,10,0)=0),HLOOKUP($B35, '5. Allocation of Balances'!$D$4:$Z$76, 63,FALSE) + HLOOKUP($B61, '5. Allocation of Balances'!$D$4:$Z$76, 64,FALSE),HLOOKUP($B35, '5. Allocation of Balances'!$D$4:$Z$76, 63,FALSE)),0)+M35</f>
        <v>0</v>
      </c>
      <c r="F35" s="301">
        <f t="shared" si="2"/>
        <v>0</v>
      </c>
      <c r="H35" s="29" t="str">
        <f t="shared" si="0"/>
        <v/>
      </c>
    </row>
    <row r="36" spans="2:21" hidden="1" x14ac:dyDescent="0.3">
      <c r="B36" s="265" t="str">
        <f>IF(ISBLANK('4. Billing Determinants'!$B37), "", '4. Billing Determinants'!$B37)</f>
        <v/>
      </c>
      <c r="C36" s="39"/>
      <c r="D36" s="266">
        <f>IF(C36="", 0, IF(C36="kWh", '4. Billing Determinants'!E37, IF(C36="kVA", '4. Billing Determinants'!F37, '4. Billing Determinants'!D37)))</f>
        <v>0</v>
      </c>
      <c r="E36" s="267">
        <f>IFERROR(IF(OR(VLOOKUP(B36,'4. Billing Determinants'!$B$21:$K$40,9,0)=0,VLOOKUP(B36,'4. Billing Determinants'!$B$21:$K$40,10,0)=0),HLOOKUP($B36, '5. Allocation of Balances'!$D$4:$Z$76, 63,FALSE) + HLOOKUP($B62, '5. Allocation of Balances'!$D$4:$Z$76, 64,FALSE),HLOOKUP($B36, '5. Allocation of Balances'!$D$4:$Z$76, 63,FALSE)),0)+M36</f>
        <v>0</v>
      </c>
      <c r="F36" s="301">
        <f t="shared" si="2"/>
        <v>0</v>
      </c>
      <c r="H36" s="29" t="str">
        <f t="shared" si="0"/>
        <v/>
      </c>
    </row>
    <row r="37" spans="2:21" hidden="1" x14ac:dyDescent="0.3">
      <c r="B37" s="265" t="str">
        <f>IF(ISBLANK('4. Billing Determinants'!$B38), "", '4. Billing Determinants'!$B38)</f>
        <v/>
      </c>
      <c r="C37" s="39"/>
      <c r="D37" s="266">
        <f>IF(C37="", 0, IF(C37="kWh", '4. Billing Determinants'!E38, IF(C37="kVA", '4. Billing Determinants'!F38, '4. Billing Determinants'!D38)))</f>
        <v>0</v>
      </c>
      <c r="E37" s="267">
        <f>IFERROR(IF(OR(VLOOKUP(B37,'4. Billing Determinants'!$B$21:$K$40,9,0)=0,VLOOKUP(B37,'4. Billing Determinants'!$B$21:$K$40,10,0)=0),HLOOKUP($B37, '5. Allocation of Balances'!$D$4:$Z$76, 63,FALSE) + HLOOKUP($B63, '5. Allocation of Balances'!$D$4:$Z$76, 64,FALSE),HLOOKUP($B37, '5. Allocation of Balances'!$D$4:$Z$76, 63,FALSE)),0)+M37</f>
        <v>0</v>
      </c>
      <c r="F37" s="301">
        <f t="shared" si="2"/>
        <v>0</v>
      </c>
      <c r="H37" s="29" t="str">
        <f t="shared" si="0"/>
        <v/>
      </c>
    </row>
    <row r="38" spans="2:21" hidden="1" x14ac:dyDescent="0.3">
      <c r="B38" s="265" t="str">
        <f>IF(ISBLANK('4. Billing Determinants'!$B39), "", '4. Billing Determinants'!$B39)</f>
        <v/>
      </c>
      <c r="C38" s="39"/>
      <c r="D38" s="266">
        <f>IF(C38="", 0, IF(C38="kWh", '4. Billing Determinants'!E39, IF(C38="kVA", '4. Billing Determinants'!F39, '4. Billing Determinants'!D39)))</f>
        <v>0</v>
      </c>
      <c r="E38" s="267">
        <f>IFERROR(IF(OR(VLOOKUP(B38,'4. Billing Determinants'!$B$21:$K$40,9,0)=0,VLOOKUP(B38,'4. Billing Determinants'!$B$21:$K$40,10,0)=0),HLOOKUP($B38, '5. Allocation of Balances'!$D$4:$Z$76, 63,FALSE) + HLOOKUP($B64, '5. Allocation of Balances'!$D$4:$Z$76, 64,FALSE),HLOOKUP($B38, '5. Allocation of Balances'!$D$4:$Z$76, 63,FALSE)),0)+M38</f>
        <v>0</v>
      </c>
      <c r="F38" s="301">
        <f t="shared" si="2"/>
        <v>0</v>
      </c>
      <c r="H38" s="29" t="str">
        <f t="shared" si="0"/>
        <v/>
      </c>
      <c r="I38" s="31"/>
    </row>
    <row r="39" spans="2:21" hidden="1" x14ac:dyDescent="0.3">
      <c r="B39" s="265" t="str">
        <f>IF(ISBLANK('4. Billing Determinants'!$B40), "", '4. Billing Determinants'!$B40)</f>
        <v/>
      </c>
      <c r="C39" s="39"/>
      <c r="D39" s="266">
        <f>IF(C39="", 0, IF(C39="kWh", '4. Billing Determinants'!E40, IF(C39="kVA", '4. Billing Determinants'!F40, '4. Billing Determinants'!D40)))</f>
        <v>0</v>
      </c>
      <c r="E39" s="267">
        <f>IFERROR(IF(OR(VLOOKUP(B39,'4. Billing Determinants'!$B$21:$K$40,9,0)=0,VLOOKUP(B39,'4. Billing Determinants'!$B$21:$K$40,10,0)=0),HLOOKUP($B39, '5. Allocation of Balances'!$D$4:$Z$76, 63,FALSE) + HLOOKUP($B65, '5. Allocation of Balances'!$D$4:$Z$76, 64,FALSE),HLOOKUP($B39, '5. Allocation of Balances'!$D$4:$Z$76, 63,FALSE)),0)+M39</f>
        <v>0</v>
      </c>
      <c r="F39" s="301">
        <f t="shared" si="2"/>
        <v>0</v>
      </c>
      <c r="H39" s="29" t="str">
        <f t="shared" si="0"/>
        <v/>
      </c>
    </row>
    <row r="40" spans="2:21" x14ac:dyDescent="0.3">
      <c r="B40" s="269" t="s">
        <v>24</v>
      </c>
      <c r="C40" s="270"/>
      <c r="D40" s="271"/>
      <c r="E40" s="272">
        <f>SUM(E20:E39)</f>
        <v>23565113.131052602</v>
      </c>
      <c r="F40" s="269"/>
      <c r="G40" s="269"/>
    </row>
    <row r="42" spans="2:21" ht="15.6" x14ac:dyDescent="0.3">
      <c r="B42" s="273" t="s">
        <v>475</v>
      </c>
    </row>
    <row r="43" spans="2:21" x14ac:dyDescent="0.3">
      <c r="B43" s="427" t="s">
        <v>476</v>
      </c>
    </row>
    <row r="44" spans="2:21" ht="12.75" customHeight="1" x14ac:dyDescent="0.3">
      <c r="B44" s="442" t="s">
        <v>471</v>
      </c>
      <c r="C44" s="444" t="s">
        <v>7</v>
      </c>
      <c r="D44" s="511" t="s">
        <v>472</v>
      </c>
      <c r="E44" s="511" t="s">
        <v>477</v>
      </c>
      <c r="F44" s="510" t="s">
        <v>519</v>
      </c>
      <c r="G44" s="510" t="s">
        <v>520</v>
      </c>
    </row>
    <row r="45" spans="2:21" ht="56.25" customHeight="1" x14ac:dyDescent="0.3">
      <c r="B45" s="443"/>
      <c r="C45" s="444"/>
      <c r="D45" s="512"/>
      <c r="E45" s="512"/>
      <c r="F45" s="510"/>
      <c r="G45" s="510"/>
    </row>
    <row r="46" spans="2:21" x14ac:dyDescent="0.3">
      <c r="B46" s="265" t="str">
        <f>IF(ISBLANK('4. Billing Determinants'!B21), "", '4. Billing Determinants'!B21)</f>
        <v>RESIDENTIAL SERVICE CLASSIFICATION</v>
      </c>
      <c r="C46" s="39" t="s">
        <v>36</v>
      </c>
      <c r="D46" s="266">
        <f>IF(C46="", 0, IF(C46="kWh", '4. Billing Determinants'!L21, IF(C46="kVA", '4. Billing Determinants'!M21, '4. Billing Determinants'!D21)))</f>
        <v>4531218421.1652517</v>
      </c>
      <c r="E46" s="267">
        <f>IFERROR(IF(OR(VLOOKUP(B46,'4. Billing Determinants'!$B$21:$K$40,9,0)=0,VLOOKUP(B46,'4. Billing Determinants'!$B$21:$K$40,10,0)=0),0,HLOOKUP($B46, '5. Allocation of Balances'!$D$4:$Z$76, 64,FALSE)),0)</f>
        <v>0</v>
      </c>
      <c r="F46" s="301">
        <f>IF(ISERROR(E46/D46),0,IF(C46="# of Customers",E46/D46/$D$13,IF(C46="kVA",(E46/(D46*$D$13)*(D46*12)/(D46*365))*30, (E46/D46)/($D$13))))</f>
        <v>0</v>
      </c>
      <c r="G46" s="304">
        <f>ROUND(F46,5)</f>
        <v>0</v>
      </c>
      <c r="H46" s="29" t="str">
        <f t="shared" ref="H46:H65" si="3">IF(C46="", "", IF(C46="# of Customers", "per customer per month", "$/"&amp;C46))</f>
        <v>$/kWh</v>
      </c>
      <c r="J46" s="313"/>
    </row>
    <row r="47" spans="2:21" x14ac:dyDescent="0.3">
      <c r="B47" s="265" t="str">
        <f>IF(ISBLANK('4. Billing Determinants'!B22), "", '4. Billing Determinants'!B22)</f>
        <v>COMPETITIVE SECTOR MULTI-UNIT RESIDENTIAL SERVICE CLASSIFICATION</v>
      </c>
      <c r="C47" s="39" t="s">
        <v>36</v>
      </c>
      <c r="D47" s="266">
        <f>IF(C47="", 0, IF(C47="kWh", '4. Billing Determinants'!L22, IF(C47="kVA", '4. Billing Determinants'!M22, '4. Billing Determinants'!D22)))</f>
        <v>297763684.68568611</v>
      </c>
      <c r="E47" s="267">
        <f>IFERROR(IF(OR(VLOOKUP(B47,'4. Billing Determinants'!$B$21:$K$40,9,0)=0,VLOOKUP(B47,'4. Billing Determinants'!$B$21:$K$40,10,0)=0),0,HLOOKUP($B47, '5. Allocation of Balances'!$D$4:$Z$76, 64,FALSE)),0)</f>
        <v>0</v>
      </c>
      <c r="F47" s="301">
        <f t="shared" ref="F47:F65" si="4">IF(ISERROR(E47/D47),0,IF(C47="# of Customers",E47/D47/$D$13,IF(C47="kVA",(E47/(D47*$D$13)*(D47*12)/(D47*365))*30, (E47/D47)/($D$13))))</f>
        <v>0</v>
      </c>
      <c r="G47" s="304">
        <f t="shared" ref="G47:G48" si="5">ROUND(F47,5)</f>
        <v>0</v>
      </c>
      <c r="H47" s="29" t="str">
        <f t="shared" si="3"/>
        <v>$/kWh</v>
      </c>
      <c r="I47" s="306"/>
      <c r="J47" s="313"/>
    </row>
    <row r="48" spans="2:21" x14ac:dyDescent="0.3">
      <c r="B48" s="265" t="str">
        <f>IF(ISBLANK('4. Billing Determinants'!B23), "", '4. Billing Determinants'!B23)</f>
        <v>GENERAL SERVICE LESS THAN 50 KW SERVICE CLASSIFICATION</v>
      </c>
      <c r="C48" s="39" t="s">
        <v>36</v>
      </c>
      <c r="D48" s="266">
        <f>IF(C48="", 0, IF(C48="kWh", '4. Billing Determinants'!L23, IF(C48="kVA", '4. Billing Determinants'!M23, '4. Billing Determinants'!D23)))</f>
        <v>2299006607.8208437</v>
      </c>
      <c r="E48" s="267">
        <f>IFERROR(IF(OR(VLOOKUP(B48,'4. Billing Determinants'!$B$21:$K$40,9,0)=0,VLOOKUP(B48,'4. Billing Determinants'!$B$21:$K$40,10,0)=0),0,HLOOKUP($B48, '5. Allocation of Balances'!$D$4:$Z$76, 64,FALSE)),0)</f>
        <v>0</v>
      </c>
      <c r="F48" s="301">
        <f t="shared" si="4"/>
        <v>0</v>
      </c>
      <c r="G48" s="304">
        <f t="shared" si="5"/>
        <v>0</v>
      </c>
      <c r="H48" s="29" t="str">
        <f t="shared" si="3"/>
        <v>$/kWh</v>
      </c>
      <c r="I48" s="306"/>
      <c r="J48" s="313"/>
    </row>
    <row r="49" spans="2:10" x14ac:dyDescent="0.3">
      <c r="B49" s="265" t="str">
        <f>IF(ISBLANK('4. Billing Determinants'!B24), "", '4. Billing Determinants'!B24)</f>
        <v>GENERAL SERVICE 50 TO 999 KW SERVICE CLASSIFICATION</v>
      </c>
      <c r="C49" s="39" t="s">
        <v>37</v>
      </c>
      <c r="D49" s="266">
        <f>IF(C49="", 0, IF(C49="kWh", '4. Billing Determinants'!L24, IF(C49="kVA", '4. Billing Determinants'!M24, '4. Billing Determinants'!D24)))</f>
        <v>24791665.044267148</v>
      </c>
      <c r="E49" s="267">
        <f>IFERROR(IF(OR(VLOOKUP(B49,'4. Billing Determinants'!$B$21:$K$40,9,0)=0,VLOOKUP(B49,'4. Billing Determinants'!$B$21:$K$40,10,0)=0),0,HLOOKUP($B49, '5. Allocation of Balances'!$D$4:$Z$76, 64,FALSE)),0)</f>
        <v>-4106845.7970770863</v>
      </c>
      <c r="F49" s="301">
        <f t="shared" si="4"/>
        <v>-0.16338505817341031</v>
      </c>
      <c r="G49" s="304">
        <f>ROUND(F49,4)</f>
        <v>-0.16339999999999999</v>
      </c>
      <c r="H49" s="29" t="str">
        <f t="shared" si="3"/>
        <v>$/kVA</v>
      </c>
      <c r="I49" s="306"/>
      <c r="J49" s="313"/>
    </row>
    <row r="50" spans="2:10" x14ac:dyDescent="0.3">
      <c r="B50" s="265" t="str">
        <f>IF(ISBLANK('4. Billing Determinants'!B25), "", '4. Billing Determinants'!B25)</f>
        <v>GENERAL SERVICE 1,000 TO 4,999 KW SERVICE CLASSIFICATION</v>
      </c>
      <c r="C50" s="39" t="s">
        <v>37</v>
      </c>
      <c r="D50" s="266">
        <f>IF(C50="", 0, IF(C50="kWh", '4. Billing Determinants'!L25, IF(C50="kVA", '4. Billing Determinants'!M25, '4. Billing Determinants'!D25)))</f>
        <v>10392482.093736621</v>
      </c>
      <c r="E50" s="267">
        <f>IFERROR(IF(OR(VLOOKUP(B50,'4. Billing Determinants'!$B$21:$K$40,9,0)=0,VLOOKUP(B50,'4. Billing Determinants'!$B$21:$K$40,10,0)=0),0,HLOOKUP($B50, '5. Allocation of Balances'!$D$4:$Z$76, 64,FALSE)),0)</f>
        <v>-1964031.2583564045</v>
      </c>
      <c r="F50" s="301">
        <f t="shared" si="4"/>
        <v>-0.18639692646073214</v>
      </c>
      <c r="G50" s="304">
        <f>ROUND(F50,4)</f>
        <v>-0.18640000000000001</v>
      </c>
      <c r="H50" s="29" t="str">
        <f t="shared" si="3"/>
        <v>$/kVA</v>
      </c>
      <c r="I50" s="306"/>
      <c r="J50" s="313"/>
    </row>
    <row r="51" spans="2:10" x14ac:dyDescent="0.3">
      <c r="B51" s="265" t="str">
        <f>IF(ISBLANK('4. Billing Determinants'!B26), "", '4. Billing Determinants'!B26)</f>
        <v>LARGE USE SERVICE CLASSIFICATION</v>
      </c>
      <c r="C51" s="39" t="s">
        <v>37</v>
      </c>
      <c r="D51" s="266">
        <f>IF(C51="", 0, IF(C51="kWh", '4. Billing Determinants'!L26, IF(C51="kVA", '4. Billing Determinants'!M26, '4. Billing Determinants'!D26)))</f>
        <v>4097281.3165974198</v>
      </c>
      <c r="E51" s="267">
        <f>IFERROR(IF(OR(VLOOKUP(B51,'4. Billing Determinants'!$B$21:$K$40,9,0)=0,VLOOKUP(B51,'4. Billing Determinants'!$B$21:$K$40,10,0)=0),0,HLOOKUP($B51, '5. Allocation of Balances'!$D$4:$Z$76, 64,FALSE)),0)</f>
        <v>-807613.11237211386</v>
      </c>
      <c r="F51" s="301">
        <f t="shared" si="4"/>
        <v>-0.19440937965993541</v>
      </c>
      <c r="G51" s="304">
        <f>ROUND(F51,4)</f>
        <v>-0.19439999999999999</v>
      </c>
      <c r="H51" s="29" t="str">
        <f t="shared" si="3"/>
        <v>$/kVA</v>
      </c>
      <c r="I51" s="306"/>
      <c r="J51" s="313"/>
    </row>
    <row r="52" spans="2:10" x14ac:dyDescent="0.3">
      <c r="B52" s="265" t="str">
        <f>IF(ISBLANK('4. Billing Determinants'!B27), "", '4. Billing Determinants'!B27)</f>
        <v>STANDBY POWER SERVICE CLASSIFICATION</v>
      </c>
      <c r="C52" s="39" t="s">
        <v>37</v>
      </c>
      <c r="D52" s="266">
        <f>IF(C52="", 0, IF(C52="kWh", '4. Billing Determinants'!L27, IF(C52="kVA", '4. Billing Determinants'!M27, '4. Billing Determinants'!D27)))</f>
        <v>0</v>
      </c>
      <c r="E52" s="267">
        <f>IFERROR(IF(OR(VLOOKUP(B52,'4. Billing Determinants'!$B$21:$K$40,9,0)=0,VLOOKUP(B52,'4. Billing Determinants'!$B$21:$K$40,10,0)=0),0,HLOOKUP($B52, '5. Allocation of Balances'!$D$4:$Z$76, 64,FALSE)),0)</f>
        <v>0</v>
      </c>
      <c r="F52" s="301">
        <f t="shared" si="4"/>
        <v>0</v>
      </c>
      <c r="G52" s="304">
        <f>ROUND(F52,4)</f>
        <v>0</v>
      </c>
      <c r="H52" s="29" t="str">
        <f t="shared" si="3"/>
        <v>$/kVA</v>
      </c>
      <c r="I52" s="306"/>
      <c r="J52" s="313"/>
    </row>
    <row r="53" spans="2:10" x14ac:dyDescent="0.3">
      <c r="B53" s="265" t="str">
        <f>IF(ISBLANK('4. Billing Determinants'!B28), "", '4. Billing Determinants'!B28)</f>
        <v>UNMETERED SCATTERED LOAD SERVICE CLASSIFICATION</v>
      </c>
      <c r="C53" s="39" t="s">
        <v>36</v>
      </c>
      <c r="D53" s="266">
        <f>IF(C53="", 0, IF(C53="kWh", '4. Billing Determinants'!L28, IF(C53="kVA", '4. Billing Determinants'!M28, '4. Billing Determinants'!D28)))</f>
        <v>40588612.341543451</v>
      </c>
      <c r="E53" s="267">
        <f>IFERROR(IF(OR(VLOOKUP(B53,'4. Billing Determinants'!$B$21:$K$40,9,0)=0,VLOOKUP(B53,'4. Billing Determinants'!$B$21:$K$40,10,0)=0),0,HLOOKUP($B53, '5. Allocation of Balances'!$D$4:$Z$76, 64,FALSE)),0)</f>
        <v>0</v>
      </c>
      <c r="F53" s="301">
        <f t="shared" si="4"/>
        <v>0</v>
      </c>
      <c r="G53" s="304">
        <f>ROUND(F53,5)</f>
        <v>0</v>
      </c>
      <c r="H53" s="29" t="str">
        <f t="shared" si="3"/>
        <v>$/kWh</v>
      </c>
      <c r="I53" s="306"/>
      <c r="J53" s="313"/>
    </row>
    <row r="54" spans="2:10" x14ac:dyDescent="0.3">
      <c r="B54" s="265" t="str">
        <f>IF(ISBLANK('4. Billing Determinants'!B29), "", '4. Billing Determinants'!B29)</f>
        <v>STREET LIGHTING SERVICE CLASSIFICATION</v>
      </c>
      <c r="C54" s="39" t="s">
        <v>37</v>
      </c>
      <c r="D54" s="266">
        <f>IF(C54="", 0, IF(C54="kWh", '4. Billing Determinants'!L29, IF(C54="kVA", '4. Billing Determinants'!M29, '4. Billing Determinants'!D29)))</f>
        <v>326300</v>
      </c>
      <c r="E54" s="267">
        <f>IFERROR(IF(OR(VLOOKUP(B54,'4. Billing Determinants'!$B$21:$K$40,9,0)=0,VLOOKUP(B54,'4. Billing Determinants'!$B$21:$K$40,10,0)=0),0,HLOOKUP($B54, '5. Allocation of Balances'!$D$4:$Z$76, 64,FALSE)),0)</f>
        <v>0</v>
      </c>
      <c r="F54" s="301">
        <f t="shared" si="4"/>
        <v>0</v>
      </c>
      <c r="G54" s="304">
        <f>ROUND(F54,4)</f>
        <v>0</v>
      </c>
      <c r="H54" s="29" t="str">
        <f t="shared" si="3"/>
        <v>$/kVA</v>
      </c>
      <c r="I54" s="306"/>
      <c r="J54" s="313"/>
    </row>
    <row r="55" spans="2:10" hidden="1" x14ac:dyDescent="0.3">
      <c r="B55" s="265" t="str">
        <f>IF(ISBLANK('4. Billing Determinants'!B30), "", '4. Billing Determinants'!B30)</f>
        <v/>
      </c>
      <c r="C55" s="39"/>
      <c r="D55" s="266">
        <f>IF(C55="", 0, IF(C55="kWh", '4. Billing Determinants'!L30, IF(C55="kVA", '4. Billing Determinants'!M30, '4. Billing Determinants'!D30)))</f>
        <v>0</v>
      </c>
      <c r="E55" s="267">
        <f>IFERROR(IF(OR(VLOOKUP(B55,'4. Billing Determinants'!$B$21:$K$40,9,0)=0,VLOOKUP(B55,'4. Billing Determinants'!$B$21:$K$40,10,0)=0),0,HLOOKUP($B55, '5. Allocation of Balances'!$D$4:$Z$76, 64,FALSE)),0)</f>
        <v>0</v>
      </c>
      <c r="F55" s="301">
        <f t="shared" si="4"/>
        <v>0</v>
      </c>
      <c r="H55" s="29" t="str">
        <f t="shared" si="3"/>
        <v/>
      </c>
    </row>
    <row r="56" spans="2:10" hidden="1" x14ac:dyDescent="0.3">
      <c r="B56" s="265" t="str">
        <f>IF(ISBLANK('4. Billing Determinants'!B31), "", '4. Billing Determinants'!B31)</f>
        <v/>
      </c>
      <c r="C56" s="39"/>
      <c r="D56" s="266">
        <f>IF(C56="", 0, IF(C56="kWh", '4. Billing Determinants'!L31, IF(C56="kVA", '4. Billing Determinants'!M31, '4. Billing Determinants'!D31)))</f>
        <v>0</v>
      </c>
      <c r="E56" s="267">
        <f>IFERROR(IF(OR(VLOOKUP(B56,'4. Billing Determinants'!$B$21:$K$40,9,0)=0,VLOOKUP(B56,'4. Billing Determinants'!$B$21:$K$40,10,0)=0),0,HLOOKUP($B56, '5. Allocation of Balances'!$D$4:$Z$76, 64,FALSE)),0)</f>
        <v>0</v>
      </c>
      <c r="F56" s="301">
        <f t="shared" si="4"/>
        <v>0</v>
      </c>
      <c r="H56" s="29" t="str">
        <f t="shared" si="3"/>
        <v/>
      </c>
    </row>
    <row r="57" spans="2:10" hidden="1" x14ac:dyDescent="0.3">
      <c r="B57" s="265" t="str">
        <f>IF(ISBLANK('4. Billing Determinants'!B32), "", '4. Billing Determinants'!B32)</f>
        <v/>
      </c>
      <c r="C57" s="39"/>
      <c r="D57" s="266">
        <f>IF(C57="", 0, IF(C57="kWh", '4. Billing Determinants'!L32, IF(C57="kVA", '4. Billing Determinants'!M32, '4. Billing Determinants'!D32)))</f>
        <v>0</v>
      </c>
      <c r="E57" s="267">
        <f>IFERROR(IF(OR(VLOOKUP(B57,'4. Billing Determinants'!$B$21:$K$40,9,0)=0,VLOOKUP(B57,'4. Billing Determinants'!$B$21:$K$40,10,0)=0),0,HLOOKUP($B57, '5. Allocation of Balances'!$D$4:$Z$76, 64,FALSE)),0)</f>
        <v>0</v>
      </c>
      <c r="F57" s="301">
        <f t="shared" si="4"/>
        <v>0</v>
      </c>
      <c r="H57" s="29" t="str">
        <f t="shared" si="3"/>
        <v/>
      </c>
    </row>
    <row r="58" spans="2:10" hidden="1" x14ac:dyDescent="0.3">
      <c r="B58" s="265" t="str">
        <f>IF(ISBLANK('4. Billing Determinants'!B33), "", '4. Billing Determinants'!B33)</f>
        <v/>
      </c>
      <c r="C58" s="39"/>
      <c r="D58" s="266">
        <f>IF(C58="", 0, IF(C58="kWh", '4. Billing Determinants'!L33, IF(C58="kVA", '4. Billing Determinants'!M33, '4. Billing Determinants'!D33)))</f>
        <v>0</v>
      </c>
      <c r="E58" s="267">
        <f>IFERROR(IF(OR(VLOOKUP(B58,'4. Billing Determinants'!$B$21:$K$40,9,0)=0,VLOOKUP(B58,'4. Billing Determinants'!$B$21:$K$40,10,0)=0),0,HLOOKUP($B58, '5. Allocation of Balances'!$D$4:$Z$76, 64,FALSE)),0)</f>
        <v>0</v>
      </c>
      <c r="F58" s="301">
        <f t="shared" si="4"/>
        <v>0</v>
      </c>
      <c r="H58" s="29" t="str">
        <f t="shared" si="3"/>
        <v/>
      </c>
    </row>
    <row r="59" spans="2:10" hidden="1" x14ac:dyDescent="0.3">
      <c r="B59" s="265" t="str">
        <f>IF(ISBLANK('4. Billing Determinants'!B34), "", '4. Billing Determinants'!B34)</f>
        <v/>
      </c>
      <c r="C59" s="39"/>
      <c r="D59" s="266">
        <f>IF(C59="", 0, IF(C59="kWh", '4. Billing Determinants'!L34, IF(C59="kVA", '4. Billing Determinants'!M34, '4. Billing Determinants'!D34)))</f>
        <v>0</v>
      </c>
      <c r="E59" s="267">
        <f>IFERROR(IF(OR(VLOOKUP(B59,'4. Billing Determinants'!$B$21:$K$40,9,0)=0,VLOOKUP(B59,'4. Billing Determinants'!$B$21:$K$40,10,0)=0),0,HLOOKUP($B59, '5. Allocation of Balances'!$D$4:$Z$76, 64,FALSE)),0)</f>
        <v>0</v>
      </c>
      <c r="F59" s="301">
        <f t="shared" si="4"/>
        <v>0</v>
      </c>
      <c r="H59" s="29" t="str">
        <f t="shared" si="3"/>
        <v/>
      </c>
    </row>
    <row r="60" spans="2:10" hidden="1" x14ac:dyDescent="0.3">
      <c r="B60" s="265" t="str">
        <f>IF(ISBLANK('4. Billing Determinants'!B35), "", '4. Billing Determinants'!B35)</f>
        <v/>
      </c>
      <c r="C60" s="39"/>
      <c r="D60" s="266">
        <f>IF(C60="", 0, IF(C60="kWh", '4. Billing Determinants'!L35, IF(C60="kVA", '4. Billing Determinants'!M35, '4. Billing Determinants'!D35)))</f>
        <v>0</v>
      </c>
      <c r="E60" s="267">
        <f>IFERROR(IF(OR(VLOOKUP(B60,'4. Billing Determinants'!$B$21:$K$40,9,0)=0,VLOOKUP(B60,'4. Billing Determinants'!$B$21:$K$40,10,0)=0),0,HLOOKUP($B60, '5. Allocation of Balances'!$D$4:$Z$76, 64,FALSE)),0)</f>
        <v>0</v>
      </c>
      <c r="F60" s="301">
        <f t="shared" si="4"/>
        <v>0</v>
      </c>
      <c r="H60" s="29" t="str">
        <f t="shared" si="3"/>
        <v/>
      </c>
    </row>
    <row r="61" spans="2:10" hidden="1" x14ac:dyDescent="0.3">
      <c r="B61" s="265" t="str">
        <f>IF(ISBLANK('4. Billing Determinants'!B36), "", '4. Billing Determinants'!B36)</f>
        <v/>
      </c>
      <c r="C61" s="39"/>
      <c r="D61" s="266">
        <f>IF(C61="", 0, IF(C61="kWh", '4. Billing Determinants'!L36, IF(C61="kVA", '4. Billing Determinants'!M36, '4. Billing Determinants'!D36)))</f>
        <v>0</v>
      </c>
      <c r="E61" s="267">
        <f>IFERROR(IF(OR(VLOOKUP(B61,'4. Billing Determinants'!$B$21:$K$40,9,0)=0,VLOOKUP(B61,'4. Billing Determinants'!$B$21:$K$40,10,0)=0),0,HLOOKUP($B61, '5. Allocation of Balances'!$D$4:$Z$76, 64,FALSE)),0)</f>
        <v>0</v>
      </c>
      <c r="F61" s="301">
        <f t="shared" si="4"/>
        <v>0</v>
      </c>
      <c r="H61" s="29" t="str">
        <f t="shared" si="3"/>
        <v/>
      </c>
    </row>
    <row r="62" spans="2:10" hidden="1" x14ac:dyDescent="0.3">
      <c r="B62" s="265" t="str">
        <f>IF(ISBLANK('4. Billing Determinants'!B37), "", '4. Billing Determinants'!B37)</f>
        <v/>
      </c>
      <c r="C62" s="39"/>
      <c r="D62" s="266">
        <f>IF(C62="", 0, IF(C62="kWh", '4. Billing Determinants'!L37, IF(C62="kVA", '4. Billing Determinants'!M37, '4. Billing Determinants'!D37)))</f>
        <v>0</v>
      </c>
      <c r="E62" s="267">
        <f>IFERROR(IF(OR(VLOOKUP(B62,'4. Billing Determinants'!$B$21:$K$40,9,0)=0,VLOOKUP(B62,'4. Billing Determinants'!$B$21:$K$40,10,0)=0),0,HLOOKUP($B62, '5. Allocation of Balances'!$D$4:$Z$76, 64,FALSE)),0)</f>
        <v>0</v>
      </c>
      <c r="F62" s="301">
        <f t="shared" si="4"/>
        <v>0</v>
      </c>
      <c r="H62" s="29" t="str">
        <f t="shared" si="3"/>
        <v/>
      </c>
    </row>
    <row r="63" spans="2:10" hidden="1" x14ac:dyDescent="0.3">
      <c r="B63" s="265" t="str">
        <f>IF(ISBLANK('4. Billing Determinants'!B38), "", '4. Billing Determinants'!B38)</f>
        <v/>
      </c>
      <c r="C63" s="39"/>
      <c r="D63" s="266">
        <f>IF(C63="", 0, IF(C63="kWh", '4. Billing Determinants'!L38, IF(C63="kVA", '4. Billing Determinants'!M38, '4. Billing Determinants'!D38)))</f>
        <v>0</v>
      </c>
      <c r="E63" s="267">
        <f>IFERROR(IF(OR(VLOOKUP(B63,'4. Billing Determinants'!$B$21:$K$40,9,0)=0,VLOOKUP(B63,'4. Billing Determinants'!$B$21:$K$40,10,0)=0),0,HLOOKUP($B63, '5. Allocation of Balances'!$D$4:$Z$76, 64,FALSE)),0)</f>
        <v>0</v>
      </c>
      <c r="F63" s="301">
        <f t="shared" si="4"/>
        <v>0</v>
      </c>
      <c r="H63" s="29" t="str">
        <f t="shared" si="3"/>
        <v/>
      </c>
    </row>
    <row r="64" spans="2:10" hidden="1" x14ac:dyDescent="0.3">
      <c r="B64" s="265" t="str">
        <f>IF(ISBLANK('4. Billing Determinants'!B39), "", '4. Billing Determinants'!B39)</f>
        <v/>
      </c>
      <c r="C64" s="39"/>
      <c r="D64" s="266">
        <f>IF(C64="", 0, IF(C64="kWh", '4. Billing Determinants'!L39, IF(C64="kVA", '4. Billing Determinants'!M39, '4. Billing Determinants'!D39)))</f>
        <v>0</v>
      </c>
      <c r="E64" s="267">
        <f>IFERROR(IF(OR(VLOOKUP(B64,'4. Billing Determinants'!$B$21:$K$40,9,0)=0,VLOOKUP(B64,'4. Billing Determinants'!$B$21:$K$40,10,0)=0),0,HLOOKUP($B64, '5. Allocation of Balances'!$D$4:$Z$76, 64,FALSE)),0)</f>
        <v>0</v>
      </c>
      <c r="F64" s="301">
        <f t="shared" si="4"/>
        <v>0</v>
      </c>
      <c r="H64" s="29" t="str">
        <f t="shared" si="3"/>
        <v/>
      </c>
      <c r="I64" s="31"/>
    </row>
    <row r="65" spans="2:16" hidden="1" x14ac:dyDescent="0.3">
      <c r="B65" s="265" t="str">
        <f>IF(ISBLANK('4. Billing Determinants'!B40), "", '4. Billing Determinants'!B40)</f>
        <v/>
      </c>
      <c r="C65" s="39"/>
      <c r="D65" s="266">
        <f>IF(C65="", 0, IF(C65="kWh", '4. Billing Determinants'!L40, IF(C65="kVA", '4. Billing Determinants'!M40, '4. Billing Determinants'!D40)))</f>
        <v>0</v>
      </c>
      <c r="E65" s="267">
        <f>IFERROR(IF(OR(VLOOKUP(B65,'4. Billing Determinants'!$B$21:$K$40,9,0)=0,VLOOKUP(B65,'4. Billing Determinants'!$B$21:$K$40,10,0)=0),0,HLOOKUP($B65, '5. Allocation of Balances'!$D$4:$Z$76, 64,FALSE)),0)</f>
        <v>0</v>
      </c>
      <c r="F65" s="301">
        <f t="shared" si="4"/>
        <v>0</v>
      </c>
      <c r="H65" s="29" t="str">
        <f t="shared" si="3"/>
        <v/>
      </c>
    </row>
    <row r="66" spans="2:16" x14ac:dyDescent="0.3">
      <c r="B66" s="269" t="s">
        <v>24</v>
      </c>
      <c r="C66" s="270"/>
      <c r="D66" s="271"/>
      <c r="E66" s="272">
        <f>SUM(E46:E65)</f>
        <v>-6878490.1678056046</v>
      </c>
      <c r="F66" s="269"/>
      <c r="G66" s="269"/>
    </row>
    <row r="67" spans="2:16" ht="41.25" customHeight="1" x14ac:dyDescent="0.3">
      <c r="B67" s="519" t="s">
        <v>478</v>
      </c>
      <c r="C67" s="520"/>
      <c r="D67" s="520"/>
      <c r="E67" s="520"/>
      <c r="F67" s="520"/>
    </row>
    <row r="68" spans="2:16" ht="33.75" customHeight="1" x14ac:dyDescent="0.3">
      <c r="B68" s="274" t="s">
        <v>479</v>
      </c>
      <c r="C68" s="275"/>
      <c r="D68" s="275"/>
      <c r="E68" s="275"/>
      <c r="F68" s="275"/>
      <c r="G68" s="275"/>
      <c r="J68" s="209"/>
      <c r="K68" s="314"/>
      <c r="L68" s="315"/>
    </row>
    <row r="69" spans="2:16" ht="18" customHeight="1" x14ac:dyDescent="0.3">
      <c r="B69" s="428" t="s">
        <v>480</v>
      </c>
      <c r="C69" s="275"/>
      <c r="D69" s="275"/>
      <c r="E69" s="275"/>
      <c r="F69" s="275"/>
      <c r="G69" s="275"/>
    </row>
    <row r="70" spans="2:16" ht="18" customHeight="1" x14ac:dyDescent="0.3">
      <c r="B70" s="517" t="s">
        <v>471</v>
      </c>
      <c r="C70" s="521" t="s">
        <v>7</v>
      </c>
      <c r="D70" s="511" t="s">
        <v>472</v>
      </c>
      <c r="E70" s="508" t="s">
        <v>481</v>
      </c>
      <c r="F70" s="517" t="s">
        <v>482</v>
      </c>
      <c r="G70" s="517" t="s">
        <v>517</v>
      </c>
      <c r="I70" s="518"/>
      <c r="J70" s="518"/>
      <c r="K70" s="518"/>
      <c r="L70" s="276"/>
    </row>
    <row r="71" spans="2:16" ht="33" customHeight="1" x14ac:dyDescent="0.3">
      <c r="B71" s="521"/>
      <c r="C71" s="521"/>
      <c r="D71" s="512"/>
      <c r="E71" s="509"/>
      <c r="F71" s="517"/>
      <c r="G71" s="517"/>
      <c r="I71" s="518"/>
      <c r="J71" s="518"/>
      <c r="K71" s="518"/>
      <c r="L71" s="276"/>
    </row>
    <row r="72" spans="2:16" ht="14.25" customHeight="1" x14ac:dyDescent="0.3">
      <c r="B72" s="277" t="str">
        <f>IF(ISBLANK('4. Billing Determinants'!B21), "", '4. Billing Determinants'!B21)</f>
        <v>RESIDENTIAL SERVICE CLASSIFICATION</v>
      </c>
      <c r="C72" s="39" t="s">
        <v>36</v>
      </c>
      <c r="D72" s="266">
        <f>IF(C72="", 0, IF(C72="kWh", '6.2 CBR B'!I17, IF(C72="kVA", '6.2 CBR B'!J17,'4. Billing Determinants'!D21)))</f>
        <v>4531218421.1652517</v>
      </c>
      <c r="E72" s="278">
        <f>HLOOKUP($B72, '5. Allocation of Balances'!$D$4:$Z$76, 61,FALSE)</f>
        <v>-146171.06855740529</v>
      </c>
      <c r="F72" s="301">
        <f>IF(ISERROR(E72/D72),0,IF(C72="# of Customers",E72/D72/$D$13,IF(C72="kVA",(E72/(D72*$D$13)*(D72*12)/(D72*365))*30, (E72/D72)/($D$13))))</f>
        <v>-3.2258667530711488E-5</v>
      </c>
      <c r="G72" s="304">
        <f>ROUND(F72,5)</f>
        <v>-3.0000000000000001E-5</v>
      </c>
      <c r="H72" s="29" t="str">
        <f t="shared" ref="H72:H91" si="6">IF(C72="", "", IF(C72="# of Customers", "per customer per month", "$/"&amp;C72))</f>
        <v>$/kWh</v>
      </c>
      <c r="I72" s="518"/>
      <c r="J72" s="518"/>
      <c r="K72" s="518"/>
      <c r="L72" s="276"/>
      <c r="M72" s="280"/>
      <c r="N72" s="280"/>
      <c r="P72" s="281"/>
    </row>
    <row r="73" spans="2:16" ht="14.25" customHeight="1" x14ac:dyDescent="0.3">
      <c r="B73" s="277" t="str">
        <f>IF(ISBLANK('4. Billing Determinants'!B22), "", '4. Billing Determinants'!B22)</f>
        <v>COMPETITIVE SECTOR MULTI-UNIT RESIDENTIAL SERVICE CLASSIFICATION</v>
      </c>
      <c r="C73" s="39" t="s">
        <v>36</v>
      </c>
      <c r="D73" s="266">
        <f>IF(C73="", 0, IF(C73="kWh", '6.2 CBR B'!I18, IF(C73="kVA", '6.2 CBR B'!J18,'4. Billing Determinants'!D22)))</f>
        <v>297763684.68568611</v>
      </c>
      <c r="E73" s="278">
        <f>HLOOKUP($B73, '5. Allocation of Balances'!$D$4:$Z$76, 61,FALSE)</f>
        <v>-9605.459706995156</v>
      </c>
      <c r="F73" s="301">
        <f t="shared" ref="F73:F91" si="7">IF(ISERROR(E73/D73),0,IF(C73="# of Customers",E73/D73/$D$13,IF(C73="kVA",(E73/(D73*$D$13)*(D73*12)/(D73*365))*30, (E73/D73)/($D$13))))</f>
        <v>-3.2258667530711488E-5</v>
      </c>
      <c r="G73" s="304">
        <f t="shared" ref="G73:G74" si="8">ROUND(F73,5)</f>
        <v>-3.0000000000000001E-5</v>
      </c>
      <c r="H73" s="29" t="str">
        <f t="shared" si="6"/>
        <v>$/kWh</v>
      </c>
      <c r="I73" s="518"/>
      <c r="J73" s="518"/>
      <c r="K73" s="518"/>
      <c r="L73" s="276"/>
      <c r="M73" s="280"/>
      <c r="N73" s="280"/>
      <c r="P73" s="281"/>
    </row>
    <row r="74" spans="2:16" ht="14.25" customHeight="1" x14ac:dyDescent="0.3">
      <c r="B74" s="277" t="str">
        <f>IF(ISBLANK('4. Billing Determinants'!B23), "", '4. Billing Determinants'!B23)</f>
        <v>GENERAL SERVICE LESS THAN 50 KW SERVICE CLASSIFICATION</v>
      </c>
      <c r="C74" s="39" t="s">
        <v>36</v>
      </c>
      <c r="D74" s="266">
        <f>IF(C74="", 0, IF(C74="kWh", '6.2 CBR B'!I19, IF(C74="kVA", '6.2 CBR B'!J19,'4. Billing Determinants'!D23)))</f>
        <v>2299006607.8208437</v>
      </c>
      <c r="E74" s="278">
        <f>HLOOKUP($B74, '5. Allocation of Balances'!$D$4:$Z$76, 61,FALSE)</f>
        <v>-74162.88981260141</v>
      </c>
      <c r="F74" s="301">
        <f t="shared" si="7"/>
        <v>-3.2258667530711488E-5</v>
      </c>
      <c r="G74" s="304">
        <f t="shared" si="8"/>
        <v>-3.0000000000000001E-5</v>
      </c>
      <c r="H74" s="29" t="str">
        <f t="shared" si="6"/>
        <v>$/kWh</v>
      </c>
      <c r="I74" s="518"/>
      <c r="J74" s="518"/>
      <c r="K74" s="518"/>
      <c r="L74" s="276"/>
      <c r="M74" s="280"/>
      <c r="N74" s="280"/>
      <c r="P74" s="281"/>
    </row>
    <row r="75" spans="2:16" ht="14.25" customHeight="1" x14ac:dyDescent="0.3">
      <c r="B75" s="277" t="str">
        <f>IF(ISBLANK('4. Billing Determinants'!B24), "", '4. Billing Determinants'!B24)</f>
        <v>GENERAL SERVICE 50 TO 999 KW SERVICE CLASSIFICATION</v>
      </c>
      <c r="C75" s="39" t="s">
        <v>37</v>
      </c>
      <c r="D75" s="266">
        <f>IF(C75="", 0, IF(C75="kWh", '6.2 CBR B'!I20, IF(C75="kVA", '6.2 CBR B'!J20,'4. Billing Determinants'!D24)))</f>
        <v>23905057.830505148</v>
      </c>
      <c r="E75" s="278">
        <f>HLOOKUP($B75, '5. Allocation of Balances'!$D$4:$Z$76, 61,FALSE)</f>
        <v>-298872.54835428012</v>
      </c>
      <c r="F75" s="301">
        <f t="shared" si="7"/>
        <v>-1.2331214839401507E-2</v>
      </c>
      <c r="G75" s="304">
        <f>ROUND(F75,4)</f>
        <v>-1.23E-2</v>
      </c>
      <c r="H75" s="29" t="str">
        <f t="shared" si="6"/>
        <v>$/kVA</v>
      </c>
      <c r="I75" s="518"/>
      <c r="J75" s="518"/>
      <c r="K75" s="518"/>
      <c r="L75" s="276"/>
      <c r="M75" s="280"/>
      <c r="N75" s="280"/>
      <c r="P75" s="281"/>
    </row>
    <row r="76" spans="2:16" ht="14.25" customHeight="1" x14ac:dyDescent="0.3">
      <c r="B76" s="277" t="str">
        <f>IF(ISBLANK('4. Billing Determinants'!B25), "", '4. Billing Determinants'!B25)</f>
        <v>GENERAL SERVICE 1,000 TO 4,999 KW SERVICE CLASSIFICATION</v>
      </c>
      <c r="C76" s="39" t="s">
        <v>37</v>
      </c>
      <c r="D76" s="266">
        <f>IF(C76="", 0, IF(C76="kWh", '6.2 CBR B'!I21, IF(C76="kVA", '6.2 CBR B'!J21,'4. Billing Determinants'!D25)))</f>
        <v>2539155.2073806217</v>
      </c>
      <c r="E76" s="278">
        <f>HLOOKUP($B76, '5. Allocation of Balances'!$D$4:$Z$76, 61,FALSE)</f>
        <v>-30461.26513642952</v>
      </c>
      <c r="F76" s="301">
        <f t="shared" si="7"/>
        <v>-1.1832276910246109E-2</v>
      </c>
      <c r="G76" s="304">
        <f>ROUND(F76,4)</f>
        <v>-1.18E-2</v>
      </c>
      <c r="H76" s="29" t="str">
        <f t="shared" si="6"/>
        <v>$/kVA</v>
      </c>
      <c r="I76" s="518"/>
      <c r="J76" s="518"/>
      <c r="K76" s="518"/>
      <c r="L76" s="276"/>
      <c r="M76" s="280"/>
      <c r="N76" s="280"/>
      <c r="P76" s="281"/>
    </row>
    <row r="77" spans="2:16" ht="14.25" customHeight="1" x14ac:dyDescent="0.3">
      <c r="B77" s="277" t="str">
        <f>IF(ISBLANK('4. Billing Determinants'!B26), "", '4. Billing Determinants'!B26)</f>
        <v>LARGE USE SERVICE CLASSIFICATION</v>
      </c>
      <c r="C77" s="39" t="s">
        <v>37</v>
      </c>
      <c r="D77" s="266">
        <f>IF(C77="", 0, IF(C77="kWh", '6.2 CBR B'!I22, IF(C77="kVA", '6.2 CBR B'!J22,'4. Billing Determinants'!D26)))</f>
        <v>685312.08988342062</v>
      </c>
      <c r="E77" s="278">
        <f>HLOOKUP($B77, '5. Allocation of Balances'!$D$4:$Z$76, 61,FALSE)</f>
        <v>-5869.8993628918815</v>
      </c>
      <c r="F77" s="301">
        <f t="shared" si="7"/>
        <v>-8.4479609626661491E-3</v>
      </c>
      <c r="G77" s="304">
        <f>ROUND(F77,4)</f>
        <v>-8.3999999999999995E-3</v>
      </c>
      <c r="H77" s="29" t="str">
        <f t="shared" si="6"/>
        <v>$/kVA</v>
      </c>
      <c r="I77" s="276"/>
      <c r="J77" s="276"/>
      <c r="K77" s="276"/>
      <c r="L77" s="276"/>
      <c r="M77" s="280">
        <f t="shared" ref="M77:M91" si="9">ROUND(F77,4)</f>
        <v>-8.3999999999999995E-3</v>
      </c>
      <c r="N77" s="280">
        <f t="shared" ref="N77:N91" si="10">ROUND(E77,4)</f>
        <v>-5869.8994000000002</v>
      </c>
      <c r="P77" s="281">
        <f t="shared" ref="P77:P91" si="11">IF(ISERROR(O77/N77), 0, IF(M77="# of Customers", O77/N77/12/$D$13, O77/N77/$D$13))</f>
        <v>0</v>
      </c>
    </row>
    <row r="78" spans="2:16" ht="14.25" customHeight="1" x14ac:dyDescent="0.3">
      <c r="B78" s="277" t="str">
        <f>IF(ISBLANK('4. Billing Determinants'!B27), "", '4. Billing Determinants'!B27)</f>
        <v>STANDBY POWER SERVICE CLASSIFICATION</v>
      </c>
      <c r="C78" s="39" t="s">
        <v>37</v>
      </c>
      <c r="D78" s="266">
        <f>IF(C78="", 0, IF(C78="kWh", '6.2 CBR B'!I23, IF(C78="kVA", '6.2 CBR B'!J23,'4. Billing Determinants'!D27)))</f>
        <v>0</v>
      </c>
      <c r="E78" s="278">
        <f>HLOOKUP($B78, '5. Allocation of Balances'!$D$4:$Z$76, 61,FALSE)</f>
        <v>0</v>
      </c>
      <c r="F78" s="301">
        <f t="shared" si="7"/>
        <v>0</v>
      </c>
      <c r="G78" s="304">
        <f>ROUND(F78,4)</f>
        <v>0</v>
      </c>
      <c r="H78" s="29" t="str">
        <f t="shared" si="6"/>
        <v>$/kVA</v>
      </c>
      <c r="I78" s="276"/>
      <c r="J78" s="276"/>
      <c r="K78" s="276"/>
      <c r="L78" s="276"/>
      <c r="M78" s="280">
        <f t="shared" si="9"/>
        <v>0</v>
      </c>
      <c r="N78" s="280">
        <f t="shared" si="10"/>
        <v>0</v>
      </c>
      <c r="P78" s="281">
        <f t="shared" si="11"/>
        <v>0</v>
      </c>
    </row>
    <row r="79" spans="2:16" ht="14.25" customHeight="1" x14ac:dyDescent="0.3">
      <c r="B79" s="277" t="str">
        <f>IF(ISBLANK('4. Billing Determinants'!B28), "", '4. Billing Determinants'!B28)</f>
        <v>UNMETERED SCATTERED LOAD SERVICE CLASSIFICATION</v>
      </c>
      <c r="C79" s="39" t="s">
        <v>36</v>
      </c>
      <c r="D79" s="266">
        <f>IF(C79="", 0, IF(C79="kWh", '6.2 CBR B'!I24, IF(C79="kVA", '6.2 CBR B'!J24,'4. Billing Determinants'!D28)))</f>
        <v>40588612.341543451</v>
      </c>
      <c r="E79" s="278">
        <f>HLOOKUP($B79, '5. Allocation of Balances'!$D$4:$Z$76, 61,FALSE)</f>
        <v>-1309.3345510587833</v>
      </c>
      <c r="F79" s="301">
        <f t="shared" si="7"/>
        <v>-3.2258667530711488E-5</v>
      </c>
      <c r="G79" s="304">
        <f>ROUND(F79,5)</f>
        <v>-3.0000000000000001E-5</v>
      </c>
      <c r="H79" s="29" t="str">
        <f t="shared" si="6"/>
        <v>$/kWh</v>
      </c>
      <c r="I79" s="276"/>
      <c r="J79" s="276"/>
      <c r="K79" s="276"/>
      <c r="L79" s="276"/>
      <c r="M79" s="280">
        <f t="shared" si="9"/>
        <v>0</v>
      </c>
      <c r="N79" s="280">
        <f t="shared" si="10"/>
        <v>-1309.3345999999999</v>
      </c>
      <c r="P79" s="281">
        <f t="shared" si="11"/>
        <v>0</v>
      </c>
    </row>
    <row r="80" spans="2:16" ht="14.25" customHeight="1" x14ac:dyDescent="0.3">
      <c r="B80" s="277" t="str">
        <f>IF(ISBLANK('4. Billing Determinants'!B29), "", '4. Billing Determinants'!B29)</f>
        <v>STREET LIGHTING SERVICE CLASSIFICATION</v>
      </c>
      <c r="C80" s="39" t="s">
        <v>37</v>
      </c>
      <c r="D80" s="266">
        <f>IF(C80="", 0, IF(C80="kWh", '6.2 CBR B'!I25, IF(C80="kVA", '6.2 CBR B'!J25,'4. Billing Determinants'!D29)))</f>
        <v>326300</v>
      </c>
      <c r="E80" s="278">
        <f>HLOOKUP($B80, '5. Allocation of Balances'!$D$4:$Z$76, 61,FALSE)</f>
        <v>-3749.0941345702186</v>
      </c>
      <c r="F80" s="301">
        <f t="shared" si="7"/>
        <v>-1.1332322036996618E-2</v>
      </c>
      <c r="G80" s="304">
        <f>ROUND(F80,4)</f>
        <v>-1.1299999999999999E-2</v>
      </c>
      <c r="H80" s="29" t="str">
        <f t="shared" si="6"/>
        <v>$/kVA</v>
      </c>
      <c r="M80" s="280">
        <f t="shared" si="9"/>
        <v>-1.1299999999999999E-2</v>
      </c>
      <c r="N80" s="280">
        <f t="shared" si="10"/>
        <v>-3749.0940999999998</v>
      </c>
      <c r="P80" s="281">
        <f t="shared" si="11"/>
        <v>0</v>
      </c>
    </row>
    <row r="81" spans="2:16" ht="14.25" hidden="1" customHeight="1" x14ac:dyDescent="0.3">
      <c r="B81" s="277" t="str">
        <f>IF(ISBLANK('4. Billing Determinants'!B30), "", '4. Billing Determinants'!B30)</f>
        <v/>
      </c>
      <c r="C81" s="39"/>
      <c r="D81" s="266">
        <f>IF(C81="", 0, IF(C81="kWh", '6.2 CBR B'!I26, IF(C81="kVA", '6.2 CBR B'!J26,'4. Billing Determinants'!D30)))</f>
        <v>0</v>
      </c>
      <c r="E81" s="278">
        <f>HLOOKUP($B81, '5. Allocation of Balances'!$D$4:$Z$76, 61,FALSE)</f>
        <v>0</v>
      </c>
      <c r="F81" s="301">
        <f t="shared" si="7"/>
        <v>0</v>
      </c>
      <c r="G81" s="279">
        <v>0</v>
      </c>
      <c r="H81" s="29" t="str">
        <f t="shared" si="6"/>
        <v/>
      </c>
      <c r="M81" s="280">
        <f t="shared" si="9"/>
        <v>0</v>
      </c>
      <c r="N81" s="280">
        <f t="shared" si="10"/>
        <v>0</v>
      </c>
      <c r="P81" s="281">
        <f t="shared" si="11"/>
        <v>0</v>
      </c>
    </row>
    <row r="82" spans="2:16" ht="14.25" hidden="1" customHeight="1" x14ac:dyDescent="0.3">
      <c r="B82" s="277" t="str">
        <f>IF(ISBLANK('4. Billing Determinants'!B31), "", '4. Billing Determinants'!B31)</f>
        <v/>
      </c>
      <c r="C82" s="39"/>
      <c r="D82" s="266">
        <f>IF(C82="", 0, IF(C82="kWh", '6.2 CBR B'!I27, IF(C82="kVA", '6.2 CBR B'!J27,'4. Billing Determinants'!D31)))</f>
        <v>0</v>
      </c>
      <c r="E82" s="278">
        <f>HLOOKUP($B82, '5. Allocation of Balances'!$D$4:$Z$76, 61,FALSE)</f>
        <v>0</v>
      </c>
      <c r="F82" s="301">
        <f t="shared" si="7"/>
        <v>0</v>
      </c>
      <c r="G82" s="279">
        <v>0</v>
      </c>
      <c r="H82" s="29" t="str">
        <f t="shared" si="6"/>
        <v/>
      </c>
      <c r="M82" s="280">
        <f t="shared" si="9"/>
        <v>0</v>
      </c>
      <c r="N82" s="280">
        <f t="shared" si="10"/>
        <v>0</v>
      </c>
      <c r="P82" s="281">
        <f t="shared" si="11"/>
        <v>0</v>
      </c>
    </row>
    <row r="83" spans="2:16" ht="14.25" hidden="1" customHeight="1" x14ac:dyDescent="0.3">
      <c r="B83" s="277" t="str">
        <f>IF(ISBLANK('4. Billing Determinants'!B32), "", '4. Billing Determinants'!B32)</f>
        <v/>
      </c>
      <c r="C83" s="39"/>
      <c r="D83" s="266">
        <f>IF(C83="", 0, IF(C83="kWh", '6.2 CBR B'!I28, IF(C83="kVA", '6.2 CBR B'!J28,'4. Billing Determinants'!D32)))</f>
        <v>0</v>
      </c>
      <c r="E83" s="278">
        <f>HLOOKUP($B83, '5. Allocation of Balances'!$D$4:$Z$76, 61,FALSE)</f>
        <v>0</v>
      </c>
      <c r="F83" s="301">
        <f t="shared" si="7"/>
        <v>0</v>
      </c>
      <c r="G83" s="279">
        <v>0</v>
      </c>
      <c r="H83" s="29" t="str">
        <f t="shared" si="6"/>
        <v/>
      </c>
      <c r="M83" s="280">
        <f t="shared" si="9"/>
        <v>0</v>
      </c>
      <c r="N83" s="280">
        <f t="shared" si="10"/>
        <v>0</v>
      </c>
      <c r="P83" s="281">
        <f t="shared" si="11"/>
        <v>0</v>
      </c>
    </row>
    <row r="84" spans="2:16" ht="14.25" hidden="1" customHeight="1" x14ac:dyDescent="0.3">
      <c r="B84" s="277" t="str">
        <f>IF(ISBLANK('4. Billing Determinants'!B33), "", '4. Billing Determinants'!B33)</f>
        <v/>
      </c>
      <c r="C84" s="39"/>
      <c r="D84" s="266">
        <f>IF(C84="", 0, IF(C84="kWh", '6.2 CBR B'!I29, IF(C84="kVA", '6.2 CBR B'!J29,'4. Billing Determinants'!D33)))</f>
        <v>0</v>
      </c>
      <c r="E84" s="278">
        <f>HLOOKUP($B84, '5. Allocation of Balances'!$D$4:$Z$76, 61,FALSE)</f>
        <v>0</v>
      </c>
      <c r="F84" s="301">
        <f t="shared" si="7"/>
        <v>0</v>
      </c>
      <c r="G84" s="279">
        <v>0</v>
      </c>
      <c r="H84" s="29" t="str">
        <f t="shared" si="6"/>
        <v/>
      </c>
      <c r="M84" s="280">
        <f t="shared" si="9"/>
        <v>0</v>
      </c>
      <c r="N84" s="280">
        <f t="shared" si="10"/>
        <v>0</v>
      </c>
      <c r="P84" s="281">
        <f t="shared" si="11"/>
        <v>0</v>
      </c>
    </row>
    <row r="85" spans="2:16" ht="14.25" hidden="1" customHeight="1" x14ac:dyDescent="0.3">
      <c r="B85" s="277" t="str">
        <f>IF(ISBLANK('4. Billing Determinants'!B34), "", '4. Billing Determinants'!B34)</f>
        <v/>
      </c>
      <c r="C85" s="39"/>
      <c r="D85" s="266">
        <f>IF(C85="", 0, IF(C85="kWh", '6.2 CBR B'!I30, IF(C85="kVA", '6.2 CBR B'!J30,'4. Billing Determinants'!D34)))</f>
        <v>0</v>
      </c>
      <c r="E85" s="278">
        <f>HLOOKUP($B85, '5. Allocation of Balances'!$D$4:$Z$76, 61,FALSE)</f>
        <v>0</v>
      </c>
      <c r="F85" s="301">
        <f t="shared" si="7"/>
        <v>0</v>
      </c>
      <c r="G85" s="279">
        <v>0</v>
      </c>
      <c r="H85" s="29" t="str">
        <f t="shared" si="6"/>
        <v/>
      </c>
      <c r="M85" s="280">
        <f t="shared" si="9"/>
        <v>0</v>
      </c>
      <c r="N85" s="280">
        <f t="shared" si="10"/>
        <v>0</v>
      </c>
      <c r="P85" s="281">
        <f t="shared" si="11"/>
        <v>0</v>
      </c>
    </row>
    <row r="86" spans="2:16" ht="14.25" hidden="1" customHeight="1" x14ac:dyDescent="0.3">
      <c r="B86" s="277" t="str">
        <f>IF(ISBLANK('4. Billing Determinants'!B35), "", '4. Billing Determinants'!B35)</f>
        <v/>
      </c>
      <c r="C86" s="39"/>
      <c r="D86" s="266">
        <f>IF(C86="", 0, IF(C86="kWh", '6.2 CBR B'!I31, IF(C86="kVA", '6.2 CBR B'!J31,'4. Billing Determinants'!D35)))</f>
        <v>0</v>
      </c>
      <c r="E86" s="278">
        <f>HLOOKUP($B86, '5. Allocation of Balances'!$D$4:$Z$76, 61,FALSE)</f>
        <v>0</v>
      </c>
      <c r="F86" s="301">
        <f t="shared" si="7"/>
        <v>0</v>
      </c>
      <c r="G86" s="279">
        <v>0</v>
      </c>
      <c r="H86" s="29" t="str">
        <f t="shared" si="6"/>
        <v/>
      </c>
      <c r="M86" s="280">
        <f t="shared" si="9"/>
        <v>0</v>
      </c>
      <c r="N86" s="280">
        <f t="shared" si="10"/>
        <v>0</v>
      </c>
      <c r="P86" s="281">
        <f t="shared" si="11"/>
        <v>0</v>
      </c>
    </row>
    <row r="87" spans="2:16" ht="14.25" hidden="1" customHeight="1" x14ac:dyDescent="0.3">
      <c r="B87" s="277" t="str">
        <f>IF(ISBLANK('4. Billing Determinants'!B36), "", '4. Billing Determinants'!B36)</f>
        <v/>
      </c>
      <c r="C87" s="39"/>
      <c r="D87" s="266">
        <f>IF(C87="", 0, IF(C87="kWh", '6.2 CBR B'!I32, IF(C87="kVA", '6.2 CBR B'!J32,'4. Billing Determinants'!D36)))</f>
        <v>0</v>
      </c>
      <c r="E87" s="278">
        <f>HLOOKUP($B87, '5. Allocation of Balances'!$D$4:$Z$76, 61,FALSE)</f>
        <v>0</v>
      </c>
      <c r="F87" s="301">
        <f t="shared" si="7"/>
        <v>0</v>
      </c>
      <c r="G87" s="279">
        <v>0</v>
      </c>
      <c r="H87" s="29" t="str">
        <f t="shared" si="6"/>
        <v/>
      </c>
      <c r="M87" s="280">
        <f t="shared" si="9"/>
        <v>0</v>
      </c>
      <c r="N87" s="280">
        <f t="shared" si="10"/>
        <v>0</v>
      </c>
      <c r="P87" s="281">
        <f t="shared" si="11"/>
        <v>0</v>
      </c>
    </row>
    <row r="88" spans="2:16" ht="14.25" hidden="1" customHeight="1" x14ac:dyDescent="0.3">
      <c r="B88" s="277" t="str">
        <f>IF(ISBLANK('4. Billing Determinants'!B37), "", '4. Billing Determinants'!B37)</f>
        <v/>
      </c>
      <c r="C88" s="39"/>
      <c r="D88" s="266">
        <f>IF(C88="", 0, IF(C88="kWh", '6.2 CBR B'!I33, IF(C88="kVA", '6.2 CBR B'!J33,'4. Billing Determinants'!D37)))</f>
        <v>0</v>
      </c>
      <c r="E88" s="278">
        <f>HLOOKUP($B88, '5. Allocation of Balances'!$D$4:$Z$76, 61,FALSE)</f>
        <v>0</v>
      </c>
      <c r="F88" s="301">
        <f t="shared" si="7"/>
        <v>0</v>
      </c>
      <c r="G88" s="279">
        <v>0</v>
      </c>
      <c r="H88" s="29" t="str">
        <f t="shared" si="6"/>
        <v/>
      </c>
      <c r="M88" s="280">
        <f t="shared" si="9"/>
        <v>0</v>
      </c>
      <c r="N88" s="280">
        <f t="shared" si="10"/>
        <v>0</v>
      </c>
      <c r="P88" s="281">
        <f t="shared" si="11"/>
        <v>0</v>
      </c>
    </row>
    <row r="89" spans="2:16" ht="14.25" hidden="1" customHeight="1" x14ac:dyDescent="0.3">
      <c r="B89" s="277" t="str">
        <f>IF(ISBLANK('4. Billing Determinants'!B38), "", '4. Billing Determinants'!B38)</f>
        <v/>
      </c>
      <c r="C89" s="39"/>
      <c r="D89" s="266">
        <f>IF(C89="", 0, IF(C89="kWh", '6.2 CBR B'!I34, IF(C89="kVA", '6.2 CBR B'!J34,'4. Billing Determinants'!D38)))</f>
        <v>0</v>
      </c>
      <c r="E89" s="278">
        <f>HLOOKUP($B89, '5. Allocation of Balances'!$D$4:$Z$76, 61,FALSE)</f>
        <v>0</v>
      </c>
      <c r="F89" s="301">
        <f t="shared" si="7"/>
        <v>0</v>
      </c>
      <c r="G89" s="279">
        <v>0</v>
      </c>
      <c r="H89" s="29" t="str">
        <f t="shared" si="6"/>
        <v/>
      </c>
      <c r="M89" s="280">
        <f t="shared" si="9"/>
        <v>0</v>
      </c>
      <c r="N89" s="280">
        <f t="shared" si="10"/>
        <v>0</v>
      </c>
      <c r="P89" s="281">
        <f t="shared" si="11"/>
        <v>0</v>
      </c>
    </row>
    <row r="90" spans="2:16" ht="14.25" hidden="1" customHeight="1" x14ac:dyDescent="0.3">
      <c r="B90" s="277" t="str">
        <f>IF(ISBLANK('4. Billing Determinants'!B39), "", '4. Billing Determinants'!B39)</f>
        <v/>
      </c>
      <c r="C90" s="39"/>
      <c r="D90" s="266">
        <f>IF(C90="", 0, IF(C90="kWh", '6.2 CBR B'!I35, IF(C90="kVA", '6.2 CBR B'!J35,'4. Billing Determinants'!D39)))</f>
        <v>0</v>
      </c>
      <c r="E90" s="278">
        <f>HLOOKUP($B90, '5. Allocation of Balances'!$D$4:$Z$76, 61,FALSE)</f>
        <v>0</v>
      </c>
      <c r="F90" s="301">
        <f t="shared" si="7"/>
        <v>0</v>
      </c>
      <c r="G90" s="279">
        <v>0</v>
      </c>
      <c r="H90" s="29" t="str">
        <f t="shared" si="6"/>
        <v/>
      </c>
      <c r="M90" s="280">
        <f t="shared" si="9"/>
        <v>0</v>
      </c>
      <c r="N90" s="280">
        <f t="shared" si="10"/>
        <v>0</v>
      </c>
      <c r="P90" s="281">
        <f t="shared" si="11"/>
        <v>0</v>
      </c>
    </row>
    <row r="91" spans="2:16" ht="14.25" hidden="1" customHeight="1" x14ac:dyDescent="0.3">
      <c r="B91" s="277" t="str">
        <f>IF(ISBLANK('4. Billing Determinants'!B40), "", '4. Billing Determinants'!B40)</f>
        <v/>
      </c>
      <c r="C91" s="39"/>
      <c r="D91" s="266">
        <f>IF(C91="", 0, IF(C91="kWh", '6.2 CBR B'!I36, IF(C91="kVA", '6.2 CBR B'!J36,'4. Billing Determinants'!D40)))</f>
        <v>0</v>
      </c>
      <c r="E91" s="278">
        <f>HLOOKUP($B91, '5. Allocation of Balances'!$D$4:$Z$76, 61,FALSE)</f>
        <v>0</v>
      </c>
      <c r="F91" s="301">
        <f t="shared" si="7"/>
        <v>0</v>
      </c>
      <c r="G91" s="279">
        <v>0</v>
      </c>
      <c r="H91" s="29" t="str">
        <f t="shared" si="6"/>
        <v/>
      </c>
      <c r="M91" s="280">
        <f t="shared" si="9"/>
        <v>0</v>
      </c>
      <c r="N91" s="280">
        <f t="shared" si="10"/>
        <v>0</v>
      </c>
      <c r="P91" s="281">
        <f t="shared" si="11"/>
        <v>0</v>
      </c>
    </row>
    <row r="92" spans="2:16" ht="14.25" customHeight="1" x14ac:dyDescent="0.3">
      <c r="B92" s="269" t="s">
        <v>24</v>
      </c>
      <c r="C92" s="270"/>
      <c r="D92" s="271"/>
      <c r="E92" s="272">
        <f>SUM(E72:E91)</f>
        <v>-570201.55961623252</v>
      </c>
      <c r="F92" s="269"/>
      <c r="G92" s="269"/>
    </row>
    <row r="93" spans="2:16" ht="24.75" customHeight="1" x14ac:dyDescent="0.3">
      <c r="B93" s="282" t="s">
        <v>483</v>
      </c>
      <c r="C93" s="283"/>
      <c r="D93" s="283"/>
      <c r="E93" s="283"/>
      <c r="F93" s="283"/>
      <c r="G93" s="275"/>
    </row>
    <row r="94" spans="2:16" ht="42.75" customHeight="1" x14ac:dyDescent="0.3">
      <c r="B94" s="282"/>
      <c r="C94" s="283"/>
      <c r="D94" s="283"/>
      <c r="E94" s="283"/>
      <c r="F94" s="283"/>
      <c r="G94" s="275"/>
    </row>
    <row r="95" spans="2:16" ht="17.399999999999999" x14ac:dyDescent="0.3">
      <c r="B95" s="263" t="s">
        <v>484</v>
      </c>
    </row>
    <row r="96" spans="2:16" x14ac:dyDescent="0.3">
      <c r="B96" s="427" t="s">
        <v>78</v>
      </c>
    </row>
    <row r="97" spans="2:10" ht="15" customHeight="1" x14ac:dyDescent="0.3">
      <c r="B97" s="442" t="s">
        <v>471</v>
      </c>
      <c r="C97" s="444" t="s">
        <v>7</v>
      </c>
      <c r="D97" s="511" t="s">
        <v>36</v>
      </c>
      <c r="E97" s="511" t="s">
        <v>485</v>
      </c>
      <c r="F97" s="510" t="s">
        <v>486</v>
      </c>
      <c r="G97" s="510" t="s">
        <v>518</v>
      </c>
    </row>
    <row r="98" spans="2:10" ht="54.75" customHeight="1" x14ac:dyDescent="0.3">
      <c r="B98" s="443"/>
      <c r="C98" s="444"/>
      <c r="D98" s="512"/>
      <c r="E98" s="512"/>
      <c r="F98" s="510"/>
      <c r="G98" s="510"/>
      <c r="H98" s="284"/>
      <c r="I98" s="285"/>
    </row>
    <row r="99" spans="2:10" x14ac:dyDescent="0.3">
      <c r="B99" s="265" t="str">
        <f t="shared" ref="B99:B118" si="12">B20</f>
        <v>RESIDENTIAL SERVICE CLASSIFICATION</v>
      </c>
      <c r="C99" s="39" t="s">
        <v>36</v>
      </c>
      <c r="D99" s="266">
        <f>IF(C99="", 0, IF(C99="kWh", '4. Billing Determinants'!S21, IF(C99="kVA", '4. Billing Determinants'!S21, '4. Billing Determinants'!D21)))</f>
        <v>120867875.649231</v>
      </c>
      <c r="E99" s="267">
        <f>HLOOKUP($B99, '5. Allocation of Balances'!$D$4:$Z$76, 65,FALSE)</f>
        <v>-350952.77163642313</v>
      </c>
      <c r="F99" s="301">
        <f t="shared" ref="F99:F107" si="13">IF(ISERROR(E99/D99),0,IF(C99="# of Customers",E99/D99/$D$13,IF(C99="kVA",(E99/(D99*$D$13)*(D99*12)/(D99*365))*30, (E99/D99)/($D$13))))</f>
        <v>-2.9036066841690703E-3</v>
      </c>
      <c r="G99" s="304">
        <f>ROUND(F99,5)</f>
        <v>-2.8999999999999998E-3</v>
      </c>
      <c r="H99" s="29" t="str">
        <f t="shared" ref="H99:H118" si="14">IF(C99="", "", IF(C99="# of Customers", "per customer per month", "$/"&amp;C99))</f>
        <v>$/kWh</v>
      </c>
      <c r="I99" s="286"/>
      <c r="J99" s="286"/>
    </row>
    <row r="100" spans="2:10" x14ac:dyDescent="0.3">
      <c r="B100" s="265" t="str">
        <f t="shared" si="12"/>
        <v>COMPETITIVE SECTOR MULTI-UNIT RESIDENTIAL SERVICE CLASSIFICATION</v>
      </c>
      <c r="C100" s="39" t="s">
        <v>36</v>
      </c>
      <c r="D100" s="266">
        <f>IF(C100="", 0, IF(C100="kWh", '4. Billing Determinants'!S22, IF(C100="kVA", '4. Billing Determinants'!S22, '4. Billing Determinants'!D22)))</f>
        <v>1256022.3059469042</v>
      </c>
      <c r="E100" s="267">
        <f>HLOOKUP($B100, '5. Allocation of Balances'!$D$4:$Z$76, 65,FALSE)</f>
        <v>-3646.99476301288</v>
      </c>
      <c r="F100" s="301">
        <f t="shared" si="13"/>
        <v>-2.9036066841690703E-3</v>
      </c>
      <c r="G100" s="304">
        <f t="shared" ref="G100:G107" si="15">ROUND(F100,5)</f>
        <v>-2.8999999999999998E-3</v>
      </c>
      <c r="H100" s="29" t="str">
        <f t="shared" si="14"/>
        <v>$/kWh</v>
      </c>
      <c r="I100" s="286"/>
      <c r="J100" s="286"/>
    </row>
    <row r="101" spans="2:10" x14ac:dyDescent="0.3">
      <c r="B101" s="265" t="str">
        <f t="shared" si="12"/>
        <v>GENERAL SERVICE LESS THAN 50 KW SERVICE CLASSIFICATION</v>
      </c>
      <c r="C101" s="39" t="s">
        <v>36</v>
      </c>
      <c r="D101" s="266">
        <f>IF(C101="", 0, IF(C101="kWh", '4. Billing Determinants'!S23, IF(C101="kVA", '4. Billing Determinants'!S23, '4. Billing Determinants'!D23)))</f>
        <v>340748366.84598023</v>
      </c>
      <c r="E101" s="267">
        <f>HLOOKUP($B101, '5. Allocation of Balances'!$D$4:$Z$76, 65,FALSE)</f>
        <v>-989399.2355936825</v>
      </c>
      <c r="F101" s="301">
        <f t="shared" si="13"/>
        <v>-2.9036066841690699E-3</v>
      </c>
      <c r="G101" s="304">
        <f t="shared" si="15"/>
        <v>-2.8999999999999998E-3</v>
      </c>
      <c r="H101" s="29" t="str">
        <f t="shared" si="14"/>
        <v>$/kWh</v>
      </c>
      <c r="I101" s="286"/>
      <c r="J101" s="286"/>
    </row>
    <row r="102" spans="2:10" x14ac:dyDescent="0.3">
      <c r="B102" s="265" t="str">
        <f t="shared" si="12"/>
        <v>GENERAL SERVICE 50 TO 999 KW SERVICE CLASSIFICATION</v>
      </c>
      <c r="C102" s="39" t="s">
        <v>36</v>
      </c>
      <c r="D102" s="266">
        <f>IF(C102="", 0, IF(C102="kWh", '4. Billing Determinants'!S24, IF(C102="kVA", '4. Billing Determinants'!S24, '4. Billing Determinants'!D24)))</f>
        <v>6332226222.1806192</v>
      </c>
      <c r="E102" s="267">
        <f>HLOOKUP($B102, '5. Allocation of Balances'!$D$4:$Z$76, 65,FALSE)</f>
        <v>-18386294.384394303</v>
      </c>
      <c r="F102" s="301">
        <f t="shared" si="13"/>
        <v>-2.9036066841690699E-3</v>
      </c>
      <c r="G102" s="304">
        <f t="shared" si="15"/>
        <v>-2.8999999999999998E-3</v>
      </c>
      <c r="H102" s="29" t="str">
        <f t="shared" si="14"/>
        <v>$/kWh</v>
      </c>
      <c r="I102" s="286"/>
      <c r="J102" s="286"/>
    </row>
    <row r="103" spans="2:10" x14ac:dyDescent="0.3">
      <c r="B103" s="265" t="str">
        <f t="shared" si="12"/>
        <v>GENERAL SERVICE 1,000 TO 4,999 KW SERVICE CLASSIFICATION</v>
      </c>
      <c r="C103" s="39" t="s">
        <v>36</v>
      </c>
      <c r="D103" s="266">
        <f>IF(C103="", 0, IF(C103="kWh", '4. Billing Determinants'!S25, IF(C103="kVA", '4. Billing Determinants'!S25, '4. Billing Determinants'!D25)))</f>
        <v>761162617.18344259</v>
      </c>
      <c r="E103" s="267">
        <f>HLOOKUP($B103, '5. Allocation of Balances'!$D$4:$Z$76, 65,FALSE)</f>
        <v>-2210116.8629934667</v>
      </c>
      <c r="F103" s="301">
        <f t="shared" si="13"/>
        <v>-2.9036066841690695E-3</v>
      </c>
      <c r="G103" s="304">
        <f t="shared" si="15"/>
        <v>-2.8999999999999998E-3</v>
      </c>
      <c r="H103" s="29" t="str">
        <f t="shared" si="14"/>
        <v>$/kWh</v>
      </c>
      <c r="I103" s="286"/>
      <c r="J103" s="286"/>
    </row>
    <row r="104" spans="2:10" x14ac:dyDescent="0.3">
      <c r="B104" s="265" t="str">
        <f t="shared" si="12"/>
        <v>LARGE USE SERVICE CLASSIFICATION</v>
      </c>
      <c r="C104" s="39" t="s">
        <v>36</v>
      </c>
      <c r="D104" s="266">
        <f>IF(C104="", 0, IF(C104="kWh", '4. Billing Determinants'!S26, IF(C104="kVA", '4. Billing Determinants'!S26, '4. Billing Determinants'!D26)))</f>
        <v>200769200.67743385</v>
      </c>
      <c r="E104" s="267">
        <f>HLOOKUP($B104, '5. Allocation of Balances'!$D$4:$Z$76, 65,FALSE)</f>
        <v>-582954.7930622783</v>
      </c>
      <c r="F104" s="301">
        <f t="shared" si="13"/>
        <v>-2.9036066841690699E-3</v>
      </c>
      <c r="G104" s="304">
        <f t="shared" si="15"/>
        <v>-2.8999999999999998E-3</v>
      </c>
      <c r="H104" s="29" t="str">
        <f t="shared" si="14"/>
        <v>$/kWh</v>
      </c>
      <c r="I104" s="286"/>
      <c r="J104" s="286"/>
    </row>
    <row r="105" spans="2:10" x14ac:dyDescent="0.3">
      <c r="B105" s="265" t="str">
        <f t="shared" si="12"/>
        <v>STANDBY POWER SERVICE CLASSIFICATION</v>
      </c>
      <c r="C105" s="39" t="s">
        <v>36</v>
      </c>
      <c r="D105" s="266">
        <f>IF(C105="", 0, IF(C105="kWh", '4. Billing Determinants'!S27, IF(C105="kVA", '4. Billing Determinants'!S27, '4. Billing Determinants'!D27)))</f>
        <v>0</v>
      </c>
      <c r="E105" s="267">
        <f>HLOOKUP($B105, '5. Allocation of Balances'!$D$4:$Z$76, 65,FALSE)</f>
        <v>0</v>
      </c>
      <c r="F105" s="301">
        <f t="shared" si="13"/>
        <v>0</v>
      </c>
      <c r="G105" s="304">
        <f t="shared" si="15"/>
        <v>0</v>
      </c>
      <c r="H105" s="29" t="str">
        <f t="shared" si="14"/>
        <v>$/kWh</v>
      </c>
    </row>
    <row r="106" spans="2:10" x14ac:dyDescent="0.3">
      <c r="B106" s="265" t="str">
        <f t="shared" si="12"/>
        <v>UNMETERED SCATTERED LOAD SERVICE CLASSIFICATION</v>
      </c>
      <c r="C106" s="39" t="s">
        <v>36</v>
      </c>
      <c r="D106" s="266">
        <f>IF(C106="", 0, IF(C106="kWh", '4. Billing Determinants'!S28, IF(C106="kVA", '4. Billing Determinants'!S28, '4. Billing Determinants'!D28)))</f>
        <v>118577.55644732343</v>
      </c>
      <c r="E106" s="267">
        <f>HLOOKUP($B106, '5. Allocation of Balances'!$D$4:$Z$76, 65,FALSE)</f>
        <v>-344.30258549288351</v>
      </c>
      <c r="F106" s="301">
        <f t="shared" si="13"/>
        <v>-2.9036066841690699E-3</v>
      </c>
      <c r="G106" s="304">
        <f t="shared" si="15"/>
        <v>-2.8999999999999998E-3</v>
      </c>
      <c r="H106" s="29" t="str">
        <f t="shared" si="14"/>
        <v>$/kWh</v>
      </c>
    </row>
    <row r="107" spans="2:10" x14ac:dyDescent="0.3">
      <c r="B107" s="265" t="str">
        <f t="shared" si="12"/>
        <v>STREET LIGHTING SERVICE CLASSIFICATION</v>
      </c>
      <c r="C107" s="39" t="s">
        <v>36</v>
      </c>
      <c r="D107" s="266">
        <f>IF(C107="", 0, IF(C107="kWh", '4. Billing Determinants'!S29, IF(C107="kVA", '4. Billing Determinants'!S29, '4. Billing Determinants'!D29)))</f>
        <v>116219745.62343398</v>
      </c>
      <c r="E107" s="267">
        <f>HLOOKUP($B107, '5. Allocation of Balances'!$D$4:$Z$76, 65,FALSE)</f>
        <v>-337456.43022463191</v>
      </c>
      <c r="F107" s="301">
        <f t="shared" si="13"/>
        <v>-2.9036066841690699E-3</v>
      </c>
      <c r="G107" s="304">
        <f t="shared" si="15"/>
        <v>-2.8999999999999998E-3</v>
      </c>
      <c r="H107" s="29" t="str">
        <f t="shared" si="14"/>
        <v>$/kWh</v>
      </c>
    </row>
    <row r="108" spans="2:10" hidden="1" x14ac:dyDescent="0.3">
      <c r="B108" s="265" t="str">
        <f t="shared" si="12"/>
        <v/>
      </c>
      <c r="C108" s="39"/>
      <c r="D108" s="266">
        <f>IF(C108="", 0, IF(C108="kWh", '4. Billing Determinants'!S30, IF(C108="kVA", '4. Billing Determinants'!S30, '4. Billing Determinants'!D30)))</f>
        <v>0</v>
      </c>
      <c r="E108" s="267">
        <f>HLOOKUP($B108, '5. Allocation of Balances'!$D$4:$Z$76, 65,FALSE)</f>
        <v>0</v>
      </c>
      <c r="F108" s="268">
        <f t="shared" ref="F108:F118" si="16">IF(ISERROR(E108/D108), 0, IF(C108="# of Customers", E108/D108/$D$13, (E108/D108)/($D$13/12)))</f>
        <v>0</v>
      </c>
      <c r="H108" s="29" t="str">
        <f t="shared" si="14"/>
        <v/>
      </c>
    </row>
    <row r="109" spans="2:10" hidden="1" x14ac:dyDescent="0.3">
      <c r="B109" s="265" t="str">
        <f t="shared" si="12"/>
        <v/>
      </c>
      <c r="C109" s="39"/>
      <c r="D109" s="266">
        <f>IF(C109="", 0, IF(C109="kWh", '4. Billing Determinants'!S31, IF(C109="kVA", '4. Billing Determinants'!S31, '4. Billing Determinants'!D31)))</f>
        <v>0</v>
      </c>
      <c r="E109" s="267">
        <f>HLOOKUP($B109, '5. Allocation of Balances'!$D$4:$Z$76, 65,FALSE)</f>
        <v>0</v>
      </c>
      <c r="F109" s="268">
        <f t="shared" si="16"/>
        <v>0</v>
      </c>
      <c r="H109" s="29" t="str">
        <f t="shared" si="14"/>
        <v/>
      </c>
    </row>
    <row r="110" spans="2:10" hidden="1" x14ac:dyDescent="0.3">
      <c r="B110" s="265" t="str">
        <f t="shared" si="12"/>
        <v/>
      </c>
      <c r="C110" s="39"/>
      <c r="D110" s="266">
        <f>IF(C110="", 0, IF(C110="kWh", '4. Billing Determinants'!S32, IF(C110="kVA", '4. Billing Determinants'!S32, '4. Billing Determinants'!D32)))</f>
        <v>0</v>
      </c>
      <c r="E110" s="267">
        <f>HLOOKUP($B110, '5. Allocation of Balances'!$D$4:$Z$76, 65,FALSE)</f>
        <v>0</v>
      </c>
      <c r="F110" s="268">
        <f t="shared" si="16"/>
        <v>0</v>
      </c>
      <c r="H110" s="29" t="str">
        <f t="shared" si="14"/>
        <v/>
      </c>
    </row>
    <row r="111" spans="2:10" hidden="1" x14ac:dyDescent="0.3">
      <c r="B111" s="265" t="str">
        <f t="shared" si="12"/>
        <v/>
      </c>
      <c r="C111" s="39"/>
      <c r="D111" s="266">
        <f>IF(C111="", 0, IF(C111="kWh", '4. Billing Determinants'!S33, IF(C111="kVA", '4. Billing Determinants'!S33, '4. Billing Determinants'!D33)))</f>
        <v>0</v>
      </c>
      <c r="E111" s="267">
        <f>HLOOKUP($B111, '5. Allocation of Balances'!$D$4:$Z$76, 65,FALSE)</f>
        <v>0</v>
      </c>
      <c r="F111" s="268">
        <f t="shared" si="16"/>
        <v>0</v>
      </c>
      <c r="H111" s="29" t="str">
        <f t="shared" si="14"/>
        <v/>
      </c>
    </row>
    <row r="112" spans="2:10" hidden="1" x14ac:dyDescent="0.3">
      <c r="B112" s="265" t="str">
        <f t="shared" si="12"/>
        <v/>
      </c>
      <c r="C112" s="39"/>
      <c r="D112" s="266">
        <f>IF(C112="", 0, IF(C112="kWh", '4. Billing Determinants'!S34, IF(C112="kVA", '4. Billing Determinants'!S34, '4. Billing Determinants'!D34)))</f>
        <v>0</v>
      </c>
      <c r="E112" s="267">
        <f>HLOOKUP($B112, '5. Allocation of Balances'!$D$4:$Z$76, 65,FALSE)</f>
        <v>0</v>
      </c>
      <c r="F112" s="268">
        <f t="shared" si="16"/>
        <v>0</v>
      </c>
      <c r="H112" s="29" t="str">
        <f t="shared" si="14"/>
        <v/>
      </c>
    </row>
    <row r="113" spans="1:9" hidden="1" x14ac:dyDescent="0.3">
      <c r="B113" s="265" t="str">
        <f t="shared" si="12"/>
        <v/>
      </c>
      <c r="C113" s="39"/>
      <c r="D113" s="266">
        <f>IF(C113="", 0, IF(C113="kWh", '4. Billing Determinants'!S35, IF(C113="kVA", '4. Billing Determinants'!S35, '4. Billing Determinants'!D35)))</f>
        <v>0</v>
      </c>
      <c r="E113" s="267">
        <f>HLOOKUP($B113, '5. Allocation of Balances'!$D$4:$Z$76, 65,FALSE)</f>
        <v>0</v>
      </c>
      <c r="F113" s="268">
        <f t="shared" si="16"/>
        <v>0</v>
      </c>
      <c r="H113" s="29" t="str">
        <f t="shared" si="14"/>
        <v/>
      </c>
    </row>
    <row r="114" spans="1:9" hidden="1" x14ac:dyDescent="0.3">
      <c r="B114" s="265" t="str">
        <f t="shared" si="12"/>
        <v/>
      </c>
      <c r="C114" s="39"/>
      <c r="D114" s="266">
        <f>IF(C114="", 0, IF(C114="kWh", '4. Billing Determinants'!S36, IF(C114="kVA", '4. Billing Determinants'!S36, '4. Billing Determinants'!D36)))</f>
        <v>0</v>
      </c>
      <c r="E114" s="267">
        <f>HLOOKUP($B114, '5. Allocation of Balances'!$D$4:$Z$76, 65,FALSE)</f>
        <v>0</v>
      </c>
      <c r="F114" s="268">
        <f t="shared" si="16"/>
        <v>0</v>
      </c>
      <c r="H114" s="29" t="str">
        <f t="shared" si="14"/>
        <v/>
      </c>
    </row>
    <row r="115" spans="1:9" hidden="1" x14ac:dyDescent="0.3">
      <c r="B115" s="265" t="str">
        <f t="shared" si="12"/>
        <v/>
      </c>
      <c r="C115" s="39"/>
      <c r="D115" s="266">
        <f>IF(C115="", 0, IF(C115="kWh", '4. Billing Determinants'!S37, IF(C115="kVA", '4. Billing Determinants'!S37, '4. Billing Determinants'!D37)))</f>
        <v>0</v>
      </c>
      <c r="E115" s="267">
        <f>HLOOKUP($B115, '5. Allocation of Balances'!$D$4:$Z$76, 65,FALSE)</f>
        <v>0</v>
      </c>
      <c r="F115" s="268">
        <f t="shared" si="16"/>
        <v>0</v>
      </c>
      <c r="H115" s="29" t="str">
        <f t="shared" si="14"/>
        <v/>
      </c>
    </row>
    <row r="116" spans="1:9" hidden="1" x14ac:dyDescent="0.3">
      <c r="B116" s="265" t="str">
        <f t="shared" si="12"/>
        <v/>
      </c>
      <c r="C116" s="39"/>
      <c r="D116" s="266">
        <f>IF(C116="", 0, IF(C116="kWh", '4. Billing Determinants'!S38, IF(C116="kVA", '4. Billing Determinants'!S38, '4. Billing Determinants'!D38)))</f>
        <v>0</v>
      </c>
      <c r="E116" s="267">
        <f>HLOOKUP($B116, '5. Allocation of Balances'!$D$4:$Z$76, 65,FALSE)</f>
        <v>0</v>
      </c>
      <c r="F116" s="268">
        <f t="shared" si="16"/>
        <v>0</v>
      </c>
      <c r="H116" s="29" t="str">
        <f t="shared" si="14"/>
        <v/>
      </c>
    </row>
    <row r="117" spans="1:9" hidden="1" x14ac:dyDescent="0.3">
      <c r="B117" s="265" t="str">
        <f t="shared" si="12"/>
        <v/>
      </c>
      <c r="C117" s="39"/>
      <c r="D117" s="266">
        <f>IF(C117="", 0, IF(C117="kWh", '4. Billing Determinants'!S39, IF(C117="kVA", '4. Billing Determinants'!S39, '4. Billing Determinants'!D39)))</f>
        <v>0</v>
      </c>
      <c r="E117" s="267">
        <f>HLOOKUP($B117, '5. Allocation of Balances'!$D$4:$Z$76, 65,FALSE)</f>
        <v>0</v>
      </c>
      <c r="F117" s="268">
        <f t="shared" si="16"/>
        <v>0</v>
      </c>
      <c r="H117" s="29" t="str">
        <f t="shared" si="14"/>
        <v/>
      </c>
    </row>
    <row r="118" spans="1:9" hidden="1" x14ac:dyDescent="0.3">
      <c r="B118" s="265" t="str">
        <f t="shared" si="12"/>
        <v/>
      </c>
      <c r="C118" s="39"/>
      <c r="D118" s="266">
        <f>IF(C118="", 0, IF(C118="kWh", '4. Billing Determinants'!S40, IF(C118="kVA", '4. Billing Determinants'!S40, '4. Billing Determinants'!D40)))</f>
        <v>0</v>
      </c>
      <c r="E118" s="267">
        <f>HLOOKUP($B118, '5. Allocation of Balances'!$D$4:$Z$76, 65,FALSE)</f>
        <v>0</v>
      </c>
      <c r="F118" s="268">
        <f t="shared" si="16"/>
        <v>0</v>
      </c>
      <c r="H118" s="29" t="str">
        <f t="shared" si="14"/>
        <v/>
      </c>
    </row>
    <row r="119" spans="1:9" x14ac:dyDescent="0.3">
      <c r="B119" s="269" t="s">
        <v>24</v>
      </c>
      <c r="C119" s="270"/>
      <c r="D119" s="271"/>
      <c r="E119" s="272">
        <f>SUM(E99:E118)</f>
        <v>-22861165.775253292</v>
      </c>
      <c r="F119" s="269"/>
      <c r="G119" s="269"/>
    </row>
    <row r="121" spans="1:9" ht="17.399999999999999" hidden="1" x14ac:dyDescent="0.3">
      <c r="A121" s="33"/>
      <c r="B121" s="287" t="s">
        <v>487</v>
      </c>
      <c r="C121" s="33"/>
      <c r="D121" s="33"/>
      <c r="E121" s="33"/>
      <c r="F121" s="33"/>
      <c r="G121" s="33"/>
      <c r="H121" s="63"/>
    </row>
    <row r="122" spans="1:9" hidden="1" x14ac:dyDescent="0.3">
      <c r="A122" s="33"/>
      <c r="B122" s="288" t="s">
        <v>79</v>
      </c>
      <c r="C122" s="33"/>
      <c r="D122" s="33"/>
      <c r="E122" s="33"/>
      <c r="F122" s="33"/>
      <c r="G122" s="33"/>
      <c r="H122" s="63"/>
    </row>
    <row r="123" spans="1:9" hidden="1" x14ac:dyDescent="0.3">
      <c r="A123" s="33"/>
      <c r="B123" s="513" t="s">
        <v>471</v>
      </c>
      <c r="C123" s="514" t="s">
        <v>7</v>
      </c>
      <c r="D123" s="515" t="s">
        <v>488</v>
      </c>
      <c r="E123" s="515" t="s">
        <v>489</v>
      </c>
      <c r="F123" s="513" t="s">
        <v>486</v>
      </c>
      <c r="G123" s="33"/>
      <c r="H123" s="63"/>
    </row>
    <row r="124" spans="1:9" ht="54.75" hidden="1" customHeight="1" x14ac:dyDescent="0.3">
      <c r="A124" s="33"/>
      <c r="B124" s="514"/>
      <c r="C124" s="514"/>
      <c r="D124" s="516"/>
      <c r="E124" s="516"/>
      <c r="F124" s="513"/>
      <c r="G124" s="33"/>
      <c r="H124" s="289"/>
      <c r="I124" s="285"/>
    </row>
    <row r="125" spans="1:9" hidden="1" x14ac:dyDescent="0.3">
      <c r="A125" s="33"/>
      <c r="B125" s="290"/>
      <c r="C125" s="291"/>
      <c r="D125" s="292"/>
      <c r="E125" s="293"/>
      <c r="F125" s="294"/>
      <c r="G125" s="33" t="str">
        <f>IF(C125="", "", IF(C125="# of Customers", "per customer per month", "$/"&amp;C125))</f>
        <v/>
      </c>
      <c r="H125" s="63"/>
    </row>
    <row r="126" spans="1:9" hidden="1" x14ac:dyDescent="0.3">
      <c r="A126" s="33"/>
      <c r="B126" s="290"/>
      <c r="C126" s="291"/>
      <c r="D126" s="292"/>
      <c r="E126" s="293"/>
      <c r="F126" s="294"/>
      <c r="G126" s="33" t="str">
        <f t="shared" ref="G126:G144" si="17">IF(C126="", "", IF(C126="# of Customers", "per customer per month", "$/"&amp;C126))</f>
        <v/>
      </c>
      <c r="H126" s="63"/>
    </row>
    <row r="127" spans="1:9" hidden="1" x14ac:dyDescent="0.3">
      <c r="A127" s="33"/>
      <c r="B127" s="290"/>
      <c r="C127" s="291"/>
      <c r="D127" s="292"/>
      <c r="E127" s="293"/>
      <c r="F127" s="294"/>
      <c r="G127" s="33" t="str">
        <f t="shared" si="17"/>
        <v/>
      </c>
      <c r="H127" s="63"/>
    </row>
    <row r="128" spans="1:9" hidden="1" x14ac:dyDescent="0.3">
      <c r="A128" s="33"/>
      <c r="B128" s="290"/>
      <c r="C128" s="291"/>
      <c r="D128" s="292"/>
      <c r="E128" s="293"/>
      <c r="F128" s="294"/>
      <c r="G128" s="33" t="str">
        <f t="shared" si="17"/>
        <v/>
      </c>
      <c r="H128" s="63"/>
    </row>
    <row r="129" spans="1:8" hidden="1" x14ac:dyDescent="0.3">
      <c r="A129" s="33"/>
      <c r="B129" s="290"/>
      <c r="C129" s="291"/>
      <c r="D129" s="292"/>
      <c r="E129" s="293"/>
      <c r="F129" s="294"/>
      <c r="G129" s="33" t="str">
        <f t="shared" si="17"/>
        <v/>
      </c>
      <c r="H129" s="63"/>
    </row>
    <row r="130" spans="1:8" hidden="1" x14ac:dyDescent="0.3">
      <c r="A130" s="33"/>
      <c r="B130" s="290"/>
      <c r="C130" s="291"/>
      <c r="D130" s="292"/>
      <c r="E130" s="293"/>
      <c r="F130" s="294"/>
      <c r="G130" s="33" t="str">
        <f t="shared" si="17"/>
        <v/>
      </c>
      <c r="H130" s="63"/>
    </row>
    <row r="131" spans="1:8" hidden="1" x14ac:dyDescent="0.3">
      <c r="A131" s="33"/>
      <c r="B131" s="290"/>
      <c r="C131" s="291"/>
      <c r="D131" s="292"/>
      <c r="E131" s="293"/>
      <c r="F131" s="294"/>
      <c r="G131" s="33" t="str">
        <f t="shared" si="17"/>
        <v/>
      </c>
      <c r="H131" s="63"/>
    </row>
    <row r="132" spans="1:8" hidden="1" x14ac:dyDescent="0.3">
      <c r="A132" s="33"/>
      <c r="B132" s="290"/>
      <c r="C132" s="291"/>
      <c r="D132" s="292"/>
      <c r="E132" s="293"/>
      <c r="F132" s="294"/>
      <c r="G132" s="33" t="str">
        <f t="shared" si="17"/>
        <v/>
      </c>
      <c r="H132" s="63"/>
    </row>
    <row r="133" spans="1:8" hidden="1" x14ac:dyDescent="0.3">
      <c r="A133" s="33"/>
      <c r="B133" s="290"/>
      <c r="C133" s="291"/>
      <c r="D133" s="292"/>
      <c r="E133" s="293"/>
      <c r="F133" s="294"/>
      <c r="G133" s="33" t="str">
        <f t="shared" si="17"/>
        <v/>
      </c>
      <c r="H133" s="63"/>
    </row>
    <row r="134" spans="1:8" hidden="1" x14ac:dyDescent="0.3">
      <c r="A134" s="33"/>
      <c r="B134" s="290" t="str">
        <f t="shared" ref="B134:B144" si="18">B29</f>
        <v/>
      </c>
      <c r="C134" s="291"/>
      <c r="D134" s="292"/>
      <c r="E134" s="293"/>
      <c r="F134" s="294"/>
      <c r="G134" s="33" t="str">
        <f t="shared" si="17"/>
        <v/>
      </c>
      <c r="H134" s="63"/>
    </row>
    <row r="135" spans="1:8" hidden="1" x14ac:dyDescent="0.3">
      <c r="A135" s="33"/>
      <c r="B135" s="290" t="str">
        <f t="shared" si="18"/>
        <v/>
      </c>
      <c r="C135" s="291"/>
      <c r="D135" s="292"/>
      <c r="E135" s="293"/>
      <c r="F135" s="294"/>
      <c r="G135" s="33" t="str">
        <f t="shared" si="17"/>
        <v/>
      </c>
      <c r="H135" s="63"/>
    </row>
    <row r="136" spans="1:8" hidden="1" x14ac:dyDescent="0.3">
      <c r="A136" s="33"/>
      <c r="B136" s="290" t="str">
        <f t="shared" si="18"/>
        <v/>
      </c>
      <c r="C136" s="291" t="str">
        <f>IF(ISBLANK('4. Billing Determinants'!C32), "", '4. Billing Determinants'!C32)</f>
        <v/>
      </c>
      <c r="D136" s="292"/>
      <c r="E136" s="293"/>
      <c r="F136" s="294"/>
      <c r="G136" s="33" t="str">
        <f t="shared" si="17"/>
        <v/>
      </c>
      <c r="H136" s="63"/>
    </row>
    <row r="137" spans="1:8" hidden="1" x14ac:dyDescent="0.3">
      <c r="A137" s="33"/>
      <c r="B137" s="290" t="str">
        <f t="shared" si="18"/>
        <v/>
      </c>
      <c r="C137" s="291" t="str">
        <f>IF(ISBLANK('4. Billing Determinants'!C33), "", '4. Billing Determinants'!C33)</f>
        <v/>
      </c>
      <c r="D137" s="292"/>
      <c r="E137" s="293"/>
      <c r="F137" s="294"/>
      <c r="G137" s="33" t="str">
        <f t="shared" si="17"/>
        <v/>
      </c>
      <c r="H137" s="63"/>
    </row>
    <row r="138" spans="1:8" hidden="1" x14ac:dyDescent="0.3">
      <c r="A138" s="33"/>
      <c r="B138" s="290" t="str">
        <f t="shared" si="18"/>
        <v/>
      </c>
      <c r="C138" s="291" t="str">
        <f>IF(ISBLANK('4. Billing Determinants'!C34), "", '4. Billing Determinants'!C34)</f>
        <v/>
      </c>
      <c r="D138" s="292"/>
      <c r="E138" s="293"/>
      <c r="F138" s="294"/>
      <c r="G138" s="33" t="str">
        <f t="shared" si="17"/>
        <v/>
      </c>
      <c r="H138" s="63"/>
    </row>
    <row r="139" spans="1:8" hidden="1" x14ac:dyDescent="0.3">
      <c r="A139" s="33"/>
      <c r="B139" s="290" t="str">
        <f t="shared" si="18"/>
        <v/>
      </c>
      <c r="C139" s="291" t="str">
        <f>IF(ISBLANK('4. Billing Determinants'!C35), "", '4. Billing Determinants'!C35)</f>
        <v/>
      </c>
      <c r="D139" s="292"/>
      <c r="E139" s="293"/>
      <c r="F139" s="294"/>
      <c r="G139" s="33" t="str">
        <f t="shared" si="17"/>
        <v/>
      </c>
      <c r="H139" s="63"/>
    </row>
    <row r="140" spans="1:8" hidden="1" x14ac:dyDescent="0.3">
      <c r="A140" s="33"/>
      <c r="B140" s="290" t="str">
        <f t="shared" si="18"/>
        <v/>
      </c>
      <c r="C140" s="291" t="str">
        <f>IF(ISBLANK('4. Billing Determinants'!C36), "", '4. Billing Determinants'!C36)</f>
        <v/>
      </c>
      <c r="D140" s="292"/>
      <c r="E140" s="293"/>
      <c r="F140" s="294"/>
      <c r="G140" s="33" t="str">
        <f t="shared" si="17"/>
        <v/>
      </c>
      <c r="H140" s="63"/>
    </row>
    <row r="141" spans="1:8" hidden="1" x14ac:dyDescent="0.3">
      <c r="A141" s="33"/>
      <c r="B141" s="290" t="str">
        <f t="shared" si="18"/>
        <v/>
      </c>
      <c r="C141" s="291" t="str">
        <f>IF(ISBLANK('4. Billing Determinants'!C37), "", '4. Billing Determinants'!C37)</f>
        <v/>
      </c>
      <c r="D141" s="292"/>
      <c r="E141" s="293"/>
      <c r="F141" s="294"/>
      <c r="G141" s="33" t="str">
        <f t="shared" si="17"/>
        <v/>
      </c>
      <c r="H141" s="63"/>
    </row>
    <row r="142" spans="1:8" hidden="1" x14ac:dyDescent="0.3">
      <c r="A142" s="33"/>
      <c r="B142" s="290" t="str">
        <f t="shared" si="18"/>
        <v/>
      </c>
      <c r="C142" s="291" t="str">
        <f>IF(ISBLANK('4. Billing Determinants'!C38), "", '4. Billing Determinants'!C38)</f>
        <v/>
      </c>
      <c r="D142" s="292"/>
      <c r="E142" s="293"/>
      <c r="F142" s="294"/>
      <c r="G142" s="33" t="str">
        <f t="shared" si="17"/>
        <v/>
      </c>
      <c r="H142" s="63"/>
    </row>
    <row r="143" spans="1:8" hidden="1" x14ac:dyDescent="0.3">
      <c r="A143" s="33"/>
      <c r="B143" s="290" t="str">
        <f t="shared" si="18"/>
        <v/>
      </c>
      <c r="C143" s="291" t="str">
        <f>IF(ISBLANK('4. Billing Determinants'!C39), "", '4. Billing Determinants'!C39)</f>
        <v/>
      </c>
      <c r="D143" s="292"/>
      <c r="E143" s="293"/>
      <c r="F143" s="294"/>
      <c r="G143" s="33" t="str">
        <f t="shared" si="17"/>
        <v/>
      </c>
      <c r="H143" s="63"/>
    </row>
    <row r="144" spans="1:8" hidden="1" x14ac:dyDescent="0.3">
      <c r="A144" s="33"/>
      <c r="B144" s="290" t="str">
        <f t="shared" si="18"/>
        <v/>
      </c>
      <c r="C144" s="291" t="str">
        <f>IF(ISBLANK('4. Billing Determinants'!C40), "", '4. Billing Determinants'!C40)</f>
        <v/>
      </c>
      <c r="D144" s="292"/>
      <c r="E144" s="293"/>
      <c r="F144" s="294"/>
      <c r="G144" s="33" t="str">
        <f t="shared" si="17"/>
        <v/>
      </c>
      <c r="H144" s="63"/>
    </row>
    <row r="145" spans="1:9" hidden="1" x14ac:dyDescent="0.3">
      <c r="A145" s="33"/>
      <c r="B145" s="295" t="s">
        <v>24</v>
      </c>
      <c r="C145" s="296"/>
      <c r="D145" s="297"/>
      <c r="E145" s="298"/>
      <c r="F145" s="295"/>
      <c r="G145" s="33"/>
      <c r="H145" s="63"/>
    </row>
    <row r="146" spans="1:9" hidden="1" x14ac:dyDescent="0.3"/>
    <row r="147" spans="1:9" hidden="1" x14ac:dyDescent="0.3"/>
    <row r="148" spans="1:9" ht="17.399999999999999" hidden="1" x14ac:dyDescent="0.3">
      <c r="B148" s="263" t="s">
        <v>490</v>
      </c>
    </row>
    <row r="149" spans="1:9" x14ac:dyDescent="0.3">
      <c r="B149" s="264"/>
      <c r="F149" s="430"/>
    </row>
    <row r="150" spans="1:9" hidden="1" outlineLevel="1" x14ac:dyDescent="0.3">
      <c r="B150" s="442" t="s">
        <v>471</v>
      </c>
      <c r="C150" s="444" t="s">
        <v>7</v>
      </c>
      <c r="D150" s="511" t="s">
        <v>8</v>
      </c>
      <c r="E150" s="511" t="s">
        <v>491</v>
      </c>
      <c r="F150" s="510" t="s">
        <v>492</v>
      </c>
    </row>
    <row r="151" spans="1:9" ht="54.75" hidden="1" customHeight="1" outlineLevel="1" x14ac:dyDescent="0.3">
      <c r="B151" s="443"/>
      <c r="C151" s="444"/>
      <c r="D151" s="512"/>
      <c r="E151" s="512"/>
      <c r="F151" s="510"/>
      <c r="H151" s="284"/>
      <c r="I151" s="285"/>
    </row>
    <row r="152" spans="1:9" hidden="1" outlineLevel="1" x14ac:dyDescent="0.3">
      <c r="B152" s="265" t="str">
        <f t="shared" ref="B152:B171" si="19">B20</f>
        <v>RESIDENTIAL SERVICE CLASSIFICATION</v>
      </c>
      <c r="C152" s="39"/>
      <c r="D152" s="266">
        <f>IF(C152="",0,IF(ISNUMBER(SEARCH("RESIDENTIAL",UPPER(B152),1)),'4. Billing Determinants'!D21, IF(C152="kWh",'4. Billing Determinants'!E21, IF(C152="kW",'4. Billing Determinants'!F21,'4. Billing Determinants'!D21))))</f>
        <v>0</v>
      </c>
      <c r="E152" s="267">
        <f>HLOOKUP($B152, '5. Allocation of Balances'!$D$4:$Z$76, 69,FALSE)</f>
        <v>0</v>
      </c>
      <c r="F152" s="299">
        <f>IF(ISERROR(E152/D152), 0, IF(C152="# of Customers", E152/D152/$D$13, (E152/D152)/($D$13/12)))</f>
        <v>0</v>
      </c>
      <c r="H152" s="29" t="str">
        <f t="shared" ref="H152:H171" si="20">IF(C152="", "", IF(C152="# of Customers", "per customer per month", "$/"&amp;C152))</f>
        <v/>
      </c>
    </row>
    <row r="153" spans="1:9" hidden="1" outlineLevel="1" x14ac:dyDescent="0.3">
      <c r="B153" s="265" t="str">
        <f t="shared" si="19"/>
        <v>COMPETITIVE SECTOR MULTI-UNIT RESIDENTIAL SERVICE CLASSIFICATION</v>
      </c>
      <c r="C153" s="39"/>
      <c r="D153" s="266">
        <f>IF(C153="",0,IF(ISNUMBER(SEARCH("RESIDENTIAL",UPPER(B153),1)),'4. Billing Determinants'!D22, IF(C153="kWh",'4. Billing Determinants'!E22, IF(C153="kW",'4. Billing Determinants'!F22,'4. Billing Determinants'!D22))))</f>
        <v>0</v>
      </c>
      <c r="E153" s="267">
        <f>HLOOKUP($B153, '5. Allocation of Balances'!$D$4:$Z$76, 69,FALSE)</f>
        <v>0</v>
      </c>
      <c r="F153" s="300">
        <f t="shared" ref="F153:F171" si="21">IF(ISERROR(E153/D153), 0, IF(C153="# of Customers", E153/D153/$D$13, (E153/D153)/($D$13/12)))</f>
        <v>0</v>
      </c>
      <c r="H153" s="29" t="str">
        <f t="shared" si="20"/>
        <v/>
      </c>
    </row>
    <row r="154" spans="1:9" hidden="1" outlineLevel="1" x14ac:dyDescent="0.3">
      <c r="B154" s="265" t="str">
        <f t="shared" si="19"/>
        <v>GENERAL SERVICE LESS THAN 50 KW SERVICE CLASSIFICATION</v>
      </c>
      <c r="C154" s="39"/>
      <c r="D154" s="266">
        <f>IF(C154="",0,IF(ISNUMBER(SEARCH("RESIDENTIAL",UPPER(B154),1)),'4. Billing Determinants'!D23, IF(C154="kWh",'4. Billing Determinants'!E23, IF(C154="kW",'4. Billing Determinants'!F23,'4. Billing Determinants'!D23))))</f>
        <v>0</v>
      </c>
      <c r="E154" s="267">
        <f>HLOOKUP($B154, '5. Allocation of Balances'!$D$4:$Z$76, 69,FALSE)</f>
        <v>0</v>
      </c>
      <c r="F154" s="300">
        <f t="shared" si="21"/>
        <v>0</v>
      </c>
      <c r="H154" s="29" t="str">
        <f t="shared" si="20"/>
        <v/>
      </c>
    </row>
    <row r="155" spans="1:9" hidden="1" outlineLevel="1" x14ac:dyDescent="0.3">
      <c r="B155" s="265" t="str">
        <f t="shared" si="19"/>
        <v>GENERAL SERVICE 50 TO 999 KW SERVICE CLASSIFICATION</v>
      </c>
      <c r="C155" s="39"/>
      <c r="D155" s="266">
        <f>IF(C155="",0,IF(ISNUMBER(SEARCH("RESIDENTIAL",UPPER(B155),1)),'4. Billing Determinants'!D24, IF(C155="kWh",'4. Billing Determinants'!E24, IF(C155="kW",'4. Billing Determinants'!F24,'4. Billing Determinants'!D24))))</f>
        <v>0</v>
      </c>
      <c r="E155" s="267">
        <f>HLOOKUP($B155, '5. Allocation of Balances'!$D$4:$Z$76, 69,FALSE)</f>
        <v>0</v>
      </c>
      <c r="F155" s="300">
        <f t="shared" si="21"/>
        <v>0</v>
      </c>
      <c r="H155" s="29" t="str">
        <f t="shared" si="20"/>
        <v/>
      </c>
    </row>
    <row r="156" spans="1:9" hidden="1" outlineLevel="1" x14ac:dyDescent="0.3">
      <c r="B156" s="265" t="str">
        <f t="shared" si="19"/>
        <v>GENERAL SERVICE 1,000 TO 4,999 KW SERVICE CLASSIFICATION</v>
      </c>
      <c r="C156" s="39"/>
      <c r="D156" s="266">
        <f>IF(C156="",0,IF(ISNUMBER(SEARCH("RESIDENTIAL",UPPER(B156),1)),'4. Billing Determinants'!D25, IF(C156="kWh",'4. Billing Determinants'!E25, IF(C156="kW",'4. Billing Determinants'!F25,'4. Billing Determinants'!D25))))</f>
        <v>0</v>
      </c>
      <c r="E156" s="267">
        <f>HLOOKUP($B156, '5. Allocation of Balances'!$D$4:$Z$76, 69,FALSE)</f>
        <v>0</v>
      </c>
      <c r="F156" s="300">
        <f t="shared" si="21"/>
        <v>0</v>
      </c>
      <c r="H156" s="29" t="str">
        <f t="shared" si="20"/>
        <v/>
      </c>
    </row>
    <row r="157" spans="1:9" hidden="1" outlineLevel="1" x14ac:dyDescent="0.3">
      <c r="B157" s="265" t="str">
        <f t="shared" si="19"/>
        <v>LARGE USE SERVICE CLASSIFICATION</v>
      </c>
      <c r="C157" s="39"/>
      <c r="D157" s="266">
        <f>IF(C157="",0,IF(ISNUMBER(SEARCH("RESIDENTIAL",UPPER(B157),1)),'4. Billing Determinants'!D26, IF(C157="kWh",'4. Billing Determinants'!E26, IF(C157="kW",'4. Billing Determinants'!F26,'4. Billing Determinants'!D26))))</f>
        <v>0</v>
      </c>
      <c r="E157" s="267">
        <f>HLOOKUP($B157, '5. Allocation of Balances'!$D$4:$Z$76, 69,FALSE)</f>
        <v>0</v>
      </c>
      <c r="F157" s="300">
        <f t="shared" si="21"/>
        <v>0</v>
      </c>
      <c r="H157" s="29" t="str">
        <f t="shared" si="20"/>
        <v/>
      </c>
    </row>
    <row r="158" spans="1:9" hidden="1" outlineLevel="1" x14ac:dyDescent="0.3">
      <c r="B158" s="265" t="str">
        <f t="shared" si="19"/>
        <v>STANDBY POWER SERVICE CLASSIFICATION</v>
      </c>
      <c r="C158" s="39"/>
      <c r="D158" s="266">
        <f>IF(C158="",0,IF(ISNUMBER(SEARCH("RESIDENTIAL",UPPER(B158),1)),'4. Billing Determinants'!D27, IF(C158="kWh",'4. Billing Determinants'!E27, IF(C158="kW",'4. Billing Determinants'!F27,'4. Billing Determinants'!D27))))</f>
        <v>0</v>
      </c>
      <c r="E158" s="267">
        <f>HLOOKUP($B158, '5. Allocation of Balances'!$D$4:$Z$76, 69,FALSE)</f>
        <v>0</v>
      </c>
      <c r="F158" s="300">
        <f t="shared" si="21"/>
        <v>0</v>
      </c>
      <c r="H158" s="29" t="str">
        <f t="shared" si="20"/>
        <v/>
      </c>
    </row>
    <row r="159" spans="1:9" hidden="1" outlineLevel="1" x14ac:dyDescent="0.3">
      <c r="B159" s="265" t="str">
        <f t="shared" si="19"/>
        <v>UNMETERED SCATTERED LOAD SERVICE CLASSIFICATION</v>
      </c>
      <c r="C159" s="39"/>
      <c r="D159" s="266">
        <f>IF(C159="",0,IF(ISNUMBER(SEARCH("RESIDENTIAL",UPPER(B159),1)),'4. Billing Determinants'!D28, IF(C159="kWh",'4. Billing Determinants'!E28, IF(C159="kW",'4. Billing Determinants'!F28,'4. Billing Determinants'!D28))))</f>
        <v>0</v>
      </c>
      <c r="E159" s="267">
        <f>HLOOKUP($B159, '5. Allocation of Balances'!$D$4:$Z$76, 69,FALSE)</f>
        <v>0</v>
      </c>
      <c r="F159" s="300">
        <f t="shared" si="21"/>
        <v>0</v>
      </c>
      <c r="H159" s="29" t="str">
        <f t="shared" si="20"/>
        <v/>
      </c>
    </row>
    <row r="160" spans="1:9" hidden="1" outlineLevel="1" x14ac:dyDescent="0.3">
      <c r="B160" s="265" t="str">
        <f t="shared" si="19"/>
        <v>STREET LIGHTING SERVICE CLASSIFICATION</v>
      </c>
      <c r="C160" s="39"/>
      <c r="D160" s="266">
        <f>IF(C160="",0,IF(ISNUMBER(SEARCH("RESIDENTIAL",UPPER(B160),1)),'4. Billing Determinants'!D29, IF(C160="kWh",'4. Billing Determinants'!E29, IF(C160="kW",'4. Billing Determinants'!F29,'4. Billing Determinants'!D29))))</f>
        <v>0</v>
      </c>
      <c r="E160" s="267">
        <f>HLOOKUP($B160, '5. Allocation of Balances'!$D$4:$Z$76, 69,FALSE)</f>
        <v>0</v>
      </c>
      <c r="F160" s="300">
        <f t="shared" si="21"/>
        <v>0</v>
      </c>
      <c r="H160" s="29" t="str">
        <f t="shared" si="20"/>
        <v/>
      </c>
    </row>
    <row r="161" spans="2:8" hidden="1" outlineLevel="1" x14ac:dyDescent="0.3">
      <c r="B161" s="265" t="str">
        <f t="shared" si="19"/>
        <v/>
      </c>
      <c r="C161" s="39"/>
      <c r="D161" s="266">
        <f>IF(C161="",0,IF(ISNUMBER(SEARCH("RESIDENTIAL",UPPER(B161),1)),'4. Billing Determinants'!D30, IF(C161="kWh",'4. Billing Determinants'!E30, IF(C161="kW",'4. Billing Determinants'!F30,'4. Billing Determinants'!D30))))</f>
        <v>0</v>
      </c>
      <c r="E161" s="267">
        <f>HLOOKUP($B161, '5. Allocation of Balances'!$D$4:$Z$76, 69,FALSE)</f>
        <v>0</v>
      </c>
      <c r="F161" s="300">
        <f t="shared" si="21"/>
        <v>0</v>
      </c>
      <c r="H161" s="29" t="str">
        <f t="shared" si="20"/>
        <v/>
      </c>
    </row>
    <row r="162" spans="2:8" hidden="1" outlineLevel="1" x14ac:dyDescent="0.3">
      <c r="B162" s="265" t="str">
        <f t="shared" si="19"/>
        <v/>
      </c>
      <c r="C162" s="39"/>
      <c r="D162" s="266">
        <f>IF(C162="",0,IF(ISNUMBER(SEARCH("RESIDENTIAL",UPPER(B162),1)),'4. Billing Determinants'!D31, IF(C162="kWh",'4. Billing Determinants'!E31, IF(C162="kW",'4. Billing Determinants'!F31,'4. Billing Determinants'!D31))))</f>
        <v>0</v>
      </c>
      <c r="E162" s="267">
        <f>HLOOKUP($B162, '5. Allocation of Balances'!$D$4:$Z$76, 69,FALSE)</f>
        <v>0</v>
      </c>
      <c r="F162" s="300">
        <f t="shared" si="21"/>
        <v>0</v>
      </c>
      <c r="H162" s="29" t="str">
        <f t="shared" si="20"/>
        <v/>
      </c>
    </row>
    <row r="163" spans="2:8" hidden="1" outlineLevel="1" x14ac:dyDescent="0.3">
      <c r="B163" s="265" t="str">
        <f t="shared" si="19"/>
        <v/>
      </c>
      <c r="C163" s="39"/>
      <c r="D163" s="266">
        <f>IF(C163="",0,IF(ISNUMBER(SEARCH("RESIDENTIAL",UPPER(B163),1)),'4. Billing Determinants'!D32, IF(C163="kWh",'4. Billing Determinants'!E32, IF(C163="kW",'4. Billing Determinants'!F32,'4. Billing Determinants'!D32))))</f>
        <v>0</v>
      </c>
      <c r="E163" s="267">
        <f>HLOOKUP($B163, '5. Allocation of Balances'!$D$4:$Z$76, 69,FALSE)</f>
        <v>0</v>
      </c>
      <c r="F163" s="300">
        <f t="shared" si="21"/>
        <v>0</v>
      </c>
      <c r="H163" s="29" t="str">
        <f t="shared" si="20"/>
        <v/>
      </c>
    </row>
    <row r="164" spans="2:8" hidden="1" outlineLevel="1" x14ac:dyDescent="0.3">
      <c r="B164" s="265" t="str">
        <f t="shared" si="19"/>
        <v/>
      </c>
      <c r="C164" s="39"/>
      <c r="D164" s="266">
        <f>IF(C164="",0,IF(ISNUMBER(SEARCH("RESIDENTIAL",UPPER(B164),1)),'4. Billing Determinants'!D33, IF(C164="kWh",'4. Billing Determinants'!E33, IF(C164="kW",'4. Billing Determinants'!F33,'4. Billing Determinants'!D33))))</f>
        <v>0</v>
      </c>
      <c r="E164" s="267">
        <f>HLOOKUP($B164, '5. Allocation of Balances'!$D$4:$Z$76, 69,FALSE)</f>
        <v>0</v>
      </c>
      <c r="F164" s="300">
        <f t="shared" si="21"/>
        <v>0</v>
      </c>
      <c r="H164" s="29" t="str">
        <f t="shared" si="20"/>
        <v/>
      </c>
    </row>
    <row r="165" spans="2:8" hidden="1" outlineLevel="1" x14ac:dyDescent="0.3">
      <c r="B165" s="265" t="str">
        <f t="shared" si="19"/>
        <v/>
      </c>
      <c r="C165" s="39"/>
      <c r="D165" s="266">
        <f>IF(C165="",0,IF(ISNUMBER(SEARCH("RESIDENTIAL",UPPER(B165),1)),'4. Billing Determinants'!D34, IF(C165="kWh",'4. Billing Determinants'!E34, IF(C165="kW",'4. Billing Determinants'!F34,'4. Billing Determinants'!D34))))</f>
        <v>0</v>
      </c>
      <c r="E165" s="267">
        <f>HLOOKUP($B165, '5. Allocation of Balances'!$D$4:$Z$76, 69,FALSE)</f>
        <v>0</v>
      </c>
      <c r="F165" s="300">
        <f t="shared" si="21"/>
        <v>0</v>
      </c>
      <c r="H165" s="29" t="str">
        <f t="shared" si="20"/>
        <v/>
      </c>
    </row>
    <row r="166" spans="2:8" hidden="1" outlineLevel="1" x14ac:dyDescent="0.3">
      <c r="B166" s="265" t="str">
        <f t="shared" si="19"/>
        <v/>
      </c>
      <c r="C166" s="39"/>
      <c r="D166" s="266">
        <f>IF(C166="",0,IF(ISNUMBER(SEARCH("RESIDENTIAL",UPPER(B166),1)),'4. Billing Determinants'!D35, IF(C166="kWh",'4. Billing Determinants'!E35, IF(C166="kW",'4. Billing Determinants'!F35,'4. Billing Determinants'!D35))))</f>
        <v>0</v>
      </c>
      <c r="E166" s="267">
        <f>HLOOKUP($B166, '5. Allocation of Balances'!$D$4:$Z$76, 69,FALSE)</f>
        <v>0</v>
      </c>
      <c r="F166" s="300">
        <f t="shared" si="21"/>
        <v>0</v>
      </c>
      <c r="H166" s="29" t="str">
        <f t="shared" si="20"/>
        <v/>
      </c>
    </row>
    <row r="167" spans="2:8" hidden="1" outlineLevel="1" x14ac:dyDescent="0.3">
      <c r="B167" s="265" t="str">
        <f t="shared" si="19"/>
        <v/>
      </c>
      <c r="C167" s="39"/>
      <c r="D167" s="266">
        <f>IF(C167="",0,IF(ISNUMBER(SEARCH("RESIDENTIAL",UPPER(B167),1)),'4. Billing Determinants'!D36, IF(C167="kWh",'4. Billing Determinants'!E36, IF(C167="kW",'4. Billing Determinants'!F36,'4. Billing Determinants'!D36))))</f>
        <v>0</v>
      </c>
      <c r="E167" s="267">
        <f>HLOOKUP($B167, '5. Allocation of Balances'!$D$4:$Z$76, 69,FALSE)</f>
        <v>0</v>
      </c>
      <c r="F167" s="300">
        <f t="shared" si="21"/>
        <v>0</v>
      </c>
      <c r="H167" s="29" t="str">
        <f t="shared" si="20"/>
        <v/>
      </c>
    </row>
    <row r="168" spans="2:8" hidden="1" outlineLevel="1" x14ac:dyDescent="0.3">
      <c r="B168" s="265" t="str">
        <f t="shared" si="19"/>
        <v/>
      </c>
      <c r="C168" s="39"/>
      <c r="D168" s="266">
        <f>IF(C168="",0,IF(ISNUMBER(SEARCH("RESIDENTIAL",UPPER(B168),1)),'4. Billing Determinants'!D37, IF(C168="kWh",'4. Billing Determinants'!E37, IF(C168="kW",'4. Billing Determinants'!F37,'4. Billing Determinants'!D37))))</f>
        <v>0</v>
      </c>
      <c r="E168" s="267">
        <f>HLOOKUP($B168, '5. Allocation of Balances'!$D$4:$Z$76, 69,FALSE)</f>
        <v>0</v>
      </c>
      <c r="F168" s="300">
        <f t="shared" si="21"/>
        <v>0</v>
      </c>
      <c r="H168" s="29" t="str">
        <f t="shared" si="20"/>
        <v/>
      </c>
    </row>
    <row r="169" spans="2:8" hidden="1" outlineLevel="1" x14ac:dyDescent="0.3">
      <c r="B169" s="265" t="str">
        <f t="shared" si="19"/>
        <v/>
      </c>
      <c r="C169" s="39"/>
      <c r="D169" s="266">
        <f>IF(C169="",0,IF(ISNUMBER(SEARCH("RESIDENTIAL",UPPER(B169),1)),'4. Billing Determinants'!D38, IF(C169="kWh",'4. Billing Determinants'!E38, IF(C169="kW",'4. Billing Determinants'!F38,'4. Billing Determinants'!D38))))</f>
        <v>0</v>
      </c>
      <c r="E169" s="267">
        <f>HLOOKUP($B169, '5. Allocation of Balances'!$D$4:$Z$76, 69,FALSE)</f>
        <v>0</v>
      </c>
      <c r="F169" s="300">
        <f t="shared" si="21"/>
        <v>0</v>
      </c>
      <c r="H169" s="29" t="str">
        <f t="shared" si="20"/>
        <v/>
      </c>
    </row>
    <row r="170" spans="2:8" hidden="1" outlineLevel="1" x14ac:dyDescent="0.3">
      <c r="B170" s="265" t="str">
        <f t="shared" si="19"/>
        <v/>
      </c>
      <c r="C170" s="39"/>
      <c r="D170" s="266">
        <f>IF(C170="",0,IF(ISNUMBER(SEARCH("RESIDENTIAL",UPPER(B170),1)),'4. Billing Determinants'!D39, IF(C170="kWh",'4. Billing Determinants'!E39, IF(C170="kW",'4. Billing Determinants'!F39,'4. Billing Determinants'!D39))))</f>
        <v>0</v>
      </c>
      <c r="E170" s="267">
        <f>HLOOKUP($B170, '5. Allocation of Balances'!$D$4:$Z$76, 69,FALSE)</f>
        <v>0</v>
      </c>
      <c r="F170" s="300">
        <f t="shared" si="21"/>
        <v>0</v>
      </c>
      <c r="H170" s="29" t="str">
        <f t="shared" si="20"/>
        <v/>
      </c>
    </row>
    <row r="171" spans="2:8" hidden="1" outlineLevel="1" x14ac:dyDescent="0.3">
      <c r="B171" s="265" t="str">
        <f t="shared" si="19"/>
        <v/>
      </c>
      <c r="C171" s="39"/>
      <c r="D171" s="266">
        <f>IF(C171="",0,IF(ISNUMBER(SEARCH("RESIDENTIAL",UPPER(B171),1)),'4. Billing Determinants'!D40, IF(C171="kWh",'4. Billing Determinants'!E40, IF(C171="kW",'4. Billing Determinants'!F40,'4. Billing Determinants'!D40))))</f>
        <v>0</v>
      </c>
      <c r="E171" s="267">
        <f>HLOOKUP($B171, '5. Allocation of Balances'!$D$4:$Z$76, 69,FALSE)</f>
        <v>0</v>
      </c>
      <c r="F171" s="300">
        <f t="shared" si="21"/>
        <v>0</v>
      </c>
      <c r="H171" s="29" t="str">
        <f t="shared" si="20"/>
        <v/>
      </c>
    </row>
    <row r="172" spans="2:8" hidden="1" outlineLevel="1" x14ac:dyDescent="0.3">
      <c r="B172" s="269" t="s">
        <v>24</v>
      </c>
      <c r="C172" s="270"/>
      <c r="D172" s="271"/>
      <c r="E172" s="272">
        <f>SUM(E152:E171)</f>
        <v>0</v>
      </c>
      <c r="F172" s="269"/>
    </row>
    <row r="173" spans="2:8" hidden="1" outlineLevel="1" x14ac:dyDescent="0.3"/>
    <row r="174" spans="2:8" ht="17.399999999999999" hidden="1" outlineLevel="1" x14ac:dyDescent="0.3">
      <c r="B174" s="263" t="s">
        <v>493</v>
      </c>
    </row>
    <row r="175" spans="2:8" ht="17.399999999999999" hidden="1" outlineLevel="1" x14ac:dyDescent="0.3">
      <c r="B175" s="263"/>
    </row>
    <row r="176" spans="2:8" hidden="1" outlineLevel="1" x14ac:dyDescent="0.3">
      <c r="B176" s="260" t="s">
        <v>468</v>
      </c>
      <c r="C176" s="261"/>
      <c r="D176" s="262">
        <v>12</v>
      </c>
    </row>
    <row r="177" spans="2:8" ht="12.75" hidden="1" customHeight="1" outlineLevel="1" x14ac:dyDescent="0.3">
      <c r="C177" s="264"/>
    </row>
    <row r="178" spans="2:8" hidden="1" outlineLevel="1" x14ac:dyDescent="0.3">
      <c r="B178" s="442" t="s">
        <v>471</v>
      </c>
      <c r="C178" s="444" t="s">
        <v>7</v>
      </c>
      <c r="D178" s="511" t="s">
        <v>8</v>
      </c>
      <c r="E178" s="511" t="s">
        <v>494</v>
      </c>
      <c r="F178" s="510" t="s">
        <v>495</v>
      </c>
    </row>
    <row r="179" spans="2:8" ht="25.5" hidden="1" customHeight="1" outlineLevel="1" x14ac:dyDescent="0.3">
      <c r="B179" s="443"/>
      <c r="C179" s="444"/>
      <c r="D179" s="512"/>
      <c r="E179" s="512"/>
      <c r="F179" s="510"/>
    </row>
    <row r="180" spans="2:8" hidden="1" outlineLevel="1" x14ac:dyDescent="0.3">
      <c r="B180" s="265" t="str">
        <f t="shared" ref="B180:B199" si="22">B20</f>
        <v>RESIDENTIAL SERVICE CLASSIFICATION</v>
      </c>
      <c r="C180" s="39"/>
      <c r="D180" s="266">
        <f>IF(C180="",0, IF(C180="kWh",'4. Billing Determinants'!E21, IF(C180="kW",'4. Billing Determinants'!F21,'4. Billing Determinants'!D21)))</f>
        <v>0</v>
      </c>
      <c r="E180" s="267">
        <f>HLOOKUP($B180, '5. Allocation of Balances'!$C$4:$Y$76, 73,FALSE)</f>
        <v>0</v>
      </c>
      <c r="F180" s="268">
        <f>IF(ISERROR(E180/D180), 0, IF(C180="# of Customers", E180/D180/$D$176, (E180/D180)/($D$176/12)))</f>
        <v>0</v>
      </c>
      <c r="H180" s="29" t="str">
        <f t="shared" ref="H180:H199" si="23">IF(C180="", "", IF(C180="# of Customers", "per customer per month", "$/"&amp;C180))</f>
        <v/>
      </c>
    </row>
    <row r="181" spans="2:8" hidden="1" outlineLevel="1" x14ac:dyDescent="0.3">
      <c r="B181" s="265" t="str">
        <f t="shared" si="22"/>
        <v>COMPETITIVE SECTOR MULTI-UNIT RESIDENTIAL SERVICE CLASSIFICATION</v>
      </c>
      <c r="C181" s="39"/>
      <c r="D181" s="266">
        <f>IF(C181="",0,IF(ISNUMBER(SEARCH("RESIDENTIAL",UPPER(B181),1)),'4. Billing Determinants'!D22, IF(C181="kWh",'4. Billing Determinants'!E22, IF(C181="kW",'4. Billing Determinants'!F22,'4. Billing Determinants'!D22))))</f>
        <v>0</v>
      </c>
      <c r="E181" s="267">
        <f>HLOOKUP($B181, '5. Allocation of Balances'!$C$4:$Y$76, 73,FALSE)</f>
        <v>0</v>
      </c>
      <c r="F181" s="268">
        <f t="shared" ref="F181:F199" si="24">IF(ISERROR(E181/D181), 0, IF(C181="# of Customers", E181/D181/$D$176, (E181/D181)/($D$176/12)))</f>
        <v>0</v>
      </c>
      <c r="H181" s="29" t="str">
        <f t="shared" si="23"/>
        <v/>
      </c>
    </row>
    <row r="182" spans="2:8" hidden="1" outlineLevel="1" x14ac:dyDescent="0.3">
      <c r="B182" s="265" t="str">
        <f t="shared" si="22"/>
        <v>GENERAL SERVICE LESS THAN 50 KW SERVICE CLASSIFICATION</v>
      </c>
      <c r="C182" s="39"/>
      <c r="D182" s="266">
        <f>IF(C182="",0,IF(ISNUMBER(SEARCH("RESIDENTIAL",UPPER(B182),1)),'4. Billing Determinants'!D23, IF(C182="kWh",'4. Billing Determinants'!E23, IF(C182="kW",'4. Billing Determinants'!F23,'4. Billing Determinants'!D23))))</f>
        <v>0</v>
      </c>
      <c r="E182" s="267">
        <f>HLOOKUP($B182, '5. Allocation of Balances'!$C$4:$Y$76, 73,FALSE)</f>
        <v>0</v>
      </c>
      <c r="F182" s="268">
        <f t="shared" si="24"/>
        <v>0</v>
      </c>
      <c r="H182" s="29" t="str">
        <f t="shared" si="23"/>
        <v/>
      </c>
    </row>
    <row r="183" spans="2:8" hidden="1" outlineLevel="1" x14ac:dyDescent="0.3">
      <c r="B183" s="265" t="str">
        <f t="shared" si="22"/>
        <v>GENERAL SERVICE 50 TO 999 KW SERVICE CLASSIFICATION</v>
      </c>
      <c r="C183" s="39"/>
      <c r="D183" s="266">
        <f>IF(C183="",0,IF(ISNUMBER(SEARCH("RESIDENTIAL",UPPER(B183),1)),'4. Billing Determinants'!D24, IF(C183="kWh",'4. Billing Determinants'!E24, IF(C183="kW",'4. Billing Determinants'!F24,'4. Billing Determinants'!D24))))</f>
        <v>0</v>
      </c>
      <c r="E183" s="267">
        <f>HLOOKUP($B183, '5. Allocation of Balances'!$C$4:$Y$76, 73,FALSE)</f>
        <v>0</v>
      </c>
      <c r="F183" s="268">
        <f t="shared" si="24"/>
        <v>0</v>
      </c>
      <c r="H183" s="29" t="str">
        <f t="shared" si="23"/>
        <v/>
      </c>
    </row>
    <row r="184" spans="2:8" hidden="1" outlineLevel="1" x14ac:dyDescent="0.3">
      <c r="B184" s="265" t="str">
        <f t="shared" si="22"/>
        <v>GENERAL SERVICE 1,000 TO 4,999 KW SERVICE CLASSIFICATION</v>
      </c>
      <c r="C184" s="39"/>
      <c r="D184" s="266">
        <f>IF(C184="",0,IF(ISNUMBER(SEARCH("RESIDENTIAL",UPPER(B184),1)),'4. Billing Determinants'!D25, IF(C184="kWh",'4. Billing Determinants'!E25, IF(C184="kW",'4. Billing Determinants'!F25,'4. Billing Determinants'!D25))))</f>
        <v>0</v>
      </c>
      <c r="E184" s="267">
        <f>HLOOKUP($B184, '5. Allocation of Balances'!$C$4:$Y$76, 73,FALSE)</f>
        <v>0</v>
      </c>
      <c r="F184" s="268">
        <f t="shared" si="24"/>
        <v>0</v>
      </c>
      <c r="H184" s="29" t="str">
        <f t="shared" si="23"/>
        <v/>
      </c>
    </row>
    <row r="185" spans="2:8" hidden="1" outlineLevel="1" x14ac:dyDescent="0.3">
      <c r="B185" s="265" t="str">
        <f t="shared" si="22"/>
        <v>LARGE USE SERVICE CLASSIFICATION</v>
      </c>
      <c r="C185" s="39"/>
      <c r="D185" s="266">
        <f>IF(C185="",0,IF(ISNUMBER(SEARCH("RESIDENTIAL",UPPER(B185),1)),'4. Billing Determinants'!D26, IF(C185="kWh",'4. Billing Determinants'!E26, IF(C185="kW",'4. Billing Determinants'!F26,'4. Billing Determinants'!D26))))</f>
        <v>0</v>
      </c>
      <c r="E185" s="267">
        <f>HLOOKUP($B185, '5. Allocation of Balances'!$C$4:$Y$76, 73,FALSE)</f>
        <v>0</v>
      </c>
      <c r="F185" s="268">
        <f t="shared" si="24"/>
        <v>0</v>
      </c>
      <c r="H185" s="29" t="str">
        <f t="shared" si="23"/>
        <v/>
      </c>
    </row>
    <row r="186" spans="2:8" hidden="1" outlineLevel="1" x14ac:dyDescent="0.3">
      <c r="B186" s="265" t="str">
        <f t="shared" si="22"/>
        <v>STANDBY POWER SERVICE CLASSIFICATION</v>
      </c>
      <c r="C186" s="39"/>
      <c r="D186" s="266">
        <f>IF(C186="",0,IF(ISNUMBER(SEARCH("RESIDENTIAL",UPPER(B186),1)),'4. Billing Determinants'!D27, IF(C186="kWh",'4. Billing Determinants'!E27, IF(C186="kW",'4. Billing Determinants'!F27,'4. Billing Determinants'!D27))))</f>
        <v>0</v>
      </c>
      <c r="E186" s="267">
        <f>HLOOKUP($B186, '5. Allocation of Balances'!$C$4:$Y$76, 73,FALSE)</f>
        <v>0</v>
      </c>
      <c r="F186" s="268">
        <f t="shared" si="24"/>
        <v>0</v>
      </c>
      <c r="H186" s="29" t="str">
        <f t="shared" si="23"/>
        <v/>
      </c>
    </row>
    <row r="187" spans="2:8" hidden="1" outlineLevel="1" x14ac:dyDescent="0.3">
      <c r="B187" s="265" t="str">
        <f t="shared" si="22"/>
        <v>UNMETERED SCATTERED LOAD SERVICE CLASSIFICATION</v>
      </c>
      <c r="C187" s="39"/>
      <c r="D187" s="266">
        <f>IF(C187="",0,IF(ISNUMBER(SEARCH("RESIDENTIAL",UPPER(B187),1)),'4. Billing Determinants'!D28, IF(C187="kWh",'4. Billing Determinants'!E28, IF(C187="kW",'4. Billing Determinants'!F28,'4. Billing Determinants'!D28))))</f>
        <v>0</v>
      </c>
      <c r="E187" s="267">
        <f>HLOOKUP($B187, '5. Allocation of Balances'!$C$4:$Y$76, 73,FALSE)</f>
        <v>0</v>
      </c>
      <c r="F187" s="268">
        <f t="shared" si="24"/>
        <v>0</v>
      </c>
      <c r="H187" s="29" t="str">
        <f t="shared" si="23"/>
        <v/>
      </c>
    </row>
    <row r="188" spans="2:8" hidden="1" outlineLevel="1" x14ac:dyDescent="0.3">
      <c r="B188" s="265" t="str">
        <f t="shared" si="22"/>
        <v>STREET LIGHTING SERVICE CLASSIFICATION</v>
      </c>
      <c r="C188" s="39"/>
      <c r="D188" s="266">
        <f>IF(C188="",0,IF(ISNUMBER(SEARCH("RESIDENTIAL",UPPER(B188),1)),'4. Billing Determinants'!D29, IF(C188="kWh",'4. Billing Determinants'!E29, IF(C188="kW",'4. Billing Determinants'!F29,'4. Billing Determinants'!D29))))</f>
        <v>0</v>
      </c>
      <c r="E188" s="267">
        <f>HLOOKUP($B188, '5. Allocation of Balances'!$C$4:$Y$76, 73,FALSE)</f>
        <v>0</v>
      </c>
      <c r="F188" s="268">
        <f t="shared" si="24"/>
        <v>0</v>
      </c>
      <c r="H188" s="29" t="str">
        <f t="shared" si="23"/>
        <v/>
      </c>
    </row>
    <row r="189" spans="2:8" hidden="1" outlineLevel="1" x14ac:dyDescent="0.3">
      <c r="B189" s="265" t="str">
        <f t="shared" si="22"/>
        <v/>
      </c>
      <c r="C189" s="39"/>
      <c r="D189" s="266">
        <f>IF(C189="",0,IF(ISNUMBER(SEARCH("RESIDENTIAL",UPPER(B189),1)),'4. Billing Determinants'!D30, IF(C189="kWh",'4. Billing Determinants'!E30, IF(C189="kW",'4. Billing Determinants'!F30,'4. Billing Determinants'!D30))))</f>
        <v>0</v>
      </c>
      <c r="E189" s="267">
        <f>HLOOKUP($B189, '5. Allocation of Balances'!$C$4:$Y$76, 73,FALSE)</f>
        <v>0</v>
      </c>
      <c r="F189" s="268">
        <f t="shared" si="24"/>
        <v>0</v>
      </c>
      <c r="H189" s="29" t="str">
        <f t="shared" si="23"/>
        <v/>
      </c>
    </row>
    <row r="190" spans="2:8" hidden="1" outlineLevel="1" x14ac:dyDescent="0.3">
      <c r="B190" s="265" t="str">
        <f t="shared" si="22"/>
        <v/>
      </c>
      <c r="C190" s="39"/>
      <c r="D190" s="266">
        <f>IF(C190="",0,IF(ISNUMBER(SEARCH("RESIDENTIAL",UPPER(B190),1)),'4. Billing Determinants'!D31, IF(C190="kWh",'4. Billing Determinants'!E31, IF(C190="kW",'4. Billing Determinants'!F31,'4. Billing Determinants'!D31))))</f>
        <v>0</v>
      </c>
      <c r="E190" s="267">
        <f>HLOOKUP($B190, '5. Allocation of Balances'!$C$4:$Y$76, 73,FALSE)</f>
        <v>0</v>
      </c>
      <c r="F190" s="268">
        <f t="shared" si="24"/>
        <v>0</v>
      </c>
      <c r="H190" s="29" t="str">
        <f t="shared" si="23"/>
        <v/>
      </c>
    </row>
    <row r="191" spans="2:8" hidden="1" outlineLevel="1" x14ac:dyDescent="0.3">
      <c r="B191" s="265" t="str">
        <f t="shared" si="22"/>
        <v/>
      </c>
      <c r="C191" s="39"/>
      <c r="D191" s="266">
        <f>IF(C191="",0,IF(ISNUMBER(SEARCH("RESIDENTIAL",UPPER(B191),1)),'4. Billing Determinants'!D32, IF(C191="kWh",'4. Billing Determinants'!E32, IF(C191="kW",'4. Billing Determinants'!F32,'4. Billing Determinants'!D32))))</f>
        <v>0</v>
      </c>
      <c r="E191" s="267">
        <f>HLOOKUP($B191, '5. Allocation of Balances'!$C$4:$Y$76, 73,FALSE)</f>
        <v>0</v>
      </c>
      <c r="F191" s="268">
        <f t="shared" si="24"/>
        <v>0</v>
      </c>
      <c r="H191" s="29" t="str">
        <f t="shared" si="23"/>
        <v/>
      </c>
    </row>
    <row r="192" spans="2:8" hidden="1" outlineLevel="1" x14ac:dyDescent="0.3">
      <c r="B192" s="265" t="str">
        <f t="shared" si="22"/>
        <v/>
      </c>
      <c r="C192" s="39"/>
      <c r="D192" s="266">
        <f>IF(C192="",0,IF(ISNUMBER(SEARCH("RESIDENTIAL",UPPER(B192),1)),'4. Billing Determinants'!D33, IF(C192="kWh",'4. Billing Determinants'!E33, IF(C192="kW",'4. Billing Determinants'!F33,'4. Billing Determinants'!D33))))</f>
        <v>0</v>
      </c>
      <c r="E192" s="267">
        <f>HLOOKUP($B192, '5. Allocation of Balances'!$C$4:$Y$76, 73,FALSE)</f>
        <v>0</v>
      </c>
      <c r="F192" s="268">
        <f t="shared" si="24"/>
        <v>0</v>
      </c>
      <c r="H192" s="29" t="str">
        <f t="shared" si="23"/>
        <v/>
      </c>
    </row>
    <row r="193" spans="2:8" hidden="1" outlineLevel="1" x14ac:dyDescent="0.3">
      <c r="B193" s="265" t="str">
        <f t="shared" si="22"/>
        <v/>
      </c>
      <c r="C193" s="39"/>
      <c r="D193" s="266">
        <f>IF(C193="",0,IF(ISNUMBER(SEARCH("RESIDENTIAL",UPPER(B193),1)),'4. Billing Determinants'!D34, IF(C193="kWh",'4. Billing Determinants'!E34, IF(C193="kW",'4. Billing Determinants'!F34,'4. Billing Determinants'!D34))))</f>
        <v>0</v>
      </c>
      <c r="E193" s="267">
        <f>HLOOKUP($B193, '5. Allocation of Balances'!$C$4:$Y$76, 73,FALSE)</f>
        <v>0</v>
      </c>
      <c r="F193" s="268">
        <f t="shared" si="24"/>
        <v>0</v>
      </c>
      <c r="H193" s="29" t="str">
        <f t="shared" si="23"/>
        <v/>
      </c>
    </row>
    <row r="194" spans="2:8" hidden="1" outlineLevel="1" x14ac:dyDescent="0.3">
      <c r="B194" s="265" t="str">
        <f t="shared" si="22"/>
        <v/>
      </c>
      <c r="C194" s="39"/>
      <c r="D194" s="266">
        <f>IF(C194="",0,IF(ISNUMBER(SEARCH("RESIDENTIAL",UPPER(B194),1)),'4. Billing Determinants'!D35, IF(C194="kWh",'4. Billing Determinants'!E35, IF(C194="kW",'4. Billing Determinants'!F35,'4. Billing Determinants'!D35))))</f>
        <v>0</v>
      </c>
      <c r="E194" s="267">
        <f>HLOOKUP($B194, '5. Allocation of Balances'!$C$4:$Y$76, 73,FALSE)</f>
        <v>0</v>
      </c>
      <c r="F194" s="268">
        <f t="shared" si="24"/>
        <v>0</v>
      </c>
      <c r="H194" s="29" t="str">
        <f t="shared" si="23"/>
        <v/>
      </c>
    </row>
    <row r="195" spans="2:8" hidden="1" outlineLevel="1" x14ac:dyDescent="0.3">
      <c r="B195" s="265" t="str">
        <f t="shared" si="22"/>
        <v/>
      </c>
      <c r="C195" s="39"/>
      <c r="D195" s="266">
        <f>IF(C195="",0,IF(ISNUMBER(SEARCH("RESIDENTIAL",UPPER(B195),1)),'4. Billing Determinants'!D36, IF(C195="kWh",'4. Billing Determinants'!E36, IF(C195="kW",'4. Billing Determinants'!F36,'4. Billing Determinants'!D36))))</f>
        <v>0</v>
      </c>
      <c r="E195" s="267">
        <f>HLOOKUP($B195, '5. Allocation of Balances'!$C$4:$Y$76, 73,FALSE)</f>
        <v>0</v>
      </c>
      <c r="F195" s="268">
        <f t="shared" si="24"/>
        <v>0</v>
      </c>
      <c r="H195" s="29" t="str">
        <f t="shared" si="23"/>
        <v/>
      </c>
    </row>
    <row r="196" spans="2:8" hidden="1" outlineLevel="1" x14ac:dyDescent="0.3">
      <c r="B196" s="265" t="str">
        <f t="shared" si="22"/>
        <v/>
      </c>
      <c r="C196" s="39"/>
      <c r="D196" s="266">
        <f>IF(C196="",0,IF(ISNUMBER(SEARCH("RESIDENTIAL",UPPER(B196),1)),'4. Billing Determinants'!D37, IF(C196="kWh",'4. Billing Determinants'!E37, IF(C196="kW",'4. Billing Determinants'!F37,'4. Billing Determinants'!D37))))</f>
        <v>0</v>
      </c>
      <c r="E196" s="267">
        <f>HLOOKUP($B196, '5. Allocation of Balances'!$C$4:$Y$76, 73,FALSE)</f>
        <v>0</v>
      </c>
      <c r="F196" s="268">
        <f t="shared" si="24"/>
        <v>0</v>
      </c>
      <c r="H196" s="29" t="str">
        <f t="shared" si="23"/>
        <v/>
      </c>
    </row>
    <row r="197" spans="2:8" hidden="1" outlineLevel="1" x14ac:dyDescent="0.3">
      <c r="B197" s="265" t="str">
        <f t="shared" si="22"/>
        <v/>
      </c>
      <c r="C197" s="39"/>
      <c r="D197" s="266">
        <f>IF(C197="",0,IF(ISNUMBER(SEARCH("RESIDENTIAL",UPPER(B197),1)),'4. Billing Determinants'!D38, IF(C197="kWh",'4. Billing Determinants'!E38, IF(C197="kW",'4. Billing Determinants'!F38,'4. Billing Determinants'!D38))))</f>
        <v>0</v>
      </c>
      <c r="E197" s="267">
        <f>HLOOKUP($B197, '5. Allocation of Balances'!$C$4:$Y$76, 73,FALSE)</f>
        <v>0</v>
      </c>
      <c r="F197" s="268">
        <f t="shared" si="24"/>
        <v>0</v>
      </c>
      <c r="H197" s="29" t="str">
        <f t="shared" si="23"/>
        <v/>
      </c>
    </row>
    <row r="198" spans="2:8" hidden="1" outlineLevel="1" x14ac:dyDescent="0.3">
      <c r="B198" s="265" t="str">
        <f t="shared" si="22"/>
        <v/>
      </c>
      <c r="C198" s="39"/>
      <c r="D198" s="266">
        <f>IF(C198="",0,IF(ISNUMBER(SEARCH("RESIDENTIAL",UPPER(B198),1)),'4. Billing Determinants'!D39, IF(C198="kWh",'4. Billing Determinants'!E39, IF(C198="kW",'4. Billing Determinants'!F39,'4. Billing Determinants'!D39))))</f>
        <v>0</v>
      </c>
      <c r="E198" s="267">
        <f>HLOOKUP($B198, '5. Allocation of Balances'!$C$4:$Y$76, 73,FALSE)</f>
        <v>0</v>
      </c>
      <c r="F198" s="268">
        <f t="shared" si="24"/>
        <v>0</v>
      </c>
      <c r="H198" s="29" t="str">
        <f t="shared" si="23"/>
        <v/>
      </c>
    </row>
    <row r="199" spans="2:8" hidden="1" outlineLevel="1" x14ac:dyDescent="0.3">
      <c r="B199" s="265" t="str">
        <f t="shared" si="22"/>
        <v/>
      </c>
      <c r="C199" s="39"/>
      <c r="D199" s="266">
        <f>IF(C199="",0,IF(ISNUMBER(SEARCH("RESIDENTIAL",UPPER(B199),1)),'4. Billing Determinants'!D40, IF(C199="kWh",'4. Billing Determinants'!E40, IF(C199="kW",'4. Billing Determinants'!F40,'4. Billing Determinants'!D40))))</f>
        <v>0</v>
      </c>
      <c r="E199" s="267">
        <f>HLOOKUP($B199, '5. Allocation of Balances'!$C$4:$Y$76, 73,FALSE)</f>
        <v>0</v>
      </c>
      <c r="F199" s="268">
        <f t="shared" si="24"/>
        <v>0</v>
      </c>
      <c r="H199" s="29" t="str">
        <f t="shared" si="23"/>
        <v/>
      </c>
    </row>
    <row r="200" spans="2:8" hidden="1" outlineLevel="1" x14ac:dyDescent="0.3">
      <c r="B200" s="269" t="s">
        <v>24</v>
      </c>
      <c r="C200" s="270"/>
      <c r="D200" s="271"/>
      <c r="E200" s="272">
        <f>SUM(E180:E199)</f>
        <v>0</v>
      </c>
      <c r="F200" s="269"/>
    </row>
    <row r="201" spans="2:8" hidden="1" outlineLevel="1" x14ac:dyDescent="0.3"/>
    <row r="202" spans="2:8" ht="17.399999999999999" hidden="1" outlineLevel="1" x14ac:dyDescent="0.3">
      <c r="B202" s="263" t="s">
        <v>496</v>
      </c>
    </row>
    <row r="203" spans="2:8" ht="17.399999999999999" hidden="1" outlineLevel="1" x14ac:dyDescent="0.3">
      <c r="B203" s="263"/>
    </row>
    <row r="204" spans="2:8" hidden="1" outlineLevel="1" x14ac:dyDescent="0.3">
      <c r="B204" s="260" t="s">
        <v>468</v>
      </c>
      <c r="C204" s="261"/>
      <c r="D204" s="262">
        <v>12</v>
      </c>
    </row>
    <row r="205" spans="2:8" hidden="1" outlineLevel="1" x14ac:dyDescent="0.3"/>
    <row r="206" spans="2:8" hidden="1" outlineLevel="1" x14ac:dyDescent="0.3">
      <c r="B206" s="442" t="s">
        <v>471</v>
      </c>
      <c r="C206" s="444" t="s">
        <v>7</v>
      </c>
      <c r="D206" s="511" t="s">
        <v>472</v>
      </c>
      <c r="E206" s="511" t="s">
        <v>497</v>
      </c>
      <c r="F206" s="510" t="s">
        <v>498</v>
      </c>
    </row>
    <row r="207" spans="2:8" ht="28.5" hidden="1" customHeight="1" outlineLevel="1" x14ac:dyDescent="0.3">
      <c r="B207" s="443"/>
      <c r="C207" s="444"/>
      <c r="D207" s="512"/>
      <c r="E207" s="512"/>
      <c r="F207" s="510"/>
    </row>
    <row r="208" spans="2:8" hidden="1" outlineLevel="1" x14ac:dyDescent="0.3">
      <c r="B208" s="265" t="str">
        <f t="shared" ref="B208:B227" si="25">B20</f>
        <v>RESIDENTIAL SERVICE CLASSIFICATION</v>
      </c>
      <c r="C208" s="39"/>
      <c r="D208" s="266">
        <f>IF(C208="",0, IF(C208="kWh",'4. Billing Determinants'!E21, IF(C208="kW",'4. Billing Determinants'!F21,'4. Billing Determinants'!D21)))</f>
        <v>0</v>
      </c>
      <c r="E208" s="267">
        <f>HLOOKUP($B208, '5. Allocation of Balances'!$D$4:$Z$76, 56,FALSE)</f>
        <v>0</v>
      </c>
      <c r="F208" s="268">
        <f>IF(ISERROR(E208/D208), 0, IF(C208="# of Customers", E208/D208/$D$204, (E208/D208)/($D$204/12)))</f>
        <v>0</v>
      </c>
      <c r="H208" s="29" t="str">
        <f t="shared" ref="H208:H227" si="26">IF(C208="", "", IF(C208="# of Customers", "per customer per month", "$/"&amp;C208))</f>
        <v/>
      </c>
    </row>
    <row r="209" spans="2:8" hidden="1" outlineLevel="1" x14ac:dyDescent="0.3">
      <c r="B209" s="265" t="str">
        <f t="shared" si="25"/>
        <v>COMPETITIVE SECTOR MULTI-UNIT RESIDENTIAL SERVICE CLASSIFICATION</v>
      </c>
      <c r="C209" s="39"/>
      <c r="D209" s="266">
        <f>IF(C209="",0, IF(C209="kWh",'4. Billing Determinants'!E22, IF(C209="kW",'4. Billing Determinants'!F22,'4. Billing Determinants'!D22)))</f>
        <v>0</v>
      </c>
      <c r="E209" s="267">
        <f>HLOOKUP($B209, '5. Allocation of Balances'!$D$4:$Z$76, 56,FALSE)</f>
        <v>0</v>
      </c>
      <c r="F209" s="268">
        <f t="shared" ref="F209:F227" si="27">IF(ISERROR(E209/D209), 0, IF(C209="# of Customers", E209/D209/$D$204, (E209/D209)/($D$204/12)))</f>
        <v>0</v>
      </c>
      <c r="H209" s="29" t="str">
        <f t="shared" si="26"/>
        <v/>
      </c>
    </row>
    <row r="210" spans="2:8" hidden="1" outlineLevel="1" x14ac:dyDescent="0.3">
      <c r="B210" s="265" t="str">
        <f t="shared" si="25"/>
        <v>GENERAL SERVICE LESS THAN 50 KW SERVICE CLASSIFICATION</v>
      </c>
      <c r="C210" s="39"/>
      <c r="D210" s="266">
        <f>IF(C210="",0, IF(C210="kWh",'4. Billing Determinants'!E23, IF(C210="kW",'4. Billing Determinants'!F23,'4. Billing Determinants'!D23)))</f>
        <v>0</v>
      </c>
      <c r="E210" s="267">
        <f>HLOOKUP($B210, '5. Allocation of Balances'!$D$4:$Z$76, 56,FALSE)</f>
        <v>0</v>
      </c>
      <c r="F210" s="268">
        <f t="shared" si="27"/>
        <v>0</v>
      </c>
      <c r="H210" s="29" t="str">
        <f t="shared" si="26"/>
        <v/>
      </c>
    </row>
    <row r="211" spans="2:8" hidden="1" outlineLevel="1" x14ac:dyDescent="0.3">
      <c r="B211" s="265" t="str">
        <f t="shared" si="25"/>
        <v>GENERAL SERVICE 50 TO 999 KW SERVICE CLASSIFICATION</v>
      </c>
      <c r="C211" s="39"/>
      <c r="D211" s="266">
        <f>IF(C211="",0, IF(C211="kWh",'4. Billing Determinants'!E24, IF(C211="kW",'4. Billing Determinants'!F24,'4. Billing Determinants'!D24)))</f>
        <v>0</v>
      </c>
      <c r="E211" s="267">
        <f>HLOOKUP($B211, '5. Allocation of Balances'!$D$4:$Z$76, 56,FALSE)</f>
        <v>0</v>
      </c>
      <c r="F211" s="268">
        <f t="shared" si="27"/>
        <v>0</v>
      </c>
      <c r="H211" s="29" t="str">
        <f t="shared" si="26"/>
        <v/>
      </c>
    </row>
    <row r="212" spans="2:8" hidden="1" outlineLevel="1" x14ac:dyDescent="0.3">
      <c r="B212" s="265" t="str">
        <f t="shared" si="25"/>
        <v>GENERAL SERVICE 1,000 TO 4,999 KW SERVICE CLASSIFICATION</v>
      </c>
      <c r="C212" s="39"/>
      <c r="D212" s="266">
        <f>IF(C212="",0, IF(C212="kWh",'4. Billing Determinants'!E25, IF(C212="kW",'4. Billing Determinants'!F25,'4. Billing Determinants'!D25)))</f>
        <v>0</v>
      </c>
      <c r="E212" s="267">
        <f>HLOOKUP($B212, '5. Allocation of Balances'!$D$4:$Z$76, 56,FALSE)</f>
        <v>0</v>
      </c>
      <c r="F212" s="268">
        <f t="shared" si="27"/>
        <v>0</v>
      </c>
      <c r="H212" s="29" t="str">
        <f t="shared" si="26"/>
        <v/>
      </c>
    </row>
    <row r="213" spans="2:8" hidden="1" outlineLevel="1" x14ac:dyDescent="0.3">
      <c r="B213" s="265" t="str">
        <f t="shared" si="25"/>
        <v>LARGE USE SERVICE CLASSIFICATION</v>
      </c>
      <c r="C213" s="39"/>
      <c r="D213" s="266">
        <f>IF(C213="",0, IF(C213="kWh",'4. Billing Determinants'!E26, IF(C213="kW",'4. Billing Determinants'!F26,'4. Billing Determinants'!D26)))</f>
        <v>0</v>
      </c>
      <c r="E213" s="267">
        <f>HLOOKUP($B213, '5. Allocation of Balances'!$D$4:$Z$76, 56,FALSE)</f>
        <v>0</v>
      </c>
      <c r="F213" s="268">
        <f t="shared" si="27"/>
        <v>0</v>
      </c>
      <c r="H213" s="29" t="str">
        <f t="shared" si="26"/>
        <v/>
      </c>
    </row>
    <row r="214" spans="2:8" hidden="1" outlineLevel="1" x14ac:dyDescent="0.3">
      <c r="B214" s="265" t="str">
        <f t="shared" si="25"/>
        <v>STANDBY POWER SERVICE CLASSIFICATION</v>
      </c>
      <c r="C214" s="39"/>
      <c r="D214" s="266">
        <f>IF(C214="",0, IF(C214="kWh",'4. Billing Determinants'!E27, IF(C214="kW",'4. Billing Determinants'!F27,'4. Billing Determinants'!D27)))</f>
        <v>0</v>
      </c>
      <c r="E214" s="267">
        <f>HLOOKUP($B214, '5. Allocation of Balances'!$D$4:$Z$76, 56,FALSE)</f>
        <v>0</v>
      </c>
      <c r="F214" s="268">
        <f t="shared" si="27"/>
        <v>0</v>
      </c>
      <c r="H214" s="29" t="str">
        <f t="shared" si="26"/>
        <v/>
      </c>
    </row>
    <row r="215" spans="2:8" hidden="1" outlineLevel="1" x14ac:dyDescent="0.3">
      <c r="B215" s="265" t="str">
        <f t="shared" si="25"/>
        <v>UNMETERED SCATTERED LOAD SERVICE CLASSIFICATION</v>
      </c>
      <c r="C215" s="39"/>
      <c r="D215" s="266">
        <f>IF(C215="",0, IF(C215="kWh",'4. Billing Determinants'!E28, IF(C215="kW",'4. Billing Determinants'!F28,'4. Billing Determinants'!D28)))</f>
        <v>0</v>
      </c>
      <c r="E215" s="267">
        <f>HLOOKUP($B215, '5. Allocation of Balances'!$D$4:$Z$76, 56,FALSE)</f>
        <v>0</v>
      </c>
      <c r="F215" s="268">
        <f t="shared" si="27"/>
        <v>0</v>
      </c>
      <c r="H215" s="29" t="str">
        <f t="shared" si="26"/>
        <v/>
      </c>
    </row>
    <row r="216" spans="2:8" hidden="1" outlineLevel="1" x14ac:dyDescent="0.3">
      <c r="B216" s="265" t="str">
        <f t="shared" si="25"/>
        <v>STREET LIGHTING SERVICE CLASSIFICATION</v>
      </c>
      <c r="C216" s="39"/>
      <c r="D216" s="266">
        <f>IF(C216="",0, IF(C216="kWh",'4. Billing Determinants'!E29, IF(C216="kW",'4. Billing Determinants'!F29,'4. Billing Determinants'!D29)))</f>
        <v>0</v>
      </c>
      <c r="E216" s="267">
        <f>HLOOKUP($B216, '5. Allocation of Balances'!$D$4:$Z$76, 56,FALSE)</f>
        <v>0</v>
      </c>
      <c r="F216" s="268">
        <f t="shared" si="27"/>
        <v>0</v>
      </c>
      <c r="H216" s="29" t="str">
        <f t="shared" si="26"/>
        <v/>
      </c>
    </row>
    <row r="217" spans="2:8" hidden="1" outlineLevel="1" x14ac:dyDescent="0.3">
      <c r="B217" s="265" t="str">
        <f t="shared" si="25"/>
        <v/>
      </c>
      <c r="C217" s="39"/>
      <c r="D217" s="266">
        <f>IF(C217="",0, IF(C217="kWh",'4. Billing Determinants'!E30, IF(C217="kW",'4. Billing Determinants'!F30,'4. Billing Determinants'!D30)))</f>
        <v>0</v>
      </c>
      <c r="E217" s="267">
        <f>HLOOKUP($B217, '5. Allocation of Balances'!$D$4:$Z$76, 56,FALSE)</f>
        <v>0</v>
      </c>
      <c r="F217" s="268">
        <f t="shared" si="27"/>
        <v>0</v>
      </c>
      <c r="H217" s="29" t="str">
        <f t="shared" si="26"/>
        <v/>
      </c>
    </row>
    <row r="218" spans="2:8" hidden="1" outlineLevel="1" x14ac:dyDescent="0.3">
      <c r="B218" s="265" t="str">
        <f t="shared" si="25"/>
        <v/>
      </c>
      <c r="C218" s="39"/>
      <c r="D218" s="266">
        <f>IF(C218="",0, IF(C218="kWh",'4. Billing Determinants'!E31, IF(C218="kW",'4. Billing Determinants'!F31,'4. Billing Determinants'!D31)))</f>
        <v>0</v>
      </c>
      <c r="E218" s="267">
        <f>HLOOKUP($B218, '5. Allocation of Balances'!$D$4:$Z$76, 56,FALSE)</f>
        <v>0</v>
      </c>
      <c r="F218" s="268">
        <f t="shared" si="27"/>
        <v>0</v>
      </c>
      <c r="H218" s="29" t="str">
        <f t="shared" si="26"/>
        <v/>
      </c>
    </row>
    <row r="219" spans="2:8" hidden="1" outlineLevel="1" x14ac:dyDescent="0.3">
      <c r="B219" s="265" t="str">
        <f t="shared" si="25"/>
        <v/>
      </c>
      <c r="C219" s="39"/>
      <c r="D219" s="266">
        <f>IF(C219="",0, IF(C219="kWh",'4. Billing Determinants'!E32, IF(C219="kW",'4. Billing Determinants'!F32,'4. Billing Determinants'!D32)))</f>
        <v>0</v>
      </c>
      <c r="E219" s="267">
        <f>HLOOKUP($B219, '5. Allocation of Balances'!$D$4:$Z$76, 56,FALSE)</f>
        <v>0</v>
      </c>
      <c r="F219" s="268">
        <f t="shared" si="27"/>
        <v>0</v>
      </c>
      <c r="H219" s="29" t="str">
        <f t="shared" si="26"/>
        <v/>
      </c>
    </row>
    <row r="220" spans="2:8" hidden="1" outlineLevel="1" x14ac:dyDescent="0.3">
      <c r="B220" s="265" t="str">
        <f t="shared" si="25"/>
        <v/>
      </c>
      <c r="C220" s="39"/>
      <c r="D220" s="266">
        <f>IF(C220="",0, IF(C220="kWh",'4. Billing Determinants'!E33, IF(C220="kW",'4. Billing Determinants'!F33,'4. Billing Determinants'!D33)))</f>
        <v>0</v>
      </c>
      <c r="E220" s="267">
        <f>HLOOKUP($B220, '5. Allocation of Balances'!$D$4:$Z$76, 56,FALSE)</f>
        <v>0</v>
      </c>
      <c r="F220" s="268">
        <f t="shared" si="27"/>
        <v>0</v>
      </c>
      <c r="H220" s="29" t="str">
        <f t="shared" si="26"/>
        <v/>
      </c>
    </row>
    <row r="221" spans="2:8" hidden="1" outlineLevel="1" x14ac:dyDescent="0.3">
      <c r="B221" s="265" t="str">
        <f t="shared" si="25"/>
        <v/>
      </c>
      <c r="C221" s="39"/>
      <c r="D221" s="266">
        <f>IF(C221="",0, IF(C221="kWh",'4. Billing Determinants'!E34, IF(C221="kW",'4. Billing Determinants'!F34,'4. Billing Determinants'!D34)))</f>
        <v>0</v>
      </c>
      <c r="E221" s="267">
        <f>HLOOKUP($B221, '5. Allocation of Balances'!$D$4:$Z$76, 56,FALSE)</f>
        <v>0</v>
      </c>
      <c r="F221" s="268">
        <f t="shared" si="27"/>
        <v>0</v>
      </c>
      <c r="H221" s="29" t="str">
        <f t="shared" si="26"/>
        <v/>
      </c>
    </row>
    <row r="222" spans="2:8" hidden="1" outlineLevel="1" x14ac:dyDescent="0.3">
      <c r="B222" s="265" t="str">
        <f t="shared" si="25"/>
        <v/>
      </c>
      <c r="C222" s="39"/>
      <c r="D222" s="266">
        <f>IF(C222="",0, IF(C222="kWh",'4. Billing Determinants'!E35, IF(C222="kW",'4. Billing Determinants'!F35,'4. Billing Determinants'!D35)))</f>
        <v>0</v>
      </c>
      <c r="E222" s="267">
        <f>HLOOKUP($B222, '5. Allocation of Balances'!$D$4:$Z$76, 56,FALSE)</f>
        <v>0</v>
      </c>
      <c r="F222" s="268">
        <f t="shared" si="27"/>
        <v>0</v>
      </c>
      <c r="H222" s="29" t="str">
        <f t="shared" si="26"/>
        <v/>
      </c>
    </row>
    <row r="223" spans="2:8" hidden="1" outlineLevel="1" x14ac:dyDescent="0.3">
      <c r="B223" s="265" t="str">
        <f t="shared" si="25"/>
        <v/>
      </c>
      <c r="C223" s="39"/>
      <c r="D223" s="266">
        <f>IF(C223="",0, IF(C223="kWh",'4. Billing Determinants'!E36, IF(C223="kW",'4. Billing Determinants'!F36,'4. Billing Determinants'!D36)))</f>
        <v>0</v>
      </c>
      <c r="E223" s="267">
        <f>HLOOKUP($B223, '5. Allocation of Balances'!$D$4:$Z$76, 56,FALSE)</f>
        <v>0</v>
      </c>
      <c r="F223" s="268">
        <f t="shared" si="27"/>
        <v>0</v>
      </c>
      <c r="H223" s="29" t="str">
        <f t="shared" si="26"/>
        <v/>
      </c>
    </row>
    <row r="224" spans="2:8" hidden="1" outlineLevel="1" x14ac:dyDescent="0.3">
      <c r="B224" s="265" t="str">
        <f t="shared" si="25"/>
        <v/>
      </c>
      <c r="C224" s="39"/>
      <c r="D224" s="266">
        <f>IF(C224="",0, IF(C224="kWh",'4. Billing Determinants'!E37, IF(C224="kW",'4. Billing Determinants'!F37,'4. Billing Determinants'!D37)))</f>
        <v>0</v>
      </c>
      <c r="E224" s="267">
        <f>HLOOKUP($B224, '5. Allocation of Balances'!$D$4:$Z$76, 56,FALSE)</f>
        <v>0</v>
      </c>
      <c r="F224" s="268">
        <f t="shared" si="27"/>
        <v>0</v>
      </c>
      <c r="H224" s="29" t="str">
        <f t="shared" si="26"/>
        <v/>
      </c>
    </row>
    <row r="225" spans="2:8" hidden="1" outlineLevel="1" x14ac:dyDescent="0.3">
      <c r="B225" s="265" t="str">
        <f t="shared" si="25"/>
        <v/>
      </c>
      <c r="C225" s="39"/>
      <c r="D225" s="266">
        <f>IF(C225="",0, IF(C225="kWh",'4. Billing Determinants'!E38, IF(C225="kW",'4. Billing Determinants'!F38,'4. Billing Determinants'!D38)))</f>
        <v>0</v>
      </c>
      <c r="E225" s="267">
        <f>HLOOKUP($B225, '5. Allocation of Balances'!$D$4:$Z$76, 56,FALSE)</f>
        <v>0</v>
      </c>
      <c r="F225" s="268">
        <f t="shared" si="27"/>
        <v>0</v>
      </c>
      <c r="H225" s="29" t="str">
        <f t="shared" si="26"/>
        <v/>
      </c>
    </row>
    <row r="226" spans="2:8" hidden="1" outlineLevel="1" x14ac:dyDescent="0.3">
      <c r="B226" s="265" t="str">
        <f t="shared" si="25"/>
        <v/>
      </c>
      <c r="C226" s="39"/>
      <c r="D226" s="266">
        <f>IF(C226="",0, IF(C226="kWh",'4. Billing Determinants'!E39, IF(C226="kW",'4. Billing Determinants'!F39,'4. Billing Determinants'!D39)))</f>
        <v>0</v>
      </c>
      <c r="E226" s="267">
        <f>HLOOKUP($B226, '5. Allocation of Balances'!$D$4:$Z$76, 56,FALSE)</f>
        <v>0</v>
      </c>
      <c r="F226" s="268">
        <f t="shared" si="27"/>
        <v>0</v>
      </c>
      <c r="H226" s="29" t="str">
        <f t="shared" si="26"/>
        <v/>
      </c>
    </row>
    <row r="227" spans="2:8" hidden="1" outlineLevel="1" x14ac:dyDescent="0.3">
      <c r="B227" s="265" t="str">
        <f t="shared" si="25"/>
        <v/>
      </c>
      <c r="C227" s="39"/>
      <c r="D227" s="266">
        <f>IF(C227="",0, IF(C227="kWh",'4. Billing Determinants'!E40, IF(C227="kW",'4. Billing Determinants'!F40,'4. Billing Determinants'!D40)))</f>
        <v>0</v>
      </c>
      <c r="E227" s="267">
        <f>HLOOKUP($B227, '5. Allocation of Balances'!$D$4:$Z$76, 56,FALSE)</f>
        <v>0</v>
      </c>
      <c r="F227" s="268">
        <f t="shared" si="27"/>
        <v>0</v>
      </c>
      <c r="H227" s="29" t="str">
        <f t="shared" si="26"/>
        <v/>
      </c>
    </row>
    <row r="228" spans="2:8" hidden="1" outlineLevel="1" x14ac:dyDescent="0.3">
      <c r="B228" s="269" t="s">
        <v>24</v>
      </c>
      <c r="C228" s="270"/>
      <c r="D228" s="271"/>
      <c r="E228" s="272">
        <f>SUM(E208:E227)</f>
        <v>0</v>
      </c>
      <c r="F228" s="269"/>
    </row>
    <row r="229" spans="2:8" hidden="1" outlineLevel="1" x14ac:dyDescent="0.3"/>
    <row r="230" spans="2:8" hidden="1" outlineLevel="1" x14ac:dyDescent="0.3"/>
    <row r="231" spans="2:8" collapsed="1" x14ac:dyDescent="0.3"/>
  </sheetData>
  <mergeCells count="46">
    <mergeCell ref="B44:B45"/>
    <mergeCell ref="C44:C45"/>
    <mergeCell ref="D44:D45"/>
    <mergeCell ref="E44:E45"/>
    <mergeCell ref="F44:F45"/>
    <mergeCell ref="B18:B19"/>
    <mergeCell ref="C18:C19"/>
    <mergeCell ref="D18:D19"/>
    <mergeCell ref="E18:E19"/>
    <mergeCell ref="F18:F19"/>
    <mergeCell ref="B67:F67"/>
    <mergeCell ref="B70:B71"/>
    <mergeCell ref="C70:C71"/>
    <mergeCell ref="D70:D71"/>
    <mergeCell ref="E70:E71"/>
    <mergeCell ref="F70:F71"/>
    <mergeCell ref="E150:E151"/>
    <mergeCell ref="F150:F151"/>
    <mergeCell ref="G70:G71"/>
    <mergeCell ref="I70:K76"/>
    <mergeCell ref="B97:B98"/>
    <mergeCell ref="C97:C98"/>
    <mergeCell ref="D97:D98"/>
    <mergeCell ref="E97:E98"/>
    <mergeCell ref="F97:F98"/>
    <mergeCell ref="B206:B207"/>
    <mergeCell ref="C206:C207"/>
    <mergeCell ref="D206:D207"/>
    <mergeCell ref="E206:E207"/>
    <mergeCell ref="F206:F207"/>
    <mergeCell ref="G18:G19"/>
    <mergeCell ref="G44:G45"/>
    <mergeCell ref="G97:G98"/>
    <mergeCell ref="B178:B179"/>
    <mergeCell ref="C178:C179"/>
    <mergeCell ref="D178:D179"/>
    <mergeCell ref="E178:E179"/>
    <mergeCell ref="F178:F179"/>
    <mergeCell ref="B123:B124"/>
    <mergeCell ref="C123:C124"/>
    <mergeCell ref="D123:D124"/>
    <mergeCell ref="E123:E124"/>
    <mergeCell ref="F123:F124"/>
    <mergeCell ref="B150:B151"/>
    <mergeCell ref="C150:C151"/>
    <mergeCell ref="D150:D151"/>
  </mergeCells>
  <conditionalFormatting sqref="C29:C39">
    <cfRule type="cellIs" dxfId="18" priority="19" operator="equal">
      <formula>"kW"</formula>
    </cfRule>
  </conditionalFormatting>
  <conditionalFormatting sqref="H20:H39">
    <cfRule type="cellIs" dxfId="17" priority="18" operator="equal">
      <formula>"$/kW"</formula>
    </cfRule>
  </conditionalFormatting>
  <conditionalFormatting sqref="H180:H199">
    <cfRule type="cellIs" dxfId="16" priority="17" operator="equal">
      <formula>"$/kW"</formula>
    </cfRule>
  </conditionalFormatting>
  <conditionalFormatting sqref="G125:G144">
    <cfRule type="cellIs" dxfId="15" priority="16" operator="equal">
      <formula>"$/kW"</formula>
    </cfRule>
  </conditionalFormatting>
  <conditionalFormatting sqref="H152:H171">
    <cfRule type="cellIs" dxfId="14" priority="15" operator="equal">
      <formula>"$/kW"</formula>
    </cfRule>
  </conditionalFormatting>
  <conditionalFormatting sqref="H46:H65">
    <cfRule type="cellIs" dxfId="13" priority="14" operator="equal">
      <formula>"$/kW"</formula>
    </cfRule>
  </conditionalFormatting>
  <conditionalFormatting sqref="H99:H118">
    <cfRule type="cellIs" dxfId="12" priority="13" operator="equal">
      <formula>"$/kW"</formula>
    </cfRule>
  </conditionalFormatting>
  <conditionalFormatting sqref="H208:H227">
    <cfRule type="cellIs" dxfId="11" priority="12" operator="equal">
      <formula>"$/kW"</formula>
    </cfRule>
  </conditionalFormatting>
  <conditionalFormatting sqref="C55:C65">
    <cfRule type="cellIs" dxfId="10" priority="11" operator="equal">
      <formula>"kW"</formula>
    </cfRule>
  </conditionalFormatting>
  <conditionalFormatting sqref="C125:C144">
    <cfRule type="cellIs" dxfId="9" priority="10" operator="equal">
      <formula>"kW"</formula>
    </cfRule>
  </conditionalFormatting>
  <conditionalFormatting sqref="C180:C199">
    <cfRule type="cellIs" dxfId="8" priority="9" operator="equal">
      <formula>"kW"</formula>
    </cfRule>
  </conditionalFormatting>
  <conditionalFormatting sqref="C208:C227">
    <cfRule type="cellIs" dxfId="7" priority="8" operator="equal">
      <formula>"kW"</formula>
    </cfRule>
  </conditionalFormatting>
  <conditionalFormatting sqref="C152:C171">
    <cfRule type="cellIs" dxfId="6" priority="7" operator="equal">
      <formula>"kW"</formula>
    </cfRule>
  </conditionalFormatting>
  <conditionalFormatting sqref="C81:C91">
    <cfRule type="cellIs" dxfId="5" priority="6" operator="equal">
      <formula>"kW"</formula>
    </cfRule>
  </conditionalFormatting>
  <conditionalFormatting sqref="H72:H91">
    <cfRule type="cellIs" dxfId="4" priority="5" operator="equal">
      <formula>"$/kW"</formula>
    </cfRule>
  </conditionalFormatting>
  <conditionalFormatting sqref="C99:C118">
    <cfRule type="cellIs" dxfId="3" priority="4" operator="equal">
      <formula>"kW"</formula>
    </cfRule>
  </conditionalFormatting>
  <conditionalFormatting sqref="C20:C28">
    <cfRule type="cellIs" dxfId="2" priority="3" operator="equal">
      <formula>"kW"</formula>
    </cfRule>
  </conditionalFormatting>
  <conditionalFormatting sqref="C46:C54">
    <cfRule type="cellIs" dxfId="1" priority="2" operator="equal">
      <formula>"kW"</formula>
    </cfRule>
  </conditionalFormatting>
  <conditionalFormatting sqref="C72:C80">
    <cfRule type="cellIs" dxfId="0" priority="1" operator="equal">
      <formula>"kW"</formula>
    </cfRule>
  </conditionalFormatting>
  <dataValidations count="1">
    <dataValidation type="list" allowBlank="1" showInputMessage="1" showErrorMessage="1" sqref="C20:C28 C46:C54 C72:C80">
      <formula1>"kWh, kW, # of Customers"</formula1>
    </dataValidation>
  </dataValidations>
  <pageMargins left="0.70866141732283472" right="0.70866141732283472" top="1.4173228346456694" bottom="0.6692913385826772" header="0.31496062992125984" footer="0.51181102362204722"/>
  <pageSetup scale="52" orientation="portrait" r:id="rId1"/>
  <headerFooter scaleWithDoc="0">
    <oddHeader>&amp;R&amp;7Toronto Hydro-Electric System Limited
EB-2018-0165
Exhibit U
Tab 9
Schedule 1
Appendix D
FILED:  April 30, 2019
Page &amp;P of &amp;N</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021445-BC86-4959-9175-7193BFF63B6F}">
  <ds:schemaRefs>
    <ds:schemaRef ds:uri="http://purl.org/dc/terms/"/>
    <ds:schemaRef ds:uri="http://schemas.microsoft.com/office/2006/metadata/properties"/>
    <ds:schemaRef ds:uri="http://schemas.microsoft.com/office/2006/documentManagement/types"/>
    <ds:schemaRef ds:uri="http://schemas.microsoft.com/sharepoint/v3/fields"/>
    <ds:schemaRef ds:uri="http://purl.org/dc/elements/1.1/"/>
    <ds:schemaRef ds:uri="http://purl.org/dc/dcmitype/"/>
    <ds:schemaRef ds:uri="http://schemas.microsoft.com/office/infopath/2007/PartnerControls"/>
    <ds:schemaRef ds:uri="http://schemas.openxmlformats.org/package/2006/metadata/core-properties"/>
    <ds:schemaRef ds:uri="12f68b52-648b-46a0-8463-d3282342a499"/>
    <ds:schemaRef ds:uri="http://www.w3.org/XML/1998/namespace"/>
  </ds:schemaRefs>
</ds:datastoreItem>
</file>

<file path=customXml/itemProps2.xml><?xml version="1.0" encoding="utf-8"?>
<ds:datastoreItem xmlns:ds="http://schemas.openxmlformats.org/officeDocument/2006/customXml" ds:itemID="{07E4F8CA-9BD7-495E-B802-BD0E1B838140}">
  <ds:schemaRefs>
    <ds:schemaRef ds:uri="http://schemas.microsoft.com/sharepoint/v3/contenttype/forms"/>
  </ds:schemaRefs>
</ds:datastoreItem>
</file>

<file path=customXml/itemProps3.xml><?xml version="1.0" encoding="utf-8"?>
<ds:datastoreItem xmlns:ds="http://schemas.openxmlformats.org/officeDocument/2006/customXml" ds:itemID="{27DCDDD0-ABB5-4108-A557-E06EF1D3600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4. Billing Determinants</vt:lpstr>
      <vt:lpstr>5. Allocation of Balances</vt:lpstr>
      <vt:lpstr>6. Class A Consumption Data</vt:lpstr>
      <vt:lpstr>6.1a GA Allocation</vt:lpstr>
      <vt:lpstr>6.1 GA</vt:lpstr>
      <vt:lpstr>6.2a CBR B Allocation</vt:lpstr>
      <vt:lpstr>6.2 CBR B</vt:lpstr>
      <vt:lpstr>7. Rate Rider Calculations</vt:lpstr>
      <vt:lpstr>'4. Billing Determinants'!Print_Area</vt:lpstr>
      <vt:lpstr>'5. Allocation of Balances'!Print_Area</vt:lpstr>
      <vt:lpstr>'6. Class A Consumption Data'!Print_Area</vt:lpstr>
      <vt:lpstr>'6.1a GA Allocation'!Print_Area</vt:lpstr>
      <vt:lpstr>'6.2 CBR B'!Print_Area</vt:lpstr>
      <vt:lpstr>'6.2a CBR B Allocation'!Print_Area</vt:lpstr>
      <vt:lpstr>'7. Rate Rider Calculations'!Print_Area</vt:lpstr>
    </vt:vector>
  </TitlesOfParts>
  <Company>Toronto Hydro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Ekaterina Dolzhenkova</dc:creator>
  <cp:lastModifiedBy>Lisa Phin</cp:lastModifiedBy>
  <cp:lastPrinted>2019-04-29T23:11:02Z</cp:lastPrinted>
  <dcterms:created xsi:type="dcterms:W3CDTF">2019-04-08T03:54:12Z</dcterms:created>
  <dcterms:modified xsi:type="dcterms:W3CDTF">2019-04-30T14:41:13Z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ies>
</file>