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18\Filed\Live Excel Models\"/>
    </mc:Choice>
  </mc:AlternateContent>
  <xr:revisionPtr revIDLastSave="0" documentId="13_ncr:1_{CE0B2A96-9159-486A-859D-1304FEEAF3F8}" xr6:coauthVersionLast="43" xr6:coauthVersionMax="43" xr10:uidLastSave="{00000000-0000-0000-0000-000000000000}"/>
  <bookViews>
    <workbookView xWindow="-120" yWindow="-120" windowWidth="24240" windowHeight="13290" activeTab="1" xr2:uid="{00000000-000D-0000-FFFF-FFFF00000000}"/>
  </bookViews>
  <sheets>
    <sheet name="1. Information Sheet" sheetId="2" r:id="rId1"/>
    <sheet name="2018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3" l="1"/>
  <c r="C57" i="3" l="1"/>
  <c r="F26" i="3" l="1"/>
  <c r="E32" i="2" l="1"/>
  <c r="E33" i="2" s="1"/>
  <c r="D32" i="2"/>
  <c r="D33" i="2" s="1"/>
  <c r="F32" i="2" l="1"/>
  <c r="F33" i="2" s="1"/>
  <c r="F27" i="3"/>
  <c r="F28" i="3"/>
  <c r="F29" i="3"/>
  <c r="H27" i="3" l="1"/>
  <c r="H28" i="3"/>
  <c r="H29" i="3"/>
  <c r="H26" i="3"/>
  <c r="J27" i="3"/>
  <c r="J28" i="3"/>
  <c r="J29" i="3"/>
  <c r="J26" i="3"/>
  <c r="C38" i="3"/>
  <c r="F16" i="3"/>
  <c r="F15" i="3"/>
  <c r="F14" i="3"/>
  <c r="F13" i="3"/>
  <c r="K26" i="3" l="1"/>
  <c r="K29" i="3"/>
  <c r="K28" i="3"/>
  <c r="K27" i="3"/>
  <c r="F31" i="3" l="1"/>
  <c r="F30" i="3"/>
  <c r="H31" i="3" l="1"/>
  <c r="J31" i="3"/>
  <c r="H30" i="3"/>
  <c r="J30" i="3"/>
  <c r="K31" i="3" l="1"/>
  <c r="K30" i="3"/>
  <c r="F32" i="3" l="1"/>
  <c r="H32" i="3" l="1"/>
  <c r="J32" i="3"/>
  <c r="K32" i="3" l="1"/>
  <c r="F33" i="3" l="1"/>
  <c r="H33" i="3" l="1"/>
  <c r="J33" i="3"/>
  <c r="F35" i="3" l="1"/>
  <c r="K33" i="3"/>
  <c r="F34" i="3"/>
  <c r="J35" i="3" l="1"/>
  <c r="H35" i="3"/>
  <c r="J34" i="3"/>
  <c r="H34" i="3"/>
  <c r="D38" i="3" l="1"/>
  <c r="K35" i="3"/>
  <c r="K34" i="3"/>
  <c r="F36" i="3" l="1"/>
  <c r="J36" i="3" l="1"/>
  <c r="H36" i="3"/>
  <c r="K36" i="3" l="1"/>
  <c r="F37" i="3" l="1"/>
  <c r="E38" i="3"/>
  <c r="F38" i="3" l="1"/>
  <c r="F40" i="3" s="1"/>
  <c r="J37" i="3"/>
  <c r="H37" i="3"/>
  <c r="H38" i="3" s="1"/>
  <c r="K37" i="3" l="1"/>
  <c r="K38" i="3" s="1"/>
  <c r="J38" i="3"/>
  <c r="H32" i="2" s="1"/>
  <c r="H33" i="2" s="1"/>
  <c r="C32" i="2" l="1"/>
  <c r="C33" i="2" s="1"/>
  <c r="C58" i="3"/>
  <c r="C59" i="3" s="1"/>
  <c r="G32" i="2" l="1"/>
  <c r="C60" i="3"/>
  <c r="I32" i="2" l="1"/>
  <c r="G3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F38" authorId="0" shapeId="0" xr:uid="{00000000-0006-0000-0500-000001000000}">
      <text>
        <r>
          <rPr>
            <b/>
            <sz val="9"/>
            <color indexed="81"/>
            <rFont val="Tahoma"/>
            <charset val="1"/>
          </rPr>
          <t>Blakeman, Kelly:</t>
        </r>
        <r>
          <rPr>
            <sz val="9"/>
            <color indexed="81"/>
            <rFont val="Tahoma"/>
            <charset val="1"/>
          </rPr>
          <t xml:space="preserve">
Make sure this matches App 2-Z</t>
        </r>
      </text>
    </comment>
  </commentList>
</comments>
</file>

<file path=xl/sharedStrings.xml><?xml version="1.0" encoding="utf-8"?>
<sst xmlns="http://schemas.openxmlformats.org/spreadsheetml/2006/main" count="107" uniqueCount="99">
  <si>
    <t>Version 1.0</t>
  </si>
  <si>
    <t>Account 1589 Global Adjustment (GA) Analysis Workform</t>
  </si>
  <si>
    <t>Input cells</t>
  </si>
  <si>
    <t>Drop down cells</t>
  </si>
  <si>
    <t xml:space="preserve">Utility Name   </t>
  </si>
  <si>
    <t>Note 1</t>
  </si>
  <si>
    <t>Year(s) Requested for Disposition</t>
  </si>
  <si>
    <t xml:space="preserve">Note 7 </t>
  </si>
  <si>
    <t>Summary of GA  (if multiple years requested for disposition)</t>
  </si>
  <si>
    <t>Year</t>
  </si>
  <si>
    <t>Annual Net Change in Expected GA Balance from GA Analysis (cell K51)</t>
  </si>
  <si>
    <t xml:space="preserve"> Net Change in Principal Balance in the  GL (cell C62)</t>
  </si>
  <si>
    <t>Reconciling Items (sum of cells C63 to C75)</t>
  </si>
  <si>
    <t>Adjusted Net Change in Principal Balance in the GL (cell C76)</t>
  </si>
  <si>
    <t>Unresolved Difference</t>
  </si>
  <si>
    <t>$ Consumption at Actual Rate Paid (cell J51)</t>
  </si>
  <si>
    <t>Unresolved Difference as % of Expected GA Payments to IESO</t>
  </si>
  <si>
    <t xml:space="preserve">Cumulative Balance </t>
  </si>
  <si>
    <t>Note 2</t>
  </si>
  <si>
    <t>Consumption Data Excluding for Loss Factor (Data to agree with RRR as applicable)</t>
  </si>
  <si>
    <t>Total Metered excluding WMP</t>
  </si>
  <si>
    <t>C = A+B</t>
  </si>
  <si>
    <t>kWh</t>
  </si>
  <si>
    <t xml:space="preserve">RPP </t>
  </si>
  <si>
    <t>A</t>
  </si>
  <si>
    <t>Non RPP</t>
  </si>
  <si>
    <t>B = D+E</t>
  </si>
  <si>
    <t>Non-RPP Class A</t>
  </si>
  <si>
    <t>D</t>
  </si>
  <si>
    <t>Non-RPP Class B*</t>
  </si>
  <si>
    <t>E</t>
  </si>
  <si>
    <t>*Non-RPP Class B consumption reported in this table is not expected to directly agree with the Non-RPP Class B Including Loss Adjusted Billed Consumption in the GA Analysis of Expected Balance table below.  The difference should be equal to the loss factor.</t>
  </si>
  <si>
    <t>Note 3</t>
  </si>
  <si>
    <t>GA Billing Rate</t>
  </si>
  <si>
    <t xml:space="preserve">GA is billed on the </t>
  </si>
  <si>
    <t>1st Estimate</t>
  </si>
  <si>
    <t>Please confirm that the GA Rate used for unbilled revenue is the same as the one used for billed revenue in any paticular month</t>
  </si>
  <si>
    <t>Note 4</t>
  </si>
  <si>
    <t>Analysis of Expected GA Amount</t>
  </si>
  <si>
    <t>Calendar Month</t>
  </si>
  <si>
    <t>Non-RPP Class B Including Loss Factor Billed Consumption (kWh)</t>
  </si>
  <si>
    <t>Deduct Previous Month Unbilled Loss Adjusted Consumption (kWh)</t>
  </si>
  <si>
    <t>Add Current Month Unbilled Loss Adjusted Consumption (kWh)</t>
  </si>
  <si>
    <t>Non-RPP Class B Including Loss Adjusted Consumption, Adjusted for Unbilled (kWh)</t>
  </si>
  <si>
    <t>GA Rate Billed  ($/kWh)</t>
  </si>
  <si>
    <t>$ Consumption at GA Rate Billed</t>
  </si>
  <si>
    <t>GA Actual Rate Paid ($/kWh)</t>
  </si>
  <si>
    <t>$ Consumption at Actual Rate Paid</t>
  </si>
  <si>
    <t>Expected GA Variance ($)</t>
  </si>
  <si>
    <t>F</t>
  </si>
  <si>
    <t>G</t>
  </si>
  <si>
    <t>H</t>
  </si>
  <si>
    <t>I = F-G+H</t>
  </si>
  <si>
    <t>J</t>
  </si>
  <si>
    <t>K = I*J</t>
  </si>
  <si>
    <t>L</t>
  </si>
  <si>
    <t>M = I*L</t>
  </si>
  <si>
    <t>=M-K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</si>
  <si>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</si>
  <si>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</si>
  <si>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</si>
  <si>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</si>
  <si>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</si>
  <si>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</si>
  <si>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</si>
  <si>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</si>
  <si>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</si>
  <si>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</si>
  <si>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</si>
  <si>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</si>
  <si>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Net Change in Expected GA Balance in the Year (i.e. Transactions in the Year)</t>
  </si>
  <si>
    <t>Calculated Loss Factor</t>
  </si>
  <si>
    <t xml:space="preserve">Note 5 </t>
  </si>
  <si>
    <t xml:space="preserve">Reconciling Items </t>
  </si>
  <si>
    <t xml:space="preserve"> Item</t>
  </si>
  <si>
    <t>Amount</t>
  </si>
  <si>
    <t>Explanation</t>
  </si>
  <si>
    <t xml:space="preserve"> Net Change in Principal Balance in the GL (i.e. Transactions in the Year)</t>
  </si>
  <si>
    <t>1a</t>
  </si>
  <si>
    <t>True-up of GA Charges based on Actual Non-RPP Volumes - prior year</t>
  </si>
  <si>
    <t>1b</t>
  </si>
  <si>
    <t>True-up of GA Charges based on Actual Non-RPP Volumes - current year</t>
  </si>
  <si>
    <t>2a</t>
  </si>
  <si>
    <t>Remove prior year end unbilled to actual revenue differences</t>
  </si>
  <si>
    <t>2b</t>
  </si>
  <si>
    <t>Add current year end unbilled to actual revenue differences</t>
  </si>
  <si>
    <t>3a</t>
  </si>
  <si>
    <t>Remove difference between prior year accrual/forecast to actual from long term load transfers</t>
  </si>
  <si>
    <t>3b</t>
  </si>
  <si>
    <t>Add difference between current year accrual/forecast to actual from long term load transfers</t>
  </si>
  <si>
    <t>Remove GA balances pertaining to Class A customers</t>
  </si>
  <si>
    <t>Significant prior period billing adjustments recorded in current year</t>
  </si>
  <si>
    <t>Differences in GA IESO posted rate and rate charged on IESO invoice</t>
  </si>
  <si>
    <t>Differences in actual system losses and billed TLFs</t>
  </si>
  <si>
    <t>Others as justified by distributor</t>
  </si>
  <si>
    <t>Note 6</t>
  </si>
  <si>
    <t>Adjusted Net Change in Principal Balance in the GL</t>
  </si>
  <si>
    <t>Net Change in Expected GA Balance in the Year Per Analysis</t>
  </si>
  <si>
    <t>Kitchener-Wilmot Hydro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</si>
</sst>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0.0%"/>
    <numFmt numFmtId="168" formatCode="0.0000"/>
    <numFmt numFmtId="169" formatCode="0.00000"/>
    <numFmt numFmtId="173" formatCode="0.000"/>
    <numFmt numFmtId="174" formatCode="_-* #,##0.00_-;\-* #,##0.00_-;_-* &quot;-&quot;??_-;_-@_-"/>
  </numFmts>
  <fonts count="19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  <font>
      <sz val="10"/>
      <name val="Arial"/>
      <family val="2"/>
    </font>
    <font>
      <b/>
      <u/>
      <sz val="11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A6A6A6"/>
      </left>
      <right/>
      <top style="thick">
        <color rgb="FFA6A6A6"/>
      </top>
      <bottom style="medium">
        <color rgb="FFF2F2F2"/>
      </bottom>
      <diagonal/>
    </border>
    <border>
      <left/>
      <right/>
      <top style="thin">
        <color auto="1"/>
      </top>
      <bottom style="thick">
        <color rgb="FFA6A6A6"/>
      </bottom>
      <diagonal/>
    </border>
    <border>
      <left/>
      <right style="thin">
        <color auto="1"/>
      </right>
      <top/>
      <bottom/>
      <diagonal/>
    </border>
    <border>
      <left/>
      <right style="thick">
        <color rgb="FFA6A6A6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15" fillId="0" borderId="0"/>
    <xf numFmtId="9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</cellStyleXfs>
  <cellXfs count="117">
    <xf numFmtId="0" fontId="0" fillId="0" borderId="0" xfId="0"/>
    <xf numFmtId="0" fontId="10" fillId="0" borderId="0" xfId="0" applyFont="1"/>
    <xf numFmtId="0" fontId="11" fillId="0" borderId="0" xfId="0" applyFont="1"/>
    <xf numFmtId="0" fontId="7" fillId="0" borderId="0" xfId="0" applyFont="1"/>
    <xf numFmtId="0" fontId="10" fillId="0" borderId="0" xfId="0" applyFont="1" applyProtection="1">
      <protection locked="0"/>
    </xf>
    <xf numFmtId="0" fontId="8" fillId="0" borderId="0" xfId="0" applyFont="1"/>
    <xf numFmtId="0" fontId="9" fillId="0" borderId="0" xfId="0" applyFont="1"/>
    <xf numFmtId="0" fontId="7" fillId="0" borderId="1" xfId="0" applyFont="1" applyBorder="1"/>
    <xf numFmtId="0" fontId="7" fillId="0" borderId="2" xfId="0" applyFont="1" applyBorder="1"/>
    <xf numFmtId="0" fontId="6" fillId="2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>
      <alignment horizontal="left" vertical="center"/>
    </xf>
    <xf numFmtId="0" fontId="7" fillId="0" borderId="6" xfId="0" applyFont="1" applyBorder="1"/>
    <xf numFmtId="0" fontId="6" fillId="0" borderId="0" xfId="0" applyFont="1" applyAlignment="1">
      <alignment horizontal="left" vertical="center"/>
    </xf>
    <xf numFmtId="0" fontId="5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wrapText="1"/>
    </xf>
    <xf numFmtId="0" fontId="8" fillId="0" borderId="3" xfId="0" applyFont="1" applyBorder="1"/>
    <xf numFmtId="0" fontId="7" fillId="0" borderId="3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11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14" fillId="0" borderId="0" xfId="0" applyFont="1"/>
    <xf numFmtId="0" fontId="5" fillId="0" borderId="0" xfId="0" applyFont="1"/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horizontal="center" wrapText="1"/>
    </xf>
    <xf numFmtId="0" fontId="8" fillId="0" borderId="12" xfId="0" applyFont="1" applyBorder="1"/>
    <xf numFmtId="0" fontId="6" fillId="0" borderId="13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7" fillId="0" borderId="3" xfId="0" applyFont="1" applyBorder="1" applyAlignment="1">
      <alignment wrapText="1"/>
    </xf>
    <xf numFmtId="0" fontId="7" fillId="4" borderId="3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5" borderId="3" xfId="0" applyFont="1" applyFill="1" applyBorder="1" applyAlignment="1" applyProtection="1">
      <alignment wrapText="1"/>
      <protection locked="0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8" fillId="6" borderId="3" xfId="0" applyFont="1" applyFill="1" applyBorder="1" applyProtection="1">
      <protection locked="0"/>
    </xf>
    <xf numFmtId="0" fontId="5" fillId="5" borderId="15" xfId="0" applyFont="1" applyFill="1" applyBorder="1" applyAlignment="1" applyProtection="1">
      <alignment horizontal="center"/>
      <protection locked="0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164" fontId="8" fillId="5" borderId="18" xfId="4" applyNumberFormat="1" applyFont="1" applyFill="1" applyBorder="1" applyProtection="1">
      <protection locked="0"/>
    </xf>
    <xf numFmtId="164" fontId="5" fillId="0" borderId="19" xfId="4" applyNumberFormat="1" applyFont="1" applyBorder="1"/>
    <xf numFmtId="0" fontId="6" fillId="0" borderId="8" xfId="0" applyFont="1" applyBorder="1" applyAlignment="1">
      <alignment horizontal="center" wrapText="1"/>
    </xf>
    <xf numFmtId="166" fontId="8" fillId="5" borderId="8" xfId="0" applyNumberFormat="1" applyFont="1" applyFill="1" applyBorder="1" applyAlignment="1" applyProtection="1">
      <alignment horizontal="center"/>
      <protection locked="0"/>
    </xf>
    <xf numFmtId="166" fontId="8" fillId="0" borderId="9" xfId="6" applyNumberFormat="1" applyFont="1" applyBorder="1"/>
    <xf numFmtId="166" fontId="8" fillId="0" borderId="0" xfId="6" applyNumberFormat="1" applyFont="1"/>
    <xf numFmtId="167" fontId="8" fillId="0" borderId="20" xfId="1" applyNumberFormat="1" applyFont="1" applyBorder="1"/>
    <xf numFmtId="164" fontId="8" fillId="0" borderId="0" xfId="0" applyNumberFormat="1" applyFont="1"/>
    <xf numFmtId="0" fontId="6" fillId="0" borderId="21" xfId="0" applyFont="1" applyBorder="1" applyAlignment="1">
      <alignment horizontal="center" wrapText="1"/>
    </xf>
    <xf numFmtId="165" fontId="8" fillId="0" borderId="0" xfId="6" applyFont="1"/>
    <xf numFmtId="0" fontId="13" fillId="0" borderId="0" xfId="0" applyFont="1"/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167" fontId="7" fillId="0" borderId="3" xfId="7" applyNumberFormat="1" applyFont="1" applyBorder="1" applyAlignment="1">
      <alignment horizontal="right" vertical="center"/>
    </xf>
    <xf numFmtId="0" fontId="7" fillId="0" borderId="24" xfId="0" applyFont="1" applyBorder="1"/>
    <xf numFmtId="0" fontId="6" fillId="0" borderId="25" xfId="0" applyFont="1" applyBorder="1" applyAlignment="1">
      <alignment horizontal="center" wrapText="1"/>
    </xf>
    <xf numFmtId="164" fontId="8" fillId="0" borderId="3" xfId="4" applyNumberFormat="1" applyFont="1" applyBorder="1"/>
    <xf numFmtId="168" fontId="5" fillId="0" borderId="0" xfId="1" applyNumberFormat="1" applyFont="1"/>
    <xf numFmtId="0" fontId="5" fillId="0" borderId="25" xfId="0" applyFont="1" applyBorder="1" applyAlignment="1">
      <alignment horizontal="center" wrapText="1"/>
    </xf>
    <xf numFmtId="169" fontId="8" fillId="0" borderId="3" xfId="0" applyNumberFormat="1" applyFont="1" applyBorder="1"/>
    <xf numFmtId="0" fontId="5" fillId="0" borderId="19" xfId="0" applyFont="1" applyBorder="1"/>
    <xf numFmtId="0" fontId="6" fillId="0" borderId="23" xfId="0" quotePrefix="1" applyFont="1" applyBorder="1" applyAlignment="1">
      <alignment horizontal="center" wrapText="1"/>
    </xf>
    <xf numFmtId="166" fontId="8" fillId="0" borderId="3" xfId="6" applyNumberFormat="1" applyFont="1" applyBorder="1"/>
    <xf numFmtId="166" fontId="5" fillId="0" borderId="19" xfId="6" applyNumberFormat="1" applyFont="1" applyBorder="1"/>
    <xf numFmtId="0" fontId="7" fillId="0" borderId="0" xfId="0" applyFont="1" applyAlignment="1">
      <alignment horizontal="right"/>
    </xf>
    <xf numFmtId="166" fontId="8" fillId="0" borderId="0" xfId="0" applyNumberFormat="1" applyFont="1"/>
    <xf numFmtId="166" fontId="7" fillId="0" borderId="0" xfId="0" applyNumberFormat="1" applyFont="1"/>
    <xf numFmtId="0" fontId="6" fillId="0" borderId="26" xfId="0" applyFont="1" applyBorder="1" applyAlignment="1">
      <alignment horizontal="center" wrapText="1"/>
    </xf>
    <xf numFmtId="0" fontId="6" fillId="0" borderId="27" xfId="0" quotePrefix="1" applyFont="1" applyBorder="1" applyAlignment="1">
      <alignment horizontal="center" wrapText="1"/>
    </xf>
    <xf numFmtId="166" fontId="8" fillId="0" borderId="28" xfId="6" applyNumberFormat="1" applyFont="1" applyBorder="1"/>
    <xf numFmtId="166" fontId="5" fillId="0" borderId="29" xfId="6" applyNumberFormat="1" applyFont="1" applyBorder="1"/>
    <xf numFmtId="43" fontId="8" fillId="0" borderId="0" xfId="4" applyFont="1"/>
    <xf numFmtId="0" fontId="6" fillId="0" borderId="3" xfId="0" applyFont="1" applyBorder="1" applyAlignment="1">
      <alignment horizontal="center"/>
    </xf>
    <xf numFmtId="165" fontId="13" fillId="0" borderId="0" xfId="6" applyFont="1"/>
    <xf numFmtId="9" fontId="13" fillId="0" borderId="0" xfId="1" applyFont="1"/>
    <xf numFmtId="0" fontId="16" fillId="0" borderId="0" xfId="0" applyFont="1"/>
    <xf numFmtId="0" fontId="6" fillId="0" borderId="3" xfId="0" applyFont="1" applyBorder="1" applyAlignment="1">
      <alignment horizontal="center" wrapText="1"/>
    </xf>
    <xf numFmtId="9" fontId="6" fillId="0" borderId="3" xfId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left"/>
    </xf>
    <xf numFmtId="166" fontId="7" fillId="0" borderId="3" xfId="6" applyNumberFormat="1" applyFont="1" applyBorder="1" applyAlignment="1">
      <alignment wrapText="1"/>
    </xf>
    <xf numFmtId="166" fontId="7" fillId="0" borderId="3" xfId="6" applyNumberFormat="1" applyFont="1" applyBorder="1"/>
    <xf numFmtId="166" fontId="7" fillId="4" borderId="3" xfId="6" applyNumberFormat="1" applyFont="1" applyFill="1" applyBorder="1"/>
    <xf numFmtId="167" fontId="7" fillId="0" borderId="3" xfId="1" applyNumberFormat="1" applyFont="1" applyBorder="1"/>
    <xf numFmtId="167" fontId="7" fillId="0" borderId="19" xfId="1" applyNumberFormat="1" applyFont="1" applyBorder="1"/>
    <xf numFmtId="0" fontId="6" fillId="0" borderId="3" xfId="0" applyFont="1" applyBorder="1"/>
    <xf numFmtId="166" fontId="6" fillId="0" borderId="25" xfId="6" applyNumberFormat="1" applyFont="1" applyBorder="1"/>
    <xf numFmtId="165" fontId="6" fillId="0" borderId="25" xfId="6" applyFont="1" applyBorder="1" applyAlignment="1">
      <alignment horizontal="center"/>
    </xf>
    <xf numFmtId="169" fontId="0" fillId="0" borderId="0" xfId="0" applyNumberFormat="1"/>
    <xf numFmtId="43" fontId="0" fillId="0" borderId="0" xfId="4" applyFont="1"/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center" vertical="center"/>
    </xf>
    <xf numFmtId="0" fontId="6" fillId="5" borderId="32" xfId="0" applyFont="1" applyFill="1" applyBorder="1" applyAlignment="1" applyProtection="1">
      <alignment horizontal="center" vertical="center"/>
      <protection locked="0"/>
    </xf>
    <xf numFmtId="164" fontId="7" fillId="0" borderId="32" xfId="4" applyNumberFormat="1" applyFont="1" applyBorder="1" applyAlignment="1">
      <alignment vertical="center"/>
    </xf>
    <xf numFmtId="164" fontId="7" fillId="0" borderId="33" xfId="4" applyNumberFormat="1" applyFont="1" applyBorder="1" applyAlignment="1">
      <alignment vertical="center"/>
    </xf>
    <xf numFmtId="173" fontId="8" fillId="0" borderId="0" xfId="0" applyNumberFormat="1" applyFont="1"/>
    <xf numFmtId="0" fontId="2" fillId="0" borderId="0" xfId="0" applyFont="1"/>
    <xf numFmtId="0" fontId="7" fillId="0" borderId="0" xfId="0" applyFont="1" applyAlignment="1">
      <alignment horizontal="left" vertical="center" wrapText="1"/>
    </xf>
    <xf numFmtId="166" fontId="5" fillId="0" borderId="0" xfId="6" applyNumberFormat="1" applyFont="1" applyAlignment="1">
      <alignment horizontal="left" wrapText="1"/>
    </xf>
    <xf numFmtId="0" fontId="6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7" fillId="0" borderId="9" xfId="0" applyFont="1" applyBorder="1" applyAlignment="1">
      <alignment horizontal="left" vertical="center" wrapText="1"/>
    </xf>
    <xf numFmtId="0" fontId="8" fillId="5" borderId="3" xfId="0" applyFont="1" applyFill="1" applyBorder="1" applyAlignment="1" applyProtection="1">
      <alignment horizontal="left" wrapText="1"/>
      <protection locked="0"/>
    </xf>
    <xf numFmtId="0" fontId="6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8" fillId="5" borderId="8" xfId="0" applyFont="1" applyFill="1" applyBorder="1" applyAlignment="1" applyProtection="1">
      <alignment horizontal="left" wrapText="1"/>
      <protection locked="0"/>
    </xf>
    <xf numFmtId="0" fontId="8" fillId="5" borderId="14" xfId="0" applyFont="1" applyFill="1" applyBorder="1" applyAlignment="1" applyProtection="1">
      <alignment horizontal="left" wrapText="1"/>
      <protection locked="0"/>
    </xf>
    <xf numFmtId="0" fontId="8" fillId="5" borderId="18" xfId="0" applyFont="1" applyFill="1" applyBorder="1" applyAlignment="1" applyProtection="1">
      <alignment horizontal="left" wrapText="1"/>
      <protection locked="0"/>
    </xf>
    <xf numFmtId="0" fontId="3" fillId="5" borderId="3" xfId="0" applyFont="1" applyFill="1" applyBorder="1" applyAlignment="1" applyProtection="1">
      <alignment horizontal="left" wrapText="1"/>
      <protection locked="0"/>
    </xf>
    <xf numFmtId="0" fontId="1" fillId="0" borderId="0" xfId="0" applyFont="1"/>
    <xf numFmtId="0" fontId="1" fillId="0" borderId="0" xfId="0" applyFont="1" applyAlignment="1"/>
    <xf numFmtId="0" fontId="0" fillId="0" borderId="0" xfId="0" applyFont="1" applyAlignment="1"/>
    <xf numFmtId="0" fontId="0" fillId="0" borderId="0" xfId="0" applyFont="1"/>
  </cellXfs>
  <cellStyles count="17">
    <cellStyle name="Comma" xfId="4" xr:uid="{00000000-0005-0000-0000-000000000000}"/>
    <cellStyle name="Comma [0]" xfId="5" xr:uid="{00000000-0005-0000-0000-000001000000}"/>
    <cellStyle name="Comma 2" xfId="12" xr:uid="{81E2C888-734D-4802-9CAF-9CDB54F3F285}"/>
    <cellStyle name="Comma 3" xfId="15" xr:uid="{2FAE6142-191E-466D-8958-F908B63EE446}"/>
    <cellStyle name="Comma 4" xfId="16" xr:uid="{49349ECC-AB6E-4409-8E75-FFD2E1A8CA59}"/>
    <cellStyle name="Currency" xfId="2" xr:uid="{00000000-0005-0000-0000-000002000000}"/>
    <cellStyle name="Currency [0]" xfId="3" xr:uid="{00000000-0005-0000-0000-000003000000}"/>
    <cellStyle name="Currency 2" xfId="6" xr:uid="{00000000-0005-0000-0000-000004000000}"/>
    <cellStyle name="Currency 3" xfId="9" xr:uid="{6DB1082B-8B99-45A5-B558-D5D5951B8577}"/>
    <cellStyle name="Currency 4" xfId="13" xr:uid="{38CF5BA2-3335-4DED-BDCD-1304F27A5547}"/>
    <cellStyle name="Currency 5" xfId="14" xr:uid="{B6CACCAB-43DA-4826-B0DF-535D84DA31D9}"/>
    <cellStyle name="Normal" xfId="0" builtinId="0"/>
    <cellStyle name="Normal 2" xfId="10" xr:uid="{C1733DCA-4E29-447B-B1FC-209E5E0B712A}"/>
    <cellStyle name="Normal 3" xfId="8" xr:uid="{077DD25C-2E8F-4979-AF78-09D5BA3B3DAF}"/>
    <cellStyle name="Percent" xfId="1" xr:uid="{00000000-0005-0000-0000-000006000000}"/>
    <cellStyle name="Percent 2" xfId="7" xr:uid="{00000000-0005-0000-0000-000007000000}"/>
    <cellStyle name="Percent 3" xfId="11" xr:uid="{79DC0D3E-1DD7-4D73-8BDA-5A1037D594DB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1161220</xdr:colOff>
      <xdr:row>9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907C41-2B57-4033-B43F-AAFE06BDE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1520" cy="16287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28575</xdr:colOff>
      <xdr:row>3</xdr:row>
      <xdr:rowOff>152400</xdr:rowOff>
    </xdr:from>
    <xdr:to>
      <xdr:col>4</xdr:col>
      <xdr:colOff>952500</xdr:colOff>
      <xdr:row>7</xdr:row>
      <xdr:rowOff>161925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B7A0061-FAFE-4A9C-9A6A-3DA48BA673B8}"/>
            </a:ext>
          </a:extLst>
        </xdr:cNvPr>
        <xdr:cNvSpPr/>
      </xdr:nvSpPr>
      <xdr:spPr>
        <a:xfrm>
          <a:off x="28575" y="695325"/>
          <a:ext cx="7134225" cy="733425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GA Analysis Workform</a:t>
          </a:r>
          <a:endParaRPr lang="en-CA" sz="3600" b="1" cap="none" spc="0">
            <a:ln w="11430">
              <a:solidFill>
                <a:schemeClr val="tx1">
                  <a:lumMod val="95000"/>
                  <a:lumOff val="5000"/>
                </a:schemeClr>
              </a:solidFill>
            </a:ln>
            <a:solidFill>
              <a:schemeClr val="tx1"/>
            </a:solidFill>
            <a:effectLst>
              <a:outerShdw blurRad="60007" dist="200025" dir="15000000" sy="30000" kx="-1800000" algn="bl" rotWithShape="0">
                <a:prstClr val="black">
                  <a:alpha val="32000"/>
                </a:prstClr>
              </a:outerShdw>
            </a:effectLst>
          </a:endParaRPr>
        </a:p>
      </xdr:txBody>
    </xdr:sp>
    <xdr:clientData/>
  </xdr:twoCellAnchor>
  <xdr:twoCellAnchor>
    <xdr:from>
      <xdr:col>0</xdr:col>
      <xdr:colOff>638175</xdr:colOff>
      <xdr:row>0</xdr:row>
      <xdr:rowOff>123825</xdr:rowOff>
    </xdr:from>
    <xdr:to>
      <xdr:col>2</xdr:col>
      <xdr:colOff>920906</xdr:colOff>
      <xdr:row>2</xdr:row>
      <xdr:rowOff>12826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AB8C522-249B-4DC7-BA2E-EBB78F407287}"/>
            </a:ext>
          </a:extLst>
        </xdr:cNvPr>
        <xdr:cNvSpPr/>
      </xdr:nvSpPr>
      <xdr:spPr>
        <a:xfrm>
          <a:off x="609600" y="123825"/>
          <a:ext cx="3664106" cy="2509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 rtl="0"/>
          <a:r>
            <a:rPr lang="en-CA" sz="1800" b="0" i="0" cap="none" spc="0" baseline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Ontario Energy Board</a:t>
          </a:r>
          <a:endParaRPr lang="en-CA" sz="1800" b="0" cap="none" spc="0">
            <a:ln w="18415" cmpd="sng">
              <a:noFill/>
              <a:prstDash val="solid"/>
            </a:ln>
            <a:solidFill>
              <a:schemeClr val="tx1"/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twoCellAnchor>
    <xdr:from>
      <xdr:col>0</xdr:col>
      <xdr:colOff>209550</xdr:colOff>
      <xdr:row>0</xdr:row>
      <xdr:rowOff>142875</xdr:rowOff>
    </xdr:from>
    <xdr:to>
      <xdr:col>0</xdr:col>
      <xdr:colOff>598832</xdr:colOff>
      <xdr:row>2</xdr:row>
      <xdr:rowOff>76438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ACC6C4-1D5A-4AB7-BF3A-188AF61B8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37" t="-1608" r="-2437" b="-1608"/>
        <a:stretch>
          <a:fillRect/>
        </a:stretch>
      </xdr:blipFill>
      <xdr:spPr bwMode="auto">
        <a:xfrm>
          <a:off x="209550" y="142875"/>
          <a:ext cx="389282" cy="295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1161220</xdr:colOff>
      <xdr:row>9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463F20-02E7-459E-8EEF-3DC19CE7B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57420" cy="16287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28575</xdr:colOff>
      <xdr:row>3</xdr:row>
      <xdr:rowOff>152400</xdr:rowOff>
    </xdr:from>
    <xdr:to>
      <xdr:col>4</xdr:col>
      <xdr:colOff>952500</xdr:colOff>
      <xdr:row>7</xdr:row>
      <xdr:rowOff>161925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FA0EE20-2BB4-4150-B667-709313CAF3E6}"/>
            </a:ext>
          </a:extLst>
        </xdr:cNvPr>
        <xdr:cNvSpPr/>
      </xdr:nvSpPr>
      <xdr:spPr>
        <a:xfrm>
          <a:off x="28575" y="695325"/>
          <a:ext cx="8620125" cy="733425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GA Analysis Workform</a:t>
          </a:r>
          <a:endParaRPr lang="en-CA" sz="3600" b="1" cap="none" spc="0">
            <a:ln w="11430">
              <a:solidFill>
                <a:schemeClr val="tx1">
                  <a:lumMod val="95000"/>
                  <a:lumOff val="5000"/>
                </a:schemeClr>
              </a:solidFill>
            </a:ln>
            <a:solidFill>
              <a:schemeClr val="tx1"/>
            </a:solidFill>
            <a:effectLst>
              <a:outerShdw blurRad="60007" dist="200025" dir="15000000" sy="30000" kx="-1800000" algn="bl" rotWithShape="0">
                <a:prstClr val="black">
                  <a:alpha val="32000"/>
                </a:prstClr>
              </a:outerShdw>
            </a:effectLst>
          </a:endParaRPr>
        </a:p>
      </xdr:txBody>
    </xdr:sp>
    <xdr:clientData/>
  </xdr:twoCellAnchor>
  <xdr:twoCellAnchor>
    <xdr:from>
      <xdr:col>0</xdr:col>
      <xdr:colOff>638175</xdr:colOff>
      <xdr:row>0</xdr:row>
      <xdr:rowOff>123825</xdr:rowOff>
    </xdr:from>
    <xdr:to>
      <xdr:col>2</xdr:col>
      <xdr:colOff>920906</xdr:colOff>
      <xdr:row>2</xdr:row>
      <xdr:rowOff>12826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D090DAD-47F6-4C1B-AEFB-F8653035A9A3}"/>
            </a:ext>
          </a:extLst>
        </xdr:cNvPr>
        <xdr:cNvSpPr/>
      </xdr:nvSpPr>
      <xdr:spPr>
        <a:xfrm>
          <a:off x="638175" y="123825"/>
          <a:ext cx="4559456" cy="2509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 rtl="0"/>
          <a:r>
            <a:rPr lang="en-CA" sz="1800" b="0" i="0" cap="none" spc="0" baseline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Ontario Energy Board</a:t>
          </a:r>
          <a:endParaRPr lang="en-CA" sz="1800" b="0" cap="none" spc="0">
            <a:ln w="18415" cmpd="sng">
              <a:noFill/>
              <a:prstDash val="solid"/>
            </a:ln>
            <a:solidFill>
              <a:schemeClr val="tx1"/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twoCellAnchor>
    <xdr:from>
      <xdr:col>0</xdr:col>
      <xdr:colOff>209550</xdr:colOff>
      <xdr:row>0</xdr:row>
      <xdr:rowOff>142875</xdr:rowOff>
    </xdr:from>
    <xdr:to>
      <xdr:col>0</xdr:col>
      <xdr:colOff>598832</xdr:colOff>
      <xdr:row>2</xdr:row>
      <xdr:rowOff>76438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168EAA5-B088-470F-AE78-4DB5EF016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37" t="-1608" r="-2437" b="-1608"/>
        <a:stretch>
          <a:fillRect/>
        </a:stretch>
      </xdr:blipFill>
      <xdr:spPr bwMode="auto">
        <a:xfrm>
          <a:off x="209550" y="142875"/>
          <a:ext cx="389282" cy="295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3"/>
  <sheetViews>
    <sheetView topLeftCell="A7" workbookViewId="0">
      <selection activeCell="H32" sqref="H32"/>
    </sheetView>
  </sheetViews>
  <sheetFormatPr defaultRowHeight="15" customHeight="1" x14ac:dyDescent="0.2"/>
  <cols>
    <col min="1" max="1" width="6.140625" customWidth="1"/>
    <col min="2" max="2" width="27" customWidth="1"/>
    <col min="3" max="3" width="28.85546875" customWidth="1"/>
    <col min="4" max="4" width="23.140625" customWidth="1"/>
    <col min="5" max="5" width="19.140625" customWidth="1"/>
    <col min="6" max="6" width="24.42578125" customWidth="1"/>
    <col min="7" max="7" width="15.85546875" customWidth="1"/>
    <col min="8" max="8" width="18.140625" customWidth="1"/>
    <col min="9" max="9" width="17.7109375" customWidth="1"/>
    <col min="10" max="10" width="17.28515625" customWidth="1"/>
    <col min="11" max="11" width="18.140625" customWidth="1"/>
    <col min="12" max="12" width="10.7109375" customWidth="1"/>
    <col min="13" max="13" width="10.28515625" customWidth="1"/>
    <col min="14" max="14" width="11.85546875" customWidth="1"/>
    <col min="15" max="15" width="10.7109375" customWidth="1"/>
    <col min="16" max="16" width="10.28515625" customWidth="1"/>
    <col min="17" max="17" width="10.7109375" customWidth="1"/>
    <col min="18" max="18" width="10.5703125" customWidth="1"/>
    <col min="19" max="19" width="11" customWidth="1"/>
    <col min="20" max="20" width="13" customWidth="1"/>
    <col min="21" max="21" width="10.85546875" customWidth="1"/>
    <col min="22" max="22" width="11.28515625" customWidth="1"/>
  </cols>
  <sheetData>
    <row r="1" spans="1:22" s="95" customFormat="1" ht="14.25" x14ac:dyDescent="0.2"/>
    <row r="2" spans="1:22" s="95" customFormat="1" ht="14.25" x14ac:dyDescent="0.2"/>
    <row r="3" spans="1:22" s="95" customFormat="1" ht="14.25" x14ac:dyDescent="0.2"/>
    <row r="4" spans="1:22" s="95" customFormat="1" ht="14.25" x14ac:dyDescent="0.2"/>
    <row r="5" spans="1:22" s="95" customFormat="1" ht="14.25" x14ac:dyDescent="0.2"/>
    <row r="6" spans="1:22" s="95" customFormat="1" ht="14.25" x14ac:dyDescent="0.2"/>
    <row r="7" spans="1:22" s="95" customFormat="1" ht="14.25" x14ac:dyDescent="0.2"/>
    <row r="8" spans="1:22" s="95" customFormat="1" ht="14.25" x14ac:dyDescent="0.2"/>
    <row r="9" spans="1:22" s="95" customFormat="1" ht="14.25" x14ac:dyDescent="0.2"/>
    <row r="10" spans="1:22" ht="15" customHeight="1" x14ac:dyDescent="0.25">
      <c r="A10" s="1"/>
      <c r="B10" s="1"/>
      <c r="C10" s="1"/>
      <c r="D10" s="6" t="s"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5">
      <c r="A12" s="2" t="s">
        <v>1</v>
      </c>
      <c r="B12" s="3"/>
      <c r="C12" s="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14.25" customHeight="1" x14ac:dyDescent="0.2">
      <c r="A13" s="3"/>
      <c r="B13" s="3"/>
      <c r="C13" s="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3"/>
      <c r="B14" s="13" t="s">
        <v>2</v>
      </c>
      <c r="C14" s="10"/>
      <c r="D14" s="7"/>
      <c r="E14" s="3"/>
      <c r="F14" s="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15" customHeight="1" x14ac:dyDescent="0.2">
      <c r="A15" s="3"/>
      <c r="B15" s="13" t="s">
        <v>3</v>
      </c>
      <c r="C15" s="9"/>
      <c r="D15" s="7"/>
      <c r="E15" s="3"/>
      <c r="F15" s="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15.75" customHeight="1" thickBot="1" x14ac:dyDescent="0.25">
      <c r="A16" s="3"/>
      <c r="B16" s="14"/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15.75" customHeight="1" thickTop="1" thickBot="1" x14ac:dyDescent="0.3">
      <c r="A17" s="4"/>
      <c r="B17" s="15" t="s">
        <v>4</v>
      </c>
      <c r="C17" s="11" t="s">
        <v>98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9" spans="1:22" ht="15" customHeight="1" x14ac:dyDescent="0.2">
      <c r="A19" t="s">
        <v>5</v>
      </c>
      <c r="B19" t="s">
        <v>6</v>
      </c>
      <c r="C19">
        <v>2018</v>
      </c>
    </row>
    <row r="26" spans="1:22" ht="15" customHeight="1" x14ac:dyDescent="0.25">
      <c r="A26" t="s">
        <v>7</v>
      </c>
      <c r="B26" s="2" t="s">
        <v>8</v>
      </c>
      <c r="C26" s="72"/>
      <c r="D26" s="73"/>
      <c r="E26" s="5"/>
      <c r="F26" s="5"/>
      <c r="G26" s="5"/>
      <c r="H26" s="5"/>
      <c r="I26" s="5"/>
    </row>
    <row r="27" spans="1:22" ht="15" customHeight="1" x14ac:dyDescent="0.25">
      <c r="A27" s="5"/>
      <c r="B27" s="74"/>
      <c r="C27" s="72"/>
      <c r="D27" s="73"/>
      <c r="E27" s="5"/>
      <c r="F27" s="5"/>
      <c r="G27" s="5"/>
      <c r="H27" s="5"/>
      <c r="I27" s="5"/>
    </row>
    <row r="28" spans="1:22" ht="63.75" customHeight="1" x14ac:dyDescent="0.25">
      <c r="A28" s="5"/>
      <c r="B28" s="71" t="s">
        <v>9</v>
      </c>
      <c r="C28" s="75" t="s">
        <v>10</v>
      </c>
      <c r="D28" s="75" t="s">
        <v>11</v>
      </c>
      <c r="E28" s="75" t="s">
        <v>12</v>
      </c>
      <c r="F28" s="76" t="s">
        <v>13</v>
      </c>
      <c r="G28" s="75" t="s">
        <v>14</v>
      </c>
      <c r="H28" s="77" t="s">
        <v>15</v>
      </c>
      <c r="I28" s="75" t="s">
        <v>16</v>
      </c>
    </row>
    <row r="29" spans="1:22" ht="15" customHeight="1" x14ac:dyDescent="0.2">
      <c r="A29" s="5"/>
      <c r="B29" s="78">
        <v>2014</v>
      </c>
      <c r="C29" s="79">
        <v>0</v>
      </c>
      <c r="D29" s="79">
        <v>0</v>
      </c>
      <c r="E29" s="80">
        <v>0</v>
      </c>
      <c r="F29" s="81">
        <v>0</v>
      </c>
      <c r="G29" s="80">
        <v>0</v>
      </c>
      <c r="H29" s="80">
        <v>0</v>
      </c>
      <c r="I29" s="82">
        <v>0</v>
      </c>
    </row>
    <row r="30" spans="1:22" ht="15" customHeight="1" x14ac:dyDescent="0.2">
      <c r="A30" s="5"/>
      <c r="B30" s="78">
        <v>2015</v>
      </c>
      <c r="C30" s="79">
        <v>0</v>
      </c>
      <c r="D30" s="79">
        <v>0</v>
      </c>
      <c r="E30" s="80">
        <v>0</v>
      </c>
      <c r="F30" s="81">
        <v>0</v>
      </c>
      <c r="G30" s="80">
        <v>0</v>
      </c>
      <c r="H30" s="80">
        <v>0</v>
      </c>
      <c r="I30" s="82">
        <v>0</v>
      </c>
    </row>
    <row r="31" spans="1:22" ht="15" customHeight="1" x14ac:dyDescent="0.2">
      <c r="A31" s="5"/>
      <c r="B31" s="78">
        <v>2016</v>
      </c>
      <c r="C31" s="79">
        <v>0</v>
      </c>
      <c r="D31" s="79">
        <v>0</v>
      </c>
      <c r="E31" s="80">
        <v>0</v>
      </c>
      <c r="F31" s="81">
        <v>0</v>
      </c>
      <c r="G31" s="80">
        <v>0</v>
      </c>
      <c r="H31" s="80">
        <v>0</v>
      </c>
      <c r="I31" s="82">
        <v>0</v>
      </c>
    </row>
    <row r="32" spans="1:22" ht="15" customHeight="1" thickBot="1" x14ac:dyDescent="0.25">
      <c r="A32" s="5"/>
      <c r="B32" s="78">
        <v>2018</v>
      </c>
      <c r="C32" s="79">
        <f>+'2018'!K38</f>
        <v>-1031808.2254305007</v>
      </c>
      <c r="D32" s="79">
        <f>+'2018'!C43</f>
        <v>-2839601.17</v>
      </c>
      <c r="E32" s="80">
        <f>SUM('2018'!C44:C56)</f>
        <v>1551996.9800000009</v>
      </c>
      <c r="F32" s="81">
        <f>+'2018'!C57</f>
        <v>-1287604.189999999</v>
      </c>
      <c r="G32" s="80">
        <f>+'2018'!C59</f>
        <v>-255795.96456949832</v>
      </c>
      <c r="H32" s="80">
        <f>+'2018'!J38</f>
        <v>52109465.061088711</v>
      </c>
      <c r="I32" s="83">
        <f>+G32/H32</f>
        <v>-4.9088196217256285E-3</v>
      </c>
    </row>
    <row r="33" spans="1:9" ht="15" customHeight="1" thickBot="1" x14ac:dyDescent="0.3">
      <c r="A33" s="5"/>
      <c r="B33" s="84" t="s">
        <v>17</v>
      </c>
      <c r="C33" s="85">
        <f>SUM(C29:C32)</f>
        <v>-1031808.2254305007</v>
      </c>
      <c r="D33" s="85">
        <f t="shared" ref="D33:H33" si="0">SUM(D29:D32)</f>
        <v>-2839601.17</v>
      </c>
      <c r="E33" s="85">
        <f t="shared" si="0"/>
        <v>1551996.9800000009</v>
      </c>
      <c r="F33" s="85">
        <f t="shared" si="0"/>
        <v>-1287604.189999999</v>
      </c>
      <c r="G33" s="85">
        <f t="shared" si="0"/>
        <v>-255795.96456949832</v>
      </c>
      <c r="H33" s="85">
        <f t="shared" si="0"/>
        <v>52109465.061088711</v>
      </c>
      <c r="I33" s="86"/>
    </row>
  </sheetData>
  <pageMargins left="0.18" right="0.17" top="1" bottom="1" header="0.5" footer="0.5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61"/>
  <sheetViews>
    <sheetView tabSelected="1" workbookViewId="0">
      <selection activeCell="E75" sqref="E75"/>
    </sheetView>
  </sheetViews>
  <sheetFormatPr defaultRowHeight="12.75" x14ac:dyDescent="0.2"/>
  <cols>
    <col min="2" max="2" width="41.140625" customWidth="1"/>
    <col min="3" max="3" width="23.42578125" customWidth="1"/>
    <col min="4" max="4" width="19.42578125" customWidth="1"/>
    <col min="5" max="5" width="21.85546875" customWidth="1"/>
    <col min="6" max="6" width="19.85546875" customWidth="1"/>
    <col min="7" max="11" width="20.42578125" customWidth="1"/>
    <col min="13" max="13" width="13.5703125" bestFit="1" customWidth="1"/>
  </cols>
  <sheetData>
    <row r="1" spans="1:11" s="95" customFormat="1" ht="14.25" x14ac:dyDescent="0.2"/>
    <row r="2" spans="1:11" s="95" customFormat="1" ht="14.25" x14ac:dyDescent="0.2"/>
    <row r="3" spans="1:11" s="95" customFormat="1" ht="14.25" x14ac:dyDescent="0.2"/>
    <row r="4" spans="1:11" s="95" customFormat="1" ht="14.25" x14ac:dyDescent="0.2"/>
    <row r="5" spans="1:11" s="95" customFormat="1" ht="14.25" x14ac:dyDescent="0.2"/>
    <row r="6" spans="1:11" s="95" customFormat="1" ht="14.25" x14ac:dyDescent="0.2"/>
    <row r="7" spans="1:11" s="95" customFormat="1" ht="14.25" x14ac:dyDescent="0.2"/>
    <row r="8" spans="1:11" s="95" customFormat="1" ht="14.25" x14ac:dyDescent="0.2"/>
    <row r="9" spans="1:11" s="95" customFormat="1" ht="14.25" x14ac:dyDescent="0.2"/>
    <row r="10" spans="1:11" ht="15" x14ac:dyDescent="0.2">
      <c r="A10" s="3" t="s">
        <v>18</v>
      </c>
      <c r="B10" s="20" t="s">
        <v>19</v>
      </c>
      <c r="C10" s="34"/>
      <c r="D10" s="34"/>
      <c r="E10" s="34"/>
      <c r="F10" s="34"/>
      <c r="G10" s="5"/>
      <c r="H10" s="5"/>
      <c r="I10" s="3"/>
      <c r="J10" s="3"/>
      <c r="K10" s="3"/>
    </row>
    <row r="11" spans="1:11" ht="15" x14ac:dyDescent="0.2">
      <c r="A11" s="3"/>
      <c r="B11" s="98" t="s">
        <v>9</v>
      </c>
      <c r="C11" s="98"/>
      <c r="D11" s="91">
        <v>2018</v>
      </c>
      <c r="E11" s="99"/>
      <c r="F11" s="100"/>
      <c r="G11" s="3"/>
      <c r="H11" s="3"/>
      <c r="I11" s="3"/>
      <c r="J11" s="3"/>
      <c r="K11" s="3"/>
    </row>
    <row r="12" spans="1:11" ht="14.25" x14ac:dyDescent="0.2">
      <c r="A12" s="3"/>
      <c r="B12" s="21" t="s">
        <v>20</v>
      </c>
      <c r="C12" s="89" t="s">
        <v>21</v>
      </c>
      <c r="D12" s="92">
        <v>1791168422.8857999</v>
      </c>
      <c r="E12" s="90" t="s">
        <v>22</v>
      </c>
      <c r="F12" s="52">
        <v>1</v>
      </c>
      <c r="G12" s="3"/>
      <c r="H12" s="3"/>
      <c r="I12" s="3"/>
      <c r="J12" s="3"/>
      <c r="K12" s="3"/>
    </row>
    <row r="13" spans="1:11" ht="14.25" x14ac:dyDescent="0.2">
      <c r="A13" s="5"/>
      <c r="B13" s="21" t="s">
        <v>23</v>
      </c>
      <c r="C13" s="89" t="s">
        <v>24</v>
      </c>
      <c r="D13" s="92">
        <v>996619966.50950003</v>
      </c>
      <c r="E13" s="90" t="s">
        <v>22</v>
      </c>
      <c r="F13" s="52">
        <f>+D13/D12</f>
        <v>0.55640773574146574</v>
      </c>
      <c r="G13" s="5"/>
      <c r="H13" s="5"/>
      <c r="I13" s="5"/>
      <c r="J13" s="5"/>
      <c r="K13" s="5"/>
    </row>
    <row r="14" spans="1:11" ht="14.25" x14ac:dyDescent="0.2">
      <c r="A14" s="5"/>
      <c r="B14" s="21" t="s">
        <v>25</v>
      </c>
      <c r="C14" s="89" t="s">
        <v>26</v>
      </c>
      <c r="D14" s="92">
        <f>ROUND((D12-D13),4)</f>
        <v>794548456.37629998</v>
      </c>
      <c r="E14" s="90" t="s">
        <v>22</v>
      </c>
      <c r="F14" s="52">
        <f>+D14/D12</f>
        <v>0.44359226425853437</v>
      </c>
      <c r="G14" s="5"/>
      <c r="H14" s="5"/>
      <c r="I14" s="5"/>
      <c r="J14" s="5"/>
      <c r="K14" s="5"/>
    </row>
    <row r="15" spans="1:11" ht="14.25" x14ac:dyDescent="0.2">
      <c r="A15" s="5"/>
      <c r="B15" s="21" t="s">
        <v>27</v>
      </c>
      <c r="C15" s="89" t="s">
        <v>28</v>
      </c>
      <c r="D15" s="92">
        <v>242103484.28600001</v>
      </c>
      <c r="E15" s="90" t="s">
        <v>22</v>
      </c>
      <c r="F15" s="52">
        <f>+D15/D12</f>
        <v>0.13516511411916282</v>
      </c>
      <c r="G15" s="5"/>
      <c r="H15" s="5"/>
      <c r="I15" s="5"/>
      <c r="J15" s="5"/>
      <c r="K15" s="5"/>
    </row>
    <row r="16" spans="1:11" ht="14.25" x14ac:dyDescent="0.2">
      <c r="A16" s="5"/>
      <c r="B16" s="21" t="s">
        <v>29</v>
      </c>
      <c r="C16" s="89" t="s">
        <v>30</v>
      </c>
      <c r="D16" s="93">
        <v>552444972.09029996</v>
      </c>
      <c r="E16" s="90" t="s">
        <v>22</v>
      </c>
      <c r="F16" s="52">
        <f>+D16/D12</f>
        <v>0.30842715013937155</v>
      </c>
      <c r="G16" s="5"/>
      <c r="H16" s="5"/>
      <c r="I16" s="5"/>
      <c r="J16" s="5"/>
      <c r="K16" s="5"/>
    </row>
    <row r="17" spans="1:11" ht="33.75" customHeight="1" x14ac:dyDescent="0.2">
      <c r="A17" s="5"/>
      <c r="B17" s="101" t="s">
        <v>31</v>
      </c>
      <c r="C17" s="101"/>
      <c r="D17" s="96"/>
      <c r="E17" s="101"/>
      <c r="F17" s="101"/>
      <c r="G17" s="96"/>
      <c r="H17" s="96"/>
      <c r="I17" s="5"/>
      <c r="J17" s="5"/>
      <c r="K17" s="5"/>
    </row>
    <row r="18" spans="1:11" ht="14.25" x14ac:dyDescent="0.2">
      <c r="A18" s="5"/>
      <c r="B18" s="5"/>
      <c r="C18" s="5"/>
      <c r="D18" s="46"/>
      <c r="E18" s="5"/>
      <c r="F18" s="5"/>
      <c r="G18" s="5"/>
      <c r="H18" s="5"/>
      <c r="I18" s="5"/>
      <c r="J18" s="5"/>
      <c r="K18" s="5"/>
    </row>
    <row r="19" spans="1:11" ht="15" x14ac:dyDescent="0.25">
      <c r="A19" s="5" t="s">
        <v>32</v>
      </c>
      <c r="B19" s="22" t="s">
        <v>33</v>
      </c>
      <c r="C19" s="5"/>
      <c r="D19" s="94"/>
      <c r="E19" s="5"/>
      <c r="F19" s="5"/>
      <c r="G19" s="5"/>
      <c r="H19" s="5"/>
      <c r="I19" s="5"/>
      <c r="J19" s="5"/>
      <c r="K19" s="5"/>
    </row>
    <row r="20" spans="1:11" ht="15" x14ac:dyDescent="0.25">
      <c r="A20" s="5"/>
      <c r="B20" s="23" t="s">
        <v>34</v>
      </c>
      <c r="C20" s="35" t="s">
        <v>35</v>
      </c>
      <c r="D20" s="5"/>
      <c r="E20" s="3"/>
      <c r="F20" s="5"/>
      <c r="G20" s="5"/>
      <c r="H20" s="5"/>
      <c r="I20" s="5"/>
      <c r="J20" s="5"/>
      <c r="K20" s="5"/>
    </row>
    <row r="21" spans="1:11" s="116" customFormat="1" ht="14.25" x14ac:dyDescent="0.2">
      <c r="A21" s="113"/>
      <c r="B21" s="114" t="s">
        <v>36</v>
      </c>
      <c r="C21" s="115"/>
      <c r="D21" s="115"/>
      <c r="E21" s="115"/>
      <c r="F21" s="115"/>
      <c r="G21" s="113"/>
      <c r="H21" s="113"/>
      <c r="I21" s="113"/>
      <c r="J21" s="113"/>
      <c r="K21" s="113"/>
    </row>
    <row r="22" spans="1:11" ht="15" x14ac:dyDescent="0.25">
      <c r="A22" s="5" t="s">
        <v>37</v>
      </c>
      <c r="B22" s="2" t="s">
        <v>38</v>
      </c>
      <c r="C22" s="22"/>
      <c r="D22" s="5"/>
      <c r="E22" s="5"/>
      <c r="F22" s="5"/>
      <c r="G22" s="5"/>
      <c r="H22" s="5"/>
      <c r="I22" s="5"/>
      <c r="J22" s="5"/>
      <c r="K22" s="5"/>
    </row>
    <row r="23" spans="1:11" ht="15.75" thickBot="1" x14ac:dyDescent="0.3">
      <c r="A23" s="5"/>
      <c r="B23" s="23" t="s">
        <v>9</v>
      </c>
      <c r="C23" s="36">
        <v>2018</v>
      </c>
      <c r="D23" s="3"/>
      <c r="E23" s="3"/>
      <c r="F23" s="53"/>
      <c r="G23" s="23"/>
      <c r="H23" s="23"/>
      <c r="I23" s="23"/>
      <c r="J23" s="23"/>
      <c r="K23" s="23"/>
    </row>
    <row r="24" spans="1:11" ht="94.5" customHeight="1" thickBot="1" x14ac:dyDescent="0.3">
      <c r="A24" s="16"/>
      <c r="B24" s="24" t="s">
        <v>39</v>
      </c>
      <c r="C24" s="37" t="s">
        <v>40</v>
      </c>
      <c r="D24" s="47" t="s">
        <v>41</v>
      </c>
      <c r="E24" s="50" t="s">
        <v>42</v>
      </c>
      <c r="F24" s="54" t="s">
        <v>43</v>
      </c>
      <c r="G24" s="57" t="s">
        <v>44</v>
      </c>
      <c r="H24" s="57" t="s">
        <v>45</v>
      </c>
      <c r="I24" s="57" t="s">
        <v>46</v>
      </c>
      <c r="J24" s="57" t="s">
        <v>47</v>
      </c>
      <c r="K24" s="66" t="s">
        <v>48</v>
      </c>
    </row>
    <row r="25" spans="1:11" ht="15" x14ac:dyDescent="0.25">
      <c r="A25" s="16"/>
      <c r="B25" s="25"/>
      <c r="C25" s="38" t="s">
        <v>49</v>
      </c>
      <c r="D25" s="38" t="s">
        <v>50</v>
      </c>
      <c r="E25" s="51" t="s">
        <v>51</v>
      </c>
      <c r="F25" s="51" t="s">
        <v>52</v>
      </c>
      <c r="G25" s="51" t="s">
        <v>53</v>
      </c>
      <c r="H25" s="60" t="s">
        <v>54</v>
      </c>
      <c r="I25" s="51" t="s">
        <v>55</v>
      </c>
      <c r="J25" s="60" t="s">
        <v>56</v>
      </c>
      <c r="K25" s="67" t="s">
        <v>57</v>
      </c>
    </row>
    <row r="26" spans="1:11" ht="14.25" x14ac:dyDescent="0.2">
      <c r="A26" s="5"/>
      <c r="B26" s="26" t="s">
        <v>58</v>
      </c>
      <c r="C26" s="39">
        <v>50379008.291699983</v>
      </c>
      <c r="D26" s="39">
        <v>46504304.147392675</v>
      </c>
      <c r="E26" s="39">
        <v>51754879.985200003</v>
      </c>
      <c r="F26" s="55">
        <f>+C26-D26+E26</f>
        <v>55629584.129507311</v>
      </c>
      <c r="G26" s="58">
        <v>8.7769999999999987E-2</v>
      </c>
      <c r="H26" s="61">
        <f>+F26*G26</f>
        <v>4882608.5990468562</v>
      </c>
      <c r="I26" s="58">
        <v>6.7360000000000003E-2</v>
      </c>
      <c r="J26" s="61">
        <f>+I26*F26</f>
        <v>3747208.7869636128</v>
      </c>
      <c r="K26" s="68">
        <f>+J26-H26</f>
        <v>-1135399.8120832434</v>
      </c>
    </row>
    <row r="27" spans="1:11" ht="14.25" x14ac:dyDescent="0.2">
      <c r="A27" s="5"/>
      <c r="B27" s="26" t="s">
        <v>59</v>
      </c>
      <c r="C27" s="39">
        <v>52530723.476700008</v>
      </c>
      <c r="D27" s="39">
        <v>51754879.985233188</v>
      </c>
      <c r="E27" s="39">
        <v>42584119.549500003</v>
      </c>
      <c r="F27" s="55">
        <f t="shared" ref="F27:F37" si="0">+C27-D27+E27</f>
        <v>43359963.040966824</v>
      </c>
      <c r="G27" s="58">
        <v>7.3330000000000006E-2</v>
      </c>
      <c r="H27" s="61">
        <f t="shared" ref="H27:H37" si="1">+F27*G27</f>
        <v>3179586.0897940975</v>
      </c>
      <c r="I27" s="58">
        <v>8.1669999999999993E-2</v>
      </c>
      <c r="J27" s="61">
        <f t="shared" ref="J27:J37" si="2">+I27*F27</f>
        <v>3541208.1815557601</v>
      </c>
      <c r="K27" s="68">
        <f t="shared" ref="K27:K37" si="3">+J27-H27</f>
        <v>361622.09176166262</v>
      </c>
    </row>
    <row r="28" spans="1:11" ht="14.25" x14ac:dyDescent="0.2">
      <c r="A28" s="5"/>
      <c r="B28" s="26" t="s">
        <v>60</v>
      </c>
      <c r="C28" s="39">
        <v>45103584.982399985</v>
      </c>
      <c r="D28" s="39">
        <v>42584119.549500041</v>
      </c>
      <c r="E28" s="39">
        <v>44907655.655500002</v>
      </c>
      <c r="F28" s="55">
        <f t="shared" si="0"/>
        <v>47427121.088399947</v>
      </c>
      <c r="G28" s="58">
        <v>7.8769999999999993E-2</v>
      </c>
      <c r="H28" s="61">
        <f t="shared" si="1"/>
        <v>3735834.3281332636</v>
      </c>
      <c r="I28" s="58">
        <v>9.4810000000000005E-2</v>
      </c>
      <c r="J28" s="61">
        <f t="shared" si="2"/>
        <v>4496565.3503911989</v>
      </c>
      <c r="K28" s="68">
        <f t="shared" si="3"/>
        <v>760731.02225793526</v>
      </c>
    </row>
    <row r="29" spans="1:11" ht="14.25" x14ac:dyDescent="0.2">
      <c r="A29" s="5"/>
      <c r="B29" s="26" t="s">
        <v>61</v>
      </c>
      <c r="C29" s="39">
        <v>49380984.413199998</v>
      </c>
      <c r="D29" s="39">
        <v>44907655.655488633</v>
      </c>
      <c r="E29" s="39">
        <v>42700734.8138</v>
      </c>
      <c r="F29" s="55">
        <f t="shared" si="0"/>
        <v>47174063.571511365</v>
      </c>
      <c r="G29" s="58">
        <v>9.8099999999999993E-2</v>
      </c>
      <c r="H29" s="61">
        <f t="shared" si="1"/>
        <v>4627775.6363652647</v>
      </c>
      <c r="I29" s="58">
        <v>9.9589999999999998E-2</v>
      </c>
      <c r="J29" s="61">
        <f t="shared" si="2"/>
        <v>4698064.9910868164</v>
      </c>
      <c r="K29" s="68">
        <f t="shared" si="3"/>
        <v>70289.354721551761</v>
      </c>
    </row>
    <row r="30" spans="1:11" ht="14.25" x14ac:dyDescent="0.2">
      <c r="A30" s="5"/>
      <c r="B30" s="26" t="s">
        <v>62</v>
      </c>
      <c r="C30" s="39">
        <v>45587607.3583</v>
      </c>
      <c r="D30" s="39">
        <v>42700734.813820735</v>
      </c>
      <c r="E30" s="39">
        <v>42690626.642300002</v>
      </c>
      <c r="F30" s="55">
        <f t="shared" si="0"/>
        <v>45577499.186779268</v>
      </c>
      <c r="G30" s="58">
        <v>9.391999999999999E-2</v>
      </c>
      <c r="H30" s="61">
        <f t="shared" si="1"/>
        <v>4280638.7236223081</v>
      </c>
      <c r="I30" s="58">
        <v>0.10793000000000001</v>
      </c>
      <c r="J30" s="61">
        <f t="shared" si="2"/>
        <v>4919179.4872290874</v>
      </c>
      <c r="K30" s="68">
        <f t="shared" si="3"/>
        <v>638540.76360677928</v>
      </c>
    </row>
    <row r="31" spans="1:11" ht="14.25" x14ac:dyDescent="0.2">
      <c r="A31" s="5"/>
      <c r="B31" s="26" t="s">
        <v>63</v>
      </c>
      <c r="C31" s="39">
        <v>48746482.114100024</v>
      </c>
      <c r="D31" s="39">
        <v>42690626.642288461</v>
      </c>
      <c r="E31" s="39">
        <v>45019772.954999998</v>
      </c>
      <c r="F31" s="55">
        <f t="shared" si="0"/>
        <v>51075628.426811561</v>
      </c>
      <c r="G31" s="58">
        <v>0.13336000000000003</v>
      </c>
      <c r="H31" s="61">
        <f t="shared" si="1"/>
        <v>6811445.8069995912</v>
      </c>
      <c r="I31" s="58">
        <v>0.11896</v>
      </c>
      <c r="J31" s="61">
        <f t="shared" si="2"/>
        <v>6075956.7576535027</v>
      </c>
      <c r="K31" s="68">
        <f t="shared" si="3"/>
        <v>-735489.04934608843</v>
      </c>
    </row>
    <row r="32" spans="1:11" ht="14.25" x14ac:dyDescent="0.2">
      <c r="A32" s="5"/>
      <c r="B32" s="26" t="s">
        <v>64</v>
      </c>
      <c r="C32" s="39">
        <v>47920135.821400002</v>
      </c>
      <c r="D32" s="39">
        <v>45019772.954968497</v>
      </c>
      <c r="E32" s="39">
        <v>50531443.075800002</v>
      </c>
      <c r="F32" s="55">
        <f t="shared" si="0"/>
        <v>53431805.942231506</v>
      </c>
      <c r="G32" s="58">
        <v>8.5019999999999984E-2</v>
      </c>
      <c r="H32" s="61">
        <f t="shared" si="1"/>
        <v>4542772.141208522</v>
      </c>
      <c r="I32" s="58">
        <v>7.7369999999999994E-2</v>
      </c>
      <c r="J32" s="61">
        <f t="shared" si="2"/>
        <v>4134018.8257504515</v>
      </c>
      <c r="K32" s="68">
        <f t="shared" si="3"/>
        <v>-408753.31545807049</v>
      </c>
    </row>
    <row r="33" spans="1:13" ht="14.25" x14ac:dyDescent="0.2">
      <c r="A33" s="5"/>
      <c r="B33" s="26" t="s">
        <v>65</v>
      </c>
      <c r="C33" s="39">
        <v>49694069.521600008</v>
      </c>
      <c r="D33" s="39">
        <v>50531443.075807512</v>
      </c>
      <c r="E33" s="39">
        <v>50837507.752099998</v>
      </c>
      <c r="F33" s="55">
        <f t="shared" si="0"/>
        <v>50000134.197892494</v>
      </c>
      <c r="G33" s="58">
        <v>7.7900000000000011E-2</v>
      </c>
      <c r="H33" s="61">
        <f t="shared" si="1"/>
        <v>3895010.4540158259</v>
      </c>
      <c r="I33" s="58">
        <v>7.4900000000000008E-2</v>
      </c>
      <c r="J33" s="61">
        <f t="shared" si="2"/>
        <v>3745010.0514221485</v>
      </c>
      <c r="K33" s="68">
        <f t="shared" si="3"/>
        <v>-150000.4025936774</v>
      </c>
    </row>
    <row r="34" spans="1:13" ht="14.25" x14ac:dyDescent="0.2">
      <c r="A34" s="5"/>
      <c r="B34" s="26" t="s">
        <v>66</v>
      </c>
      <c r="C34" s="39">
        <v>50062040.898300007</v>
      </c>
      <c r="D34" s="39">
        <v>50837507.75214503</v>
      </c>
      <c r="E34" s="39">
        <v>43884129.111199997</v>
      </c>
      <c r="F34" s="55">
        <f t="shared" si="0"/>
        <v>43108662.257354975</v>
      </c>
      <c r="G34" s="58">
        <v>8.4239999999999995E-2</v>
      </c>
      <c r="H34" s="61">
        <f t="shared" si="1"/>
        <v>3631473.7085595829</v>
      </c>
      <c r="I34" s="58">
        <v>8.584E-2</v>
      </c>
      <c r="J34" s="61">
        <f t="shared" si="2"/>
        <v>3700447.5681713512</v>
      </c>
      <c r="K34" s="68">
        <f t="shared" si="3"/>
        <v>68973.859611768275</v>
      </c>
      <c r="M34" s="87"/>
    </row>
    <row r="35" spans="1:13" ht="14.25" x14ac:dyDescent="0.2">
      <c r="A35" s="5"/>
      <c r="B35" s="26" t="s">
        <v>67</v>
      </c>
      <c r="C35" s="39">
        <v>45276131.722599991</v>
      </c>
      <c r="D35" s="39">
        <v>43884129.111168198</v>
      </c>
      <c r="E35" s="39">
        <v>42447158.9155</v>
      </c>
      <c r="F35" s="55">
        <f t="shared" si="0"/>
        <v>43839161.526931792</v>
      </c>
      <c r="G35" s="58">
        <v>8.9209999999999998E-2</v>
      </c>
      <c r="H35" s="61">
        <f t="shared" si="1"/>
        <v>3910891.5998175852</v>
      </c>
      <c r="I35" s="58">
        <v>0.12059000000000002</v>
      </c>
      <c r="J35" s="61">
        <f t="shared" si="2"/>
        <v>5286564.4885327052</v>
      </c>
      <c r="K35" s="68">
        <f t="shared" si="3"/>
        <v>1375672.88871512</v>
      </c>
      <c r="M35" s="88"/>
    </row>
    <row r="36" spans="1:13" ht="14.25" x14ac:dyDescent="0.2">
      <c r="A36" s="5"/>
      <c r="B36" s="26" t="s">
        <v>68</v>
      </c>
      <c r="C36" s="39">
        <v>43898789.830700003</v>
      </c>
      <c r="D36" s="39">
        <v>42447158.915527135</v>
      </c>
      <c r="E36" s="39">
        <v>43384645.413699999</v>
      </c>
      <c r="F36" s="55">
        <f t="shared" si="0"/>
        <v>44836276.328872867</v>
      </c>
      <c r="G36" s="58">
        <v>0.12235</v>
      </c>
      <c r="H36" s="61">
        <f t="shared" si="1"/>
        <v>5485718.408837595</v>
      </c>
      <c r="I36" s="58">
        <v>9.8549999999999999E-2</v>
      </c>
      <c r="J36" s="61">
        <f t="shared" si="2"/>
        <v>4418615.0322104208</v>
      </c>
      <c r="K36" s="68">
        <f t="shared" si="3"/>
        <v>-1067103.3766271742</v>
      </c>
    </row>
    <row r="37" spans="1:13" ht="14.25" x14ac:dyDescent="0.2">
      <c r="A37" s="5"/>
      <c r="B37" s="26" t="s">
        <v>69</v>
      </c>
      <c r="C37" s="39">
        <v>42827497.437100008</v>
      </c>
      <c r="D37" s="39">
        <v>43384645.41368328</v>
      </c>
      <c r="E37" s="39">
        <v>45757384.8772</v>
      </c>
      <c r="F37" s="55">
        <f t="shared" si="0"/>
        <v>45200236.900616728</v>
      </c>
      <c r="G37" s="58">
        <v>9.1980000000000006E-2</v>
      </c>
      <c r="H37" s="61">
        <f t="shared" si="1"/>
        <v>4157517.7901187269</v>
      </c>
      <c r="I37" s="58">
        <v>7.4040000000000009E-2</v>
      </c>
      <c r="J37" s="61">
        <f t="shared" si="2"/>
        <v>3346625.5401216629</v>
      </c>
      <c r="K37" s="68">
        <f t="shared" si="3"/>
        <v>-810892.24999706401</v>
      </c>
    </row>
    <row r="38" spans="1:13" ht="28.5" customHeight="1" thickBot="1" x14ac:dyDescent="0.3">
      <c r="A38" s="5"/>
      <c r="B38" s="27" t="s">
        <v>70</v>
      </c>
      <c r="C38" s="40">
        <f>SUM(C26:C37)</f>
        <v>571407055.86809993</v>
      </c>
      <c r="D38" s="40">
        <f>SUM(D26:D37)</f>
        <v>547246978.01702344</v>
      </c>
      <c r="E38" s="40">
        <f>SUM(E26:E37)</f>
        <v>546500058.74679995</v>
      </c>
      <c r="F38" s="40">
        <f>SUM(F26:F37)</f>
        <v>570660136.59787667</v>
      </c>
      <c r="G38" s="59"/>
      <c r="H38" s="62">
        <f>SUM(H26:H37)</f>
        <v>53141273.286519207</v>
      </c>
      <c r="I38" s="59"/>
      <c r="J38" s="62">
        <f>SUM(J26:J37)</f>
        <v>52109465.061088711</v>
      </c>
      <c r="K38" s="69">
        <f>SUM(K26:K37)</f>
        <v>-1031808.2254305007</v>
      </c>
    </row>
    <row r="39" spans="1:13" ht="14.25" x14ac:dyDescent="0.2">
      <c r="A39" s="5"/>
      <c r="B39" s="5"/>
      <c r="C39" s="5"/>
      <c r="D39" s="5"/>
      <c r="E39" s="5"/>
      <c r="F39" s="5"/>
      <c r="G39" s="3"/>
      <c r="H39" s="3"/>
      <c r="I39" s="3"/>
      <c r="J39" s="63"/>
      <c r="K39" s="44"/>
    </row>
    <row r="40" spans="1:13" ht="15" customHeight="1" x14ac:dyDescent="0.25">
      <c r="A40" s="5"/>
      <c r="B40" s="5"/>
      <c r="C40" s="97" t="s">
        <v>71</v>
      </c>
      <c r="D40" s="97"/>
      <c r="E40" s="97"/>
      <c r="F40" s="56">
        <f>+F38/D16</f>
        <v>1.0329719074800436</v>
      </c>
      <c r="G40" s="5"/>
      <c r="H40" s="5"/>
      <c r="I40" s="5"/>
      <c r="J40" s="5"/>
      <c r="K40" s="5"/>
    </row>
    <row r="41" spans="1:13" ht="15" x14ac:dyDescent="0.25">
      <c r="A41" s="5" t="s">
        <v>72</v>
      </c>
      <c r="B41" s="2" t="s">
        <v>73</v>
      </c>
      <c r="C41" s="23"/>
      <c r="D41" s="5"/>
      <c r="E41" s="5"/>
      <c r="F41" s="5"/>
      <c r="G41" s="5"/>
      <c r="H41" s="5"/>
      <c r="I41" s="5"/>
      <c r="J41" s="5"/>
      <c r="K41" s="70"/>
    </row>
    <row r="42" spans="1:13" ht="15" x14ac:dyDescent="0.25">
      <c r="A42" s="17"/>
      <c r="B42" s="28" t="s">
        <v>74</v>
      </c>
      <c r="C42" s="41" t="s">
        <v>75</v>
      </c>
      <c r="D42" s="103" t="s">
        <v>76</v>
      </c>
      <c r="E42" s="103"/>
      <c r="F42" s="103"/>
      <c r="G42" s="103"/>
      <c r="H42" s="103"/>
      <c r="I42" s="5"/>
      <c r="J42" s="64"/>
      <c r="K42" s="5"/>
    </row>
    <row r="43" spans="1:13" ht="15" customHeight="1" x14ac:dyDescent="0.25">
      <c r="A43" s="104" t="s">
        <v>77</v>
      </c>
      <c r="B43" s="105"/>
      <c r="C43" s="42">
        <v>-2839601.17</v>
      </c>
      <c r="D43" s="106"/>
      <c r="E43" s="107"/>
      <c r="F43" s="107"/>
      <c r="G43" s="107"/>
      <c r="H43" s="108"/>
      <c r="I43" s="5"/>
      <c r="J43" s="64"/>
      <c r="K43" s="5"/>
    </row>
    <row r="44" spans="1:13" ht="28.5" x14ac:dyDescent="0.2">
      <c r="A44" s="18" t="s">
        <v>78</v>
      </c>
      <c r="B44" s="29" t="s">
        <v>79</v>
      </c>
      <c r="C44" s="42">
        <v>-698162</v>
      </c>
      <c r="D44" s="102"/>
      <c r="E44" s="102"/>
      <c r="F44" s="102"/>
      <c r="G44" s="102"/>
      <c r="H44" s="102"/>
      <c r="I44" s="5"/>
      <c r="J44" s="64"/>
      <c r="K44" s="5"/>
    </row>
    <row r="45" spans="1:13" ht="28.5" x14ac:dyDescent="0.2">
      <c r="A45" s="18" t="s">
        <v>80</v>
      </c>
      <c r="B45" s="29" t="s">
        <v>81</v>
      </c>
      <c r="C45" s="42">
        <v>2250158.9800000009</v>
      </c>
      <c r="D45" s="109"/>
      <c r="E45" s="110"/>
      <c r="F45" s="110"/>
      <c r="G45" s="110"/>
      <c r="H45" s="111"/>
      <c r="I45" s="3"/>
      <c r="J45" s="65"/>
      <c r="K45" s="3"/>
    </row>
    <row r="46" spans="1:13" ht="31.5" customHeight="1" x14ac:dyDescent="0.2">
      <c r="A46" s="18" t="s">
        <v>82</v>
      </c>
      <c r="B46" s="29" t="s">
        <v>83</v>
      </c>
      <c r="C46" s="42"/>
      <c r="D46" s="102"/>
      <c r="E46" s="102"/>
      <c r="F46" s="102"/>
      <c r="G46" s="102"/>
      <c r="H46" s="102"/>
      <c r="I46" s="3"/>
      <c r="J46" s="65"/>
      <c r="K46" s="3"/>
    </row>
    <row r="47" spans="1:13" ht="28.5" x14ac:dyDescent="0.2">
      <c r="A47" s="18" t="s">
        <v>84</v>
      </c>
      <c r="B47" s="29" t="s">
        <v>85</v>
      </c>
      <c r="C47" s="42"/>
      <c r="D47" s="109"/>
      <c r="E47" s="110"/>
      <c r="F47" s="110"/>
      <c r="G47" s="110"/>
      <c r="H47" s="111"/>
      <c r="I47" s="3"/>
      <c r="J47" s="65"/>
      <c r="K47" s="3"/>
    </row>
    <row r="48" spans="1:13" ht="42.75" x14ac:dyDescent="0.2">
      <c r="A48" s="18" t="s">
        <v>86</v>
      </c>
      <c r="B48" s="29" t="s">
        <v>87</v>
      </c>
      <c r="C48" s="42"/>
      <c r="D48" s="102"/>
      <c r="E48" s="102"/>
      <c r="F48" s="102"/>
      <c r="G48" s="102"/>
      <c r="H48" s="102"/>
      <c r="I48" s="3"/>
      <c r="J48" s="65"/>
      <c r="K48" s="3"/>
    </row>
    <row r="49" spans="1:11" ht="42" customHeight="1" x14ac:dyDescent="0.2">
      <c r="A49" s="18" t="s">
        <v>88</v>
      </c>
      <c r="B49" s="29" t="s">
        <v>89</v>
      </c>
      <c r="C49" s="42"/>
      <c r="D49" s="102"/>
      <c r="E49" s="102"/>
      <c r="F49" s="102"/>
      <c r="G49" s="102"/>
      <c r="H49" s="102"/>
      <c r="I49" s="3"/>
      <c r="J49" s="65"/>
      <c r="K49" s="3"/>
    </row>
    <row r="50" spans="1:11" ht="28.5" x14ac:dyDescent="0.2">
      <c r="A50" s="18">
        <v>4</v>
      </c>
      <c r="B50" s="29" t="s">
        <v>90</v>
      </c>
      <c r="C50" s="42"/>
      <c r="D50" s="102"/>
      <c r="E50" s="102"/>
      <c r="F50" s="102"/>
      <c r="G50" s="102"/>
      <c r="H50" s="102"/>
      <c r="I50" s="3"/>
      <c r="J50" s="65"/>
      <c r="K50" s="3"/>
    </row>
    <row r="51" spans="1:11" ht="28.5" x14ac:dyDescent="0.2">
      <c r="A51" s="18">
        <v>5</v>
      </c>
      <c r="B51" s="29" t="s">
        <v>91</v>
      </c>
      <c r="C51" s="42"/>
      <c r="D51" s="102"/>
      <c r="E51" s="102"/>
      <c r="F51" s="102"/>
      <c r="G51" s="102"/>
      <c r="H51" s="102"/>
      <c r="I51" s="3"/>
      <c r="J51" s="65"/>
      <c r="K51" s="3"/>
    </row>
    <row r="52" spans="1:11" ht="28.5" x14ac:dyDescent="0.2">
      <c r="A52" s="19">
        <v>6</v>
      </c>
      <c r="B52" s="30" t="s">
        <v>92</v>
      </c>
      <c r="C52" s="42"/>
      <c r="D52" s="112"/>
      <c r="E52" s="102"/>
      <c r="F52" s="102"/>
      <c r="G52" s="102"/>
      <c r="H52" s="102"/>
      <c r="I52" s="5"/>
      <c r="J52" s="5"/>
      <c r="K52" s="5"/>
    </row>
    <row r="53" spans="1:11" ht="28.5" x14ac:dyDescent="0.2">
      <c r="A53" s="19">
        <v>7</v>
      </c>
      <c r="B53" s="31" t="s">
        <v>93</v>
      </c>
      <c r="C53" s="42"/>
      <c r="D53" s="102"/>
      <c r="E53" s="102"/>
      <c r="F53" s="102"/>
      <c r="G53" s="102"/>
      <c r="H53" s="102"/>
      <c r="I53" s="5"/>
      <c r="J53" s="5"/>
      <c r="K53" s="5"/>
    </row>
    <row r="54" spans="1:11" ht="14.25" x14ac:dyDescent="0.2">
      <c r="A54" s="19">
        <v>8</v>
      </c>
      <c r="B54" s="31" t="s">
        <v>94</v>
      </c>
      <c r="C54" s="42"/>
      <c r="D54" s="102"/>
      <c r="E54" s="102"/>
      <c r="F54" s="102"/>
      <c r="G54" s="102"/>
      <c r="H54" s="102"/>
      <c r="I54" s="5"/>
      <c r="J54" s="5"/>
      <c r="K54" s="5"/>
    </row>
    <row r="55" spans="1:11" ht="14.25" hidden="1" x14ac:dyDescent="0.2">
      <c r="A55" s="19">
        <v>9</v>
      </c>
      <c r="B55" s="32"/>
      <c r="C55" s="42"/>
      <c r="D55" s="109"/>
      <c r="E55" s="110"/>
      <c r="F55" s="110"/>
      <c r="G55" s="110"/>
      <c r="H55" s="111"/>
      <c r="I55" s="5"/>
      <c r="J55" s="5"/>
      <c r="K55" s="5"/>
    </row>
    <row r="56" spans="1:11" ht="14.25" hidden="1" x14ac:dyDescent="0.2">
      <c r="A56" s="19">
        <v>10</v>
      </c>
      <c r="B56" s="32"/>
      <c r="C56" s="42"/>
      <c r="D56" s="102"/>
      <c r="E56" s="102"/>
      <c r="F56" s="102"/>
      <c r="G56" s="102"/>
      <c r="H56" s="102"/>
      <c r="I56" s="5"/>
      <c r="J56" s="5"/>
      <c r="K56" s="5"/>
    </row>
    <row r="57" spans="1:11" ht="30" x14ac:dyDescent="0.25">
      <c r="A57" s="5" t="s">
        <v>95</v>
      </c>
      <c r="B57" s="16" t="s">
        <v>96</v>
      </c>
      <c r="C57" s="43">
        <f>SUM(C43:C56)</f>
        <v>-1287604.189999999</v>
      </c>
      <c r="D57" s="48"/>
      <c r="E57" s="48"/>
      <c r="F57" s="48"/>
      <c r="G57" s="48"/>
      <c r="H57" s="5"/>
      <c r="I57" s="5"/>
      <c r="J57" s="5"/>
      <c r="K57" s="5"/>
    </row>
    <row r="58" spans="1:11" ht="30" x14ac:dyDescent="0.25">
      <c r="A58" s="5"/>
      <c r="B58" s="33" t="s">
        <v>97</v>
      </c>
      <c r="C58" s="44">
        <f>+K38</f>
        <v>-1031808.2254305007</v>
      </c>
      <c r="D58" s="48"/>
      <c r="E58" s="48"/>
      <c r="F58" s="48"/>
      <c r="G58" s="48"/>
      <c r="H58" s="5"/>
      <c r="I58" s="5"/>
      <c r="J58" s="5"/>
      <c r="K58" s="5"/>
    </row>
    <row r="59" spans="1:11" ht="15" x14ac:dyDescent="0.25">
      <c r="A59" s="5"/>
      <c r="B59" s="33" t="s">
        <v>14</v>
      </c>
      <c r="C59" s="44">
        <f>+C57-C58</f>
        <v>-255795.96456949832</v>
      </c>
      <c r="D59" s="5"/>
      <c r="E59" s="64"/>
      <c r="F59" s="5"/>
      <c r="G59" s="5"/>
      <c r="H59" s="5"/>
      <c r="I59" s="5"/>
      <c r="J59" s="5"/>
      <c r="K59" s="5"/>
    </row>
    <row r="60" spans="1:11" ht="30.75" thickBot="1" x14ac:dyDescent="0.3">
      <c r="A60" s="5"/>
      <c r="B60" s="33" t="s">
        <v>16</v>
      </c>
      <c r="C60" s="45">
        <f>+C59/J38</f>
        <v>-4.9088196217256285E-3</v>
      </c>
      <c r="D60" s="49"/>
      <c r="E60" s="64"/>
      <c r="F60" s="3"/>
      <c r="G60" s="5"/>
      <c r="H60" s="5"/>
      <c r="I60" s="5"/>
      <c r="J60" s="5"/>
      <c r="K60" s="5"/>
    </row>
    <row r="61" spans="1:11" ht="13.5" thickTop="1" x14ac:dyDescent="0.2"/>
  </sheetData>
  <mergeCells count="20">
    <mergeCell ref="D56:H56"/>
    <mergeCell ref="D50:H50"/>
    <mergeCell ref="D51:H51"/>
    <mergeCell ref="D52:H52"/>
    <mergeCell ref="D53:H53"/>
    <mergeCell ref="D54:H54"/>
    <mergeCell ref="D55:H55"/>
    <mergeCell ref="B11:C11"/>
    <mergeCell ref="E11:F11"/>
    <mergeCell ref="B17:H17"/>
    <mergeCell ref="D49:H49"/>
    <mergeCell ref="C40:E40"/>
    <mergeCell ref="D42:H42"/>
    <mergeCell ref="A43:B43"/>
    <mergeCell ref="D43:H43"/>
    <mergeCell ref="D44:H44"/>
    <mergeCell ref="D45:H45"/>
    <mergeCell ref="D46:H46"/>
    <mergeCell ref="D47:H47"/>
    <mergeCell ref="D48:H48"/>
  </mergeCells>
  <pageMargins left="0.34" right="0.27" top="0.34" bottom="0.28999999999999998" header="0.3" footer="0.2"/>
  <pageSetup scale="4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hibit xmlns="705ca1c8-b85c-491c-99b0-d42ff1d8922b">
      <Value>9 Deferral &amp; Variance Accounts</Value>
    </Exhibit>
    <TaxCatchAll xmlns="538ad379-f5f7-4c0f-a5b8-a41dd4d24453">
      <Value>1</Value>
    </TaxCatchAll>
    <Topic xmlns="705ca1c8-b85c-491c-99b0-d42ff1d8922b">DVAs</Topic>
    <Category xmlns="705ca1c8-b85c-491c-99b0-d42ff1d8922b">Application</Category>
    <e50c947c07ff40b296a9883deee27594 xmlns="705ca1c8-b85c-491c-99b0-d42ff1d89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2019</TermName>
          <TermId xmlns="http://schemas.microsoft.com/office/infopath/2007/PartnerControls">f068505e-56c1-4352-982c-d3863d1b9ae8</TermId>
        </TermInfo>
      </Terms>
    </e50c947c07ff40b296a9883deee27594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C0F9BD09A24E41A933B8C711EBED38" ma:contentTypeVersion="" ma:contentTypeDescription="Create a new document." ma:contentTypeScope="" ma:versionID="48b44f7deb5cab675ab29ef8682eb452">
  <xsd:schema xmlns:xsd="http://www.w3.org/2001/XMLSchema" xmlns:xs="http://www.w3.org/2001/XMLSchema" xmlns:p="http://schemas.microsoft.com/office/2006/metadata/properties" xmlns:ns2="705ca1c8-b85c-491c-99b0-d42ff1d8922b" xmlns:ns3="538ad379-f5f7-4c0f-a5b8-a41dd4d24453" xmlns:ns4="4ed08047-a389-4aa7-824d-d2b9aa27d9a4" targetNamespace="http://schemas.microsoft.com/office/2006/metadata/properties" ma:root="true" ma:fieldsID="343fc76c7920a080432407f9f507bab6" ns2:_="" ns3:_="" ns4:_="">
    <xsd:import namespace="705ca1c8-b85c-491c-99b0-d42ff1d8922b"/>
    <xsd:import namespace="538ad379-f5f7-4c0f-a5b8-a41dd4d24453"/>
    <xsd:import namespace="4ed08047-a389-4aa7-824d-d2b9aa27d9a4"/>
    <xsd:element name="properties">
      <xsd:complexType>
        <xsd:sequence>
          <xsd:element name="documentManagement">
            <xsd:complexType>
              <xsd:all>
                <xsd:element ref="ns2:e50c947c07ff40b296a9883deee27594" minOccurs="0"/>
                <xsd:element ref="ns3:TaxCatchAll" minOccurs="0"/>
                <xsd:element ref="ns2:Exhibit" minOccurs="0"/>
                <xsd:element ref="ns2:Category"/>
                <xsd:element ref="ns2:Topic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ca1c8-b85c-491c-99b0-d42ff1d8922b" elementFormDefault="qualified">
    <xsd:import namespace="http://schemas.microsoft.com/office/2006/documentManagement/types"/>
    <xsd:import namespace="http://schemas.microsoft.com/office/infopath/2007/PartnerControls"/>
    <xsd:element name="e50c947c07ff40b296a9883deee27594" ma:index="9" nillable="true" ma:taxonomy="true" ma:internalName="e50c947c07ff40b296a9883deee27594" ma:taxonomyFieldName="Year" ma:displayName="Year" ma:default="1;#2019|f068505e-56c1-4352-982c-d3863d1b9ae8" ma:fieldId="{e50c947c-07ff-40b2-96a9-883deee27594}" ma:sspId="8b67134a-6620-4cc2-b6da-fccfdf8b7e79" ma:termSetId="eac8fd3f-8b39-4aef-81b8-58e1bc4595e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xhibit" ma:index="11" nillable="true" ma:displayName="Exhibit" ma:format="Dropdown" ma:internalName="Exhibit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"/>
                    <xsd:enumeration value="1 Administration"/>
                    <xsd:enumeration value="2 Rate Base"/>
                    <xsd:enumeration value="3 Load Forecast (Other Revenue)"/>
                    <xsd:enumeration value="4 Expenses (OM&amp;A)"/>
                    <xsd:enumeration value="5 Debt"/>
                    <xsd:enumeration value="6 Revenue Requirement"/>
                    <xsd:enumeration value="7 Cost Allocation"/>
                    <xsd:enumeration value="8 Rate Design"/>
                    <xsd:enumeration value="9 Deferral &amp; Variance Accounts"/>
                  </xsd:restriction>
                </xsd:simpleType>
              </xsd:element>
            </xsd:sequence>
          </xsd:extension>
        </xsd:complexContent>
      </xsd:complexType>
    </xsd:element>
    <xsd:element name="Category" ma:index="12" ma:displayName="Category" ma:format="Dropdown" ma:internalName="Category">
      <xsd:simpleType>
        <xsd:restriction base="dms:Choice">
          <xsd:enumeration value="Application"/>
          <xsd:enumeration value="Interrogatories"/>
          <xsd:enumeration value="Master Application"/>
          <xsd:enumeration value="OEB Correspondence"/>
          <xsd:enumeration value="Reference Document"/>
          <xsd:enumeration value="Report"/>
          <xsd:enumeration value="Sample"/>
          <xsd:enumeration value="Settlement"/>
          <xsd:enumeration value="Source"/>
          <xsd:enumeration value="Submissions"/>
          <xsd:enumeration value="Technical"/>
          <xsd:enumeration value="Working Model"/>
        </xsd:restriction>
      </xsd:simpleType>
    </xsd:element>
    <xsd:element name="Topic" ma:index="13" ma:displayName="Topic" ma:format="Dropdown" ma:internalName="Topic">
      <xsd:simpleType>
        <xsd:restriction base="dms:Choice">
          <xsd:enumeration value="Benchmarking"/>
          <xsd:enumeration value="Business Plan"/>
          <xsd:enumeration value="Customer Engagement"/>
          <xsd:enumeration value="Reliability"/>
          <xsd:enumeration value="DSP"/>
          <xsd:enumeration value="Governance"/>
          <xsd:enumeration value="Load Forecast"/>
          <xsd:enumeration value="Other Revenue"/>
          <xsd:enumeration value="Human Resources"/>
          <xsd:enumeration value="Programs"/>
          <xsd:enumeration value="Depreciation"/>
          <xsd:enumeration value="CDM"/>
          <xsd:enumeration value="Bill Impacts"/>
          <xsd:enumeration value="N/A"/>
          <xsd:enumeration value="Rate Base"/>
          <xsd:enumeration value="PILs"/>
          <xsd:enumeration value="Rates"/>
          <xsd:enumeration value="Rate Design"/>
          <xsd:enumeration value="DVAs"/>
          <xsd:enumeration value="Cost Allocation"/>
          <xsd:enumeration value="Cost of Capital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8ad379-f5f7-4c0f-a5b8-a41dd4d2445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335FDDA-2A28-4599-AF3C-AACB90862CCE}" ma:internalName="TaxCatchAll" ma:showField="CatchAllData" ma:web="{4ed08047-a389-4aa7-824d-d2b9aa27d9a4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08047-a389-4aa7-824d-d2b9aa27d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FE1CBC-710F-47BF-AE09-32E16D571F84}">
  <ds:schemaRefs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538ad379-f5f7-4c0f-a5b8-a41dd4d24453"/>
    <ds:schemaRef ds:uri="http://schemas.microsoft.com/office/infopath/2007/PartnerControls"/>
    <ds:schemaRef ds:uri="http://schemas.openxmlformats.org/package/2006/metadata/core-properties"/>
    <ds:schemaRef ds:uri="4ed08047-a389-4aa7-824d-d2b9aa27d9a4"/>
    <ds:schemaRef ds:uri="705ca1c8-b85c-491c-99b0-d42ff1d8922b"/>
  </ds:schemaRefs>
</ds:datastoreItem>
</file>

<file path=customXml/itemProps2.xml><?xml version="1.0" encoding="utf-8"?>
<ds:datastoreItem xmlns:ds="http://schemas.openxmlformats.org/officeDocument/2006/customXml" ds:itemID="{D0A54B81-E19F-42F7-AE97-06E224091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7C8D57-4927-4C78-8031-AB47866628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5ca1c8-b85c-491c-99b0-d42ff1d8922b"/>
    <ds:schemaRef ds:uri="538ad379-f5f7-4c0f-a5b8-a41dd4d24453"/>
    <ds:schemaRef ds:uri="4ed08047-a389-4aa7-824d-d2b9aa27d9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Information Sheet</vt:lpstr>
      <vt:lpstr>2018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 Analysis Workform</dc:title>
  <dc:subject/>
  <dc:creator>Muir, Liz</dc:creator>
  <cp:keywords/>
  <dc:description/>
  <cp:lastModifiedBy>Blakeman, Kelly</cp:lastModifiedBy>
  <cp:lastPrinted>2019-04-16T19:14:28Z</cp:lastPrinted>
  <dcterms:created xsi:type="dcterms:W3CDTF">2018-08-07T12:49:33Z</dcterms:created>
  <dcterms:modified xsi:type="dcterms:W3CDTF">2019-04-16T19:18:01Z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0x010100E6C0F9BD09A24E41A933B8C711EBED38</vt:lpwstr>
  </property>
  <property fmtid="{D5CDD505-2E9C-101B-9397-08002B2CF9AE}" pid="3" name="Year">
    <vt:lpwstr>1;#2019|f068505e-56c1-4352-982c-d3863d1b9ae8</vt:lpwstr>
  </property>
  <property fmtid="{D5CDD505-2E9C-101B-9397-08002B2CF9AE}" pid="4" name="AuthorIds_UIVersion_1024">
    <vt:lpwstr>14</vt:lpwstr>
  </property>
</Properties>
</file>