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Z:\2018\Filed\Live Excel Models\"/>
    </mc:Choice>
  </mc:AlternateContent>
  <xr:revisionPtr revIDLastSave="0" documentId="13_ncr:1_{2FB24CC0-69E8-4B10-903B-87CACEC12AE4}" xr6:coauthVersionLast="43" xr6:coauthVersionMax="43" xr10:uidLastSave="{00000000-0000-0000-0000-000000000000}"/>
  <bookViews>
    <workbookView xWindow="28680" yWindow="30" windowWidth="29040" windowHeight="1599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Report'!$C$26:$BT$193</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6" i="47" l="1"/>
  <c r="H137" i="47"/>
  <c r="H138" i="47"/>
  <c r="H139" i="47"/>
  <c r="H140" i="47"/>
  <c r="H141" i="47"/>
  <c r="H142" i="47"/>
  <c r="H143" i="47"/>
  <c r="H144" i="47"/>
  <c r="H145" i="47"/>
  <c r="H146" i="47"/>
  <c r="H135" i="47"/>
  <c r="B542" i="46" l="1"/>
  <c r="B541" i="46"/>
  <c r="B540" i="46"/>
  <c r="B539" i="46"/>
  <c r="G34" i="86" l="1"/>
  <c r="Z55" i="79" l="1"/>
  <c r="P277" i="79" l="1"/>
  <c r="Q277" i="79"/>
  <c r="R277" i="79"/>
  <c r="S277" i="79"/>
  <c r="T277" i="79"/>
  <c r="U277" i="79"/>
  <c r="V277" i="79"/>
  <c r="W277" i="79"/>
  <c r="X277" i="79"/>
  <c r="O277" i="79"/>
  <c r="E277" i="79"/>
  <c r="F277" i="79"/>
  <c r="G277" i="79"/>
  <c r="H277" i="79"/>
  <c r="I277" i="79"/>
  <c r="J277" i="79"/>
  <c r="K277" i="79"/>
  <c r="L277" i="79"/>
  <c r="M277" i="79"/>
  <c r="D277" i="79"/>
  <c r="AL278" i="79"/>
  <c r="AK278" i="79"/>
  <c r="AJ278" i="79"/>
  <c r="AI278" i="79"/>
  <c r="AH278" i="79"/>
  <c r="AG278" i="79"/>
  <c r="AF278" i="79"/>
  <c r="AE278" i="79"/>
  <c r="AD278" i="79"/>
  <c r="AC278" i="79"/>
  <c r="AB278" i="79"/>
  <c r="AA278" i="79"/>
  <c r="Z278" i="79"/>
  <c r="Y278" i="79"/>
  <c r="N278" i="79"/>
  <c r="AM277" i="79"/>
  <c r="P326" i="79"/>
  <c r="Q326" i="79"/>
  <c r="R326" i="79"/>
  <c r="S326" i="79"/>
  <c r="T326" i="79"/>
  <c r="U326" i="79"/>
  <c r="V326" i="79"/>
  <c r="W326" i="79"/>
  <c r="X326" i="79"/>
  <c r="O326" i="79"/>
  <c r="P288" i="46"/>
  <c r="Q288" i="46"/>
  <c r="R288" i="46"/>
  <c r="S288" i="46"/>
  <c r="T288" i="46"/>
  <c r="U288" i="46"/>
  <c r="V288" i="46"/>
  <c r="W288" i="46"/>
  <c r="X288" i="46"/>
  <c r="O288" i="46"/>
  <c r="E288" i="46"/>
  <c r="F288" i="46"/>
  <c r="G288" i="46"/>
  <c r="H288" i="46"/>
  <c r="I288" i="46"/>
  <c r="J288" i="46"/>
  <c r="K288" i="46"/>
  <c r="L288" i="46"/>
  <c r="M288" i="46"/>
  <c r="D288" i="46"/>
  <c r="P310" i="46"/>
  <c r="Q310" i="46"/>
  <c r="R310" i="46"/>
  <c r="S310" i="46"/>
  <c r="T310" i="46"/>
  <c r="U310" i="46"/>
  <c r="V310" i="46"/>
  <c r="W310" i="46"/>
  <c r="X310" i="46"/>
  <c r="O310" i="46"/>
  <c r="E310" i="46"/>
  <c r="F310" i="46"/>
  <c r="G310" i="46"/>
  <c r="H310" i="46"/>
  <c r="I310" i="46"/>
  <c r="J310" i="46"/>
  <c r="K310" i="46"/>
  <c r="L310" i="46"/>
  <c r="M310" i="46"/>
  <c r="D310" i="46"/>
  <c r="Z122" i="79" l="1"/>
  <c r="P375" i="46" l="1"/>
  <c r="Q375" i="46"/>
  <c r="R375" i="46"/>
  <c r="S375" i="46"/>
  <c r="T375" i="46"/>
  <c r="U375" i="46"/>
  <c r="V375" i="46"/>
  <c r="W375" i="46"/>
  <c r="X375" i="46"/>
  <c r="O375" i="46"/>
  <c r="E375" i="46"/>
  <c r="F375" i="46"/>
  <c r="G375" i="46"/>
  <c r="H375" i="46"/>
  <c r="I375" i="46"/>
  <c r="J375" i="46"/>
  <c r="K375" i="46"/>
  <c r="L375" i="46"/>
  <c r="M375" i="46"/>
  <c r="D375" i="46"/>
  <c r="P339" i="46"/>
  <c r="Q339" i="46"/>
  <c r="R339" i="46"/>
  <c r="S339" i="46"/>
  <c r="T339" i="46"/>
  <c r="U339" i="46"/>
  <c r="V339" i="46"/>
  <c r="W339" i="46"/>
  <c r="X339" i="46"/>
  <c r="O339" i="46"/>
  <c r="E339" i="46"/>
  <c r="F339" i="46"/>
  <c r="G339" i="46"/>
  <c r="H339" i="46"/>
  <c r="I339" i="46"/>
  <c r="J339" i="46"/>
  <c r="K339" i="46"/>
  <c r="L339" i="46"/>
  <c r="M339" i="46"/>
  <c r="D339" i="46"/>
  <c r="P319" i="46"/>
  <c r="Q319" i="46"/>
  <c r="R319" i="46"/>
  <c r="S319" i="46"/>
  <c r="T319" i="46"/>
  <c r="U319" i="46"/>
  <c r="V319" i="46"/>
  <c r="W319" i="46"/>
  <c r="X319" i="46"/>
  <c r="O319" i="46"/>
  <c r="E319" i="46"/>
  <c r="F319" i="46"/>
  <c r="G319" i="46"/>
  <c r="H319" i="46"/>
  <c r="I319" i="46"/>
  <c r="J319" i="46"/>
  <c r="K319" i="46"/>
  <c r="L319" i="46"/>
  <c r="M319" i="46"/>
  <c r="D319" i="46"/>
  <c r="P316" i="46"/>
  <c r="Q316" i="46"/>
  <c r="R316" i="46"/>
  <c r="S316" i="46"/>
  <c r="T316" i="46"/>
  <c r="U316" i="46"/>
  <c r="V316" i="46"/>
  <c r="W316" i="46"/>
  <c r="X316" i="46"/>
  <c r="O316" i="46"/>
  <c r="E316" i="46"/>
  <c r="F316" i="46"/>
  <c r="G316" i="46"/>
  <c r="H316" i="46"/>
  <c r="I316" i="46"/>
  <c r="J316" i="46"/>
  <c r="K316" i="46"/>
  <c r="L316" i="46"/>
  <c r="M316" i="46"/>
  <c r="D316" i="46"/>
  <c r="E298" i="46"/>
  <c r="F298" i="46"/>
  <c r="G298" i="46"/>
  <c r="H298" i="46"/>
  <c r="I298" i="46"/>
  <c r="J298" i="46"/>
  <c r="K298" i="46"/>
  <c r="L298" i="46"/>
  <c r="M298" i="46"/>
  <c r="D298" i="46"/>
  <c r="P291" i="46"/>
  <c r="Q291" i="46"/>
  <c r="R291" i="46"/>
  <c r="S291" i="46"/>
  <c r="T291" i="46"/>
  <c r="U291" i="46"/>
  <c r="V291" i="46"/>
  <c r="W291" i="46"/>
  <c r="X291" i="46"/>
  <c r="O291" i="46"/>
  <c r="E291" i="46"/>
  <c r="F291" i="46"/>
  <c r="G291" i="46"/>
  <c r="H291" i="46"/>
  <c r="I291" i="46"/>
  <c r="J291" i="46"/>
  <c r="K291" i="46"/>
  <c r="L291" i="46"/>
  <c r="M291" i="46"/>
  <c r="D291" i="46"/>
  <c r="P289" i="46"/>
  <c r="Q289" i="46"/>
  <c r="R289" i="46"/>
  <c r="S289" i="46"/>
  <c r="T289" i="46"/>
  <c r="U289" i="46"/>
  <c r="V289" i="46"/>
  <c r="W289" i="46"/>
  <c r="X289" i="46"/>
  <c r="O289" i="46"/>
  <c r="E289" i="46"/>
  <c r="F289" i="46"/>
  <c r="G289" i="46"/>
  <c r="H289" i="46"/>
  <c r="I289" i="46"/>
  <c r="J289" i="46"/>
  <c r="K289" i="46"/>
  <c r="L289" i="46"/>
  <c r="M289" i="46"/>
  <c r="D289" i="46"/>
  <c r="P286" i="46"/>
  <c r="Q286" i="46"/>
  <c r="R286" i="46"/>
  <c r="S286" i="46"/>
  <c r="T286" i="46"/>
  <c r="U286" i="46"/>
  <c r="V286" i="46"/>
  <c r="W286" i="46"/>
  <c r="X286" i="46"/>
  <c r="O286" i="46"/>
  <c r="E286" i="46"/>
  <c r="F286" i="46"/>
  <c r="G286" i="46"/>
  <c r="H286" i="46"/>
  <c r="I286" i="46"/>
  <c r="J286" i="46"/>
  <c r="K286" i="46"/>
  <c r="L286" i="46"/>
  <c r="M286" i="46"/>
  <c r="D286" i="46"/>
  <c r="P285" i="46"/>
  <c r="Q285" i="46"/>
  <c r="R285" i="46"/>
  <c r="S285" i="46"/>
  <c r="T285" i="46"/>
  <c r="U285" i="46"/>
  <c r="V285" i="46"/>
  <c r="W285" i="46"/>
  <c r="X285" i="46"/>
  <c r="O285" i="46"/>
  <c r="E285" i="46"/>
  <c r="F285" i="46"/>
  <c r="G285" i="46"/>
  <c r="H285" i="46"/>
  <c r="I285" i="46"/>
  <c r="J285" i="46"/>
  <c r="K285" i="46"/>
  <c r="L285" i="46"/>
  <c r="M285" i="46"/>
  <c r="D285" i="46"/>
  <c r="P282" i="46"/>
  <c r="Q282" i="46"/>
  <c r="R282" i="46"/>
  <c r="S282" i="46"/>
  <c r="T282" i="46"/>
  <c r="U282" i="46"/>
  <c r="V282" i="46"/>
  <c r="W282" i="46"/>
  <c r="X282" i="46"/>
  <c r="O282" i="46"/>
  <c r="E282" i="46"/>
  <c r="F282" i="46"/>
  <c r="G282" i="46"/>
  <c r="H282" i="46"/>
  <c r="I282" i="46"/>
  <c r="J282" i="46"/>
  <c r="K282" i="46"/>
  <c r="L282" i="46"/>
  <c r="M282" i="46"/>
  <c r="D282" i="46"/>
  <c r="P233" i="46"/>
  <c r="Q233" i="46"/>
  <c r="R233" i="46"/>
  <c r="S233" i="46"/>
  <c r="T233" i="46"/>
  <c r="U233" i="46"/>
  <c r="V233" i="46"/>
  <c r="W233" i="46"/>
  <c r="X233" i="46"/>
  <c r="O233" i="46"/>
  <c r="M233" i="46"/>
  <c r="E233" i="46"/>
  <c r="F233" i="46"/>
  <c r="G233" i="46"/>
  <c r="H233" i="46"/>
  <c r="I233" i="46"/>
  <c r="J233" i="46"/>
  <c r="K233" i="46"/>
  <c r="L233" i="46"/>
  <c r="D233" i="46"/>
  <c r="P220" i="46"/>
  <c r="Q220" i="46"/>
  <c r="R220" i="46"/>
  <c r="S220" i="46"/>
  <c r="T220" i="46"/>
  <c r="U220" i="46"/>
  <c r="V220" i="46"/>
  <c r="W220" i="46"/>
  <c r="X220" i="46"/>
  <c r="O220" i="46"/>
  <c r="E220" i="46"/>
  <c r="F220" i="46"/>
  <c r="G220" i="46"/>
  <c r="H220" i="46"/>
  <c r="I220" i="46"/>
  <c r="J220" i="46"/>
  <c r="K220" i="46"/>
  <c r="L220" i="46"/>
  <c r="M220" i="46"/>
  <c r="D220" i="46"/>
  <c r="P219" i="46"/>
  <c r="Q219" i="46"/>
  <c r="R219" i="46"/>
  <c r="S219" i="46"/>
  <c r="T219" i="46"/>
  <c r="U219" i="46"/>
  <c r="V219" i="46"/>
  <c r="W219" i="46"/>
  <c r="X219" i="46"/>
  <c r="O219" i="46"/>
  <c r="E219" i="46"/>
  <c r="F219" i="46"/>
  <c r="G219" i="46"/>
  <c r="H219" i="46"/>
  <c r="I219" i="46"/>
  <c r="J219" i="46"/>
  <c r="K219" i="46"/>
  <c r="L219" i="46"/>
  <c r="M219" i="46"/>
  <c r="D219" i="46"/>
  <c r="P181" i="46"/>
  <c r="Q181" i="46"/>
  <c r="R181" i="46"/>
  <c r="S181" i="46"/>
  <c r="T181" i="46"/>
  <c r="U181" i="46"/>
  <c r="V181" i="46"/>
  <c r="W181" i="46"/>
  <c r="X181" i="46"/>
  <c r="O181" i="46"/>
  <c r="E181" i="46"/>
  <c r="F181" i="46"/>
  <c r="G181" i="46"/>
  <c r="H181" i="46"/>
  <c r="I181" i="46"/>
  <c r="J181" i="46"/>
  <c r="K181" i="46"/>
  <c r="L181" i="46"/>
  <c r="M181" i="46"/>
  <c r="D181" i="46"/>
  <c r="P162" i="46"/>
  <c r="Q162" i="46"/>
  <c r="R162" i="46"/>
  <c r="S162" i="46"/>
  <c r="T162" i="46"/>
  <c r="U162" i="46"/>
  <c r="V162" i="46"/>
  <c r="W162" i="46"/>
  <c r="X162" i="46"/>
  <c r="O162" i="46"/>
  <c r="E162" i="46"/>
  <c r="F162" i="46"/>
  <c r="G162" i="46"/>
  <c r="H162" i="46"/>
  <c r="I162" i="46"/>
  <c r="J162" i="46"/>
  <c r="K162" i="46"/>
  <c r="L162" i="46"/>
  <c r="M162" i="46"/>
  <c r="D162" i="46"/>
  <c r="P159" i="46"/>
  <c r="Q159" i="46"/>
  <c r="R159" i="46"/>
  <c r="S159" i="46"/>
  <c r="T159" i="46"/>
  <c r="U159" i="46"/>
  <c r="V159" i="46"/>
  <c r="W159" i="46"/>
  <c r="X159" i="46"/>
  <c r="O159" i="46"/>
  <c r="E159" i="46"/>
  <c r="F159" i="46"/>
  <c r="G159" i="46"/>
  <c r="H159" i="46"/>
  <c r="I159" i="46"/>
  <c r="J159" i="46"/>
  <c r="K159" i="46"/>
  <c r="L159" i="46"/>
  <c r="M159" i="46"/>
  <c r="D159" i="46"/>
  <c r="P157" i="46"/>
  <c r="Q157" i="46"/>
  <c r="R157" i="46"/>
  <c r="S157" i="46"/>
  <c r="T157" i="46"/>
  <c r="U157" i="46"/>
  <c r="V157" i="46"/>
  <c r="W157" i="46"/>
  <c r="X157" i="46"/>
  <c r="O157" i="46"/>
  <c r="P156" i="46"/>
  <c r="Q156" i="46"/>
  <c r="R156" i="46"/>
  <c r="S156" i="46"/>
  <c r="T156" i="46"/>
  <c r="U156" i="46"/>
  <c r="V156" i="46"/>
  <c r="W156" i="46"/>
  <c r="X156" i="46"/>
  <c r="O156" i="46"/>
  <c r="P153" i="46"/>
  <c r="Q153" i="46"/>
  <c r="R153" i="46"/>
  <c r="S153" i="46"/>
  <c r="T153" i="46"/>
  <c r="U153" i="46"/>
  <c r="V153" i="46"/>
  <c r="W153" i="46"/>
  <c r="X153" i="46"/>
  <c r="O153" i="46"/>
  <c r="E153" i="46"/>
  <c r="F153" i="46"/>
  <c r="G153" i="46"/>
  <c r="H153" i="46"/>
  <c r="I153" i="46"/>
  <c r="J153" i="46"/>
  <c r="K153" i="46"/>
  <c r="L153" i="46"/>
  <c r="M153" i="46"/>
  <c r="D153" i="46"/>
  <c r="P150" i="46"/>
  <c r="Q150" i="46"/>
  <c r="R150" i="46"/>
  <c r="S150" i="46"/>
  <c r="T150" i="46"/>
  <c r="U150" i="46"/>
  <c r="V150" i="46"/>
  <c r="W150" i="46"/>
  <c r="X150" i="46"/>
  <c r="O150" i="46"/>
  <c r="E150" i="46"/>
  <c r="F150" i="46"/>
  <c r="G150" i="46"/>
  <c r="H150" i="46"/>
  <c r="I150" i="46"/>
  <c r="J150" i="46"/>
  <c r="K150" i="46"/>
  <c r="L150" i="46"/>
  <c r="M150" i="46"/>
  <c r="D150" i="46"/>
  <c r="P105" i="46"/>
  <c r="Q105" i="46"/>
  <c r="R105" i="46"/>
  <c r="S105" i="46"/>
  <c r="T105" i="46"/>
  <c r="U105" i="46"/>
  <c r="V105" i="46"/>
  <c r="W105" i="46"/>
  <c r="X105" i="46"/>
  <c r="O105" i="46"/>
  <c r="E105" i="46"/>
  <c r="F105" i="46"/>
  <c r="G105" i="46"/>
  <c r="H105" i="46"/>
  <c r="I105" i="46"/>
  <c r="J105" i="46"/>
  <c r="K105" i="46"/>
  <c r="L105" i="46"/>
  <c r="M105" i="46"/>
  <c r="D105" i="46"/>
  <c r="P102" i="46"/>
  <c r="Q102" i="46"/>
  <c r="R102" i="46"/>
  <c r="S102" i="46"/>
  <c r="T102" i="46"/>
  <c r="U102" i="46"/>
  <c r="V102" i="46"/>
  <c r="W102" i="46"/>
  <c r="X102" i="46"/>
  <c r="O102" i="46"/>
  <c r="E102" i="46"/>
  <c r="F102" i="46"/>
  <c r="G102" i="46"/>
  <c r="H102" i="46"/>
  <c r="I102" i="46"/>
  <c r="J102" i="46"/>
  <c r="K102" i="46"/>
  <c r="L102" i="46"/>
  <c r="M102" i="46"/>
  <c r="D102" i="46"/>
  <c r="E87" i="46"/>
  <c r="F87" i="46"/>
  <c r="G87" i="46"/>
  <c r="H87" i="46"/>
  <c r="I87" i="46"/>
  <c r="J87" i="46"/>
  <c r="K87" i="46"/>
  <c r="L87" i="46"/>
  <c r="M87" i="46"/>
  <c r="D87" i="46"/>
  <c r="P84" i="46"/>
  <c r="Q84" i="46"/>
  <c r="R84" i="46"/>
  <c r="S84" i="46"/>
  <c r="T84" i="46"/>
  <c r="U84" i="46"/>
  <c r="V84" i="46"/>
  <c r="W84" i="46"/>
  <c r="X84" i="46"/>
  <c r="O84" i="46"/>
  <c r="E84" i="46"/>
  <c r="F84" i="46"/>
  <c r="G84" i="46"/>
  <c r="H84" i="46"/>
  <c r="I84" i="46"/>
  <c r="J84" i="46"/>
  <c r="K84" i="46"/>
  <c r="L84" i="46"/>
  <c r="M84" i="46"/>
  <c r="D84" i="46"/>
  <c r="E71" i="46"/>
  <c r="F71" i="46"/>
  <c r="G71" i="46"/>
  <c r="H71" i="46"/>
  <c r="I71" i="46"/>
  <c r="J71" i="46"/>
  <c r="K71" i="46"/>
  <c r="L71" i="46"/>
  <c r="M71" i="46"/>
  <c r="D71" i="46"/>
  <c r="E65" i="46"/>
  <c r="F65" i="46"/>
  <c r="G65" i="46"/>
  <c r="H65" i="46"/>
  <c r="I65" i="46"/>
  <c r="J65" i="46"/>
  <c r="K65" i="46"/>
  <c r="L65" i="46"/>
  <c r="M65" i="46"/>
  <c r="D65" i="46"/>
  <c r="P54" i="46"/>
  <c r="Q54" i="46"/>
  <c r="R54" i="46"/>
  <c r="S54" i="46"/>
  <c r="T54" i="46"/>
  <c r="U54" i="46"/>
  <c r="V54" i="46"/>
  <c r="W54" i="46"/>
  <c r="X54" i="46"/>
  <c r="O54" i="46"/>
  <c r="P53" i="46"/>
  <c r="Q53" i="46"/>
  <c r="R53" i="46"/>
  <c r="S53" i="46"/>
  <c r="T53" i="46"/>
  <c r="U53" i="46"/>
  <c r="V53" i="46"/>
  <c r="W53" i="46"/>
  <c r="X53" i="46"/>
  <c r="O53" i="46"/>
  <c r="E53" i="46"/>
  <c r="F53" i="46"/>
  <c r="G53" i="46"/>
  <c r="H53" i="46"/>
  <c r="I53" i="46"/>
  <c r="J53" i="46"/>
  <c r="K53" i="46"/>
  <c r="L53" i="46"/>
  <c r="M53" i="46"/>
  <c r="D53" i="46"/>
  <c r="P51" i="46"/>
  <c r="Q51" i="46"/>
  <c r="R51" i="46"/>
  <c r="S51" i="46"/>
  <c r="T51" i="46"/>
  <c r="U51" i="46"/>
  <c r="V51" i="46"/>
  <c r="W51" i="46"/>
  <c r="X51" i="46"/>
  <c r="O51" i="46"/>
  <c r="P50" i="46"/>
  <c r="Q50" i="46"/>
  <c r="R50" i="46"/>
  <c r="S50" i="46"/>
  <c r="T50" i="46"/>
  <c r="U50" i="46"/>
  <c r="V50" i="46"/>
  <c r="W50" i="46"/>
  <c r="X50" i="46"/>
  <c r="O50" i="46"/>
  <c r="P35" i="46"/>
  <c r="Q35" i="46"/>
  <c r="R35" i="46"/>
  <c r="S35" i="46"/>
  <c r="T35" i="46"/>
  <c r="U35" i="46"/>
  <c r="V35" i="46"/>
  <c r="W35" i="46"/>
  <c r="X35" i="46"/>
  <c r="O35" i="46"/>
  <c r="P34" i="46"/>
  <c r="Q34" i="46"/>
  <c r="R34" i="46"/>
  <c r="S34" i="46"/>
  <c r="T34" i="46"/>
  <c r="U34" i="46"/>
  <c r="V34" i="46"/>
  <c r="W34" i="46"/>
  <c r="X34" i="46"/>
  <c r="O34" i="46"/>
  <c r="P32" i="46"/>
  <c r="Q32" i="46"/>
  <c r="R32" i="46"/>
  <c r="S32" i="46"/>
  <c r="T32" i="46"/>
  <c r="U32" i="46"/>
  <c r="V32" i="46"/>
  <c r="W32" i="46"/>
  <c r="X32" i="46"/>
  <c r="O32" i="46"/>
  <c r="P31" i="46"/>
  <c r="Q31" i="46"/>
  <c r="R31" i="46"/>
  <c r="S31" i="46"/>
  <c r="T31" i="46"/>
  <c r="U31" i="46"/>
  <c r="V31" i="46"/>
  <c r="W31" i="46"/>
  <c r="X31" i="46"/>
  <c r="O31" i="46"/>
  <c r="P28" i="46"/>
  <c r="Q28" i="46"/>
  <c r="R28" i="46"/>
  <c r="S28" i="46"/>
  <c r="T28" i="46"/>
  <c r="U28" i="46"/>
  <c r="V28" i="46"/>
  <c r="W28" i="46"/>
  <c r="X28" i="46"/>
  <c r="O28" i="46"/>
  <c r="P25" i="46"/>
  <c r="Q25" i="46"/>
  <c r="R25" i="46"/>
  <c r="S25" i="46"/>
  <c r="T25" i="46"/>
  <c r="U25" i="46"/>
  <c r="V25" i="46"/>
  <c r="W25" i="46"/>
  <c r="X25" i="46"/>
  <c r="O25" i="46"/>
  <c r="P22" i="46"/>
  <c r="Q22" i="46"/>
  <c r="R22" i="46"/>
  <c r="S22" i="46"/>
  <c r="T22" i="46"/>
  <c r="U22" i="46"/>
  <c r="V22" i="46"/>
  <c r="W22" i="46"/>
  <c r="X22" i="46"/>
  <c r="O22" i="46"/>
  <c r="E34" i="46"/>
  <c r="F34" i="46"/>
  <c r="G34" i="46"/>
  <c r="H34" i="46"/>
  <c r="I34" i="46"/>
  <c r="J34" i="46"/>
  <c r="K34" i="46"/>
  <c r="L34" i="46"/>
  <c r="M34" i="46"/>
  <c r="D34" i="46"/>
  <c r="E31" i="46"/>
  <c r="F31" i="46"/>
  <c r="G31" i="46"/>
  <c r="H31" i="46"/>
  <c r="I31" i="46"/>
  <c r="J31" i="46"/>
  <c r="K31" i="46"/>
  <c r="L31" i="46"/>
  <c r="M31" i="46"/>
  <c r="D31" i="46"/>
  <c r="E28" i="46"/>
  <c r="F28" i="46"/>
  <c r="G28" i="46"/>
  <c r="H28" i="46"/>
  <c r="I28" i="46"/>
  <c r="J28" i="46"/>
  <c r="K28" i="46"/>
  <c r="L28" i="46"/>
  <c r="M28" i="46"/>
  <c r="D28" i="46"/>
  <c r="E25" i="46"/>
  <c r="F25" i="46"/>
  <c r="G25" i="46"/>
  <c r="H25" i="46"/>
  <c r="I25" i="46"/>
  <c r="J25" i="46"/>
  <c r="K25" i="46"/>
  <c r="L25" i="46"/>
  <c r="M25" i="46"/>
  <c r="D25" i="46"/>
  <c r="M22" i="46"/>
  <c r="E22" i="46"/>
  <c r="F22" i="46"/>
  <c r="G22" i="46"/>
  <c r="H22" i="46"/>
  <c r="I22" i="46"/>
  <c r="J22" i="46"/>
  <c r="K22" i="46"/>
  <c r="L22" i="46"/>
  <c r="D22" i="46"/>
  <c r="E38" i="79" l="1"/>
  <c r="F38" i="79"/>
  <c r="G38" i="79"/>
  <c r="H38" i="79"/>
  <c r="I38" i="79"/>
  <c r="J38" i="79"/>
  <c r="K38" i="79"/>
  <c r="L38" i="79"/>
  <c r="M38" i="79"/>
  <c r="P348" i="46" l="1"/>
  <c r="Q348" i="46"/>
  <c r="R348" i="46"/>
  <c r="S348" i="46"/>
  <c r="T348" i="46"/>
  <c r="U348" i="46"/>
  <c r="V348" i="46"/>
  <c r="W348" i="46"/>
  <c r="X348" i="46"/>
  <c r="P349" i="46"/>
  <c r="Q349" i="46"/>
  <c r="R349" i="46"/>
  <c r="S349" i="46"/>
  <c r="T349" i="46"/>
  <c r="U349" i="46"/>
  <c r="V349" i="46"/>
  <c r="W349" i="46"/>
  <c r="X349" i="46"/>
  <c r="O349" i="46"/>
  <c r="O348" i="46"/>
  <c r="E348" i="46"/>
  <c r="F348" i="46"/>
  <c r="G348" i="46"/>
  <c r="H348" i="46"/>
  <c r="I348" i="46"/>
  <c r="J348" i="46"/>
  <c r="K348" i="46"/>
  <c r="L348" i="46"/>
  <c r="M348" i="46"/>
  <c r="E349" i="46"/>
  <c r="F349" i="46"/>
  <c r="G349" i="46"/>
  <c r="H349" i="46"/>
  <c r="I349" i="46"/>
  <c r="J349" i="46"/>
  <c r="K349" i="46"/>
  <c r="L349" i="46"/>
  <c r="M349" i="46"/>
  <c r="D349" i="46"/>
  <c r="D348" i="46"/>
  <c r="E307" i="46"/>
  <c r="F307" i="46"/>
  <c r="G307" i="46"/>
  <c r="H307" i="46"/>
  <c r="I307" i="46"/>
  <c r="J307" i="46"/>
  <c r="K307" i="46"/>
  <c r="L307" i="46"/>
  <c r="M307" i="46"/>
  <c r="E308" i="46"/>
  <c r="F308" i="46"/>
  <c r="G308" i="46"/>
  <c r="H308" i="46"/>
  <c r="I308" i="46"/>
  <c r="J308" i="46"/>
  <c r="K308" i="46"/>
  <c r="L308" i="46"/>
  <c r="M308" i="46"/>
  <c r="D308" i="46"/>
  <c r="D307" i="46"/>
  <c r="P307" i="46"/>
  <c r="Q307" i="46"/>
  <c r="R307" i="46"/>
  <c r="S307" i="46"/>
  <c r="T307" i="46"/>
  <c r="U307" i="46"/>
  <c r="V307" i="46"/>
  <c r="W307" i="46"/>
  <c r="X307" i="46"/>
  <c r="P308" i="46"/>
  <c r="Q308" i="46"/>
  <c r="R308" i="46"/>
  <c r="S308" i="46"/>
  <c r="T308" i="46"/>
  <c r="U308" i="46"/>
  <c r="V308" i="46"/>
  <c r="W308" i="46"/>
  <c r="X308" i="46"/>
  <c r="O308" i="46"/>
  <c r="O307" i="46"/>
  <c r="P63" i="46"/>
  <c r="Q63" i="46"/>
  <c r="R63" i="46"/>
  <c r="S63" i="46"/>
  <c r="T63" i="46"/>
  <c r="U63" i="46"/>
  <c r="V63" i="46"/>
  <c r="W63" i="46"/>
  <c r="X63" i="46"/>
  <c r="O63" i="46"/>
  <c r="E63" i="46"/>
  <c r="F63" i="46"/>
  <c r="G63" i="46"/>
  <c r="H63" i="46"/>
  <c r="I63" i="46"/>
  <c r="J63" i="46"/>
  <c r="K63" i="46"/>
  <c r="L63" i="46"/>
  <c r="M63" i="46"/>
  <c r="D63" i="46"/>
  <c r="E72" i="46"/>
  <c r="F72" i="46"/>
  <c r="G72" i="46"/>
  <c r="H72" i="46"/>
  <c r="I72" i="46"/>
  <c r="J72" i="46"/>
  <c r="K72" i="46"/>
  <c r="L72" i="46"/>
  <c r="M72" i="46"/>
  <c r="D72" i="46"/>
  <c r="P72" i="46"/>
  <c r="Q72" i="46"/>
  <c r="R72" i="46"/>
  <c r="S72" i="46"/>
  <c r="T72" i="46"/>
  <c r="U72" i="46"/>
  <c r="V72" i="46"/>
  <c r="W72" i="46"/>
  <c r="X72" i="46"/>
  <c r="O72" i="46"/>
  <c r="P451" i="46"/>
  <c r="Q451" i="46"/>
  <c r="R451" i="46"/>
  <c r="S451" i="46"/>
  <c r="T451" i="46"/>
  <c r="U451" i="46"/>
  <c r="V451" i="46"/>
  <c r="W451" i="46"/>
  <c r="X451" i="46"/>
  <c r="O451" i="46"/>
  <c r="E451" i="46"/>
  <c r="F451" i="46"/>
  <c r="G451" i="46"/>
  <c r="H451" i="46"/>
  <c r="I451" i="46"/>
  <c r="J451" i="46"/>
  <c r="K451" i="46"/>
  <c r="L451" i="46"/>
  <c r="M451" i="46"/>
  <c r="D451" i="46"/>
  <c r="E448" i="46"/>
  <c r="F448" i="46"/>
  <c r="G448" i="46"/>
  <c r="H448" i="46"/>
  <c r="I448" i="46"/>
  <c r="J448" i="46"/>
  <c r="K448" i="46"/>
  <c r="L448" i="46"/>
  <c r="M448" i="46"/>
  <c r="D448" i="46"/>
  <c r="P448" i="46"/>
  <c r="Q448" i="46"/>
  <c r="R448" i="46"/>
  <c r="S448" i="46"/>
  <c r="T448" i="46"/>
  <c r="U448" i="46"/>
  <c r="V448" i="46"/>
  <c r="W448" i="46"/>
  <c r="X448" i="46"/>
  <c r="O448" i="46"/>
  <c r="P439" i="46"/>
  <c r="Q439" i="46"/>
  <c r="R439" i="46"/>
  <c r="S439" i="46"/>
  <c r="T439" i="46"/>
  <c r="U439" i="46"/>
  <c r="V439" i="46"/>
  <c r="W439" i="46"/>
  <c r="X439" i="46"/>
  <c r="E439" i="46"/>
  <c r="F439" i="46"/>
  <c r="G439" i="46"/>
  <c r="H439" i="46"/>
  <c r="I439" i="46"/>
  <c r="J439" i="46"/>
  <c r="K439" i="46"/>
  <c r="L439" i="46"/>
  <c r="M439" i="46"/>
  <c r="D439" i="46"/>
  <c r="O439" i="46"/>
  <c r="P329" i="46"/>
  <c r="Q329" i="46"/>
  <c r="R329" i="46"/>
  <c r="S329" i="46"/>
  <c r="T329" i="46"/>
  <c r="U329" i="46"/>
  <c r="V329" i="46"/>
  <c r="W329" i="46"/>
  <c r="X329" i="46"/>
  <c r="O329" i="46"/>
  <c r="X298" i="46"/>
  <c r="W298" i="46"/>
  <c r="V298" i="46"/>
  <c r="U298" i="46"/>
  <c r="T298" i="46"/>
  <c r="S298" i="46"/>
  <c r="R298" i="46"/>
  <c r="Q298" i="46"/>
  <c r="P298" i="46"/>
  <c r="O298" i="46"/>
  <c r="E317" i="46"/>
  <c r="F317" i="46"/>
  <c r="G317" i="46"/>
  <c r="H317" i="46"/>
  <c r="I317" i="46"/>
  <c r="J317" i="46"/>
  <c r="K317" i="46"/>
  <c r="L317" i="46"/>
  <c r="M317" i="46"/>
  <c r="D317" i="46"/>
  <c r="P317" i="46"/>
  <c r="Q317" i="46"/>
  <c r="R317" i="46"/>
  <c r="S317" i="46"/>
  <c r="T317" i="46"/>
  <c r="U317" i="46"/>
  <c r="V317" i="46"/>
  <c r="W317" i="46"/>
  <c r="X317" i="46"/>
  <c r="O317" i="46"/>
  <c r="P328" i="46"/>
  <c r="Q328" i="46"/>
  <c r="R328" i="46"/>
  <c r="S328" i="46"/>
  <c r="T328" i="46"/>
  <c r="U328" i="46"/>
  <c r="V328" i="46"/>
  <c r="W328" i="46"/>
  <c r="X328" i="46"/>
  <c r="O328" i="46"/>
  <c r="E328" i="46"/>
  <c r="F328" i="46"/>
  <c r="G328" i="46"/>
  <c r="H328" i="46"/>
  <c r="I328" i="46"/>
  <c r="J328" i="46"/>
  <c r="K328" i="46"/>
  <c r="L328" i="46"/>
  <c r="M328" i="46"/>
  <c r="D328" i="46"/>
  <c r="P279" i="46"/>
  <c r="Q279" i="46"/>
  <c r="R279" i="46"/>
  <c r="S279" i="46"/>
  <c r="T279" i="46"/>
  <c r="U279" i="46"/>
  <c r="V279" i="46"/>
  <c r="W279" i="46"/>
  <c r="X279" i="46"/>
  <c r="O279" i="46"/>
  <c r="E279" i="46"/>
  <c r="F279" i="46"/>
  <c r="G279" i="46"/>
  <c r="H279" i="46"/>
  <c r="I279" i="46"/>
  <c r="J279" i="46"/>
  <c r="K279" i="46"/>
  <c r="L279" i="46"/>
  <c r="M279" i="46"/>
  <c r="D279" i="46"/>
  <c r="E199" i="46"/>
  <c r="F199" i="46"/>
  <c r="G199" i="46"/>
  <c r="H199" i="46"/>
  <c r="I199" i="46"/>
  <c r="J199" i="46"/>
  <c r="K199" i="46"/>
  <c r="L199" i="46"/>
  <c r="M199" i="46"/>
  <c r="D199" i="46"/>
  <c r="P199" i="46"/>
  <c r="Q199" i="46"/>
  <c r="R199" i="46"/>
  <c r="S199" i="46"/>
  <c r="T199" i="46"/>
  <c r="U199" i="46"/>
  <c r="V199" i="46"/>
  <c r="W199" i="46"/>
  <c r="X199" i="46"/>
  <c r="O199" i="46"/>
  <c r="P190" i="46"/>
  <c r="Q190" i="46"/>
  <c r="R190" i="46"/>
  <c r="S190" i="46"/>
  <c r="T190" i="46"/>
  <c r="U190" i="46"/>
  <c r="V190" i="46"/>
  <c r="W190" i="46"/>
  <c r="X190" i="46"/>
  <c r="P191" i="46"/>
  <c r="Q191" i="46"/>
  <c r="R191" i="46"/>
  <c r="S191" i="46"/>
  <c r="T191" i="46"/>
  <c r="U191" i="46"/>
  <c r="V191" i="46"/>
  <c r="W191" i="46"/>
  <c r="X191" i="46"/>
  <c r="O191" i="46"/>
  <c r="O190" i="46"/>
  <c r="E190" i="46"/>
  <c r="F190" i="46"/>
  <c r="G190" i="46"/>
  <c r="H190" i="46"/>
  <c r="I190" i="46"/>
  <c r="J190" i="46"/>
  <c r="K190" i="46"/>
  <c r="L190" i="46"/>
  <c r="M190" i="46"/>
  <c r="E191" i="46"/>
  <c r="F191" i="46"/>
  <c r="G191" i="46"/>
  <c r="H191" i="46"/>
  <c r="I191" i="46"/>
  <c r="J191" i="46"/>
  <c r="K191" i="46"/>
  <c r="L191" i="46"/>
  <c r="M191" i="46"/>
  <c r="D191" i="46"/>
  <c r="D190" i="46"/>
  <c r="P187" i="46"/>
  <c r="Q187" i="46"/>
  <c r="R187" i="46"/>
  <c r="S187" i="46"/>
  <c r="T187" i="46"/>
  <c r="U187" i="46"/>
  <c r="V187" i="46"/>
  <c r="W187" i="46"/>
  <c r="X187" i="46"/>
  <c r="O187" i="46"/>
  <c r="E187" i="46"/>
  <c r="F187" i="46"/>
  <c r="G187" i="46"/>
  <c r="H187" i="46"/>
  <c r="I187" i="46"/>
  <c r="J187" i="46"/>
  <c r="K187" i="46"/>
  <c r="L187" i="46"/>
  <c r="M187" i="46"/>
  <c r="D187" i="46"/>
  <c r="P178" i="46"/>
  <c r="Q178" i="46"/>
  <c r="R178" i="46"/>
  <c r="S178" i="46"/>
  <c r="T178" i="46"/>
  <c r="U178" i="46"/>
  <c r="V178" i="46"/>
  <c r="W178" i="46"/>
  <c r="X178" i="46"/>
  <c r="O178" i="46"/>
  <c r="E178" i="46"/>
  <c r="F178" i="46"/>
  <c r="G178" i="46"/>
  <c r="H178" i="46"/>
  <c r="I178" i="46"/>
  <c r="J178" i="46"/>
  <c r="K178" i="46"/>
  <c r="L178" i="46"/>
  <c r="M178" i="46"/>
  <c r="E179" i="46"/>
  <c r="F179" i="46"/>
  <c r="G179" i="46"/>
  <c r="H179" i="46"/>
  <c r="I179" i="46"/>
  <c r="J179" i="46"/>
  <c r="K179" i="46"/>
  <c r="L179" i="46"/>
  <c r="M179" i="46"/>
  <c r="D179" i="46"/>
  <c r="D178" i="46"/>
  <c r="E157" i="46"/>
  <c r="F157" i="46"/>
  <c r="G157" i="46"/>
  <c r="H157" i="46"/>
  <c r="I157" i="46"/>
  <c r="J157" i="46"/>
  <c r="K157" i="46"/>
  <c r="L157" i="46"/>
  <c r="M157" i="46"/>
  <c r="D157" i="46"/>
  <c r="D156" i="46"/>
  <c r="P29" i="46"/>
  <c r="Q29" i="46"/>
  <c r="R29" i="46"/>
  <c r="S29" i="46"/>
  <c r="T29" i="46"/>
  <c r="U29" i="46"/>
  <c r="V29" i="46"/>
  <c r="W29" i="46"/>
  <c r="X29" i="46"/>
  <c r="O29" i="46"/>
  <c r="E29" i="46"/>
  <c r="F29" i="46"/>
  <c r="G29" i="46"/>
  <c r="H29" i="46"/>
  <c r="I29" i="46"/>
  <c r="J29" i="46"/>
  <c r="K29" i="46"/>
  <c r="L29" i="46"/>
  <c r="M29" i="46"/>
  <c r="D29" i="46"/>
  <c r="E50" i="46"/>
  <c r="F50" i="46"/>
  <c r="G50" i="46"/>
  <c r="H50" i="46"/>
  <c r="I50" i="46"/>
  <c r="J50" i="46"/>
  <c r="K50" i="46"/>
  <c r="L50" i="46"/>
  <c r="M50" i="46"/>
  <c r="D50" i="46"/>
  <c r="P87" i="46"/>
  <c r="Q87" i="46"/>
  <c r="R87" i="46"/>
  <c r="S87" i="46"/>
  <c r="T87" i="46"/>
  <c r="U87" i="46"/>
  <c r="V87" i="46"/>
  <c r="W87" i="46"/>
  <c r="X87" i="46"/>
  <c r="P71" i="46"/>
  <c r="Q71" i="46"/>
  <c r="R71" i="46"/>
  <c r="S71" i="46"/>
  <c r="T71" i="46"/>
  <c r="U71" i="46"/>
  <c r="V71" i="46"/>
  <c r="W71" i="46"/>
  <c r="X71" i="46"/>
  <c r="P65" i="46"/>
  <c r="Q65" i="46"/>
  <c r="R65" i="46"/>
  <c r="S65" i="46"/>
  <c r="T65" i="46"/>
  <c r="U65" i="46"/>
  <c r="V65" i="46"/>
  <c r="W65" i="46"/>
  <c r="X65" i="46"/>
  <c r="O65" i="46"/>
  <c r="O71" i="46"/>
  <c r="O87" i="46"/>
  <c r="P103" i="46"/>
  <c r="Q103" i="46"/>
  <c r="R103" i="46"/>
  <c r="S103" i="46"/>
  <c r="T103" i="46"/>
  <c r="U103" i="46"/>
  <c r="V103" i="46"/>
  <c r="W103" i="46"/>
  <c r="X103" i="46"/>
  <c r="O103" i="46"/>
  <c r="P106" i="46"/>
  <c r="Q106" i="46"/>
  <c r="R106" i="46"/>
  <c r="S106" i="46"/>
  <c r="T106" i="46"/>
  <c r="U106" i="46"/>
  <c r="V106" i="46"/>
  <c r="W106" i="46"/>
  <c r="X106" i="46"/>
  <c r="O106" i="46"/>
  <c r="E106" i="46"/>
  <c r="F106" i="46"/>
  <c r="G106" i="46"/>
  <c r="H106" i="46"/>
  <c r="I106" i="46"/>
  <c r="J106" i="46"/>
  <c r="K106" i="46"/>
  <c r="L106" i="46"/>
  <c r="M106" i="46"/>
  <c r="D106" i="46"/>
  <c r="E103" i="46"/>
  <c r="F103" i="46"/>
  <c r="G103" i="46"/>
  <c r="H103" i="46"/>
  <c r="I103" i="46"/>
  <c r="J103" i="46"/>
  <c r="K103" i="46"/>
  <c r="L103" i="46"/>
  <c r="M103" i="46"/>
  <c r="D103" i="46"/>
  <c r="E54" i="46"/>
  <c r="F54" i="46"/>
  <c r="G54" i="46"/>
  <c r="H54" i="46"/>
  <c r="I54" i="46"/>
  <c r="J54" i="46"/>
  <c r="K54" i="46"/>
  <c r="L54" i="46"/>
  <c r="M54" i="46"/>
  <c r="D54" i="46"/>
  <c r="E51" i="46"/>
  <c r="F51" i="46"/>
  <c r="G51" i="46"/>
  <c r="H51" i="46"/>
  <c r="I51" i="46"/>
  <c r="J51" i="46"/>
  <c r="K51" i="46"/>
  <c r="L51" i="46"/>
  <c r="M51" i="46"/>
  <c r="D51" i="46"/>
  <c r="D35" i="46"/>
  <c r="D32" i="46"/>
  <c r="P40" i="46"/>
  <c r="Q40" i="46"/>
  <c r="R40" i="46"/>
  <c r="S40" i="46"/>
  <c r="T40" i="46"/>
  <c r="U40" i="46"/>
  <c r="V40" i="46"/>
  <c r="W40" i="46"/>
  <c r="X40" i="46"/>
  <c r="O40" i="46"/>
  <c r="E326" i="79" l="1"/>
  <c r="F326" i="79"/>
  <c r="G326" i="79"/>
  <c r="H326" i="79"/>
  <c r="I326" i="79"/>
  <c r="J326" i="79"/>
  <c r="K326" i="79"/>
  <c r="L326" i="79"/>
  <c r="M326" i="79"/>
  <c r="D326" i="79"/>
  <c r="P307" i="79"/>
  <c r="Q307" i="79"/>
  <c r="R307" i="79"/>
  <c r="S307" i="79"/>
  <c r="T307" i="79"/>
  <c r="U307" i="79"/>
  <c r="V307" i="79"/>
  <c r="W307" i="79"/>
  <c r="X307" i="79"/>
  <c r="P308" i="79"/>
  <c r="Q308" i="79"/>
  <c r="R308" i="79"/>
  <c r="S308" i="79"/>
  <c r="T308" i="79"/>
  <c r="U308" i="79"/>
  <c r="V308" i="79"/>
  <c r="W308" i="79"/>
  <c r="X308" i="79"/>
  <c r="O308" i="79"/>
  <c r="O307" i="79"/>
  <c r="E307" i="79"/>
  <c r="F307" i="79"/>
  <c r="G307" i="79"/>
  <c r="H307" i="79"/>
  <c r="I307" i="79"/>
  <c r="J307" i="79"/>
  <c r="K307" i="79"/>
  <c r="L307" i="79"/>
  <c r="M307" i="79"/>
  <c r="E308" i="79"/>
  <c r="F308" i="79"/>
  <c r="G308" i="79"/>
  <c r="H308" i="79"/>
  <c r="I308" i="79"/>
  <c r="J308" i="79"/>
  <c r="K308" i="79"/>
  <c r="L308" i="79"/>
  <c r="M308" i="79"/>
  <c r="D308" i="79"/>
  <c r="D307" i="79"/>
  <c r="E298" i="79"/>
  <c r="F298" i="79"/>
  <c r="G298" i="79"/>
  <c r="H298" i="79"/>
  <c r="I298" i="79"/>
  <c r="J298" i="79"/>
  <c r="K298" i="79"/>
  <c r="L298" i="79"/>
  <c r="M298" i="79"/>
  <c r="D298" i="79"/>
  <c r="P298" i="79"/>
  <c r="Q298" i="79"/>
  <c r="R298" i="79"/>
  <c r="S298" i="79"/>
  <c r="T298" i="79"/>
  <c r="U298" i="79"/>
  <c r="V298" i="79"/>
  <c r="W298" i="79"/>
  <c r="X298" i="79"/>
  <c r="O298" i="79"/>
  <c r="P294" i="79"/>
  <c r="Q294" i="79"/>
  <c r="R294" i="79"/>
  <c r="S294" i="79"/>
  <c r="T294" i="79"/>
  <c r="U294" i="79"/>
  <c r="V294" i="79"/>
  <c r="W294" i="79"/>
  <c r="X294" i="79"/>
  <c r="P295" i="79"/>
  <c r="Q295" i="79"/>
  <c r="R295" i="79"/>
  <c r="S295" i="79"/>
  <c r="T295" i="79"/>
  <c r="U295" i="79"/>
  <c r="V295" i="79"/>
  <c r="W295" i="79"/>
  <c r="X295" i="79"/>
  <c r="O295" i="79"/>
  <c r="O294" i="79"/>
  <c r="E294" i="79"/>
  <c r="F294" i="79"/>
  <c r="G294" i="79"/>
  <c r="H294" i="79"/>
  <c r="I294" i="79"/>
  <c r="J294" i="79"/>
  <c r="K294" i="79"/>
  <c r="L294" i="79"/>
  <c r="M294" i="79"/>
  <c r="E295" i="79"/>
  <c r="F295" i="79"/>
  <c r="G295" i="79"/>
  <c r="H295" i="79"/>
  <c r="I295" i="79"/>
  <c r="J295" i="79"/>
  <c r="K295" i="79"/>
  <c r="L295" i="79"/>
  <c r="M295" i="79"/>
  <c r="D295" i="79"/>
  <c r="D294" i="79"/>
  <c r="P292" i="79"/>
  <c r="Q292" i="79"/>
  <c r="R292" i="79"/>
  <c r="S292" i="79"/>
  <c r="T292" i="79"/>
  <c r="U292" i="79"/>
  <c r="V292" i="79"/>
  <c r="W292" i="79"/>
  <c r="X292" i="79"/>
  <c r="O292" i="79"/>
  <c r="E292" i="79"/>
  <c r="F292" i="79"/>
  <c r="G292" i="79"/>
  <c r="H292" i="79"/>
  <c r="I292" i="79"/>
  <c r="J292" i="79"/>
  <c r="K292" i="79"/>
  <c r="L292" i="79"/>
  <c r="M292" i="79"/>
  <c r="D292" i="79"/>
  <c r="P291" i="79"/>
  <c r="Q291" i="79"/>
  <c r="R291" i="79"/>
  <c r="S291" i="79"/>
  <c r="T291" i="79"/>
  <c r="U291" i="79"/>
  <c r="V291" i="79"/>
  <c r="W291" i="79"/>
  <c r="X291" i="79"/>
  <c r="O291" i="79"/>
  <c r="E291" i="79"/>
  <c r="F291" i="79"/>
  <c r="G291" i="79"/>
  <c r="H291" i="79"/>
  <c r="I291" i="79"/>
  <c r="J291" i="79"/>
  <c r="K291" i="79"/>
  <c r="L291" i="79"/>
  <c r="M291" i="79"/>
  <c r="D291" i="79"/>
  <c r="P122" i="79"/>
  <c r="Q122" i="79"/>
  <c r="R122" i="79"/>
  <c r="S122" i="79"/>
  <c r="T122" i="79"/>
  <c r="U122" i="79"/>
  <c r="V122" i="79"/>
  <c r="W122" i="79"/>
  <c r="X122" i="79"/>
  <c r="E122" i="79"/>
  <c r="F122" i="79"/>
  <c r="G122" i="79"/>
  <c r="H122" i="79"/>
  <c r="I122" i="79"/>
  <c r="J122" i="79"/>
  <c r="K122" i="79"/>
  <c r="L122" i="79"/>
  <c r="M122" i="79"/>
  <c r="D122" i="79"/>
  <c r="O122" i="79"/>
  <c r="P94" i="79"/>
  <c r="Q94" i="79"/>
  <c r="R94" i="79"/>
  <c r="S94" i="79"/>
  <c r="T94" i="79"/>
  <c r="U94" i="79"/>
  <c r="V94" i="79"/>
  <c r="W94" i="79"/>
  <c r="X94" i="79"/>
  <c r="E94" i="79"/>
  <c r="F94" i="79"/>
  <c r="G94" i="79"/>
  <c r="H94" i="79"/>
  <c r="I94" i="79"/>
  <c r="J94" i="79"/>
  <c r="K94" i="79"/>
  <c r="L94" i="79"/>
  <c r="M94" i="79"/>
  <c r="D94" i="79"/>
  <c r="O94" i="79"/>
  <c r="P80" i="79"/>
  <c r="Q80" i="79"/>
  <c r="R80" i="79"/>
  <c r="S80" i="79"/>
  <c r="T80" i="79"/>
  <c r="U80" i="79"/>
  <c r="V80" i="79"/>
  <c r="W80" i="79"/>
  <c r="X80" i="79"/>
  <c r="E80" i="79"/>
  <c r="F80" i="79"/>
  <c r="G80" i="79"/>
  <c r="H80" i="79"/>
  <c r="I80" i="79"/>
  <c r="J80" i="79"/>
  <c r="K80" i="79"/>
  <c r="L80" i="79"/>
  <c r="M80" i="79"/>
  <c r="D80" i="79"/>
  <c r="O80" i="79"/>
  <c r="E76" i="79"/>
  <c r="F76" i="79"/>
  <c r="G76" i="79"/>
  <c r="H76" i="79"/>
  <c r="I76" i="79"/>
  <c r="J76" i="79"/>
  <c r="K76" i="79"/>
  <c r="L76" i="79"/>
  <c r="M76" i="79"/>
  <c r="D76" i="79"/>
  <c r="P76" i="79"/>
  <c r="Q76" i="79"/>
  <c r="R76" i="79"/>
  <c r="S76" i="79"/>
  <c r="T76" i="79"/>
  <c r="U76" i="79"/>
  <c r="V76" i="79"/>
  <c r="W76" i="79"/>
  <c r="X76" i="79"/>
  <c r="O76" i="79"/>
  <c r="P73" i="79"/>
  <c r="Q73" i="79"/>
  <c r="R73" i="79"/>
  <c r="S73" i="79"/>
  <c r="T73" i="79"/>
  <c r="U73" i="79"/>
  <c r="V73" i="79"/>
  <c r="W73" i="79"/>
  <c r="X73" i="79"/>
  <c r="O73" i="79"/>
  <c r="E73" i="79"/>
  <c r="F73" i="79"/>
  <c r="G73" i="79"/>
  <c r="H73" i="79"/>
  <c r="I73" i="79"/>
  <c r="J73" i="79"/>
  <c r="K73" i="79"/>
  <c r="L73" i="79"/>
  <c r="M73" i="79"/>
  <c r="D73" i="79"/>
  <c r="P70" i="79"/>
  <c r="Q70" i="79"/>
  <c r="R70" i="79"/>
  <c r="S70" i="79"/>
  <c r="T70" i="79"/>
  <c r="U70" i="79"/>
  <c r="V70" i="79"/>
  <c r="W70" i="79"/>
  <c r="X70" i="79"/>
  <c r="O70" i="79"/>
  <c r="E70" i="79"/>
  <c r="F70" i="79"/>
  <c r="G70" i="79"/>
  <c r="H70" i="79"/>
  <c r="I70" i="79"/>
  <c r="J70" i="79"/>
  <c r="K70" i="79"/>
  <c r="L70" i="79"/>
  <c r="M70" i="79"/>
  <c r="D70" i="79"/>
  <c r="P66" i="79"/>
  <c r="Q66" i="79"/>
  <c r="R66" i="79"/>
  <c r="S66" i="79"/>
  <c r="T66" i="79"/>
  <c r="U66" i="79"/>
  <c r="V66" i="79"/>
  <c r="W66" i="79"/>
  <c r="X66" i="79"/>
  <c r="O66" i="79"/>
  <c r="E66" i="79"/>
  <c r="F66" i="79"/>
  <c r="G66" i="79"/>
  <c r="H66" i="79"/>
  <c r="I66" i="79"/>
  <c r="J66" i="79"/>
  <c r="K66" i="79"/>
  <c r="L66" i="79"/>
  <c r="M66" i="79"/>
  <c r="D66" i="79"/>
  <c r="E63" i="79"/>
  <c r="F63" i="79"/>
  <c r="G63" i="79"/>
  <c r="H63" i="79"/>
  <c r="I63" i="79"/>
  <c r="J63" i="79"/>
  <c r="K63" i="79"/>
  <c r="L63" i="79"/>
  <c r="M63" i="79"/>
  <c r="D63" i="79"/>
  <c r="P63" i="79"/>
  <c r="Q63" i="79"/>
  <c r="R63" i="79"/>
  <c r="S63" i="79"/>
  <c r="T63" i="79"/>
  <c r="U63" i="79"/>
  <c r="V63" i="79"/>
  <c r="W63" i="79"/>
  <c r="X63" i="79"/>
  <c r="O63" i="79"/>
  <c r="E60" i="79"/>
  <c r="F60" i="79"/>
  <c r="G60" i="79"/>
  <c r="H60" i="79"/>
  <c r="I60" i="79"/>
  <c r="J60" i="79"/>
  <c r="K60" i="79"/>
  <c r="L60" i="79"/>
  <c r="M60" i="79"/>
  <c r="D60" i="79"/>
  <c r="P60" i="79"/>
  <c r="Q60" i="79"/>
  <c r="R60" i="79"/>
  <c r="S60" i="79"/>
  <c r="T60" i="79"/>
  <c r="U60" i="79"/>
  <c r="V60" i="79"/>
  <c r="W60" i="79"/>
  <c r="X60" i="79"/>
  <c r="O60" i="79"/>
  <c r="E57" i="79"/>
  <c r="F57" i="79"/>
  <c r="G57" i="79"/>
  <c r="H57" i="79"/>
  <c r="I57" i="79"/>
  <c r="J57" i="79"/>
  <c r="K57" i="79"/>
  <c r="L57" i="79"/>
  <c r="M57" i="79"/>
  <c r="E58" i="79"/>
  <c r="F58" i="79"/>
  <c r="G58" i="79"/>
  <c r="H58" i="79"/>
  <c r="I58" i="79"/>
  <c r="J58" i="79"/>
  <c r="K58" i="79"/>
  <c r="L58" i="79"/>
  <c r="M58" i="79"/>
  <c r="D58" i="79"/>
  <c r="D57" i="79"/>
  <c r="P57" i="79"/>
  <c r="Q57" i="79"/>
  <c r="R57" i="79"/>
  <c r="S57" i="79"/>
  <c r="T57" i="79"/>
  <c r="U57" i="79"/>
  <c r="V57" i="79"/>
  <c r="W57" i="79"/>
  <c r="X57" i="79"/>
  <c r="P58" i="79"/>
  <c r="Q58" i="79"/>
  <c r="R58" i="79"/>
  <c r="S58" i="79"/>
  <c r="T58" i="79"/>
  <c r="U58" i="79"/>
  <c r="V58" i="79"/>
  <c r="W58" i="79"/>
  <c r="X58" i="79"/>
  <c r="O58" i="79"/>
  <c r="O57" i="79"/>
  <c r="P54" i="79"/>
  <c r="Q54" i="79"/>
  <c r="R54" i="79"/>
  <c r="S54" i="79"/>
  <c r="T54" i="79"/>
  <c r="U54" i="79"/>
  <c r="V54" i="79"/>
  <c r="W54" i="79"/>
  <c r="X54" i="79"/>
  <c r="P55" i="79"/>
  <c r="Q55" i="79"/>
  <c r="R55" i="79"/>
  <c r="S55" i="79"/>
  <c r="T55" i="79"/>
  <c r="U55" i="79"/>
  <c r="V55" i="79"/>
  <c r="W55" i="79"/>
  <c r="X55" i="79"/>
  <c r="O55" i="79"/>
  <c r="O54" i="79"/>
  <c r="E54" i="79"/>
  <c r="F54" i="79"/>
  <c r="G54" i="79"/>
  <c r="H54" i="79"/>
  <c r="I54" i="79"/>
  <c r="J54" i="79"/>
  <c r="K54" i="79"/>
  <c r="L54" i="79"/>
  <c r="M54" i="79"/>
  <c r="E55" i="79"/>
  <c r="F55" i="79"/>
  <c r="G55" i="79"/>
  <c r="H55" i="79"/>
  <c r="I55" i="79"/>
  <c r="J55" i="79"/>
  <c r="K55" i="79"/>
  <c r="L55" i="79"/>
  <c r="M55" i="79"/>
  <c r="D55" i="79"/>
  <c r="D54" i="79"/>
  <c r="P50" i="79"/>
  <c r="Q50" i="79"/>
  <c r="R50" i="79"/>
  <c r="S50" i="79"/>
  <c r="T50" i="79"/>
  <c r="U50" i="79"/>
  <c r="V50" i="79"/>
  <c r="W50" i="79"/>
  <c r="X50" i="79"/>
  <c r="P51" i="79"/>
  <c r="Q51" i="79"/>
  <c r="R51" i="79"/>
  <c r="S51" i="79"/>
  <c r="T51" i="79"/>
  <c r="U51" i="79"/>
  <c r="V51" i="79"/>
  <c r="W51" i="79"/>
  <c r="X51" i="79"/>
  <c r="O51" i="79"/>
  <c r="O50" i="79"/>
  <c r="E50" i="79"/>
  <c r="F50" i="79"/>
  <c r="G50" i="79"/>
  <c r="H50" i="79"/>
  <c r="I50" i="79"/>
  <c r="J50" i="79"/>
  <c r="K50" i="79"/>
  <c r="L50" i="79"/>
  <c r="M50" i="79"/>
  <c r="E51" i="79"/>
  <c r="F51" i="79"/>
  <c r="G51" i="79"/>
  <c r="H51" i="79"/>
  <c r="I51" i="79"/>
  <c r="J51" i="79"/>
  <c r="K51" i="79"/>
  <c r="L51" i="79"/>
  <c r="M51" i="79"/>
  <c r="D51" i="79"/>
  <c r="D50" i="79"/>
  <c r="E47" i="79"/>
  <c r="F47" i="79"/>
  <c r="G47" i="79"/>
  <c r="H47" i="79"/>
  <c r="I47" i="79"/>
  <c r="J47" i="79"/>
  <c r="K47" i="79"/>
  <c r="L47" i="79"/>
  <c r="M47" i="79"/>
  <c r="E48" i="79"/>
  <c r="F48" i="79"/>
  <c r="G48" i="79"/>
  <c r="H48" i="79"/>
  <c r="I48" i="79"/>
  <c r="J48" i="79"/>
  <c r="K48" i="79"/>
  <c r="L48" i="79"/>
  <c r="M48" i="79"/>
  <c r="D48" i="79"/>
  <c r="D47" i="79"/>
  <c r="P47" i="79"/>
  <c r="Q47" i="79"/>
  <c r="R47" i="79"/>
  <c r="S47" i="79"/>
  <c r="T47" i="79"/>
  <c r="U47" i="79"/>
  <c r="V47" i="79"/>
  <c r="W47" i="79"/>
  <c r="X47" i="79"/>
  <c r="P48" i="79"/>
  <c r="Q48" i="79"/>
  <c r="R48" i="79"/>
  <c r="S48" i="79"/>
  <c r="T48" i="79"/>
  <c r="U48" i="79"/>
  <c r="V48" i="79"/>
  <c r="W48" i="79"/>
  <c r="X48" i="79"/>
  <c r="O48" i="79"/>
  <c r="O47" i="79"/>
  <c r="E44" i="79"/>
  <c r="F44" i="79"/>
  <c r="G44" i="79"/>
  <c r="H44" i="79"/>
  <c r="I44" i="79"/>
  <c r="J44" i="79"/>
  <c r="K44" i="79"/>
  <c r="L44" i="79"/>
  <c r="M44" i="79"/>
  <c r="D44" i="79"/>
  <c r="P44" i="79"/>
  <c r="Q44" i="79"/>
  <c r="R44" i="79"/>
  <c r="S44" i="79"/>
  <c r="T44" i="79"/>
  <c r="U44" i="79"/>
  <c r="V44" i="79"/>
  <c r="W44" i="79"/>
  <c r="X44" i="79"/>
  <c r="O44" i="79"/>
  <c r="E41" i="79"/>
  <c r="F41" i="79"/>
  <c r="G41" i="79"/>
  <c r="H41" i="79"/>
  <c r="I41" i="79"/>
  <c r="J41" i="79"/>
  <c r="K41" i="79"/>
  <c r="L41" i="79"/>
  <c r="M41" i="79"/>
  <c r="E42" i="79"/>
  <c r="F42" i="79"/>
  <c r="G42" i="79"/>
  <c r="H42" i="79"/>
  <c r="I42" i="79"/>
  <c r="J42" i="79"/>
  <c r="K42" i="79"/>
  <c r="L42" i="79"/>
  <c r="M42" i="79"/>
  <c r="D42" i="79"/>
  <c r="D41" i="79"/>
  <c r="P41" i="79"/>
  <c r="Q41" i="79"/>
  <c r="R41" i="79"/>
  <c r="S41" i="79"/>
  <c r="T41" i="79"/>
  <c r="U41" i="79"/>
  <c r="V41" i="79"/>
  <c r="W41" i="79"/>
  <c r="X41" i="79"/>
  <c r="P42" i="79"/>
  <c r="Q42" i="79"/>
  <c r="R42" i="79"/>
  <c r="S42" i="79"/>
  <c r="T42" i="79"/>
  <c r="U42" i="79"/>
  <c r="V42" i="79"/>
  <c r="W42" i="79"/>
  <c r="X42" i="79"/>
  <c r="O42" i="79"/>
  <c r="O41" i="79"/>
  <c r="E39" i="79"/>
  <c r="F39" i="79"/>
  <c r="G39" i="79"/>
  <c r="H39" i="79"/>
  <c r="I39" i="79"/>
  <c r="J39" i="79"/>
  <c r="K39" i="79"/>
  <c r="L39" i="79"/>
  <c r="M39" i="79"/>
  <c r="D39" i="79"/>
  <c r="D38" i="79"/>
  <c r="P38" i="79"/>
  <c r="Q38" i="79"/>
  <c r="R38" i="79"/>
  <c r="S38" i="79"/>
  <c r="T38" i="79"/>
  <c r="U38" i="79"/>
  <c r="V38" i="79"/>
  <c r="W38" i="79"/>
  <c r="X38" i="79"/>
  <c r="O38" i="79"/>
  <c r="P39" i="79"/>
  <c r="Q39" i="79"/>
  <c r="R39" i="79"/>
  <c r="S39" i="79"/>
  <c r="T39" i="79"/>
  <c r="U39" i="79"/>
  <c r="V39" i="79"/>
  <c r="W39" i="79"/>
  <c r="X39" i="79"/>
  <c r="O39" i="79"/>
  <c r="E507" i="46" l="1"/>
  <c r="F507" i="46"/>
  <c r="G507" i="46"/>
  <c r="H507" i="46"/>
  <c r="I507" i="46"/>
  <c r="J507" i="46"/>
  <c r="K507" i="46"/>
  <c r="L507" i="46"/>
  <c r="M507" i="46"/>
  <c r="D507" i="46"/>
  <c r="P507" i="46"/>
  <c r="Q507" i="46"/>
  <c r="R507" i="46"/>
  <c r="S507" i="46"/>
  <c r="T507" i="46"/>
  <c r="U507" i="46"/>
  <c r="V507" i="46"/>
  <c r="W507" i="46"/>
  <c r="X507" i="46"/>
  <c r="O507" i="46"/>
  <c r="P510" i="46"/>
  <c r="Q510" i="46"/>
  <c r="R510" i="46"/>
  <c r="S510" i="46"/>
  <c r="T510" i="46"/>
  <c r="U510" i="46"/>
  <c r="V510" i="46"/>
  <c r="W510" i="46"/>
  <c r="X510" i="46"/>
  <c r="O510" i="46"/>
  <c r="E510" i="46"/>
  <c r="F510" i="46"/>
  <c r="G510" i="46"/>
  <c r="H510" i="46"/>
  <c r="I510" i="46"/>
  <c r="J510" i="46"/>
  <c r="K510" i="46"/>
  <c r="L510" i="46"/>
  <c r="M510" i="46"/>
  <c r="D510" i="46"/>
  <c r="P467" i="46"/>
  <c r="Q467" i="46"/>
  <c r="R467" i="46"/>
  <c r="S467" i="46"/>
  <c r="T467" i="46"/>
  <c r="U467" i="46"/>
  <c r="V467" i="46"/>
  <c r="W467" i="46"/>
  <c r="X467" i="46"/>
  <c r="O467" i="46"/>
  <c r="E467" i="46"/>
  <c r="F467" i="46"/>
  <c r="G467" i="46"/>
  <c r="H467" i="46"/>
  <c r="I467" i="46"/>
  <c r="J467" i="46"/>
  <c r="K467" i="46"/>
  <c r="L467" i="46"/>
  <c r="M467" i="46"/>
  <c r="D467" i="46"/>
  <c r="P473" i="46"/>
  <c r="Q473" i="46"/>
  <c r="R473" i="46"/>
  <c r="S473" i="46"/>
  <c r="T473" i="46"/>
  <c r="U473" i="46"/>
  <c r="V473" i="46"/>
  <c r="W473" i="46"/>
  <c r="X473" i="46"/>
  <c r="O473" i="46"/>
  <c r="E473" i="46"/>
  <c r="F473" i="46"/>
  <c r="G473" i="46"/>
  <c r="H473" i="46"/>
  <c r="I473" i="46"/>
  <c r="J473" i="46"/>
  <c r="K473" i="46"/>
  <c r="L473" i="46"/>
  <c r="M473" i="46"/>
  <c r="D473" i="46"/>
  <c r="P477" i="46"/>
  <c r="Q477" i="46"/>
  <c r="R477" i="46"/>
  <c r="S477" i="46"/>
  <c r="T477" i="46"/>
  <c r="U477" i="46"/>
  <c r="V477" i="46"/>
  <c r="W477" i="46"/>
  <c r="X477" i="46"/>
  <c r="O477" i="46"/>
  <c r="E477" i="46"/>
  <c r="F477" i="46"/>
  <c r="G477" i="46"/>
  <c r="H477" i="46"/>
  <c r="I477" i="46"/>
  <c r="J477" i="46"/>
  <c r="K477" i="46"/>
  <c r="L477" i="46"/>
  <c r="M477" i="46"/>
  <c r="D477" i="46"/>
  <c r="P432" i="46"/>
  <c r="Q432" i="46"/>
  <c r="R432" i="46"/>
  <c r="S432" i="46"/>
  <c r="T432" i="46"/>
  <c r="U432" i="46"/>
  <c r="V432" i="46"/>
  <c r="W432" i="46"/>
  <c r="X432" i="46"/>
  <c r="O432" i="46"/>
  <c r="E432" i="46"/>
  <c r="F432" i="46"/>
  <c r="G432" i="46"/>
  <c r="H432" i="46"/>
  <c r="I432" i="46"/>
  <c r="J432" i="46"/>
  <c r="K432" i="46"/>
  <c r="L432" i="46"/>
  <c r="M432" i="46"/>
  <c r="D432" i="46"/>
  <c r="P426" i="46"/>
  <c r="Q426" i="46"/>
  <c r="R426" i="46"/>
  <c r="S426" i="46"/>
  <c r="T426" i="46"/>
  <c r="U426" i="46"/>
  <c r="V426" i="46"/>
  <c r="W426" i="46"/>
  <c r="X426" i="46"/>
  <c r="O426" i="46"/>
  <c r="E426" i="46"/>
  <c r="F426" i="46"/>
  <c r="G426" i="46"/>
  <c r="H426" i="46"/>
  <c r="I426" i="46"/>
  <c r="J426" i="46"/>
  <c r="K426" i="46"/>
  <c r="L426" i="46"/>
  <c r="M426" i="46"/>
  <c r="D426" i="46"/>
  <c r="E414" i="46"/>
  <c r="F414" i="46"/>
  <c r="G414" i="46"/>
  <c r="H414" i="46"/>
  <c r="I414" i="46"/>
  <c r="J414" i="46"/>
  <c r="K414" i="46"/>
  <c r="L414" i="46"/>
  <c r="M414" i="46"/>
  <c r="D414" i="46"/>
  <c r="P414" i="46"/>
  <c r="Q414" i="46"/>
  <c r="R414" i="46"/>
  <c r="S414" i="46"/>
  <c r="T414" i="46"/>
  <c r="U414" i="46"/>
  <c r="V414" i="46"/>
  <c r="W414" i="46"/>
  <c r="X414" i="46"/>
  <c r="O414" i="46"/>
  <c r="E417" i="46"/>
  <c r="F417" i="46"/>
  <c r="G417" i="46"/>
  <c r="H417" i="46"/>
  <c r="I417" i="46"/>
  <c r="J417" i="46"/>
  <c r="K417" i="46"/>
  <c r="L417" i="46"/>
  <c r="M417" i="46"/>
  <c r="D417" i="46"/>
  <c r="P417" i="46"/>
  <c r="Q417" i="46"/>
  <c r="R417" i="46"/>
  <c r="S417" i="46"/>
  <c r="T417" i="46"/>
  <c r="U417" i="46"/>
  <c r="V417" i="46"/>
  <c r="W417" i="46"/>
  <c r="X417" i="46"/>
  <c r="O417" i="46"/>
  <c r="P420" i="46"/>
  <c r="Q420" i="46"/>
  <c r="R420" i="46"/>
  <c r="S420" i="46"/>
  <c r="T420" i="46"/>
  <c r="U420" i="46"/>
  <c r="V420" i="46"/>
  <c r="W420" i="46"/>
  <c r="X420" i="46"/>
  <c r="O420" i="46"/>
  <c r="E420" i="46"/>
  <c r="F420" i="46"/>
  <c r="G420" i="46"/>
  <c r="H420" i="46"/>
  <c r="I420" i="46"/>
  <c r="J420" i="46"/>
  <c r="K420" i="46"/>
  <c r="L420" i="46"/>
  <c r="M420" i="46"/>
  <c r="D420" i="46"/>
  <c r="E408" i="46"/>
  <c r="F408" i="46"/>
  <c r="G408" i="46"/>
  <c r="H408" i="46"/>
  <c r="I408" i="46"/>
  <c r="J408" i="46"/>
  <c r="K408" i="46"/>
  <c r="L408" i="46"/>
  <c r="M408" i="46"/>
  <c r="D408" i="46"/>
  <c r="P408" i="46"/>
  <c r="Q408" i="46"/>
  <c r="R408" i="46"/>
  <c r="S408" i="46"/>
  <c r="T408" i="46"/>
  <c r="U408" i="46"/>
  <c r="V408" i="46"/>
  <c r="W408" i="46"/>
  <c r="X408" i="46"/>
  <c r="O408" i="46"/>
  <c r="P411" i="46"/>
  <c r="Q411" i="46"/>
  <c r="R411" i="46"/>
  <c r="S411" i="46"/>
  <c r="T411" i="46"/>
  <c r="U411" i="46"/>
  <c r="V411" i="46"/>
  <c r="W411" i="46"/>
  <c r="X411" i="46"/>
  <c r="O411" i="46"/>
  <c r="E411" i="46"/>
  <c r="F411" i="46"/>
  <c r="G411" i="46"/>
  <c r="H411" i="46"/>
  <c r="I411" i="46"/>
  <c r="J411" i="46"/>
  <c r="K411" i="46"/>
  <c r="L411" i="46"/>
  <c r="M411" i="46"/>
  <c r="D411" i="46"/>
  <c r="P436" i="46"/>
  <c r="Q436" i="46"/>
  <c r="R436" i="46"/>
  <c r="S436" i="46"/>
  <c r="T436" i="46"/>
  <c r="U436" i="46"/>
  <c r="V436" i="46"/>
  <c r="W436" i="46"/>
  <c r="X436" i="46"/>
  <c r="O436" i="46"/>
  <c r="E436" i="46"/>
  <c r="F436" i="46"/>
  <c r="G436" i="46"/>
  <c r="H436" i="46"/>
  <c r="I436" i="46"/>
  <c r="J436" i="46"/>
  <c r="K436" i="46"/>
  <c r="L436" i="46"/>
  <c r="M436" i="46"/>
  <c r="D436" i="46"/>
  <c r="P445" i="46"/>
  <c r="Q445" i="46"/>
  <c r="R445" i="46"/>
  <c r="S445" i="46"/>
  <c r="T445" i="46"/>
  <c r="U445" i="46"/>
  <c r="V445" i="46"/>
  <c r="W445" i="46"/>
  <c r="X445" i="46"/>
  <c r="O445" i="46"/>
  <c r="E445" i="46"/>
  <c r="F445" i="46"/>
  <c r="G445" i="46"/>
  <c r="H445" i="46"/>
  <c r="I445" i="46"/>
  <c r="J445" i="46"/>
  <c r="K445" i="46"/>
  <c r="L445" i="46"/>
  <c r="M445" i="46"/>
  <c r="D445" i="46"/>
  <c r="P457" i="46"/>
  <c r="Q457" i="46"/>
  <c r="R457" i="46"/>
  <c r="S457" i="46"/>
  <c r="T457" i="46"/>
  <c r="U457" i="46"/>
  <c r="V457" i="46"/>
  <c r="W457" i="46"/>
  <c r="X457" i="46"/>
  <c r="E457" i="46"/>
  <c r="F457" i="46"/>
  <c r="G457" i="46"/>
  <c r="H457" i="46"/>
  <c r="I457" i="46"/>
  <c r="J457" i="46"/>
  <c r="K457" i="46"/>
  <c r="L457" i="46"/>
  <c r="M457" i="46"/>
  <c r="D457" i="46"/>
  <c r="O457" i="46"/>
  <c r="E344" i="46"/>
  <c r="F344" i="46"/>
  <c r="G344" i="46"/>
  <c r="H344" i="46"/>
  <c r="I344" i="46"/>
  <c r="J344" i="46"/>
  <c r="K344" i="46"/>
  <c r="L344" i="46"/>
  <c r="M344" i="46"/>
  <c r="D344" i="46"/>
  <c r="P344" i="46"/>
  <c r="Q344" i="46"/>
  <c r="R344" i="46"/>
  <c r="S344" i="46"/>
  <c r="T344" i="46"/>
  <c r="U344" i="46"/>
  <c r="V344" i="46"/>
  <c r="W344" i="46"/>
  <c r="X344" i="46"/>
  <c r="O344" i="46"/>
  <c r="E320" i="46"/>
  <c r="F320" i="46"/>
  <c r="G320" i="46"/>
  <c r="H320" i="46"/>
  <c r="I320" i="46"/>
  <c r="J320" i="46"/>
  <c r="K320" i="46"/>
  <c r="L320" i="46"/>
  <c r="M320" i="46"/>
  <c r="D320" i="46"/>
  <c r="P320" i="46"/>
  <c r="Q320" i="46"/>
  <c r="R320" i="46"/>
  <c r="S320" i="46"/>
  <c r="T320" i="46"/>
  <c r="U320" i="46"/>
  <c r="V320" i="46"/>
  <c r="W320" i="46"/>
  <c r="X320" i="46"/>
  <c r="O320" i="46"/>
  <c r="E215" i="46"/>
  <c r="F215" i="46"/>
  <c r="G215" i="46"/>
  <c r="H215" i="46"/>
  <c r="I215" i="46"/>
  <c r="J215" i="46"/>
  <c r="K215" i="46"/>
  <c r="L215" i="46"/>
  <c r="M215" i="46"/>
  <c r="D215" i="46"/>
  <c r="P215" i="46"/>
  <c r="Q215" i="46"/>
  <c r="R215" i="46"/>
  <c r="S215" i="46"/>
  <c r="T215" i="46"/>
  <c r="U215" i="46"/>
  <c r="V215" i="46"/>
  <c r="W215" i="46"/>
  <c r="X215" i="46"/>
  <c r="O215" i="46"/>
  <c r="P179" i="46"/>
  <c r="Q179" i="46"/>
  <c r="R179" i="46"/>
  <c r="S179" i="46"/>
  <c r="T179" i="46"/>
  <c r="U179" i="46"/>
  <c r="V179" i="46"/>
  <c r="W179" i="46"/>
  <c r="X179" i="46"/>
  <c r="O179" i="46"/>
  <c r="AM22" i="46"/>
  <c r="F35" i="46" l="1"/>
  <c r="G35" i="46"/>
  <c r="H35" i="46"/>
  <c r="I35" i="46"/>
  <c r="J35" i="46"/>
  <c r="K35" i="46"/>
  <c r="L35" i="46"/>
  <c r="M35" i="46"/>
  <c r="E35" i="46"/>
  <c r="F32" i="46"/>
  <c r="G32" i="46"/>
  <c r="H32" i="46"/>
  <c r="I32" i="46"/>
  <c r="J32" i="46"/>
  <c r="K32" i="46"/>
  <c r="L32" i="46"/>
  <c r="M32" i="46"/>
  <c r="E32" i="46"/>
  <c r="N184" i="79" l="1"/>
  <c r="D22" i="45" l="1"/>
  <c r="O930" i="79" l="1"/>
  <c r="E44" i="44" l="1"/>
  <c r="AM139" i="79" l="1"/>
  <c r="Q46" i="44"/>
  <c r="P46" i="44"/>
  <c r="O46" i="44"/>
  <c r="N46" i="44"/>
  <c r="M46" i="44"/>
  <c r="L46" i="44"/>
  <c r="K46" i="44"/>
  <c r="J46" i="44"/>
  <c r="I46" i="44"/>
  <c r="H46" i="44"/>
  <c r="G46" i="44"/>
  <c r="F46" i="44"/>
  <c r="E46" i="44"/>
  <c r="D46" i="44"/>
  <c r="O1113" i="79" l="1"/>
  <c r="O747" i="79"/>
  <c r="O564" i="79"/>
  <c r="O381" i="79"/>
  <c r="O195" i="79"/>
  <c r="O513" i="46"/>
  <c r="O127" i="46"/>
  <c r="D195" i="79"/>
  <c r="N623" i="79" l="1"/>
  <c r="N440"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Z579" i="79" s="1"/>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D540" i="46" s="1"/>
  <c r="Y764" i="79"/>
  <c r="Y581" i="79"/>
  <c r="Y579" i="79"/>
  <c r="Y580" i="79"/>
  <c r="Y395" i="79"/>
  <c r="Y398" i="79"/>
  <c r="C542" i="46" s="1"/>
  <c r="Y397" i="79"/>
  <c r="Y396" i="79"/>
  <c r="Z397" i="79"/>
  <c r="Z395" i="79"/>
  <c r="Z396" i="79"/>
  <c r="Y531" i="46"/>
  <c r="Z529" i="46"/>
  <c r="Z531" i="46"/>
  <c r="D537" i="46" s="1"/>
  <c r="Z530" i="46"/>
  <c r="Z526" i="46"/>
  <c r="Z528" i="46"/>
  <c r="Z527" i="46"/>
  <c r="Y527" i="46"/>
  <c r="Y528" i="46"/>
  <c r="Y530" i="46"/>
  <c r="Y529" i="46"/>
  <c r="Z396" i="46"/>
  <c r="Z398" i="46"/>
  <c r="Z397" i="46"/>
  <c r="Z399" i="46"/>
  <c r="Z395" i="46"/>
  <c r="Z401" i="46"/>
  <c r="D538" i="46" s="1"/>
  <c r="Z400" i="46"/>
  <c r="Y266" i="46"/>
  <c r="Y272" i="46"/>
  <c r="C539" i="46" s="1"/>
  <c r="Y271" i="46"/>
  <c r="Y269" i="46"/>
  <c r="Y267" i="46"/>
  <c r="Y270" i="46"/>
  <c r="Z270" i="46"/>
  <c r="Z268" i="46"/>
  <c r="Z265" i="46"/>
  <c r="Z271" i="46"/>
  <c r="Z269" i="46"/>
  <c r="Z267" i="46"/>
  <c r="Z266" i="46"/>
  <c r="Z272" i="46"/>
  <c r="D539" i="46" s="1"/>
  <c r="Z135" i="46"/>
  <c r="Z137" i="46"/>
  <c r="Z136" i="46"/>
  <c r="C537" i="46" l="1"/>
  <c r="Y535" i="46"/>
  <c r="AM953" i="79"/>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C95" i="45" s="1"/>
  <c r="AF21" i="46"/>
  <c r="AI149" i="46"/>
  <c r="AI278" i="46"/>
  <c r="AI407" i="46"/>
  <c r="AI36" i="79"/>
  <c r="AI219" i="79"/>
  <c r="AI405" i="79"/>
  <c r="AI588" i="79"/>
  <c r="AI771" i="79"/>
  <c r="AI954" i="79"/>
  <c r="M43" i="44"/>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K53" i="44" s="1"/>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81"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D542" i="46" s="1"/>
  <c r="Z580" i="79"/>
  <c r="Z581"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D541" i="46" s="1"/>
  <c r="D543" i="46" s="1"/>
  <c r="Z211" i="79"/>
  <c r="Z210" i="79"/>
  <c r="Z209" i="79"/>
  <c r="Y209" i="79"/>
  <c r="Y210" i="79"/>
  <c r="Y211" i="79"/>
  <c r="Y212" i="79"/>
  <c r="C541" i="46" s="1"/>
  <c r="D513" i="46"/>
  <c r="O384" i="46"/>
  <c r="D384" i="46"/>
  <c r="Y401" i="46"/>
  <c r="C538" i="46" s="1"/>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53" i="44" s="1"/>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AA405" i="79"/>
  <c r="AA579" i="79" s="1"/>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579"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H53" i="44"/>
  <c r="H50" i="44"/>
  <c r="E53" i="44"/>
  <c r="E50" i="44"/>
  <c r="D50" i="44"/>
  <c r="I53" i="44"/>
  <c r="I50" i="44"/>
  <c r="AC581" i="79"/>
  <c r="AC580" i="79"/>
  <c r="AC579" i="79"/>
  <c r="F18" i="44"/>
  <c r="F50" i="44" s="1"/>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52"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64" i="79"/>
  <c r="AA763" i="79"/>
  <c r="AA747" i="79"/>
  <c r="AA764" i="79"/>
  <c r="AA581" i="79"/>
  <c r="AA580" i="79"/>
  <c r="AA564" i="79"/>
  <c r="AD396" i="79"/>
  <c r="AD398" i="79"/>
  <c r="AD397" i="79"/>
  <c r="AD381" i="79"/>
  <c r="AD930" i="79"/>
  <c r="AC564" i="79"/>
  <c r="AC930" i="79"/>
  <c r="AE395" i="79"/>
  <c r="AE381" i="79"/>
  <c r="AE397" i="79"/>
  <c r="AE396" i="79"/>
  <c r="AE398" i="79"/>
  <c r="AE564" i="79"/>
  <c r="AE581" i="79"/>
  <c r="AE580" i="79"/>
  <c r="AE579" i="79"/>
  <c r="AD764" i="79"/>
  <c r="AD747" i="79"/>
  <c r="AD763" i="79"/>
  <c r="AE947" i="79"/>
  <c r="AE930" i="79"/>
  <c r="AA398" i="79"/>
  <c r="E542" i="46" s="1"/>
  <c r="AA381" i="79"/>
  <c r="AA397" i="79"/>
  <c r="AA395" i="79"/>
  <c r="AA396" i="79"/>
  <c r="AB211" i="79"/>
  <c r="AB195" i="79"/>
  <c r="AB212" i="79"/>
  <c r="AB208" i="79"/>
  <c r="AB210" i="79"/>
  <c r="AB209" i="79"/>
  <c r="AB930" i="79"/>
  <c r="AB947" i="79"/>
  <c r="AA210" i="79"/>
  <c r="AA195" i="79"/>
  <c r="AA209" i="79"/>
  <c r="AA211" i="79"/>
  <c r="AA212" i="79"/>
  <c r="E541" i="46" s="1"/>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E537" i="46" s="1"/>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E538" i="46" s="1"/>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E539" i="46" s="1"/>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F49" i="44" l="1"/>
  <c r="F48" i="44"/>
  <c r="D122" i="45"/>
  <c r="E122" i="45"/>
  <c r="F122" i="45"/>
  <c r="G122" i="45"/>
  <c r="H122" i="45"/>
  <c r="I122" i="45"/>
  <c r="C122" i="45"/>
  <c r="O17" i="45" l="1"/>
  <c r="N17" i="45"/>
  <c r="N23" i="45" s="1"/>
  <c r="M17" i="45"/>
  <c r="M23" i="45" s="1"/>
  <c r="L17" i="45"/>
  <c r="L23" i="45" s="1"/>
  <c r="C131" i="45" s="1"/>
  <c r="N60" i="46"/>
  <c r="N57" i="46"/>
  <c r="AA127" i="46" s="1"/>
  <c r="Y138" i="46" l="1"/>
  <c r="Y140" i="46"/>
  <c r="Y142" i="46"/>
  <c r="Y139" i="46"/>
  <c r="Y141" i="46"/>
  <c r="Y143" i="46"/>
  <c r="C540" i="46" s="1"/>
  <c r="C543" i="46" s="1"/>
  <c r="AC138" i="46"/>
  <c r="AI139" i="46"/>
  <c r="AE141" i="46"/>
  <c r="AA143" i="46"/>
  <c r="E540" i="46" s="1"/>
  <c r="E543" i="46" s="1"/>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D131" i="45" s="1"/>
  <c r="L58" i="45"/>
  <c r="L37" i="45"/>
  <c r="E131" i="45" s="1"/>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K133" i="45"/>
  <c r="L131" i="45"/>
  <c r="J133" i="45"/>
  <c r="F132" i="45"/>
  <c r="L132" i="45"/>
  <c r="H131" i="45"/>
  <c r="F131"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D130" i="45" s="1"/>
  <c r="K44" i="45"/>
  <c r="K37" i="45"/>
  <c r="E130" i="45" s="1"/>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Y750" i="79"/>
  <c r="Y758" i="79" s="1"/>
  <c r="L129" i="45"/>
  <c r="AF516" i="46"/>
  <c r="J127" i="45"/>
  <c r="H130" i="45"/>
  <c r="C133" i="45"/>
  <c r="Y1116" i="79" s="1"/>
  <c r="N130" i="45"/>
  <c r="AG258" i="46"/>
  <c r="AG259" i="46" s="1"/>
  <c r="K125" i="45"/>
  <c r="K128" i="45"/>
  <c r="AJ516" i="46"/>
  <c r="AJ520" i="46" s="1"/>
  <c r="N127" i="45"/>
  <c r="K126" i="45"/>
  <c r="AG387" i="46" s="1"/>
  <c r="G129" i="45"/>
  <c r="E129" i="45"/>
  <c r="AA384" i="79" s="1"/>
  <c r="AA385" i="79" s="1"/>
  <c r="J125" i="45"/>
  <c r="AF258" i="46" s="1"/>
  <c r="Y258" i="46"/>
  <c r="Y259" i="46" s="1"/>
  <c r="F128"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7" i="79"/>
  <c r="AK576" i="79" s="1"/>
  <c r="P73" i="43" s="1"/>
  <c r="Y522" i="46"/>
  <c r="AD522" i="46"/>
  <c r="I64" i="43" s="1"/>
  <c r="Y1120" i="79"/>
  <c r="Y1126" i="79"/>
  <c r="AI517" i="46"/>
  <c r="AI520" i="46"/>
  <c r="AF518" i="46"/>
  <c r="AF520" i="46"/>
  <c r="Y518" i="46"/>
  <c r="Y517" i="46"/>
  <c r="Y519" i="46"/>
  <c r="Y520" i="46"/>
  <c r="AA522" i="46"/>
  <c r="AH518" i="46"/>
  <c r="AH520" i="46"/>
  <c r="AJ567" i="79"/>
  <c r="AA198" i="79"/>
  <c r="AB198" i="79"/>
  <c r="AJ384" i="79"/>
  <c r="AJ387" i="79" s="1"/>
  <c r="AH567" i="79"/>
  <c r="AH571" i="79" s="1"/>
  <c r="AL384" i="79"/>
  <c r="AL390" i="79" s="1"/>
  <c r="AC198" i="79"/>
  <c r="AC201" i="79" s="1"/>
  <c r="AK384" i="79"/>
  <c r="AK388" i="79" s="1"/>
  <c r="AF384" i="79"/>
  <c r="AF387" i="79" s="1"/>
  <c r="AI567" i="79"/>
  <c r="AI576" i="79" s="1"/>
  <c r="N73" i="43" s="1"/>
  <c r="AL567" i="79"/>
  <c r="AL571" i="79" s="1"/>
  <c r="AE567" i="79"/>
  <c r="AE570" i="79" s="1"/>
  <c r="AG567" i="79"/>
  <c r="AG570" i="79" s="1"/>
  <c r="AG384" i="79"/>
  <c r="AG392" i="79" s="1"/>
  <c r="L70" i="43" s="1"/>
  <c r="AD384" i="79"/>
  <c r="AD388" i="79" s="1"/>
  <c r="AB567" i="79"/>
  <c r="Z198" i="79"/>
  <c r="AB384" i="79"/>
  <c r="AB387" i="79" s="1"/>
  <c r="Z384" i="79"/>
  <c r="Z387" i="79" s="1"/>
  <c r="AC384" i="79"/>
  <c r="AC388"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4" i="79"/>
  <c r="AE387" i="79" s="1"/>
  <c r="AD567"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H132" i="46"/>
  <c r="M55" i="43" s="1"/>
  <c r="R26" i="47" s="1"/>
  <c r="AG198" i="79"/>
  <c r="AG202" i="79" s="1"/>
  <c r="AE201" i="79"/>
  <c r="AF567" i="79"/>
  <c r="AF571" i="79" s="1"/>
  <c r="Y384" i="79"/>
  <c r="Y392" i="79" s="1"/>
  <c r="AF198" i="79"/>
  <c r="AF201" i="79" s="1"/>
  <c r="AH384" i="79"/>
  <c r="AH392"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6" i="79"/>
  <c r="AA389" i="79"/>
  <c r="AA390" i="79"/>
  <c r="AA388" i="79"/>
  <c r="AA387" i="79"/>
  <c r="AF132" i="46"/>
  <c r="K55" i="43" s="1"/>
  <c r="P20" i="47" s="1"/>
  <c r="AJ522" i="46"/>
  <c r="O64" i="43" s="1"/>
  <c r="Y757" i="79"/>
  <c r="Y756" i="79"/>
  <c r="Y751" i="79"/>
  <c r="Y755" i="79"/>
  <c r="Y753" i="79"/>
  <c r="Y752" i="79"/>
  <c r="Y754"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Q15" i="47" s="1"/>
  <c r="AA392" i="79"/>
  <c r="F70" i="43" s="1"/>
  <c r="AF522" i="46"/>
  <c r="K64" i="43" s="1"/>
  <c r="AF519" i="46"/>
  <c r="AI384" i="79"/>
  <c r="AI386" i="79" s="1"/>
  <c r="AG522" i="46"/>
  <c r="L64" i="43" s="1"/>
  <c r="Y760" i="79"/>
  <c r="D76" i="43" s="1"/>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G61" i="43" s="1"/>
  <c r="AB262" i="46"/>
  <c r="G58" i="43" s="1"/>
  <c r="AA260" i="46"/>
  <c r="AA261" i="46" s="1"/>
  <c r="AA262" i="46"/>
  <c r="Y262" i="46"/>
  <c r="AF392" i="46"/>
  <c r="K61" i="43" s="1"/>
  <c r="AG392" i="46"/>
  <c r="L61" i="43" s="1"/>
  <c r="AJ392" i="46"/>
  <c r="O61" i="43" s="1"/>
  <c r="AI392" i="46"/>
  <c r="N61" i="43" s="1"/>
  <c r="AL392" i="46"/>
  <c r="Q61" i="43" s="1"/>
  <c r="AD132" i="46"/>
  <c r="I55" i="43" s="1"/>
  <c r="AA132" i="46"/>
  <c r="AB132" i="46"/>
  <c r="G55" i="43" s="1"/>
  <c r="AC132" i="46"/>
  <c r="H55" i="43" s="1"/>
  <c r="AE132" i="46"/>
  <c r="J55" i="43" s="1"/>
  <c r="AE392" i="46"/>
  <c r="J61" i="43" s="1"/>
  <c r="AE390" i="46"/>
  <c r="AE388" i="46"/>
  <c r="Y132" i="46"/>
  <c r="Y131" i="46"/>
  <c r="Y392" i="46"/>
  <c r="Y390" i="46"/>
  <c r="Y199" i="79"/>
  <c r="Y203" i="79"/>
  <c r="Z262" i="46"/>
  <c r="Z260" i="46"/>
  <c r="Z259" i="46"/>
  <c r="Z392" i="46"/>
  <c r="Z390" i="46"/>
  <c r="Z388" i="46"/>
  <c r="AC131" i="46"/>
  <c r="H54" i="43" s="1"/>
  <c r="AA131" i="46"/>
  <c r="AB131" i="46"/>
  <c r="G54" i="43" s="1"/>
  <c r="Z131" i="46"/>
  <c r="Z132" i="46"/>
  <c r="I54" i="43"/>
  <c r="AE200" i="79" l="1"/>
  <c r="AK573" i="79"/>
  <c r="AK568" i="79"/>
  <c r="AK570" i="79"/>
  <c r="AE205" i="79"/>
  <c r="J67" i="43" s="1"/>
  <c r="AK574" i="79"/>
  <c r="AK569" i="79"/>
  <c r="AE203" i="79"/>
  <c r="AE199" i="79"/>
  <c r="AK572" i="79"/>
  <c r="AK571" i="79"/>
  <c r="AB573" i="79"/>
  <c r="AB572" i="79"/>
  <c r="AB201" i="79"/>
  <c r="AB202" i="79"/>
  <c r="AA199" i="79"/>
  <c r="AA202" i="79"/>
  <c r="AA203" i="79"/>
  <c r="AD572" i="79"/>
  <c r="AD576" i="79"/>
  <c r="I73" i="43" s="1"/>
  <c r="Z202" i="79"/>
  <c r="Z203" i="79"/>
  <c r="AJ573" i="79"/>
  <c r="AJ576" i="79"/>
  <c r="O73" i="43" s="1"/>
  <c r="AM522" i="46"/>
  <c r="F104" i="43" s="1"/>
  <c r="Y570" i="79"/>
  <c r="Y573" i="79"/>
  <c r="Y574" i="79"/>
  <c r="Z571" i="79"/>
  <c r="Z573" i="79"/>
  <c r="Y521" i="46"/>
  <c r="V21" i="47"/>
  <c r="AM259" i="46"/>
  <c r="Z1128" i="79"/>
  <c r="E82" i="43" s="1"/>
  <c r="D70" i="43"/>
  <c r="AM131" i="46"/>
  <c r="C93" i="43" s="1"/>
  <c r="AM262" i="46"/>
  <c r="D104" i="43" s="1"/>
  <c r="AM518" i="46"/>
  <c r="AM132" i="46"/>
  <c r="C104" i="43" s="1"/>
  <c r="AM520" i="46"/>
  <c r="AM260" i="46"/>
  <c r="AM519" i="46"/>
  <c r="D67" i="43"/>
  <c r="AM517" i="46"/>
  <c r="AD571" i="79"/>
  <c r="AH572" i="79"/>
  <c r="AL572" i="79"/>
  <c r="AD568" i="79"/>
  <c r="AI572" i="79"/>
  <c r="R18" i="47"/>
  <c r="R17" i="47"/>
  <c r="R20" i="47"/>
  <c r="R21" i="47"/>
  <c r="R16" i="47"/>
  <c r="AE392" i="79"/>
  <c r="J70" i="43" s="1"/>
  <c r="R22" i="47"/>
  <c r="AB200" i="79"/>
  <c r="AD386" i="79"/>
  <c r="AC202" i="79"/>
  <c r="AG573" i="79"/>
  <c r="AA569" i="79"/>
  <c r="AG572" i="79"/>
  <c r="AH568" i="79"/>
  <c r="AA571" i="79"/>
  <c r="AL569" i="79"/>
  <c r="AC205" i="79"/>
  <c r="H67" i="43" s="1"/>
  <c r="Z389" i="79"/>
  <c r="AC200" i="79"/>
  <c r="AD385" i="79"/>
  <c r="AB203" i="79"/>
  <c r="AD387" i="79"/>
  <c r="AL576" i="79"/>
  <c r="Q73" i="43" s="1"/>
  <c r="AL568" i="79"/>
  <c r="AB205" i="79"/>
  <c r="G67" i="43" s="1"/>
  <c r="AD392" i="79"/>
  <c r="I70" i="43" s="1"/>
  <c r="Z386" i="79"/>
  <c r="AL570" i="79"/>
  <c r="Z390" i="79"/>
  <c r="AB199" i="79"/>
  <c r="AB388" i="79"/>
  <c r="AK203" i="79"/>
  <c r="AA200" i="79"/>
  <c r="AA205" i="79"/>
  <c r="F67" i="43" s="1"/>
  <c r="AE388" i="79"/>
  <c r="AB390" i="79"/>
  <c r="AB389" i="79"/>
  <c r="AB392" i="79"/>
  <c r="G70" i="43" s="1"/>
  <c r="AI570" i="79"/>
  <c r="AI573" i="79"/>
  <c r="AK202" i="79"/>
  <c r="AI569" i="79"/>
  <c r="R19" i="47"/>
  <c r="R24" i="47"/>
  <c r="R25" i="47"/>
  <c r="R23" i="47"/>
  <c r="R15" i="47"/>
  <c r="AG576" i="79"/>
  <c r="L73" i="43" s="1"/>
  <c r="AB386" i="79"/>
  <c r="AA568" i="79"/>
  <c r="AG574" i="79"/>
  <c r="AA201" i="79"/>
  <c r="AI568" i="79"/>
  <c r="AH569" i="79"/>
  <c r="AB385" i="79"/>
  <c r="AA570" i="79"/>
  <c r="AG569" i="79"/>
  <c r="AH576" i="79"/>
  <c r="M73" i="43" s="1"/>
  <c r="AA576" i="79"/>
  <c r="F73" i="43" s="1"/>
  <c r="AA573" i="79"/>
  <c r="AG568" i="79"/>
  <c r="AA572" i="79"/>
  <c r="AG571" i="79"/>
  <c r="AD389" i="79"/>
  <c r="AG200" i="79"/>
  <c r="AK390" i="46"/>
  <c r="AB570" i="79"/>
  <c r="AJ385" i="79"/>
  <c r="AL201" i="79"/>
  <c r="AK392" i="79"/>
  <c r="P70" i="43" s="1"/>
  <c r="AG386" i="79"/>
  <c r="AL202" i="79"/>
  <c r="AK386" i="79"/>
  <c r="AL389" i="79"/>
  <c r="AG387" i="79"/>
  <c r="AE569" i="79"/>
  <c r="AK385" i="79"/>
  <c r="Y938" i="79"/>
  <c r="AL387" i="79"/>
  <c r="AB574" i="79"/>
  <c r="AH389" i="79"/>
  <c r="AI385" i="79"/>
  <c r="AH390" i="79"/>
  <c r="AG205" i="79"/>
  <c r="L67" i="43" s="1"/>
  <c r="AD200" i="79"/>
  <c r="AH385" i="79"/>
  <c r="Y387" i="79"/>
  <c r="AG390" i="79"/>
  <c r="Y389" i="79"/>
  <c r="AK390" i="79"/>
  <c r="AL392" i="79"/>
  <c r="Q70" i="43" s="1"/>
  <c r="AJ390" i="79"/>
  <c r="AF576" i="79"/>
  <c r="K73" i="43" s="1"/>
  <c r="AG389" i="79"/>
  <c r="AL388" i="79"/>
  <c r="AJ386" i="79"/>
  <c r="AB576" i="79"/>
  <c r="G73" i="43" s="1"/>
  <c r="AG199" i="79"/>
  <c r="AC571" i="79"/>
  <c r="AF389" i="79"/>
  <c r="Y944" i="79"/>
  <c r="Q19" i="47"/>
  <c r="AC569" i="79"/>
  <c r="Q24" i="47"/>
  <c r="AD205" i="79"/>
  <c r="I67" i="43" s="1"/>
  <c r="AD203" i="79"/>
  <c r="AG203" i="79"/>
  <c r="Y940" i="79"/>
  <c r="AI521" i="46"/>
  <c r="N63" i="43" s="1"/>
  <c r="AG201" i="79"/>
  <c r="AH521" i="46"/>
  <c r="M63" i="43" s="1"/>
  <c r="Q26" i="47"/>
  <c r="AK205" i="79"/>
  <c r="P67" i="43" s="1"/>
  <c r="AF200" i="79"/>
  <c r="Y936" i="79"/>
  <c r="AJ574" i="79"/>
  <c r="AF386" i="79"/>
  <c r="AK387" i="79"/>
  <c r="AL386" i="79"/>
  <c r="AG388" i="79"/>
  <c r="AC570" i="79"/>
  <c r="AJ569" i="79"/>
  <c r="AF390" i="79"/>
  <c r="AH388" i="79"/>
  <c r="AF572" i="79"/>
  <c r="AJ570" i="79"/>
  <c r="AJ571" i="79"/>
  <c r="AF574" i="79"/>
  <c r="AK389" i="79"/>
  <c r="AJ389" i="79"/>
  <c r="Z199" i="79"/>
  <c r="AG385" i="79"/>
  <c r="AH387" i="79"/>
  <c r="AB571" i="79"/>
  <c r="AH386" i="79"/>
  <c r="AF573" i="79"/>
  <c r="Z201" i="79"/>
  <c r="AF569" i="79"/>
  <c r="AL385" i="79"/>
  <c r="AJ392" i="79"/>
  <c r="O70" i="43" s="1"/>
  <c r="Z200" i="79"/>
  <c r="AB569" i="79"/>
  <c r="AJ568" i="79"/>
  <c r="AF568" i="79"/>
  <c r="Y934" i="79"/>
  <c r="AJ388" i="79"/>
  <c r="Y569" i="79"/>
  <c r="AB568" i="79"/>
  <c r="AJ572" i="79"/>
  <c r="AF570" i="79"/>
  <c r="AD573" i="79"/>
  <c r="Y941" i="79"/>
  <c r="AC386" i="79"/>
  <c r="AE568" i="79"/>
  <c r="AF202" i="79"/>
  <c r="Q31" i="47"/>
  <c r="AE576" i="79"/>
  <c r="J73" i="43" s="1"/>
  <c r="Q17" i="47"/>
  <c r="AK200" i="79"/>
  <c r="AL574" i="79"/>
  <c r="Z392" i="79"/>
  <c r="E70" i="43" s="1"/>
  <c r="Z388" i="79"/>
  <c r="AC568" i="79"/>
  <c r="AC199" i="79"/>
  <c r="AC390" i="79"/>
  <c r="AF385" i="79"/>
  <c r="AE573" i="79"/>
  <c r="AD569" i="79"/>
  <c r="AC392" i="79"/>
  <c r="H70" i="43" s="1"/>
  <c r="AI574" i="79"/>
  <c r="AI571" i="79"/>
  <c r="AC389" i="79"/>
  <c r="Z205" i="79"/>
  <c r="E67" i="43" s="1"/>
  <c r="Q21" i="47"/>
  <c r="AL573" i="79"/>
  <c r="AC576" i="79"/>
  <c r="H73" i="43" s="1"/>
  <c r="Y568" i="79"/>
  <c r="Z385" i="79"/>
  <c r="AC203" i="79"/>
  <c r="AC385" i="79"/>
  <c r="AF388" i="79"/>
  <c r="AD570" i="79"/>
  <c r="Y942" i="79"/>
  <c r="AK199" i="79"/>
  <c r="AF392" i="79"/>
  <c r="K70" i="43" s="1"/>
  <c r="AG521" i="46"/>
  <c r="L63" i="43" s="1"/>
  <c r="AF261" i="46"/>
  <c r="K57" i="43" s="1"/>
  <c r="P39" i="47" s="1"/>
  <c r="AC572" i="79"/>
  <c r="AE574" i="79"/>
  <c r="AD390" i="79"/>
  <c r="AC387" i="79"/>
  <c r="AE571" i="79"/>
  <c r="AC574" i="79"/>
  <c r="AE572" i="79"/>
  <c r="AD574" i="79"/>
  <c r="Y576" i="79"/>
  <c r="D73" i="43" s="1"/>
  <c r="AH574" i="79"/>
  <c r="AH573" i="79"/>
  <c r="AH570" i="79"/>
  <c r="AA1123" i="79"/>
  <c r="AA1122" i="79"/>
  <c r="AA1120" i="79"/>
  <c r="AA1118" i="79"/>
  <c r="AA1125" i="79"/>
  <c r="AA1117" i="79"/>
  <c r="AA1124" i="79"/>
  <c r="AA1126" i="79"/>
  <c r="AA1121" i="79"/>
  <c r="AA1119" i="79"/>
  <c r="AI390" i="79"/>
  <c r="Z568" i="79"/>
  <c r="Z570" i="79"/>
  <c r="Z576" i="79"/>
  <c r="E73" i="43" s="1"/>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9"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6" i="79"/>
  <c r="AE390"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7"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9" i="79"/>
  <c r="AH752" i="79"/>
  <c r="AH758" i="79"/>
  <c r="AH757" i="79"/>
  <c r="AH751" i="79"/>
  <c r="AH754" i="79"/>
  <c r="AH753" i="79"/>
  <c r="AH756" i="79"/>
  <c r="AH755" i="79"/>
  <c r="AL944" i="79"/>
  <c r="Q79" i="43" s="1"/>
  <c r="Y571" i="79"/>
  <c r="Y572" i="79"/>
  <c r="Z940" i="79"/>
  <c r="Z934" i="79"/>
  <c r="Z941" i="79"/>
  <c r="Z936" i="79"/>
  <c r="Z942" i="79"/>
  <c r="Z939" i="79"/>
  <c r="Z937" i="79"/>
  <c r="Z938" i="79"/>
  <c r="Z935" i="79"/>
  <c r="AI392" i="79"/>
  <c r="N70" i="43" s="1"/>
  <c r="AF203" i="79"/>
  <c r="Z569" i="79"/>
  <c r="Y388" i="79"/>
  <c r="Y390"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8" i="79"/>
  <c r="AF199" i="79"/>
  <c r="AE385" i="79"/>
  <c r="Z574" i="79"/>
  <c r="Y386" i="79"/>
  <c r="Y385"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91" i="79"/>
  <c r="F69" i="43" s="1"/>
  <c r="AG391" i="46"/>
  <c r="L60" i="43" s="1"/>
  <c r="D82" i="43"/>
  <c r="Y112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9"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K45" i="47" s="1"/>
  <c r="AL521" i="46"/>
  <c r="Q63" i="43" s="1"/>
  <c r="AC391" i="46"/>
  <c r="H60" i="43" s="1"/>
  <c r="M45" i="47" s="1"/>
  <c r="AE521" i="46"/>
  <c r="J63" i="43" s="1"/>
  <c r="AD391" i="46"/>
  <c r="I60" i="43" s="1"/>
  <c r="N51" i="47" s="1"/>
  <c r="AB521" i="46"/>
  <c r="G63" i="43" s="1"/>
  <c r="AD521" i="46"/>
  <c r="I63" i="43" s="1"/>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O83" i="47" s="1"/>
  <c r="AK575" i="79"/>
  <c r="P72" i="43" s="1"/>
  <c r="AM205" i="79"/>
  <c r="AD575" i="79"/>
  <c r="I72" i="43" s="1"/>
  <c r="AJ575" i="79"/>
  <c r="O72" i="43" s="1"/>
  <c r="AM521" i="46"/>
  <c r="AM523" i="46" s="1"/>
  <c r="U31" i="47"/>
  <c r="R55" i="43"/>
  <c r="AM386" i="79"/>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385" i="79"/>
  <c r="AM574" i="79"/>
  <c r="AM756" i="79"/>
  <c r="AM1126" i="79"/>
  <c r="AM754" i="79"/>
  <c r="AM1124" i="79"/>
  <c r="AM755" i="79"/>
  <c r="AM202" i="79"/>
  <c r="AM203" i="79"/>
  <c r="AM387" i="79"/>
  <c r="AM569" i="79"/>
  <c r="D79" i="43"/>
  <c r="R79" i="43" s="1"/>
  <c r="AM944" i="79"/>
  <c r="K104" i="43" s="1"/>
  <c r="AM938" i="79"/>
  <c r="AM390" i="79"/>
  <c r="AM571" i="79"/>
  <c r="R73" i="43"/>
  <c r="AM576" i="79"/>
  <c r="I104" i="43" s="1"/>
  <c r="AM392" i="46"/>
  <c r="E104" i="43" s="1"/>
  <c r="AM568" i="79"/>
  <c r="AM940" i="79"/>
  <c r="AM392" i="79"/>
  <c r="H104" i="43" s="1"/>
  <c r="AM572" i="79"/>
  <c r="AK391" i="46"/>
  <c r="P60" i="43" s="1"/>
  <c r="U47" i="47" s="1"/>
  <c r="AM389" i="79"/>
  <c r="AM388" i="79"/>
  <c r="AM573" i="79"/>
  <c r="AM934" i="79"/>
  <c r="AM936" i="79"/>
  <c r="AM1128" i="79"/>
  <c r="L104" i="43" s="1"/>
  <c r="G104" i="43"/>
  <c r="AM939" i="79"/>
  <c r="AM758" i="79"/>
  <c r="AM942" i="79"/>
  <c r="AM941" i="79"/>
  <c r="AM760" i="79"/>
  <c r="J104" i="43" s="1"/>
  <c r="D103" i="43"/>
  <c r="C103" i="43"/>
  <c r="AB204" i="79"/>
  <c r="G66" i="43" s="1"/>
  <c r="L81" i="47" s="1"/>
  <c r="AL575" i="79"/>
  <c r="Q72" i="43" s="1"/>
  <c r="E95" i="43"/>
  <c r="Z391" i="79"/>
  <c r="E69" i="43" s="1"/>
  <c r="AA204" i="79"/>
  <c r="F66" i="43" s="1"/>
  <c r="AG575" i="79"/>
  <c r="L72" i="43" s="1"/>
  <c r="AB391" i="79"/>
  <c r="G69" i="43" s="1"/>
  <c r="AA575" i="79"/>
  <c r="F72" i="43" s="1"/>
  <c r="R27" i="47"/>
  <c r="R29" i="47" s="1"/>
  <c r="P30" i="47"/>
  <c r="P37" i="47"/>
  <c r="P33" i="47"/>
  <c r="P56" i="47"/>
  <c r="P32" i="47"/>
  <c r="AG391" i="79"/>
  <c r="L69" i="43" s="1"/>
  <c r="AH391" i="79"/>
  <c r="M69" i="43" s="1"/>
  <c r="AB575" i="79"/>
  <c r="G72" i="43" s="1"/>
  <c r="AI575" i="79"/>
  <c r="N72" i="43" s="1"/>
  <c r="AJ391" i="79"/>
  <c r="O69" i="43" s="1"/>
  <c r="AL391" i="79"/>
  <c r="Q69" i="43" s="1"/>
  <c r="H97" i="43"/>
  <c r="P48" i="47"/>
  <c r="AD204" i="79"/>
  <c r="I66" i="43" s="1"/>
  <c r="K95" i="43"/>
  <c r="AF391" i="79"/>
  <c r="K69" i="43" s="1"/>
  <c r="P54" i="47"/>
  <c r="AF575" i="79"/>
  <c r="K72" i="43" s="1"/>
  <c r="AF204" i="79"/>
  <c r="K66" i="43" s="1"/>
  <c r="AK391" i="79"/>
  <c r="P69" i="43" s="1"/>
  <c r="AG204" i="79"/>
  <c r="L66" i="43" s="1"/>
  <c r="P34" i="47"/>
  <c r="P40" i="47"/>
  <c r="AK204" i="79"/>
  <c r="P66" i="43" s="1"/>
  <c r="Z204" i="79"/>
  <c r="E66" i="43" s="1"/>
  <c r="Y943" i="79"/>
  <c r="D78" i="43" s="1"/>
  <c r="H94" i="43"/>
  <c r="H96" i="43"/>
  <c r="AI204" i="79"/>
  <c r="N66" i="43" s="1"/>
  <c r="AE575" i="79"/>
  <c r="J72" i="43" s="1"/>
  <c r="P51" i="47"/>
  <c r="K94" i="43"/>
  <c r="AH575" i="79"/>
  <c r="M72" i="43" s="1"/>
  <c r="AC391" i="79"/>
  <c r="H69" i="43" s="1"/>
  <c r="I99" i="43"/>
  <c r="H93" i="43"/>
  <c r="H98" i="43"/>
  <c r="P55" i="47"/>
  <c r="AI1127" i="79"/>
  <c r="N81" i="43" s="1"/>
  <c r="AB1127" i="79"/>
  <c r="G81" i="43" s="1"/>
  <c r="J99" i="43"/>
  <c r="I95" i="43"/>
  <c r="P50" i="47"/>
  <c r="K101" i="43"/>
  <c r="R76" i="43"/>
  <c r="J98" i="43"/>
  <c r="R70" i="43"/>
  <c r="AC204" i="79"/>
  <c r="H66" i="43" s="1"/>
  <c r="AC575" i="79"/>
  <c r="H72" i="43" s="1"/>
  <c r="K97" i="43"/>
  <c r="L100" i="43"/>
  <c r="J97" i="43"/>
  <c r="P47" i="47"/>
  <c r="P35" i="47"/>
  <c r="P38" i="47"/>
  <c r="AD391" i="79"/>
  <c r="I69" i="43" s="1"/>
  <c r="AD1127" i="79"/>
  <c r="I81" i="43" s="1"/>
  <c r="AF943" i="79"/>
  <c r="K78" i="43" s="1"/>
  <c r="I93" i="43"/>
  <c r="P53" i="47"/>
  <c r="P36" i="47"/>
  <c r="P31" i="47"/>
  <c r="H95" i="43"/>
  <c r="AG943" i="79"/>
  <c r="L78" i="43" s="1"/>
  <c r="AI391" i="79"/>
  <c r="N69" i="43" s="1"/>
  <c r="I98" i="43"/>
  <c r="L94" i="43"/>
  <c r="R61" i="43"/>
  <c r="P46" i="47"/>
  <c r="P52" i="47"/>
  <c r="P41" i="47"/>
  <c r="J96" i="43"/>
  <c r="L95" i="43"/>
  <c r="K93" i="43"/>
  <c r="P45" i="47"/>
  <c r="P49" i="47"/>
  <c r="L102" i="43"/>
  <c r="M102" i="43" s="1"/>
  <c r="I94" i="43"/>
  <c r="AE391" i="79"/>
  <c r="J69" i="43" s="1"/>
  <c r="Z575" i="79"/>
  <c r="E72" i="43" s="1"/>
  <c r="AH943" i="79"/>
  <c r="M78" i="43" s="1"/>
  <c r="K99" i="43"/>
  <c r="AD759" i="79"/>
  <c r="I75" i="43" s="1"/>
  <c r="J93" i="43"/>
  <c r="AE943" i="79"/>
  <c r="J78" i="43" s="1"/>
  <c r="AL1127" i="79"/>
  <c r="Q81" i="43" s="1"/>
  <c r="AK759" i="79"/>
  <c r="P75" i="43" s="1"/>
  <c r="L93" i="43"/>
  <c r="Z1127" i="79"/>
  <c r="E81" i="43" s="1"/>
  <c r="G97" i="43"/>
  <c r="AH1127" i="79"/>
  <c r="M81" i="43" s="1"/>
  <c r="AF1127" i="79"/>
  <c r="K81" i="43" s="1"/>
  <c r="AC943" i="79"/>
  <c r="H78" i="43" s="1"/>
  <c r="AG1127" i="79"/>
  <c r="L81" i="43" s="1"/>
  <c r="L98" i="43"/>
  <c r="Z759" i="79"/>
  <c r="E75" i="43" s="1"/>
  <c r="J94" i="43"/>
  <c r="L97" i="43"/>
  <c r="AL759" i="79"/>
  <c r="Q75" i="43" s="1"/>
  <c r="AF759" i="79"/>
  <c r="K75" i="43" s="1"/>
  <c r="AD943" i="79"/>
  <c r="I78" i="43" s="1"/>
  <c r="J95" i="43"/>
  <c r="I96" i="43"/>
  <c r="Y575" i="79"/>
  <c r="D72" i="43" s="1"/>
  <c r="AC759" i="79"/>
  <c r="H75" i="43" s="1"/>
  <c r="K100" i="43"/>
  <c r="AK1127" i="79"/>
  <c r="P81" i="43" s="1"/>
  <c r="AJ1127" i="79"/>
  <c r="O81" i="43" s="1"/>
  <c r="AI759" i="79"/>
  <c r="N75" i="43" s="1"/>
  <c r="AA759" i="79"/>
  <c r="F75" i="43" s="1"/>
  <c r="I97" i="43"/>
  <c r="K96" i="43"/>
  <c r="Y391" i="79"/>
  <c r="D69" i="43" s="1"/>
  <c r="L99" i="43"/>
  <c r="R82" i="43"/>
  <c r="AJ943" i="79"/>
  <c r="O78" i="43" s="1"/>
  <c r="K98" i="43"/>
  <c r="AE1127" i="79"/>
  <c r="J81" i="43" s="1"/>
  <c r="AE759" i="79"/>
  <c r="J75" i="43" s="1"/>
  <c r="Z943" i="79"/>
  <c r="E78" i="43" s="1"/>
  <c r="AL943" i="79"/>
  <c r="Q78" i="43" s="1"/>
  <c r="L101" i="43"/>
  <c r="AA943" i="79"/>
  <c r="F78" i="43" s="1"/>
  <c r="AC1127" i="79"/>
  <c r="H81" i="43" s="1"/>
  <c r="AI943" i="79"/>
  <c r="N78" i="43" s="1"/>
  <c r="AB943" i="79"/>
  <c r="G78" i="43" s="1"/>
  <c r="AJ759" i="79"/>
  <c r="O75" i="43" s="1"/>
  <c r="AH759" i="79"/>
  <c r="M75" i="43" s="1"/>
  <c r="AK943" i="79"/>
  <c r="P78" i="43" s="1"/>
  <c r="AG759" i="79"/>
  <c r="L75" i="43" s="1"/>
  <c r="AB759" i="79"/>
  <c r="G75" i="43" s="1"/>
  <c r="L96" i="43"/>
  <c r="J100" i="43"/>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O78" i="47" l="1"/>
  <c r="O81" i="47"/>
  <c r="O80" i="47"/>
  <c r="O98" i="47"/>
  <c r="O86" i="47"/>
  <c r="O77" i="47"/>
  <c r="O76" i="47"/>
  <c r="O82" i="47"/>
  <c r="O85" i="47"/>
  <c r="O84" i="47"/>
  <c r="O75" i="47"/>
  <c r="U83" i="47"/>
  <c r="H20" i="43"/>
  <c r="E29" i="43"/>
  <c r="Q82" i="47"/>
  <c r="P83" i="47"/>
  <c r="R63" i="43"/>
  <c r="AM391" i="46"/>
  <c r="AM393" i="46" s="1"/>
  <c r="U63" i="47"/>
  <c r="U71" i="47"/>
  <c r="AM204" i="79"/>
  <c r="AM206" i="79" s="1"/>
  <c r="AM1127" i="79"/>
  <c r="AM1129" i="79" s="1"/>
  <c r="U48" i="47"/>
  <c r="U50" i="47"/>
  <c r="AM759" i="79"/>
  <c r="AM761" i="79" s="1"/>
  <c r="U61" i="47"/>
  <c r="U65" i="47"/>
  <c r="U49" i="47"/>
  <c r="U56" i="47"/>
  <c r="U68" i="47"/>
  <c r="U70" i="47"/>
  <c r="U45" i="47"/>
  <c r="U46" i="47"/>
  <c r="U60" i="47"/>
  <c r="U66" i="47"/>
  <c r="U69" i="47"/>
  <c r="U52" i="47"/>
  <c r="AM575" i="79"/>
  <c r="AM577" i="79" s="1"/>
  <c r="AM391" i="79"/>
  <c r="AM393" i="79" s="1"/>
  <c r="U62" i="47"/>
  <c r="U64" i="47"/>
  <c r="U54" i="47"/>
  <c r="U55" i="47"/>
  <c r="U67" i="47"/>
  <c r="U53" i="47"/>
  <c r="U51" i="47"/>
  <c r="AM943" i="79"/>
  <c r="AM945"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<sst xmlns="http://schemas.openxmlformats.org/spreadsheetml/2006/main" count="4168" uniqueCount="750">
  <si>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</si>
  <si>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</si>
  <si>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</si>
  <si>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</si>
  <si>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</si>
  <si>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</si>
  <si>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</si>
  <si>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</si>
  <si>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</si>
  <si>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</si>
  <si>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</si>
  <si>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</si>
  <si>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</si>
  <si>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</si>
  <si>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</si>
  <si>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</si>
  <si>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</si>
  <si>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</si>
  <si>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</si>
  <si>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</si>
  <si>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</si>
  <si>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</si>
  <si>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</si>
  <si>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</si>
  <si>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</si>
  <si>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</si>
  <si>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</si>
  <si>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</si>
  <si>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</si>
  <si>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</si>
  <si>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</si>
  <si>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</si>
  <si>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</si>
  <si>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</si>
  <si>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</si>
  <si>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</si>
  <si>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</si>
  <si>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</si>
  <si>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</si>
  <si>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</si>
  <si>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</si>
  <si>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</si>
  <si>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</si>
  <si>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</si>
  <si>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</si>
  <si>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</si>
  <si>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</si>
  <si>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</si>
  <si>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</si>
  <si>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</si>
  <si>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</si>
  <si>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</si>
  <si>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</si>
  <si>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</si>
  <si>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</si>
  <si>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</si>
  <si>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</si>
  <si>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</si>
  <si>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</si>
  <si>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</si>
  <si>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</si>
  <si>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</si>
  <si>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</si>
  <si>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</si>
  <si>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</si>
  <si>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</si>
  <si>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</si>
  <si>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</si>
  <si>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</si>
  <si>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</si>
  <si>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</si>
  <si>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</si>
  <si>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</si>
  <si>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</si>
  <si>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</si>
  <si>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</si>
  <si>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</si>
  <si>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</si>
  <si>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</si>
  <si>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</si>
  <si>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</si>
  <si>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</si>
  <si>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</si>
  <si>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</si>
  <si>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</si>
  <si>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</si>
  <si>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</si>
  <si>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</si>
  <si>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</si>
  <si>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</si>
  <si>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</si>
  <si>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</si>
  <si>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</si>
  <si>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</si>
  <si>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</si>
  <si>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</si>
  <si>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</si>
  <si>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</si>
  <si>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</si>
  <si>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</si>
  <si>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</si>
  <si>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</si>
  <si>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</si>
  <si>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</si>
  <si>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</si>
  <si>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</si>
  <si>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</si>
  <si>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</si>
  <si>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</si>
  <si>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</si>
  <si>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</si>
  <si>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</si>
  <si>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</si>
  <si>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</si>
  <si>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</si>
  <si>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</si>
  <si>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</si>
  <si>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</si>
  <si>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</si>
  <si>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</si>
  <si>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</si>
  <si>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</si>
  <si>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</si>
  <si>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</si>
  <si>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</si>
  <si>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</si>
  <si>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</si>
  <si>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</si>
  <si>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</si>
  <si>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</si>
  <si>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</si>
  <si>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</si>
  <si>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</si>
  <si>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</si>
  <si>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</si>
  <si>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</si>
  <si>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</si>
  <si>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</si>
  <si>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</si>
  <si>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</si>
  <si>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</si>
  <si>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</si>
  <si>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</si>
  <si>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</si>
  <si>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</si>
  <si>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</si>
  <si>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</si>
  <si>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</si>
  <si>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</si>
  <si>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</si>
  <si>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</si>
  <si>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</si>
  <si>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</si>
  <si>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</si>
  <si>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</si>
  <si>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</si>
  <si>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</si>
  <si>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</si>
  <si>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</si>
  <si>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</si>
  <si>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</si>
  <si>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</si>
  <si>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</si>
  <si>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</si>
  <si>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</si>
  <si>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</si>
  <si>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</si>
  <si>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</si>
  <si>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</si>
  <si>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</si>
  <si>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</si>
  <si>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</si>
  <si>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</si>
  <si>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</si>
  <si>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</si>
  <si>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</si>
  <si>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</si>
  <si>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</si>
  <si>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</si>
  <si>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</si>
  <si>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</si>
  <si>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</si>
  <si>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</si>
  <si>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</si>
  <si>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</si>
  <si>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</si>
  <si>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</si>
  <si>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</si>
  <si>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</si>
  <si>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</si>
  <si>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</si>
  <si>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</si>
  <si>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</si>
  <si>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</si>
  <si>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</si>
  <si>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</si>
  <si>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</si>
  <si>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</si>
  <si>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</si>
  <si>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</si>
  <si>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</si>
  <si>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</si>
  <si>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</si>
  <si>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</si>
  <si>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</si>
  <si>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</si>
  <si>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</si>
  <si>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</si>
  <si>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</si>
  <si>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</si>
  <si>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</si>
  <si>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</si>
  <si>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</si>
  <si>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</si>
  <si>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</si>
  <si>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</si>
  <si>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</si>
  <si>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</si>
  <si>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</si>
  <si>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</si>
  <si>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</si>
  <si>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</si>
  <si>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</si>
  <si>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</si>
  <si>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</si>
  <si>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</si>
  <si>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</si>
  <si>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</si>
  <si>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</si>
  <si>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</si>
  <si>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</si>
  <si>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</si>
  <si>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</si>
  <si>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</si>
  <si>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</si>
  <si>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</si>
  <si>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</si>
  <si>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</si>
  <si>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</si>
  <si>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</si>
  <si>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</si>
  <si>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</si>
  <si>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</si>
  <si>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</si>
  <si>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</si>
  <si>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</si>
  <si>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</si>
  <si>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</si>
  <si>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</si>
  <si>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</si>
  <si>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</si>
  <si>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</si>
  <si>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</si>
  <si>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</si>
  <si>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</si>
  <si>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</si>
  <si>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</si>
  <si>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</si>
  <si>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</si>
  <si>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</si>
  <si>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</si>
  <si>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</si>
  <si>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</si>
  <si>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</si>
  <si>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</si>
  <si>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</si>
  <si>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</si>
  <si>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</si>
  <si>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</si>
  <si>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</si>
  <si>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</si>
  <si>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</si>
  <si>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</si>
  <si>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</si>
  <si>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</si>
  <si>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</si>
  <si>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</si>
  <si>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</si>
  <si>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</si>
  <si>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</si>
  <si>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</si>
  <si>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</si>
  <si>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</si>
  <si>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</si>
  <si>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</si>
  <si>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</si>
  <si>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</si>
  <si>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</si>
  <si>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</si>
  <si>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</si>
  <si>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</si>
  <si>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</si>
  <si>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</si>
  <si>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</si>
  <si>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</si>
  <si>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</si>
  <si>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</si>
  <si>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</si>
  <si>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</si>
  <si>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</si>
  <si>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</si>
  <si>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</si>
  <si>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</si>
  <si>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</si>
  <si>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</si>
  <si>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</si>
  <si>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</si>
  <si>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</si>
  <si>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</si>
  <si>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</si>
  <si>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</si>
  <si>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</si>
  <si>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</si>
  <si>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</si>
  <si>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</si>
  <si>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</si>
  <si>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</si>
  <si>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</si>
  <si>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</si>
  <si>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</si>
  <si>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</si>
  <si>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</si>
  <si>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</si>
  <si>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</si>
  <si>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</si>
  <si>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</si>
  <si>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</si>
  <si>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</si>
  <si>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</si>
  <si>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</si>
  <si>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</si>
  <si>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</si>
  <si>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</si>
  <si>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</si>
  <si>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</si>
  <si>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</si>
  <si>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</si>
  <si>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</si>
  <si>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</si>
  <si>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</si>
  <si>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</si>
  <si>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</si>
  <si>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</si>
  <si>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</si>
  <si>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</si>
  <si>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</si>
  <si>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</si>
  <si>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</si>
  <si>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</si>
  <si>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</si>
  <si>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</si>
  <si>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</si>
  <si>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</si>
  <si>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</si>
  <si>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</si>
  <si>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</si>
  <si>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</si>
  <si>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</si>
  <si>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</si>
  <si>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</si>
  <si>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</si>
  <si>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</si>
  <si>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</si>
  <si>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</si>
  <si>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</si>
  <si>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</si>
  <si>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</si>
  <si>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</si>
  <si>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</si>
  <si>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</si>
  <si>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</si>
  <si>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</si>
  <si>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</si>
  <si>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</si>
  <si>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</si>
  <si>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</si>
  <si>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</si>
  <si>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</si>
  <si>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</si>
  <si>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</si>
  <si>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</si>
  <si>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</si>
  <si>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</si>
  <si>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</si>
  <si>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</si>
  <si>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</si>
  <si>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</si>
  <si>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</si>
  <si>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</si>
  <si>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</si>
  <si>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</si>
  <si>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</si>
  <si>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</si>
  <si>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</si>
  <si>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</si>
  <si>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</si>
  <si>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</si>
  <si>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</si>
  <si>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</si>
  <si>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</si>
  <si>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</si>
  <si>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</si>
  <si>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</si>
  <si>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</si>
  <si>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</si>
  <si>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</si>
  <si>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</si>
  <si>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</si>
  <si>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</si>
  <si>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</si>
  <si>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</si>
  <si>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</si>
  <si>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</si>
  <si>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</si>
  <si>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</si>
  <si>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</si>
  <si>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</si>
  <si>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</si>
  <si>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</si>
  <si>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</si>
  <si>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</si>
  <si>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</si>
  <si>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</si>
  <si>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</si>
  <si>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</si>
  <si>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</si>
  <si>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</si>
  <si>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</si>
  <si>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</si>
  <si>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</si>
  <si>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</si>
  <si>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</si>
  <si>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</si>
  <si>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</si>
  <si>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</si>
  <si>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</si>
  <si>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</si>
  <si>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</si>
  <si>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</si>
  <si>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</si>
  <si>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</si>
  <si>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</si>
  <si>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</si>
  <si>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</si>
  <si>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</si>
  <si>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</si>
  <si>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</si>
  <si>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</si>
  <si>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</si>
  <si>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</si>
  <si>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</si>
  <si>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</si>
  <si>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</si>
  <si>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</si>
  <si>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</si>
  <si>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</si>
  <si>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</si>
  <si>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</si>
  <si>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</si>
  <si>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</si>
  <si>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</si>
  <si>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</si>
  <si>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</si>
  <si>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</si>
  <si>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</si>
  <si>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</si>
  <si>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</si>
  <si>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</si>
  <si>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</si>
  <si>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</si>
  <si>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</si>
  <si>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</si>
  <si>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</si>
  <si>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</si>
  <si>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</si>
  <si>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</si>
  <si>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</si>
  <si>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</si>
  <si>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</si>
  <si>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</si>
  <si>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</si>
  <si>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</si>
  <si>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</si>
  <si>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</si>
  <si>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</si>
  <si>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</si>
  <si>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</si>
  <si>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</si>
  <si>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</si>
  <si>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</si>
  <si>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</si>
  <si>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</si>
  <si>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</si>
  <si>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</si>
  <si>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</si>
  <si>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</si>
  <si>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</si>
  <si>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</si>
  <si>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</si>
  <si>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</si>
  <si>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</si>
  <si>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</si>
  <si>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</si>
  <si>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</si>
  <si>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</si>
  <si>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</si>
  <si>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</si>
  <si>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</si>
  <si>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</si>
  <si>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</si>
  <si>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</si>
  <si>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</si>
  <si>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</si>
  <si>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</si>
  <si>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</si>
  <si>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</si>
  <si>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</si>
  <si>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</si>
  <si>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</si>
  <si>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</si>
  <si>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</si>
  <si>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</si>
  <si>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</si>
  <si>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</si>
  <si>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</si>
  <si>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</si>
  <si>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</si>
  <si>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</si>
  <si>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</si>
  <si>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</si>
  <si>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</si>
  <si>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</si>
  <si>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</si>
  <si>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</si>
  <si>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</si>
  <si>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</si>
  <si>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</si>
  <si>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</si>
  <si>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</si>
  <si>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</si>
  <si>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</si>
  <si>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</si>
  <si>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</si>
  <si>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</si>
  <si>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</si>
  <si>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</si>
  <si>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</si>
  <si>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</si>
  <si>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</si>
  <si>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</si>
  <si>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</si>
  <si>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</si>
  <si>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</si>
  <si>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</si>
  <si>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</si>
  <si>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</si>
  <si>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</si>
  <si>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</si>
  <si>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</si>
  <si>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</si>
  <si>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</si>
  <si>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</si>
  <si>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</si>
  <si>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</si>
  <si>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</si>
  <si>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</si>
  <si>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</si>
  <si>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</si>
  <si>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</si>
  <si>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</si>
  <si>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</si>
  <si>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</si>
  <si>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</si>
  <si>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</si>
  <si>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</si>
  <si>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</si>
  <si>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</si>
  <si>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</si>
  <si>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</si>
  <si>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</si>
  <si>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</si>
  <si>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</si>
  <si>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</si>
  <si>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</si>
  <si>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</si>
  <si>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</si>
  <si>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</si>
  <si>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</si>
  <si>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</si>
  <si>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</si>
  <si>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</si>
  <si>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</si>
  <si>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</si>
  <si>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</si>
  <si>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</si>
  <si>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</si>
  <si>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</si>
  <si>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</si>
  <si>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</si>
  <si>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</si>
  <si>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</si>
  <si>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</si>
  <si>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</si>
  <si>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</si>
  <si>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</si>
  <si>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</si>
  <si>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</si>
  <si>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</si>
  <si>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</si>
  <si>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</si>
  <si>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</si>
  <si>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</si>
  <si>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</si>
  <si>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</si>
  <si>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</si>
  <si>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</si>
  <si>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</si>
  <si>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</si>
  <si>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</si>
  <si>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</si>
  <si>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</si>
  <si>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</si>
  <si>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</si>
  <si>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</si>
  <si>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</si>
  <si>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</si>
  <si>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</si>
  <si>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</si>
  <si>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</si>
  <si>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</si>
  <si>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</si>
  <si>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</si>
  <si>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</si>
  <si>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</si>
  <si>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</si>
  <si>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</si>
  <si>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</si>
  <si>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</si>
  <si>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</si>
  <si>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</si>
  <si>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</si>
  <si>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</si>
  <si>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</si>
  <si>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</si>
  <si>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</si>
  <si>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</si>
  <si>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</si>
  <si>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</si>
  <si>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</si>
  <si>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</si>
  <si>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</si>
  <si>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</si>
  <si>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</si>
  <si>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</si>
  <si>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</si>
  <si>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</si>
  <si>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</si>
  <si>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</si>
  <si>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</si>
  <si>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</si>
  <si>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</si>
  <si>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</si>
  <si>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</si>
  <si>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</si>
  <si>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</si>
  <si>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</si>
  <si>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</si>
  <si>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</si>
  <si>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</si>
  <si>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</si>
  <si>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</si>
  <si>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</si>
  <si>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</si>
  <si>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</si>
  <si>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</si>
  <si>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</si>
  <si>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</si>
  <si>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</si>
  <si>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</si>
  <si>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</si>
  <si>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</si>
  <si>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Kitchener-Wilmot Hydro Inc</t>
  </si>
  <si>
    <t>EB-2015-0084</t>
  </si>
  <si>
    <t>2015-2016</t>
  </si>
  <si>
    <t>EB-2017-0056</t>
  </si>
  <si>
    <t>EB-2016-0088</t>
  </si>
  <si>
    <t>EB-2014-0089</t>
  </si>
  <si>
    <t>2014 Settlement Agreement, p. 25 Settlement Table #3e</t>
  </si>
  <si>
    <t>2014 Balance</t>
  </si>
  <si>
    <t>Tier 1</t>
  </si>
  <si>
    <t>Consumer</t>
  </si>
  <si>
    <t>Kitchener-Wilmot Hydro Inc.</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</si>
  <si>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</si>
  <si>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</si>
  <si>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</si>
  <si>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</si>
  <si>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</si>
  <si>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</si>
  <si>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</si>
  <si>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</si>
  <si>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C&amp;I</t>
  </si>
  <si>
    <t>Home Assistance</t>
  </si>
  <si>
    <t>Non-Tier 1</t>
  </si>
  <si>
    <t>Tier 1 - 2011 Adjustment</t>
  </si>
  <si>
    <t>ERIP</t>
  </si>
  <si>
    <t>Energy Audit Funding</t>
  </si>
  <si>
    <t>DR-3</t>
  </si>
  <si>
    <t>peaksaverPLUS</t>
  </si>
  <si>
    <t>peaksaverPLUS (IHD)</t>
  </si>
  <si>
    <t>Small Business Lighting</t>
  </si>
  <si>
    <t>Annual Coupons</t>
  </si>
  <si>
    <t>Bi-Annual Retailer Events</t>
  </si>
  <si>
    <t>HVAC</t>
  </si>
  <si>
    <t>Non-LDC</t>
  </si>
  <si>
    <t>Commercial</t>
  </si>
  <si>
    <t>Time-of-Use Savings</t>
  </si>
  <si>
    <t>non-Tier 1</t>
  </si>
  <si>
    <t xml:space="preserve">Demand Response 3 </t>
  </si>
  <si>
    <t>Commercial Demand Response</t>
  </si>
  <si>
    <t>Energy Managers</t>
  </si>
  <si>
    <t>EnerNOC Pilot Program</t>
  </si>
  <si>
    <t>Loblaw P4P Pilot Program</t>
  </si>
  <si>
    <t>SEG Pilot Program</t>
  </si>
  <si>
    <t>Social Benchmarking Pilot Program</t>
  </si>
  <si>
    <t>EB-2012-0143</t>
  </si>
  <si>
    <t>EB-2013-0147</t>
  </si>
  <si>
    <t>2011-0179</t>
  </si>
  <si>
    <t>EB-2010-0094</t>
  </si>
  <si>
    <t>EB-2009-0267</t>
  </si>
  <si>
    <t>Save on Energy Heating &amp; Cooling Program</t>
  </si>
  <si>
    <t>Home Depot Home Appliance Market Uplift Conservation Fund Pilot Program</t>
  </si>
  <si>
    <t>Small &amp; Medium Business Energy Management System LDC Innovation Fund Pilot Program</t>
  </si>
  <si>
    <t>Summary of rate allocation used on tabs 4 and 5 of this workform.  The allocation is based on customer participation from each rate class in the programs reported by the IESO in the final verified results.</t>
  </si>
  <si>
    <t>Demand Response 3 Programs:  Net Energy Savings and Net Demand Savings are entered for the programs in order to reconcile LRAM schedules with the IESO Final Results Report for the affected years. No Monthly Multiplier entered for these programs, therefore, no lost revenue was calculated.</t>
  </si>
  <si>
    <t>Programs</t>
  </si>
  <si>
    <t>General 
Service 
&lt;50 kW</t>
  </si>
  <si>
    <t>General
 Service 
&gt;50</t>
  </si>
  <si>
    <t>2011-2014 LRAM</t>
  </si>
  <si>
    <r>
      <t>New Construction</t>
    </r>
    <r>
      <rPr>
        <b/>
        <sz val="11"/>
        <color theme="1"/>
        <rFont val="Calibri"/>
        <family val="2"/>
        <scheme val="minor"/>
      </rPr>
      <t xml:space="preserve"> </t>
    </r>
  </si>
  <si>
    <t>Demand Response</t>
  </si>
  <si>
    <t>Demand Response (IHD)</t>
  </si>
  <si>
    <t>2015-2020 LRAM</t>
  </si>
  <si>
    <t>HVAC Incentives Initaitive</t>
  </si>
  <si>
    <t>B277</t>
  </si>
  <si>
    <t>Added program to listing as KWHI had Lost Revenue from this Program</t>
  </si>
  <si>
    <t>Note:  LDC to make note of the years removed from this table, whose distribution rates are not part of the LRAMVA disposition - 2017 &amp; 2018 has been deleted as this is not part of the dispostion</t>
  </si>
  <si>
    <t>EB-2019-0049</t>
  </si>
  <si>
    <t>2020 COS Application</t>
  </si>
  <si>
    <t>2016 IRM Application</t>
  </si>
  <si>
    <t>EB-2018-0048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</si>
</sst>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1"/>
      <color rgb="FF0070C0"/>
      <name val="Calibri"/>
      <family val="2"/>
      <scheme val="minor"/>
    </font>
    <font>
      <b/>
      <u/>
      <sz val="12"/>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3" tint="0.79998168889431442"/>
        <bgColor indexed="64"/>
      </patternFill>
    </fill>
    <fill>
      <patternFill patternType="solid">
        <fgColor theme="7" tint="0.59999389629810485"/>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237" fontId="41" fillId="28" borderId="0" xfId="0" applyNumberFormat="1" applyFont="1" applyFill="1" applyBorder="1" applyAlignment="1">
      <alignment horizontal="center" vertical="center"/>
    </xf>
    <xf numFmtId="237" fontId="51" fillId="91" borderId="0" xfId="0" applyNumberFormat="1" applyFont="1" applyFill="1" applyAlignment="1">
      <alignment horizontal="center"/>
    </xf>
    <xf numFmtId="237" fontId="41" fillId="28" borderId="0" xfId="72" applyNumberFormat="1" applyFont="1" applyFill="1" applyBorder="1" applyAlignment="1" applyProtection="1">
      <alignment horizontal="center" vertical="center"/>
      <protection locked="0"/>
    </xf>
    <xf numFmtId="0" fontId="0" fillId="94" borderId="0" xfId="0" applyFill="1"/>
    <xf numFmtId="0" fontId="0" fillId="94" borderId="89" xfId="0" applyFill="1" applyBorder="1"/>
    <xf numFmtId="0" fontId="3" fillId="94" borderId="0" xfId="0" applyFont="1" applyFill="1" applyBorder="1" applyAlignment="1">
      <alignment horizontal="center"/>
    </xf>
    <xf numFmtId="0" fontId="0" fillId="94" borderId="12" xfId="0" applyFill="1" applyBorder="1"/>
    <xf numFmtId="0" fontId="0" fillId="94" borderId="0" xfId="0" applyFill="1" applyBorder="1"/>
    <xf numFmtId="0" fontId="3" fillId="94" borderId="5" xfId="0" applyFont="1" applyFill="1" applyBorder="1" applyAlignment="1">
      <alignment vertical="center"/>
    </xf>
    <xf numFmtId="0" fontId="0" fillId="94" borderId="5" xfId="0" applyFill="1" applyBorder="1"/>
    <xf numFmtId="0" fontId="11" fillId="94" borderId="144" xfId="0" applyNumberFormat="1" applyFont="1" applyFill="1" applyBorder="1" applyAlignment="1" applyProtection="1">
      <alignment horizontal="center" vertical="center" wrapText="1"/>
      <protection locked="0"/>
    </xf>
    <xf numFmtId="0" fontId="11" fillId="94" borderId="145" xfId="0" applyNumberFormat="1" applyFont="1" applyFill="1" applyBorder="1" applyAlignment="1" applyProtection="1">
      <alignment horizontal="center" vertical="center" wrapText="1"/>
      <protection locked="0"/>
    </xf>
    <xf numFmtId="0" fontId="11" fillId="94" borderId="146" xfId="0" applyNumberFormat="1" applyFont="1" applyFill="1" applyBorder="1" applyAlignment="1" applyProtection="1">
      <alignment horizontal="center" vertical="center" wrapText="1"/>
      <protection locked="0"/>
    </xf>
    <xf numFmtId="0" fontId="11" fillId="94" borderId="147" xfId="0" applyNumberFormat="1" applyFont="1" applyFill="1" applyBorder="1" applyAlignment="1" applyProtection="1">
      <alignment horizontal="center" vertical="center" wrapText="1"/>
      <protection locked="0"/>
    </xf>
    <xf numFmtId="0" fontId="32" fillId="95" borderId="138" xfId="0" quotePrefix="1" applyFont="1" applyFill="1" applyBorder="1"/>
    <xf numFmtId="0" fontId="0" fillId="95" borderId="138" xfId="0" applyFill="1" applyBorder="1"/>
    <xf numFmtId="0" fontId="0" fillId="95" borderId="122" xfId="0" applyFill="1" applyBorder="1"/>
    <xf numFmtId="0" fontId="0" fillId="95" borderId="134" xfId="0" applyFill="1" applyBorder="1"/>
    <xf numFmtId="0" fontId="241" fillId="2" borderId="0" xfId="0" applyFont="1" applyFill="1"/>
    <xf numFmtId="9" fontId="0" fillId="2" borderId="89" xfId="72" applyFont="1" applyFill="1" applyBorder="1"/>
    <xf numFmtId="9" fontId="0" fillId="2" borderId="0" xfId="72" applyFont="1" applyFill="1"/>
    <xf numFmtId="9" fontId="0" fillId="2" borderId="12" xfId="72" applyFont="1" applyFill="1" applyBorder="1"/>
    <xf numFmtId="9" fontId="0" fillId="2" borderId="0" xfId="72" applyFont="1" applyFill="1" applyBorder="1"/>
    <xf numFmtId="237" fontId="0" fillId="0" borderId="89" xfId="72" applyNumberFormat="1" applyFont="1" applyFill="1" applyBorder="1"/>
    <xf numFmtId="237" fontId="0" fillId="0" borderId="0" xfId="72" applyNumberFormat="1" applyFont="1" applyFill="1"/>
    <xf numFmtId="237" fontId="0" fillId="0" borderId="12" xfId="72" applyNumberFormat="1" applyFont="1" applyFill="1" applyBorder="1"/>
    <xf numFmtId="237" fontId="0" fillId="0" borderId="0" xfId="72" applyNumberFormat="1" applyFont="1" applyFill="1" applyBorder="1"/>
    <xf numFmtId="0" fontId="241" fillId="2" borderId="103" xfId="0" applyFont="1" applyFill="1" applyBorder="1"/>
    <xf numFmtId="0" fontId="0" fillId="2" borderId="103" xfId="0" applyFill="1" applyBorder="1"/>
    <xf numFmtId="237" fontId="0" fillId="0" borderId="118" xfId="72" applyNumberFormat="1" applyFont="1" applyFill="1" applyBorder="1"/>
    <xf numFmtId="237" fontId="0" fillId="0" borderId="103" xfId="72" applyNumberFormat="1" applyFont="1" applyFill="1" applyBorder="1"/>
    <xf numFmtId="237" fontId="0" fillId="0" borderId="97" xfId="72" applyNumberFormat="1" applyFont="1" applyFill="1" applyBorder="1"/>
    <xf numFmtId="0" fontId="242" fillId="2" borderId="0" xfId="0" applyFont="1" applyFill="1"/>
    <xf numFmtId="0" fontId="0" fillId="2" borderId="5" xfId="0" applyFill="1" applyBorder="1"/>
    <xf numFmtId="237" fontId="0" fillId="0" borderId="109" xfId="72" applyNumberFormat="1" applyFont="1" applyFill="1" applyBorder="1"/>
    <xf numFmtId="237" fontId="0" fillId="0" borderId="5" xfId="72" applyNumberFormat="1" applyFont="1" applyFill="1" applyBorder="1"/>
    <xf numFmtId="237" fontId="0" fillId="0" borderId="112" xfId="72" applyNumberFormat="1" applyFont="1" applyFill="1" applyBorder="1"/>
    <xf numFmtId="0" fontId="0" fillId="2" borderId="109" xfId="0" applyFill="1" applyBorder="1"/>
    <xf numFmtId="3" fontId="41" fillId="2" borderId="0" xfId="0" applyNumberFormat="1" applyFont="1" applyFill="1" applyAlignment="1" applyProtection="1">
      <alignment horizontal="center" vertical="center"/>
      <protection locked="0"/>
    </xf>
    <xf numFmtId="3" fontId="41" fillId="2" borderId="0" xfId="0" applyNumberFormat="1" applyFont="1" applyFill="1" applyAlignment="1" applyProtection="1">
      <alignment wrapText="1"/>
      <protection locked="0"/>
    </xf>
    <xf numFmtId="3" fontId="41" fillId="2" borderId="0" xfId="0" quotePrefix="1" applyNumberFormat="1" applyFont="1" applyFill="1" applyAlignment="1" applyProtection="1">
      <alignment wrapText="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94" borderId="143" xfId="0" applyFont="1" applyFill="1" applyBorder="1" applyAlignment="1">
      <alignment horizontal="center"/>
    </xf>
    <xf numFmtId="0" fontId="3" fillId="94" borderId="131" xfId="0" applyFont="1" applyFill="1" applyBorder="1" applyAlignment="1">
      <alignment horizontal="center"/>
    </xf>
    <xf numFmtId="0" fontId="3" fillId="94" borderId="132"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20360821"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8197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82" t="s">
        <v>174</v>
      </c>
      <c r="C3" s="782"/>
    </row>
    <row r="4" spans="1:3" ht="11.25" customHeight="1"/>
    <row r="5" spans="1:3" s="30" customFormat="1" ht="25.5" customHeight="1">
      <c r="B5" s="60" t="s">
        <v>419</v>
      </c>
      <c r="C5" s="60" t="s">
        <v>173</v>
      </c>
    </row>
    <row r="6" spans="1:3" s="176" customFormat="1" ht="48" customHeight="1">
      <c r="A6" s="241"/>
      <c r="B6" s="618" t="s">
        <v>170</v>
      </c>
      <c r="C6" s="671" t="s">
        <v>597</v>
      </c>
    </row>
    <row r="7" spans="1:3" s="176" customFormat="1" ht="21" customHeight="1">
      <c r="A7" s="241"/>
      <c r="B7" s="612" t="s">
        <v>551</v>
      </c>
      <c r="C7" s="672" t="s">
        <v>610</v>
      </c>
    </row>
    <row r="8" spans="1:3" s="176" customFormat="1" ht="32.25" customHeight="1">
      <c r="B8" s="612" t="s">
        <v>367</v>
      </c>
      <c r="C8" s="673" t="s">
        <v>598</v>
      </c>
    </row>
    <row r="9" spans="1:3" s="176" customFormat="1" ht="27.75" customHeight="1">
      <c r="B9" s="612" t="s">
        <v>169</v>
      </c>
      <c r="C9" s="673" t="s">
        <v>599</v>
      </c>
    </row>
    <row r="10" spans="1:3" s="176" customFormat="1" ht="33" customHeight="1">
      <c r="B10" s="612" t="s">
        <v>595</v>
      </c>
      <c r="C10" s="672" t="s">
        <v>603</v>
      </c>
    </row>
    <row r="11" spans="1:3" s="176" customFormat="1" ht="26.25" customHeight="1">
      <c r="B11" s="627" t="s">
        <v>368</v>
      </c>
      <c r="C11" s="675" t="s">
        <v>600</v>
      </c>
    </row>
    <row r="12" spans="1:3" s="176" customFormat="1" ht="39.75" customHeight="1">
      <c r="B12" s="612" t="s">
        <v>369</v>
      </c>
      <c r="C12" s="673" t="s">
        <v>601</v>
      </c>
    </row>
    <row r="13" spans="1:3" s="176" customFormat="1" ht="18" customHeight="1">
      <c r="B13" s="612" t="s">
        <v>370</v>
      </c>
      <c r="C13" s="673" t="s">
        <v>602</v>
      </c>
    </row>
    <row r="14" spans="1:3" s="176" customFormat="1" ht="13.5" customHeight="1">
      <c r="B14" s="612"/>
      <c r="C14" s="674"/>
    </row>
    <row r="15" spans="1:3" s="176" customFormat="1" ht="18" customHeight="1">
      <c r="B15" s="612" t="s">
        <v>667</v>
      </c>
      <c r="C15" s="672" t="s">
        <v>665</v>
      </c>
    </row>
    <row r="16" spans="1:3" s="176" customFormat="1" ht="8.25" customHeight="1">
      <c r="B16" s="612"/>
      <c r="C16" s="674"/>
    </row>
    <row r="17" spans="2:3" s="176" customFormat="1" ht="33" customHeight="1">
      <c r="B17" s="676" t="s">
        <v>596</v>
      </c>
      <c r="C17" s="677" t="s">
        <v>666</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43"/>
  <sheetViews>
    <sheetView topLeftCell="J499" zoomScale="90" zoomScaleNormal="90" zoomScaleSheetLayoutView="80" zoomScalePageLayoutView="85" workbookViewId="0">
      <selection activeCell="Y135" sqref="Y13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10.140625" style="253" bestFit="1" customWidth="1" outlineLevel="1"/>
    <col min="14" max="14" width="12.42578125" style="253" customWidth="1" outlineLevel="1"/>
    <col min="15" max="15" width="17.5703125" style="253" customWidth="1"/>
    <col min="16" max="24" width="10.140625" style="253" bestFit="1"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48"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7" t="s">
        <v>550</v>
      </c>
      <c r="D5" s="82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8" t="s">
        <v>504</v>
      </c>
      <c r="C7" s="847" t="s">
        <v>628</v>
      </c>
      <c r="D7" s="847"/>
      <c r="E7" s="847"/>
      <c r="F7" s="847"/>
      <c r="G7" s="847"/>
      <c r="H7" s="847"/>
      <c r="I7" s="847"/>
      <c r="J7" s="847"/>
      <c r="K7" s="847"/>
      <c r="L7" s="847"/>
      <c r="M7" s="847"/>
      <c r="N7" s="847"/>
      <c r="O7" s="847"/>
      <c r="P7" s="847"/>
      <c r="Q7" s="847"/>
      <c r="R7" s="847"/>
      <c r="S7" s="847"/>
      <c r="T7" s="847"/>
      <c r="U7" s="847"/>
      <c r="V7" s="847"/>
      <c r="W7" s="847"/>
      <c r="X7" s="847"/>
      <c r="Y7" s="606"/>
      <c r="Z7" s="606"/>
      <c r="AA7" s="606"/>
      <c r="AB7" s="606"/>
      <c r="AC7" s="606"/>
      <c r="AD7" s="606"/>
      <c r="AE7" s="270"/>
      <c r="AF7" s="270"/>
      <c r="AG7" s="270"/>
      <c r="AH7" s="270"/>
      <c r="AI7" s="270"/>
      <c r="AJ7" s="270"/>
      <c r="AK7" s="270"/>
      <c r="AL7" s="270"/>
    </row>
    <row r="8" spans="1:39" s="271" customFormat="1" ht="58.5" customHeight="1">
      <c r="A8" s="509"/>
      <c r="B8" s="848"/>
      <c r="C8" s="847" t="s">
        <v>567</v>
      </c>
      <c r="D8" s="847"/>
      <c r="E8" s="847"/>
      <c r="F8" s="847"/>
      <c r="G8" s="847"/>
      <c r="H8" s="847"/>
      <c r="I8" s="847"/>
      <c r="J8" s="847"/>
      <c r="K8" s="847"/>
      <c r="L8" s="847"/>
      <c r="M8" s="847"/>
      <c r="N8" s="847"/>
      <c r="O8" s="847"/>
      <c r="P8" s="847"/>
      <c r="Q8" s="847"/>
      <c r="R8" s="847"/>
      <c r="S8" s="847"/>
      <c r="T8" s="847"/>
      <c r="U8" s="847"/>
      <c r="V8" s="847"/>
      <c r="W8" s="847"/>
      <c r="X8" s="847"/>
      <c r="Y8" s="606"/>
      <c r="Z8" s="606"/>
      <c r="AA8" s="606"/>
      <c r="AB8" s="606"/>
      <c r="AC8" s="606"/>
      <c r="AD8" s="606"/>
      <c r="AE8" s="272"/>
      <c r="AF8" s="255"/>
      <c r="AG8" s="255"/>
      <c r="AH8" s="255"/>
      <c r="AI8" s="255"/>
      <c r="AJ8" s="255"/>
      <c r="AK8" s="255"/>
      <c r="AL8" s="255"/>
      <c r="AM8" s="256"/>
    </row>
    <row r="9" spans="1:39" s="271" customFormat="1" ht="57.75" customHeight="1">
      <c r="A9" s="509"/>
      <c r="B9" s="273"/>
      <c r="C9" s="847" t="s">
        <v>566</v>
      </c>
      <c r="D9" s="847"/>
      <c r="E9" s="847"/>
      <c r="F9" s="847"/>
      <c r="G9" s="847"/>
      <c r="H9" s="847"/>
      <c r="I9" s="847"/>
      <c r="J9" s="847"/>
      <c r="K9" s="847"/>
      <c r="L9" s="847"/>
      <c r="M9" s="847"/>
      <c r="N9" s="847"/>
      <c r="O9" s="847"/>
      <c r="P9" s="847"/>
      <c r="Q9" s="847"/>
      <c r="R9" s="847"/>
      <c r="S9" s="847"/>
      <c r="T9" s="847"/>
      <c r="U9" s="847"/>
      <c r="V9" s="847"/>
      <c r="W9" s="847"/>
      <c r="X9" s="847"/>
      <c r="Y9" s="606"/>
      <c r="Z9" s="606"/>
      <c r="AA9" s="606"/>
      <c r="AB9" s="606"/>
      <c r="AC9" s="606"/>
      <c r="AD9" s="606"/>
      <c r="AE9" s="272"/>
      <c r="AF9" s="255"/>
      <c r="AG9" s="255"/>
      <c r="AH9" s="255"/>
      <c r="AI9" s="255"/>
      <c r="AJ9" s="255"/>
      <c r="AK9" s="255"/>
      <c r="AL9" s="255"/>
      <c r="AM9" s="256"/>
    </row>
    <row r="10" spans="1:39" ht="41.25" customHeight="1">
      <c r="B10" s="275"/>
      <c r="C10" s="847" t="s">
        <v>631</v>
      </c>
      <c r="D10" s="847"/>
      <c r="E10" s="847"/>
      <c r="F10" s="847"/>
      <c r="G10" s="847"/>
      <c r="H10" s="847"/>
      <c r="I10" s="847"/>
      <c r="J10" s="847"/>
      <c r="K10" s="847"/>
      <c r="L10" s="847"/>
      <c r="M10" s="847"/>
      <c r="N10" s="847"/>
      <c r="O10" s="847"/>
      <c r="P10" s="847"/>
      <c r="Q10" s="847"/>
      <c r="R10" s="847"/>
      <c r="S10" s="847"/>
      <c r="T10" s="847"/>
      <c r="U10" s="847"/>
      <c r="V10" s="847"/>
      <c r="W10" s="847"/>
      <c r="X10" s="847"/>
      <c r="Y10" s="606"/>
      <c r="Z10" s="606"/>
      <c r="AA10" s="606"/>
      <c r="AB10" s="606"/>
      <c r="AC10" s="606"/>
      <c r="AD10" s="606"/>
      <c r="AE10" s="272"/>
      <c r="AF10" s="276"/>
      <c r="AG10" s="276"/>
      <c r="AH10" s="276"/>
      <c r="AI10" s="276"/>
      <c r="AJ10" s="276"/>
      <c r="AK10" s="276"/>
      <c r="AL10" s="276"/>
    </row>
    <row r="11" spans="1:39" ht="53.25" customHeight="1">
      <c r="C11" s="847" t="s">
        <v>617</v>
      </c>
      <c r="D11" s="847"/>
      <c r="E11" s="847"/>
      <c r="F11" s="847"/>
      <c r="G11" s="847"/>
      <c r="H11" s="847"/>
      <c r="I11" s="847"/>
      <c r="J11" s="847"/>
      <c r="K11" s="847"/>
      <c r="L11" s="847"/>
      <c r="M11" s="847"/>
      <c r="N11" s="847"/>
      <c r="O11" s="847"/>
      <c r="P11" s="847"/>
      <c r="Q11" s="847"/>
      <c r="R11" s="847"/>
      <c r="S11" s="847"/>
      <c r="T11" s="847"/>
      <c r="U11" s="847"/>
      <c r="V11" s="847"/>
      <c r="W11" s="847"/>
      <c r="X11" s="847"/>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8"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48"/>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8" t="s">
        <v>211</v>
      </c>
      <c r="C19" s="840" t="s">
        <v>33</v>
      </c>
      <c r="D19" s="284" t="s">
        <v>421</v>
      </c>
      <c r="E19" s="842" t="s">
        <v>209</v>
      </c>
      <c r="F19" s="843"/>
      <c r="G19" s="843"/>
      <c r="H19" s="843"/>
      <c r="I19" s="843"/>
      <c r="J19" s="843"/>
      <c r="K19" s="843"/>
      <c r="L19" s="843"/>
      <c r="M19" s="844"/>
      <c r="N19" s="845" t="s">
        <v>213</v>
      </c>
      <c r="O19" s="284" t="s">
        <v>422</v>
      </c>
      <c r="P19" s="842" t="s">
        <v>212</v>
      </c>
      <c r="Q19" s="843"/>
      <c r="R19" s="843"/>
      <c r="S19" s="843"/>
      <c r="T19" s="843"/>
      <c r="U19" s="843"/>
      <c r="V19" s="843"/>
      <c r="W19" s="843"/>
      <c r="X19" s="844"/>
      <c r="Y19" s="835" t="s">
        <v>243</v>
      </c>
      <c r="Z19" s="836"/>
      <c r="AA19" s="836"/>
      <c r="AB19" s="836"/>
      <c r="AC19" s="836"/>
      <c r="AD19" s="836"/>
      <c r="AE19" s="836"/>
      <c r="AF19" s="836"/>
      <c r="AG19" s="836"/>
      <c r="AH19" s="836"/>
      <c r="AI19" s="836"/>
      <c r="AJ19" s="836"/>
      <c r="AK19" s="836"/>
      <c r="AL19" s="836"/>
      <c r="AM19" s="837"/>
    </row>
    <row r="20" spans="1:39" s="283" customFormat="1" ht="59.25" customHeight="1">
      <c r="A20" s="509"/>
      <c r="B20" s="839"/>
      <c r="C20" s="841"/>
      <c r="D20" s="285">
        <v>2011</v>
      </c>
      <c r="E20" s="285">
        <v>2012</v>
      </c>
      <c r="F20" s="285">
        <v>2013</v>
      </c>
      <c r="G20" s="285">
        <v>2014</v>
      </c>
      <c r="H20" s="285">
        <v>2015</v>
      </c>
      <c r="I20" s="285">
        <v>2016</v>
      </c>
      <c r="J20" s="285">
        <v>2017</v>
      </c>
      <c r="K20" s="285">
        <v>2018</v>
      </c>
      <c r="L20" s="285">
        <v>2019</v>
      </c>
      <c r="M20" s="285">
        <v>2020</v>
      </c>
      <c r="N20" s="846"/>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f>'1.  LRAMVA Summary'!G53</f>
        <v>0</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f>+'7.  Persistence Report'!AQ51</f>
        <v>262506.3124313298</v>
      </c>
      <c r="E22" s="295">
        <f>+'7.  Persistence Report'!AR51</f>
        <v>262506.3124313298</v>
      </c>
      <c r="F22" s="295">
        <f>+'7.  Persistence Report'!AS51</f>
        <v>262506.3124313298</v>
      </c>
      <c r="G22" s="295">
        <f>+'7.  Persistence Report'!AT51</f>
        <v>261595.10581325053</v>
      </c>
      <c r="H22" s="295">
        <f>+'7.  Persistence Report'!AU51</f>
        <v>186727.33803115992</v>
      </c>
      <c r="I22" s="295">
        <f>+'7.  Persistence Report'!AV51</f>
        <v>0</v>
      </c>
      <c r="J22" s="295">
        <f>+'7.  Persistence Report'!AW51</f>
        <v>0</v>
      </c>
      <c r="K22" s="295">
        <f>+'7.  Persistence Report'!AX51</f>
        <v>0</v>
      </c>
      <c r="L22" s="295">
        <f>+'7.  Persistence Report'!AY51</f>
        <v>0</v>
      </c>
      <c r="M22" s="295">
        <f>+'7.  Persistence Report'!AZ51</f>
        <v>0</v>
      </c>
      <c r="N22" s="291"/>
      <c r="O22" s="295">
        <f>+'7.  Persistence Report'!L51</f>
        <v>35.962915018326093</v>
      </c>
      <c r="P22" s="295">
        <f>+'7.  Persistence Report'!M51</f>
        <v>35.962915018326093</v>
      </c>
      <c r="Q22" s="295">
        <f>+'7.  Persistence Report'!N51</f>
        <v>35.962915018326093</v>
      </c>
      <c r="R22" s="295">
        <f>+'7.  Persistence Report'!O51</f>
        <v>34.943958223286799</v>
      </c>
      <c r="S22" s="295">
        <f>+'7.  Persistence Report'!P51</f>
        <v>24.550858745825472</v>
      </c>
      <c r="T22" s="295">
        <f>+'7.  Persistence Report'!Q51</f>
        <v>0</v>
      </c>
      <c r="U22" s="295">
        <f>+'7.  Persistence Report'!R51</f>
        <v>0</v>
      </c>
      <c r="V22" s="295">
        <f>+'7.  Persistence Report'!S51</f>
        <v>0</v>
      </c>
      <c r="W22" s="295">
        <f>+'7.  Persistence Report'!T51</f>
        <v>0</v>
      </c>
      <c r="X22" s="295">
        <f>+'7.  Persistence Report'!U51</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f>+'7.  Persistence Report'!AQ50</f>
        <v>8560.8035168923561</v>
      </c>
      <c r="E25" s="295">
        <f>+'7.  Persistence Report'!AR50</f>
        <v>8560.8035168923561</v>
      </c>
      <c r="F25" s="295">
        <f>+'7.  Persistence Report'!AS50</f>
        <v>8560.8035168923561</v>
      </c>
      <c r="G25" s="295">
        <f>+'7.  Persistence Report'!AT50</f>
        <v>4636.664893805485</v>
      </c>
      <c r="H25" s="295">
        <f>+'7.  Persistence Report'!AU50</f>
        <v>0</v>
      </c>
      <c r="I25" s="295">
        <f>+'7.  Persistence Report'!AV50</f>
        <v>0</v>
      </c>
      <c r="J25" s="295">
        <f>+'7.  Persistence Report'!AW50</f>
        <v>0</v>
      </c>
      <c r="K25" s="295">
        <f>+'7.  Persistence Report'!AX50</f>
        <v>0</v>
      </c>
      <c r="L25" s="295">
        <f>+'7.  Persistence Report'!AY50</f>
        <v>0</v>
      </c>
      <c r="M25" s="295">
        <f>+'7.  Persistence Report'!AZ50</f>
        <v>0</v>
      </c>
      <c r="N25" s="291"/>
      <c r="O25" s="295">
        <f>+'7.  Persistence Report'!L50</f>
        <v>6.9885629741930746</v>
      </c>
      <c r="P25" s="295">
        <f>+'7.  Persistence Report'!M50</f>
        <v>6.9885629741930746</v>
      </c>
      <c r="Q25" s="295">
        <f>+'7.  Persistence Report'!N50</f>
        <v>6.9885629741930746</v>
      </c>
      <c r="R25" s="295">
        <f>+'7.  Persistence Report'!O50</f>
        <v>2.6003949831621713</v>
      </c>
      <c r="S25" s="295">
        <f>+'7.  Persistence Report'!P50</f>
        <v>0</v>
      </c>
      <c r="T25" s="295">
        <f>+'7.  Persistence Report'!Q50</f>
        <v>0</v>
      </c>
      <c r="U25" s="295">
        <f>+'7.  Persistence Report'!R50</f>
        <v>0</v>
      </c>
      <c r="V25" s="295">
        <f>+'7.  Persistence Report'!S50</f>
        <v>0</v>
      </c>
      <c r="W25" s="295">
        <f>+'7.  Persistence Report'!T50</f>
        <v>0</v>
      </c>
      <c r="X25" s="295">
        <f>+'7.  Persistence Report'!U50</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f>+'7.  Persistence Report'!AQ54</f>
        <v>1178372.1744378607</v>
      </c>
      <c r="E28" s="295">
        <f>+'7.  Persistence Report'!AR54</f>
        <v>1178372.1744378607</v>
      </c>
      <c r="F28" s="295">
        <f>+'7.  Persistence Report'!AS54</f>
        <v>1178372.1744378607</v>
      </c>
      <c r="G28" s="295">
        <f>+'7.  Persistence Report'!AT54</f>
        <v>1178372.1744378607</v>
      </c>
      <c r="H28" s="295">
        <f>+'7.  Persistence Report'!AU54</f>
        <v>1178372.1744378607</v>
      </c>
      <c r="I28" s="295">
        <f>+'7.  Persistence Report'!AV54</f>
        <v>1178372.1744378607</v>
      </c>
      <c r="J28" s="295">
        <f>+'7.  Persistence Report'!AW54</f>
        <v>1178372.1744378607</v>
      </c>
      <c r="K28" s="295">
        <f>+'7.  Persistence Report'!AX54</f>
        <v>1178372.1744378607</v>
      </c>
      <c r="L28" s="295">
        <f>+'7.  Persistence Report'!AY54</f>
        <v>1178372.1744378607</v>
      </c>
      <c r="M28" s="295">
        <f>+'7.  Persistence Report'!AZ54</f>
        <v>1178372.1744378607</v>
      </c>
      <c r="N28" s="291"/>
      <c r="O28" s="295">
        <f>+'7.  Persistence Report'!L54</f>
        <v>641.92259522546397</v>
      </c>
      <c r="P28" s="295">
        <f>+'7.  Persistence Report'!M54</f>
        <v>641.92259522546397</v>
      </c>
      <c r="Q28" s="295">
        <f>+'7.  Persistence Report'!N54</f>
        <v>641.92259522546397</v>
      </c>
      <c r="R28" s="295">
        <f>+'7.  Persistence Report'!O54</f>
        <v>641.92259522546397</v>
      </c>
      <c r="S28" s="295">
        <f>+'7.  Persistence Report'!P54</f>
        <v>641.92259522546397</v>
      </c>
      <c r="T28" s="295">
        <f>+'7.  Persistence Report'!Q54</f>
        <v>641.92259522546397</v>
      </c>
      <c r="U28" s="295">
        <f>+'7.  Persistence Report'!R54</f>
        <v>641.92259522546397</v>
      </c>
      <c r="V28" s="295">
        <f>+'7.  Persistence Report'!S54</f>
        <v>641.92259522546397</v>
      </c>
      <c r="W28" s="295">
        <f>+'7.  Persistence Report'!T54</f>
        <v>641.92259522546397</v>
      </c>
      <c r="X28" s="295">
        <f>+'7.  Persistence Report'!U54</f>
        <v>641.92259522546397</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f>+'7.  Persistence Report'!AQ70+'7.  Persistence Report'!AQ74</f>
        <v>-193005.77698847844</v>
      </c>
      <c r="E29" s="295">
        <f>+'7.  Persistence Report'!AR70+'7.  Persistence Report'!AR74</f>
        <v>-193005.77698847844</v>
      </c>
      <c r="F29" s="295">
        <f>+'7.  Persistence Report'!AS70+'7.  Persistence Report'!AS74</f>
        <v>-193005.77698847844</v>
      </c>
      <c r="G29" s="295">
        <f>+'7.  Persistence Report'!AT70+'7.  Persistence Report'!AT74</f>
        <v>-193005.77698847844</v>
      </c>
      <c r="H29" s="295">
        <f>+'7.  Persistence Report'!AU70+'7.  Persistence Report'!AU74</f>
        <v>-193005.77698847844</v>
      </c>
      <c r="I29" s="295">
        <f>+'7.  Persistence Report'!AV70+'7.  Persistence Report'!AV74</f>
        <v>-193005.77698847844</v>
      </c>
      <c r="J29" s="295">
        <f>+'7.  Persistence Report'!AW70+'7.  Persistence Report'!AW74</f>
        <v>-193005.77698847844</v>
      </c>
      <c r="K29" s="295">
        <f>+'7.  Persistence Report'!AX70+'7.  Persistence Report'!AX74</f>
        <v>-193005.77698847844</v>
      </c>
      <c r="L29" s="295">
        <f>+'7.  Persistence Report'!AY70+'7.  Persistence Report'!AY74</f>
        <v>-193005.77698847844</v>
      </c>
      <c r="M29" s="295">
        <f>+'7.  Persistence Report'!AZ70+'7.  Persistence Report'!AZ74</f>
        <v>-193005.77698847844</v>
      </c>
      <c r="N29" s="468"/>
      <c r="O29" s="295">
        <f>+'7.  Persistence Report'!L70+'7.  Persistence Report'!L74</f>
        <v>-107.17060772685525</v>
      </c>
      <c r="P29" s="295">
        <f>+'7.  Persistence Report'!M70+'7.  Persistence Report'!M74</f>
        <v>-107.17060772685525</v>
      </c>
      <c r="Q29" s="295">
        <f>+'7.  Persistence Report'!N70+'7.  Persistence Report'!N74</f>
        <v>-107.17060772685525</v>
      </c>
      <c r="R29" s="295">
        <f>+'7.  Persistence Report'!O70+'7.  Persistence Report'!O74</f>
        <v>-107.17060772685525</v>
      </c>
      <c r="S29" s="295">
        <f>+'7.  Persistence Report'!P70+'7.  Persistence Report'!P74</f>
        <v>-107.17060772685525</v>
      </c>
      <c r="T29" s="295">
        <f>+'7.  Persistence Report'!Q70+'7.  Persistence Report'!Q74</f>
        <v>-107.17060772685525</v>
      </c>
      <c r="U29" s="295">
        <f>+'7.  Persistence Report'!R70+'7.  Persistence Report'!R74</f>
        <v>-107.17060772685525</v>
      </c>
      <c r="V29" s="295">
        <f>+'7.  Persistence Report'!S70+'7.  Persistence Report'!S74</f>
        <v>-107.17060772685525</v>
      </c>
      <c r="W29" s="295">
        <f>+'7.  Persistence Report'!T70+'7.  Persistence Report'!T74</f>
        <v>-107.17060772685525</v>
      </c>
      <c r="X29" s="295">
        <f>+'7.  Persistence Report'!U70+'7.  Persistence Report'!U74</f>
        <v>-107.17060772685525</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f>+'7.  Persistence Report'!AQ53</f>
        <v>305679.32824966602</v>
      </c>
      <c r="E31" s="295">
        <f>+'7.  Persistence Report'!AR53</f>
        <v>305679.32824966602</v>
      </c>
      <c r="F31" s="295">
        <f>+'7.  Persistence Report'!AS53</f>
        <v>305679.32824966602</v>
      </c>
      <c r="G31" s="295">
        <f>+'7.  Persistence Report'!AT53</f>
        <v>305679.32824966602</v>
      </c>
      <c r="H31" s="295">
        <f>+'7.  Persistence Report'!AU53</f>
        <v>281153.61406826472</v>
      </c>
      <c r="I31" s="295">
        <f>+'7.  Persistence Report'!AV53</f>
        <v>254360.30442043647</v>
      </c>
      <c r="J31" s="295">
        <f>+'7.  Persistence Report'!AW53</f>
        <v>198790.205311086</v>
      </c>
      <c r="K31" s="295">
        <f>+'7.  Persistence Report'!AX53</f>
        <v>197510.35249098376</v>
      </c>
      <c r="L31" s="295">
        <f>+'7.  Persistence Report'!AY53</f>
        <v>248829.37632021334</v>
      </c>
      <c r="M31" s="295">
        <f>+'7.  Persistence Report'!AZ53</f>
        <v>94800.150841188326</v>
      </c>
      <c r="N31" s="291"/>
      <c r="O31" s="295">
        <f>+'7.  Persistence Report'!L53</f>
        <v>18.901692690209543</v>
      </c>
      <c r="P31" s="295">
        <f>+'7.  Persistence Report'!M53</f>
        <v>18.901692690209543</v>
      </c>
      <c r="Q31" s="295">
        <f>+'7.  Persistence Report'!N53</f>
        <v>18.901692690209543</v>
      </c>
      <c r="R31" s="295">
        <f>+'7.  Persistence Report'!O53</f>
        <v>18.901692690209543</v>
      </c>
      <c r="S31" s="295">
        <f>+'7.  Persistence Report'!P53</f>
        <v>17.766079770228057</v>
      </c>
      <c r="T31" s="295">
        <f>+'7.  Persistence Report'!Q53</f>
        <v>16.525470490510845</v>
      </c>
      <c r="U31" s="295">
        <f>+'7.  Persistence Report'!R53</f>
        <v>13.952410964232683</v>
      </c>
      <c r="V31" s="295">
        <f>+'7.  Persistence Report'!S53</f>
        <v>13.806309044129691</v>
      </c>
      <c r="W31" s="295">
        <f>+'7.  Persistence Report'!T53</f>
        <v>16.182531243828382</v>
      </c>
      <c r="X31" s="295">
        <f>+'7.  Persistence Report'!U53</f>
        <v>9.05052370207172</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f>+'7.  Persistence Report'!AQ72</f>
        <v>4495.9657689369305</v>
      </c>
      <c r="E32" s="295">
        <f>+'7.  Persistence Report'!AR72</f>
        <v>4495.9657689369305</v>
      </c>
      <c r="F32" s="295">
        <f>+'7.  Persistence Report'!AS72</f>
        <v>4495.9657689369305</v>
      </c>
      <c r="G32" s="295">
        <f>+'7.  Persistence Report'!AT72</f>
        <v>4495.9657689369305</v>
      </c>
      <c r="H32" s="295">
        <f>+'7.  Persistence Report'!AU72</f>
        <v>4495.9657689369305</v>
      </c>
      <c r="I32" s="295">
        <f>+'7.  Persistence Report'!AV72</f>
        <v>4107.8775058714928</v>
      </c>
      <c r="J32" s="295">
        <f>+'7.  Persistence Report'!AW72</f>
        <v>2520.14733824717</v>
      </c>
      <c r="K32" s="295">
        <f>+'7.  Persistence Report'!AX72</f>
        <v>2516.716097442606</v>
      </c>
      <c r="L32" s="295">
        <f>+'7.  Persistence Report'!AY72</f>
        <v>2516.716097442606</v>
      </c>
      <c r="M32" s="295">
        <f>+'7.  Persistence Report'!AZ72</f>
        <v>891.45766612655893</v>
      </c>
      <c r="N32" s="468"/>
      <c r="O32" s="295">
        <f>+'7.  Persistence Report'!L72</f>
        <v>0.26257633623855814</v>
      </c>
      <c r="P32" s="295">
        <f>+'7.  Persistence Report'!M72</f>
        <v>0.26257633623855814</v>
      </c>
      <c r="Q32" s="295">
        <f>+'7.  Persistence Report'!N72</f>
        <v>0.26257633623855814</v>
      </c>
      <c r="R32" s="295">
        <f>+'7.  Persistence Report'!O72</f>
        <v>0.26257633623855814</v>
      </c>
      <c r="S32" s="295">
        <f>+'7.  Persistence Report'!P72</f>
        <v>0.26257633623855814</v>
      </c>
      <c r="T32" s="295">
        <f>+'7.  Persistence Report'!Q72</f>
        <v>0.24460670475828517</v>
      </c>
      <c r="U32" s="295">
        <f>+'7.  Persistence Report'!R72</f>
        <v>0.17109011402977262</v>
      </c>
      <c r="V32" s="295">
        <f>+'7.  Persistence Report'!S72</f>
        <v>0.17069841987400053</v>
      </c>
      <c r="W32" s="295">
        <f>+'7.  Persistence Report'!T72</f>
        <v>0.17069841987400053</v>
      </c>
      <c r="X32" s="295">
        <f>+'7.  Persistence Report'!U72</f>
        <v>9.544415982431842E-2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f>+'7.  Persistence Report'!AQ52</f>
        <v>479312.86223310482</v>
      </c>
      <c r="E34" s="295">
        <f>+'7.  Persistence Report'!AR52</f>
        <v>479312.86223310482</v>
      </c>
      <c r="F34" s="295">
        <f>+'7.  Persistence Report'!AS52</f>
        <v>479312.86223310482</v>
      </c>
      <c r="G34" s="295">
        <f>+'7.  Persistence Report'!AT52</f>
        <v>479312.86223310482</v>
      </c>
      <c r="H34" s="295">
        <f>+'7.  Persistence Report'!AU52</f>
        <v>438056.65717455623</v>
      </c>
      <c r="I34" s="295">
        <f>+'7.  Persistence Report'!AV52</f>
        <v>392985.99098102079</v>
      </c>
      <c r="J34" s="295">
        <f>+'7.  Persistence Report'!AW52</f>
        <v>296286.38496809878</v>
      </c>
      <c r="K34" s="295">
        <f>+'7.  Persistence Report'!AX52</f>
        <v>295205.54411466123</v>
      </c>
      <c r="L34" s="295">
        <f>+'7.  Persistence Report'!AY52</f>
        <v>381532.41536674538</v>
      </c>
      <c r="M34" s="295">
        <f>+'7.  Persistence Report'!AZ52</f>
        <v>122430.42696507648</v>
      </c>
      <c r="N34" s="291"/>
      <c r="O34" s="295">
        <f>+'7.  Persistence Report'!L52</f>
        <v>27.4250937914513</v>
      </c>
      <c r="P34" s="295">
        <f>+'7.  Persistence Report'!M52</f>
        <v>27.4250937914513</v>
      </c>
      <c r="Q34" s="295">
        <f>+'7.  Persistence Report'!N52</f>
        <v>27.4250937914513</v>
      </c>
      <c r="R34" s="295">
        <f>+'7.  Persistence Report'!O52</f>
        <v>27.4250937914513</v>
      </c>
      <c r="S34" s="295">
        <f>+'7.  Persistence Report'!P52</f>
        <v>25.51480978718682</v>
      </c>
      <c r="T34" s="295">
        <f>+'7.  Persistence Report'!Q52</f>
        <v>23.427904979319269</v>
      </c>
      <c r="U34" s="295">
        <f>+'7.  Persistence Report'!R52</f>
        <v>18.950427947124663</v>
      </c>
      <c r="V34" s="295">
        <f>+'7.  Persistence Report'!S52</f>
        <v>18.827044288056452</v>
      </c>
      <c r="W34" s="295">
        <f>+'7.  Persistence Report'!T52</f>
        <v>22.824233100188486</v>
      </c>
      <c r="X34" s="295">
        <f>+'7.  Persistence Report'!U52</f>
        <v>10.827046659641892</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f>+'7.  Persistence Report'!AQ71</f>
        <v>35611.345083591696</v>
      </c>
      <c r="E35" s="295">
        <f>+'7.  Persistence Report'!AR71</f>
        <v>35611.345083591696</v>
      </c>
      <c r="F35" s="295">
        <f>+'7.  Persistence Report'!AS71</f>
        <v>35611.345083591696</v>
      </c>
      <c r="G35" s="295">
        <f>+'7.  Persistence Report'!AT71</f>
        <v>35611.345083591696</v>
      </c>
      <c r="H35" s="295">
        <f>+'7.  Persistence Report'!AU71</f>
        <v>35611.345083591696</v>
      </c>
      <c r="I35" s="295">
        <f>+'7.  Persistence Report'!AV71</f>
        <v>32360.505187270915</v>
      </c>
      <c r="J35" s="295">
        <f>+'7.  Persistence Report'!AW71</f>
        <v>17471.085814325073</v>
      </c>
      <c r="K35" s="295">
        <f>+'7.  Persistence Report'!AX71</f>
        <v>17467.526522174314</v>
      </c>
      <c r="L35" s="295">
        <f>+'7.  Persistence Report'!AY71</f>
        <v>17467.526522174314</v>
      </c>
      <c r="M35" s="295">
        <f>+'7.  Persistence Report'!AZ71</f>
        <v>3853.4715424619794</v>
      </c>
      <c r="N35" s="468"/>
      <c r="O35" s="295">
        <f>+'7.  Persistence Report'!L71</f>
        <v>1.7592749373159335</v>
      </c>
      <c r="P35" s="295">
        <f>+'7.  Persistence Report'!M71</f>
        <v>1.7592749373159335</v>
      </c>
      <c r="Q35" s="295">
        <f>+'7.  Persistence Report'!N71</f>
        <v>1.7592749373159335</v>
      </c>
      <c r="R35" s="295">
        <f>+'7.  Persistence Report'!O71</f>
        <v>1.7592749373159335</v>
      </c>
      <c r="S35" s="295">
        <f>+'7.  Persistence Report'!P71</f>
        <v>1.7592749373159335</v>
      </c>
      <c r="T35" s="295">
        <f>+'7.  Persistence Report'!Q71</f>
        <v>1.6087514598038006</v>
      </c>
      <c r="U35" s="295">
        <f>+'7.  Persistence Report'!R71</f>
        <v>0.91932741751587566</v>
      </c>
      <c r="V35" s="295">
        <f>+'7.  Persistence Report'!S71</f>
        <v>0.91892110562651985</v>
      </c>
      <c r="W35" s="295">
        <f>+'7.  Persistence Report'!T71</f>
        <v>0.91892110562651985</v>
      </c>
      <c r="X35" s="295">
        <f>+'7.  Persistence Report'!U71</f>
        <v>0.28855019720160946</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f>+'7.  Persistence Report'!L55</f>
        <v>151.76000000000002</v>
      </c>
      <c r="P40" s="295">
        <f>+'7.  Persistence Report'!M55</f>
        <v>0</v>
      </c>
      <c r="Q40" s="295">
        <f>+'7.  Persistence Report'!N55</f>
        <v>0</v>
      </c>
      <c r="R40" s="295">
        <f>+'7.  Persistence Report'!O55</f>
        <v>0</v>
      </c>
      <c r="S40" s="295">
        <f>+'7.  Persistence Report'!P55</f>
        <v>0</v>
      </c>
      <c r="T40" s="295">
        <f>+'7.  Persistence Report'!Q55</f>
        <v>0</v>
      </c>
      <c r="U40" s="295">
        <f>+'7.  Persistence Report'!R55</f>
        <v>0</v>
      </c>
      <c r="V40" s="295">
        <f>+'7.  Persistence Report'!S55</f>
        <v>0</v>
      </c>
      <c r="W40" s="295">
        <f>+'7.  Persistence Report'!T55</f>
        <v>0</v>
      </c>
      <c r="X40" s="295">
        <f>+'7.  Persistence Report'!U55</f>
        <v>0</v>
      </c>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f>+'7.  Persistence Report'!AQ60</f>
        <v>3057370.0272504357</v>
      </c>
      <c r="E50" s="295">
        <f>+'7.  Persistence Report'!AR60</f>
        <v>3057370.0272504357</v>
      </c>
      <c r="F50" s="295">
        <f>+'7.  Persistence Report'!AS60</f>
        <v>3057370.0272504357</v>
      </c>
      <c r="G50" s="295">
        <f>+'7.  Persistence Report'!AT60</f>
        <v>3007414.2943077022</v>
      </c>
      <c r="H50" s="295">
        <f>+'7.  Persistence Report'!AU60</f>
        <v>2537280.8048618073</v>
      </c>
      <c r="I50" s="295">
        <f>+'7.  Persistence Report'!AV60</f>
        <v>2403938.544184349</v>
      </c>
      <c r="J50" s="295">
        <f>+'7.  Persistence Report'!AW60</f>
        <v>2266612.5896643479</v>
      </c>
      <c r="K50" s="295">
        <f>+'7.  Persistence Report'!AX60</f>
        <v>2266612.5896643479</v>
      </c>
      <c r="L50" s="295">
        <f>+'7.  Persistence Report'!AY60</f>
        <v>2049286.0523988444</v>
      </c>
      <c r="M50" s="295">
        <f>+'7.  Persistence Report'!AZ60</f>
        <v>2049286.0523988444</v>
      </c>
      <c r="N50" s="295">
        <v>12</v>
      </c>
      <c r="O50" s="295">
        <f>+'7.  Persistence Report'!L60</f>
        <v>563.68446764139082</v>
      </c>
      <c r="P50" s="295">
        <f>+'7.  Persistence Report'!M60</f>
        <v>563.68446764139082</v>
      </c>
      <c r="Q50" s="295">
        <f>+'7.  Persistence Report'!N60</f>
        <v>563.68446764139082</v>
      </c>
      <c r="R50" s="295">
        <f>+'7.  Persistence Report'!O60</f>
        <v>550.66485693248649</v>
      </c>
      <c r="S50" s="295">
        <f>+'7.  Persistence Report'!P60</f>
        <v>458.34768725125775</v>
      </c>
      <c r="T50" s="295">
        <f>+'7.  Persistence Report'!Q60</f>
        <v>423.59563332671848</v>
      </c>
      <c r="U50" s="295">
        <f>+'7.  Persistence Report'!R60</f>
        <v>387.80533734349859</v>
      </c>
      <c r="V50" s="295">
        <f>+'7.  Persistence Report'!S60</f>
        <v>387.80533734349859</v>
      </c>
      <c r="W50" s="295">
        <f>+'7.  Persistence Report'!T60</f>
        <v>330.58476652545392</v>
      </c>
      <c r="X50" s="295">
        <f>+'7.  Persistence Report'!U60</f>
        <v>330.58476652545392</v>
      </c>
      <c r="Y50" s="415"/>
      <c r="Z50" s="415">
        <v>0.14199999999999999</v>
      </c>
      <c r="AA50" s="415">
        <v>0.85799999999999998</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f>+'7.  Persistence Report'!AQ65</f>
        <v>290598.42512504983</v>
      </c>
      <c r="E51" s="295">
        <f>+'7.  Persistence Report'!AR65</f>
        <v>290598.42512504983</v>
      </c>
      <c r="F51" s="295">
        <f>+'7.  Persistence Report'!AS65</f>
        <v>290598.42512504983</v>
      </c>
      <c r="G51" s="295">
        <f>+'7.  Persistence Report'!AT65</f>
        <v>290598.42512504983</v>
      </c>
      <c r="H51" s="295">
        <f>+'7.  Persistence Report'!AU65</f>
        <v>290598.42512504983</v>
      </c>
      <c r="I51" s="295">
        <f>+'7.  Persistence Report'!AV65</f>
        <v>290598.42512504983</v>
      </c>
      <c r="J51" s="295">
        <f>+'7.  Persistence Report'!AW65</f>
        <v>265622.06822752242</v>
      </c>
      <c r="K51" s="295">
        <f>+'7.  Persistence Report'!AX65</f>
        <v>265622.06822752242</v>
      </c>
      <c r="L51" s="295">
        <f>+'7.  Persistence Report'!AY65</f>
        <v>261285.14719191543</v>
      </c>
      <c r="M51" s="295">
        <f>+'7.  Persistence Report'!AZ65</f>
        <v>261285.14719191543</v>
      </c>
      <c r="N51" s="295">
        <f>N50</f>
        <v>12</v>
      </c>
      <c r="O51" s="295">
        <f>+'7.  Persistence Report'!L65</f>
        <v>43.586972220751875</v>
      </c>
      <c r="P51" s="295">
        <f>+'7.  Persistence Report'!M65</f>
        <v>43.586972220751875</v>
      </c>
      <c r="Q51" s="295">
        <f>+'7.  Persistence Report'!N65</f>
        <v>43.586972220751875</v>
      </c>
      <c r="R51" s="295">
        <f>+'7.  Persistence Report'!O65</f>
        <v>43.586972220751875</v>
      </c>
      <c r="S51" s="295">
        <f>+'7.  Persistence Report'!P65</f>
        <v>43.586972220751875</v>
      </c>
      <c r="T51" s="295">
        <f>+'7.  Persistence Report'!Q65</f>
        <v>43.586972220751875</v>
      </c>
      <c r="U51" s="295">
        <f>+'7.  Persistence Report'!R65</f>
        <v>37.081935229859418</v>
      </c>
      <c r="V51" s="295">
        <f>+'7.  Persistence Report'!S65</f>
        <v>37.081935229859418</v>
      </c>
      <c r="W51" s="295">
        <f>+'7.  Persistence Report'!T65</f>
        <v>35.949299506931766</v>
      </c>
      <c r="X51" s="295">
        <f>+'7.  Persistence Report'!U65</f>
        <v>35.949299506931766</v>
      </c>
      <c r="Y51" s="411">
        <f>Y50</f>
        <v>0</v>
      </c>
      <c r="Z51" s="411">
        <f>Z50</f>
        <v>0.14199999999999999</v>
      </c>
      <c r="AA51" s="411">
        <f t="shared" ref="AA51:AL51" si="9">AA50</f>
        <v>0.85799999999999998</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f>+'7.  Persistence Report'!AQ59</f>
        <v>631336.09519030957</v>
      </c>
      <c r="E53" s="295">
        <f>+'7.  Persistence Report'!AR59</f>
        <v>629043.19413396483</v>
      </c>
      <c r="F53" s="295">
        <f>+'7.  Persistence Report'!AS59</f>
        <v>618492.77257100388</v>
      </c>
      <c r="G53" s="295">
        <f>+'7.  Persistence Report'!AT59</f>
        <v>494725.18538609933</v>
      </c>
      <c r="H53" s="295">
        <f>+'7.  Persistence Report'!AU59</f>
        <v>494725.18538609933</v>
      </c>
      <c r="I53" s="295">
        <f>+'7.  Persistence Report'!AV59</f>
        <v>494725.18538609933</v>
      </c>
      <c r="J53" s="295">
        <f>+'7.  Persistence Report'!AW59</f>
        <v>176545.49174467372</v>
      </c>
      <c r="K53" s="295">
        <f>+'7.  Persistence Report'!AX59</f>
        <v>171912.49044476336</v>
      </c>
      <c r="L53" s="295">
        <f>+'7.  Persistence Report'!AY59</f>
        <v>171912.49044476336</v>
      </c>
      <c r="M53" s="295">
        <f>+'7.  Persistence Report'!AZ59</f>
        <v>171912.49044476336</v>
      </c>
      <c r="N53" s="295">
        <v>12</v>
      </c>
      <c r="O53" s="295">
        <f>+'7.  Persistence Report'!L59</f>
        <v>260.90803991794672</v>
      </c>
      <c r="P53" s="295">
        <f>+'7.  Persistence Report'!M59</f>
        <v>260.08712873835219</v>
      </c>
      <c r="Q53" s="295">
        <f>+'7.  Persistence Report'!N59</f>
        <v>255.97450774808883</v>
      </c>
      <c r="R53" s="295">
        <f>+'7.  Persistence Report'!O59</f>
        <v>211.44022027459175</v>
      </c>
      <c r="S53" s="295">
        <f>+'7.  Persistence Report'!P59</f>
        <v>211.44022027459175</v>
      </c>
      <c r="T53" s="295">
        <f>+'7.  Persistence Report'!Q59</f>
        <v>211.44022027459175</v>
      </c>
      <c r="U53" s="295">
        <f>+'7.  Persistence Report'!R59</f>
        <v>78.800560304824188</v>
      </c>
      <c r="V53" s="295">
        <f>+'7.  Persistence Report'!S59</f>
        <v>72.628460390314999</v>
      </c>
      <c r="W53" s="295">
        <f>+'7.  Persistence Report'!T59</f>
        <v>72.628460390314999</v>
      </c>
      <c r="X53" s="295">
        <f>+'7.  Persistence Report'!U59</f>
        <v>72.628460390314999</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f>+'7.  Persistence Report'!AQ66</f>
        <v>16168.227525967908</v>
      </c>
      <c r="E54" s="295">
        <f>+'7.  Persistence Report'!AR66</f>
        <v>16168.227525967908</v>
      </c>
      <c r="F54" s="295">
        <f>+'7.  Persistence Report'!AS66</f>
        <v>16168.227525967908</v>
      </c>
      <c r="G54" s="295">
        <f>+'7.  Persistence Report'!AT66</f>
        <v>7981.4936922834095</v>
      </c>
      <c r="H54" s="295">
        <f>+'7.  Persistence Report'!AU66</f>
        <v>7981.4936922834095</v>
      </c>
      <c r="I54" s="295">
        <f>+'7.  Persistence Report'!AV66</f>
        <v>7981.4936922834095</v>
      </c>
      <c r="J54" s="295">
        <f>+'7.  Persistence Report'!AW66</f>
        <v>2264.7523518816165</v>
      </c>
      <c r="K54" s="295">
        <f>+'7.  Persistence Report'!AX66</f>
        <v>2264.7523518816165</v>
      </c>
      <c r="L54" s="295">
        <f>+'7.  Persistence Report'!AY66</f>
        <v>2264.7523518816165</v>
      </c>
      <c r="M54" s="295">
        <f>+'7.  Persistence Report'!AZ66</f>
        <v>2264.7523518816165</v>
      </c>
      <c r="N54" s="295">
        <f>N53</f>
        <v>12</v>
      </c>
      <c r="O54" s="295">
        <f>+'7.  Persistence Report'!L66</f>
        <v>6.5661372807145968</v>
      </c>
      <c r="P54" s="295">
        <f>+'7.  Persistence Report'!M66</f>
        <v>6.5661372807145968</v>
      </c>
      <c r="Q54" s="295">
        <f>+'7.  Persistence Report'!N66</f>
        <v>6.5661372807145968</v>
      </c>
      <c r="R54" s="295">
        <f>+'7.  Persistence Report'!O66</f>
        <v>3.2686666898380965</v>
      </c>
      <c r="S54" s="295">
        <f>+'7.  Persistence Report'!P66</f>
        <v>3.2686666898380965</v>
      </c>
      <c r="T54" s="295">
        <f>+'7.  Persistence Report'!Q66</f>
        <v>3.2686666898380965</v>
      </c>
      <c r="U54" s="295">
        <f>+'7.  Persistence Report'!R66</f>
        <v>0.92748561343661184</v>
      </c>
      <c r="V54" s="295">
        <f>+'7.  Persistence Report'!S66</f>
        <v>0.92748561343661184</v>
      </c>
      <c r="W54" s="295">
        <f>+'7.  Persistence Report'!T66</f>
        <v>0.92748561343661184</v>
      </c>
      <c r="X54" s="295">
        <f>+'7.  Persistence Report'!U66</f>
        <v>0.92748561343661184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v>1</v>
      </c>
      <c r="AA62" s="415">
        <v>0</v>
      </c>
      <c r="AB62" s="415"/>
      <c r="AC62" s="415"/>
      <c r="AD62" s="415"/>
      <c r="AE62" s="415"/>
      <c r="AF62" s="415"/>
      <c r="AG62" s="415"/>
      <c r="AH62" s="415"/>
      <c r="AI62" s="415"/>
      <c r="AJ62" s="415"/>
      <c r="AK62" s="415"/>
      <c r="AL62" s="415"/>
      <c r="AM62" s="296">
        <f>SUM(Y62:AL62)</f>
        <v>1</v>
      </c>
    </row>
    <row r="63" spans="1:42" s="283" customFormat="1" ht="15" outlineLevel="1">
      <c r="A63" s="509"/>
      <c r="B63" s="315" t="s">
        <v>214</v>
      </c>
      <c r="C63" s="291" t="s">
        <v>163</v>
      </c>
      <c r="D63" s="295">
        <f>+'7.  Persistence Report'!AQ67+'7.  Persistence Report'!AQ76</f>
        <v>52796.590163126151</v>
      </c>
      <c r="E63" s="295">
        <f>+'7.  Persistence Report'!AR67+'7.  Persistence Report'!AR76</f>
        <v>52796.590163126151</v>
      </c>
      <c r="F63" s="295">
        <f>+'7.  Persistence Report'!AS67+'7.  Persistence Report'!AS76</f>
        <v>52796.590163126151</v>
      </c>
      <c r="G63" s="295">
        <f>+'7.  Persistence Report'!AT67+'7.  Persistence Report'!AT76</f>
        <v>52796.590163126151</v>
      </c>
      <c r="H63" s="295">
        <f>+'7.  Persistence Report'!AU67+'7.  Persistence Report'!AU76</f>
        <v>50352.508925126152</v>
      </c>
      <c r="I63" s="295">
        <f>+'7.  Persistence Report'!AV67+'7.  Persistence Report'!AV76</f>
        <v>0</v>
      </c>
      <c r="J63" s="295">
        <f>+'7.  Persistence Report'!AW67+'7.  Persistence Report'!AW76</f>
        <v>0</v>
      </c>
      <c r="K63" s="295">
        <f>+'7.  Persistence Report'!AX67+'7.  Persistence Report'!AX76</f>
        <v>0</v>
      </c>
      <c r="L63" s="295">
        <f>+'7.  Persistence Report'!AY67+'7.  Persistence Report'!AY76</f>
        <v>0</v>
      </c>
      <c r="M63" s="295">
        <f>+'7.  Persistence Report'!AZ67+'7.  Persistence Report'!AZ76</f>
        <v>0</v>
      </c>
      <c r="N63" s="295">
        <f>N62</f>
        <v>12</v>
      </c>
      <c r="O63" s="295">
        <f>+'7.  Persistence Report'!L67+'7.  Persistence Report'!L76</f>
        <v>10.847899710129566</v>
      </c>
      <c r="P63" s="295">
        <f>+'7.  Persistence Report'!M67+'7.  Persistence Report'!M76</f>
        <v>10.847899710129566</v>
      </c>
      <c r="Q63" s="295">
        <f>+'7.  Persistence Report'!N67+'7.  Persistence Report'!N76</f>
        <v>10.847899710129566</v>
      </c>
      <c r="R63" s="295">
        <f>+'7.  Persistence Report'!O67+'7.  Persistence Report'!O76</f>
        <v>10.847899710129566</v>
      </c>
      <c r="S63" s="295">
        <f>+'7.  Persistence Report'!P67+'7.  Persistence Report'!P76</f>
        <v>10.354349259129565</v>
      </c>
      <c r="T63" s="295">
        <f>+'7.  Persistence Report'!Q67+'7.  Persistence Report'!Q76</f>
        <v>0</v>
      </c>
      <c r="U63" s="295">
        <f>+'7.  Persistence Report'!R67+'7.  Persistence Report'!R76</f>
        <v>0</v>
      </c>
      <c r="V63" s="295">
        <f>+'7.  Persistence Report'!S67+'7.  Persistence Report'!S76</f>
        <v>0</v>
      </c>
      <c r="W63" s="295">
        <f>+'7.  Persistence Report'!T67+'7.  Persistence Report'!T76</f>
        <v>0</v>
      </c>
      <c r="X63" s="295">
        <f>+'7.  Persistence Report'!U67+'7.  Persistence Report'!U76</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f>+'7.  Persistence Report'!AQ57</f>
        <v>0</v>
      </c>
      <c r="E65" s="295">
        <f>+'7.  Persistence Report'!AR57</f>
        <v>0</v>
      </c>
      <c r="F65" s="295">
        <f>+'7.  Persistence Report'!AS57</f>
        <v>0</v>
      </c>
      <c r="G65" s="295">
        <f>+'7.  Persistence Report'!AT57</f>
        <v>0</v>
      </c>
      <c r="H65" s="295">
        <f>+'7.  Persistence Report'!AU57</f>
        <v>0</v>
      </c>
      <c r="I65" s="295">
        <f>+'7.  Persistence Report'!AV57</f>
        <v>0</v>
      </c>
      <c r="J65" s="295">
        <f>+'7.  Persistence Report'!AW57</f>
        <v>0</v>
      </c>
      <c r="K65" s="295">
        <f>+'7.  Persistence Report'!AX57</f>
        <v>0</v>
      </c>
      <c r="L65" s="295">
        <f>+'7.  Persistence Report'!AY57</f>
        <v>0</v>
      </c>
      <c r="M65" s="295">
        <f>+'7.  Persistence Report'!AZ57</f>
        <v>0</v>
      </c>
      <c r="N65" s="291"/>
      <c r="O65" s="295">
        <f>+'7.  Persistence Report'!L57</f>
        <v>5.76</v>
      </c>
      <c r="P65" s="295">
        <f>+'7.  Persistence Report'!M57</f>
        <v>0</v>
      </c>
      <c r="Q65" s="295">
        <f>+'7.  Persistence Report'!N57</f>
        <v>0</v>
      </c>
      <c r="R65" s="295">
        <f>+'7.  Persistence Report'!O57</f>
        <v>0</v>
      </c>
      <c r="S65" s="295">
        <f>+'7.  Persistence Report'!P57</f>
        <v>0</v>
      </c>
      <c r="T65" s="295">
        <f>+'7.  Persistence Report'!Q57</f>
        <v>0</v>
      </c>
      <c r="U65" s="295">
        <f>+'7.  Persistence Report'!R57</f>
        <v>0</v>
      </c>
      <c r="V65" s="295">
        <f>+'7.  Persistence Report'!S57</f>
        <v>0</v>
      </c>
      <c r="W65" s="295">
        <f>+'7.  Persistence Report'!T57</f>
        <v>0</v>
      </c>
      <c r="X65" s="295">
        <f>+'7.  Persistence Report'!U57</f>
        <v>0</v>
      </c>
      <c r="Y65" s="415"/>
      <c r="Z65" s="415">
        <v>1</v>
      </c>
      <c r="AA65" s="415"/>
      <c r="AB65" s="415"/>
      <c r="AC65" s="415"/>
      <c r="AD65" s="415"/>
      <c r="AE65" s="415"/>
      <c r="AF65" s="415"/>
      <c r="AG65" s="415"/>
      <c r="AH65" s="415"/>
      <c r="AI65" s="415"/>
      <c r="AJ65" s="415"/>
      <c r="AK65" s="415"/>
      <c r="AL65" s="415"/>
      <c r="AM65" s="296">
        <f>SUM(Y65:AL65)</f>
        <v>1</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1</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f>+'7.  Persistence Report'!AQ58</f>
        <v>17767.759999999998</v>
      </c>
      <c r="E71" s="295">
        <f>+'7.  Persistence Report'!AR58</f>
        <v>0</v>
      </c>
      <c r="F71" s="295">
        <f>+'7.  Persistence Report'!AS58</f>
        <v>0</v>
      </c>
      <c r="G71" s="295">
        <f>+'7.  Persistence Report'!AT58</f>
        <v>0</v>
      </c>
      <c r="H71" s="295">
        <f>+'7.  Persistence Report'!AU58</f>
        <v>0</v>
      </c>
      <c r="I71" s="295">
        <f>+'7.  Persistence Report'!AV58</f>
        <v>0</v>
      </c>
      <c r="J71" s="295">
        <f>+'7.  Persistence Report'!AW58</f>
        <v>0</v>
      </c>
      <c r="K71" s="295">
        <f>+'7.  Persistence Report'!AX58</f>
        <v>0</v>
      </c>
      <c r="L71" s="295">
        <f>+'7.  Persistence Report'!AY58</f>
        <v>0</v>
      </c>
      <c r="M71" s="295">
        <f>+'7.  Persistence Report'!AZ58</f>
        <v>0</v>
      </c>
      <c r="N71" s="291"/>
      <c r="O71" s="295">
        <f>+'7.  Persistence Report'!L58</f>
        <v>455.08199999999999</v>
      </c>
      <c r="P71" s="295">
        <f>+'7.  Persistence Report'!M58</f>
        <v>0</v>
      </c>
      <c r="Q71" s="295">
        <f>+'7.  Persistence Report'!N58</f>
        <v>0</v>
      </c>
      <c r="R71" s="295">
        <f>+'7.  Persistence Report'!O58</f>
        <v>0</v>
      </c>
      <c r="S71" s="295">
        <f>+'7.  Persistence Report'!P58</f>
        <v>0</v>
      </c>
      <c r="T71" s="295">
        <f>+'7.  Persistence Report'!Q58</f>
        <v>0</v>
      </c>
      <c r="U71" s="295">
        <f>+'7.  Persistence Report'!R58</f>
        <v>0</v>
      </c>
      <c r="V71" s="295">
        <f>+'7.  Persistence Report'!S58</f>
        <v>0</v>
      </c>
      <c r="W71" s="295">
        <f>+'7.  Persistence Report'!T58</f>
        <v>0</v>
      </c>
      <c r="X71" s="295">
        <f>+'7.  Persistence Report'!U58</f>
        <v>0</v>
      </c>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f>+'7.  Persistence Report'!AQ77</f>
        <v>0</v>
      </c>
      <c r="E72" s="295">
        <f>+'7.  Persistence Report'!AR77</f>
        <v>0</v>
      </c>
      <c r="F72" s="295">
        <f>+'7.  Persistence Report'!AS77</f>
        <v>0</v>
      </c>
      <c r="G72" s="295">
        <f>+'7.  Persistence Report'!AT77</f>
        <v>0</v>
      </c>
      <c r="H72" s="295">
        <f>+'7.  Persistence Report'!AU77</f>
        <v>0</v>
      </c>
      <c r="I72" s="295">
        <f>+'7.  Persistence Report'!AV77</f>
        <v>0</v>
      </c>
      <c r="J72" s="295">
        <f>+'7.  Persistence Report'!AW77</f>
        <v>0</v>
      </c>
      <c r="K72" s="295">
        <f>+'7.  Persistence Report'!AX77</f>
        <v>0</v>
      </c>
      <c r="L72" s="295">
        <f>+'7.  Persistence Report'!AY77</f>
        <v>0</v>
      </c>
      <c r="M72" s="295">
        <f>+'7.  Persistence Report'!AZ77</f>
        <v>0</v>
      </c>
      <c r="N72" s="291"/>
      <c r="O72" s="295">
        <f>+'7.  Persistence Report'!L77</f>
        <v>0</v>
      </c>
      <c r="P72" s="295">
        <f>+'7.  Persistence Report'!M77</f>
        <v>0</v>
      </c>
      <c r="Q72" s="295">
        <f>+'7.  Persistence Report'!N77</f>
        <v>0</v>
      </c>
      <c r="R72" s="295">
        <f>+'7.  Persistence Report'!O77</f>
        <v>6.1752159999999998</v>
      </c>
      <c r="S72" s="295">
        <f>+'7.  Persistence Report'!P77</f>
        <v>0</v>
      </c>
      <c r="T72" s="295">
        <f>+'7.  Persistence Report'!Q77</f>
        <v>0</v>
      </c>
      <c r="U72" s="295">
        <f>+'7.  Persistence Report'!R77</f>
        <v>0</v>
      </c>
      <c r="V72" s="295">
        <f>+'7.  Persistence Report'!S77</f>
        <v>0</v>
      </c>
      <c r="W72" s="295">
        <f>+'7.  Persistence Report'!T77</f>
        <v>0</v>
      </c>
      <c r="X72" s="295">
        <f>+'7.  Persistence Report'!U77</f>
        <v>0</v>
      </c>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f>+'7.  Persistence Report'!AQ62</f>
        <v>271185.08689651696</v>
      </c>
      <c r="E84" s="295">
        <f>+'7.  Persistence Report'!AR62</f>
        <v>271185.08689651696</v>
      </c>
      <c r="F84" s="295">
        <f>+'7.  Persistence Report'!AS62</f>
        <v>271185.08689651696</v>
      </c>
      <c r="G84" s="295">
        <f>+'7.  Persistence Report'!AT62</f>
        <v>271185.08689651696</v>
      </c>
      <c r="H84" s="295">
        <f>+'7.  Persistence Report'!AU62</f>
        <v>271185.08689651696</v>
      </c>
      <c r="I84" s="295">
        <f>+'7.  Persistence Report'!AV62</f>
        <v>271185.08689651696</v>
      </c>
      <c r="J84" s="295">
        <f>+'7.  Persistence Report'!AW62</f>
        <v>260331.21000433038</v>
      </c>
      <c r="K84" s="295">
        <f>+'7.  Persistence Report'!AX62</f>
        <v>260331.21000433038</v>
      </c>
      <c r="L84" s="295">
        <f>+'7.  Persistence Report'!AY62</f>
        <v>246569.37400410365</v>
      </c>
      <c r="M84" s="295">
        <f>+'7.  Persistence Report'!AZ62</f>
        <v>246569.37400410365</v>
      </c>
      <c r="N84" s="295">
        <v>12</v>
      </c>
      <c r="O84" s="295">
        <f>+'7.  Persistence Report'!L62</f>
        <v>39.952116108783223</v>
      </c>
      <c r="P84" s="295">
        <f>+'7.  Persistence Report'!M62</f>
        <v>39.952116108783223</v>
      </c>
      <c r="Q84" s="295">
        <f>+'7.  Persistence Report'!N62</f>
        <v>39.952116108783223</v>
      </c>
      <c r="R84" s="295">
        <f>+'7.  Persistence Report'!O62</f>
        <v>39.952116108783223</v>
      </c>
      <c r="S84" s="295">
        <f>+'7.  Persistence Report'!P62</f>
        <v>39.952116108783223</v>
      </c>
      <c r="T84" s="295">
        <f>+'7.  Persistence Report'!Q62</f>
        <v>39.952116108783223</v>
      </c>
      <c r="U84" s="295">
        <f>+'7.  Persistence Report'!R62</f>
        <v>37.123346646414682</v>
      </c>
      <c r="V84" s="295">
        <f>+'7.  Persistence Report'!S62</f>
        <v>37.123346646414682</v>
      </c>
      <c r="W84" s="295">
        <f>+'7.  Persistence Report'!T62</f>
        <v>33.53669629002551</v>
      </c>
      <c r="X84" s="295">
        <f>+'7.  Persistence Report'!U62</f>
        <v>33.53669629002551</v>
      </c>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f>+'7.  Persistence Report'!AQ61</f>
        <v>85284.719999999987</v>
      </c>
      <c r="E87" s="295">
        <f>+'7.  Persistence Report'!AR61</f>
        <v>0</v>
      </c>
      <c r="F87" s="295">
        <f>+'7.  Persistence Report'!AS61</f>
        <v>0</v>
      </c>
      <c r="G87" s="295">
        <f>+'7.  Persistence Report'!AT61</f>
        <v>0</v>
      </c>
      <c r="H87" s="295">
        <f>+'7.  Persistence Report'!AU61</f>
        <v>0</v>
      </c>
      <c r="I87" s="295">
        <f>+'7.  Persistence Report'!AV61</f>
        <v>0</v>
      </c>
      <c r="J87" s="295">
        <f>+'7.  Persistence Report'!AW61</f>
        <v>0</v>
      </c>
      <c r="K87" s="295">
        <f>+'7.  Persistence Report'!AX61</f>
        <v>0</v>
      </c>
      <c r="L87" s="295">
        <f>+'7.  Persistence Report'!AY61</f>
        <v>0</v>
      </c>
      <c r="M87" s="295">
        <f>+'7.  Persistence Report'!AZ61</f>
        <v>0</v>
      </c>
      <c r="N87" s="291"/>
      <c r="O87" s="295">
        <f>+'7.  Persistence Report'!L61</f>
        <v>1452.9179999999999</v>
      </c>
      <c r="P87" s="295">
        <f>+'7.  Persistence Report'!M61</f>
        <v>0</v>
      </c>
      <c r="Q87" s="295">
        <f>+'7.  Persistence Report'!N61</f>
        <v>0</v>
      </c>
      <c r="R87" s="295">
        <f>+'7.  Persistence Report'!O61</f>
        <v>0</v>
      </c>
      <c r="S87" s="295">
        <f>+'7.  Persistence Report'!P61</f>
        <v>0</v>
      </c>
      <c r="T87" s="295">
        <f>+'7.  Persistence Report'!Q61</f>
        <v>0</v>
      </c>
      <c r="U87" s="295">
        <f>+'7.  Persistence Report'!R61</f>
        <v>0</v>
      </c>
      <c r="V87" s="295">
        <f>+'7.  Persistence Report'!S61</f>
        <v>0</v>
      </c>
      <c r="W87" s="295">
        <f>+'7.  Persistence Report'!T61</f>
        <v>0</v>
      </c>
      <c r="X87" s="295">
        <f>+'7.  Persistence Report'!U61</f>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f>+'7.  Persistence Report'!AQ63</f>
        <v>6580023.0343503272</v>
      </c>
      <c r="E102" s="295">
        <f>+'7.  Persistence Report'!AR63</f>
        <v>6580023.0343503272</v>
      </c>
      <c r="F102" s="295">
        <f>+'7.  Persistence Report'!AS63</f>
        <v>6580023.0343503272</v>
      </c>
      <c r="G102" s="295">
        <f>+'7.  Persistence Report'!AT63</f>
        <v>6580023.0343503272</v>
      </c>
      <c r="H102" s="295">
        <f>+'7.  Persistence Report'!AU63</f>
        <v>6580023.0343503272</v>
      </c>
      <c r="I102" s="295">
        <f>+'7.  Persistence Report'!AV63</f>
        <v>6580023.0343503272</v>
      </c>
      <c r="J102" s="295">
        <f>+'7.  Persistence Report'!AW63</f>
        <v>6580023.0343503272</v>
      </c>
      <c r="K102" s="295">
        <f>+'7.  Persistence Report'!AX63</f>
        <v>6580023.0343503272</v>
      </c>
      <c r="L102" s="295">
        <f>+'7.  Persistence Report'!AY63</f>
        <v>6580023.0343503272</v>
      </c>
      <c r="M102" s="295">
        <f>+'7.  Persistence Report'!AZ63</f>
        <v>6580023.0343503272</v>
      </c>
      <c r="N102" s="295">
        <v>12</v>
      </c>
      <c r="O102" s="295">
        <f>+'7.  Persistence Report'!L63</f>
        <v>964.17525581299992</v>
      </c>
      <c r="P102" s="295">
        <f>+'7.  Persistence Report'!M63</f>
        <v>964.17525581299992</v>
      </c>
      <c r="Q102" s="295">
        <f>+'7.  Persistence Report'!N63</f>
        <v>964.17525581299992</v>
      </c>
      <c r="R102" s="295">
        <f>+'7.  Persistence Report'!O63</f>
        <v>964.17525581299992</v>
      </c>
      <c r="S102" s="295">
        <f>+'7.  Persistence Report'!P63</f>
        <v>964.17525581299992</v>
      </c>
      <c r="T102" s="295">
        <f>+'7.  Persistence Report'!Q63</f>
        <v>964.17525581299992</v>
      </c>
      <c r="U102" s="295">
        <f>+'7.  Persistence Report'!R63</f>
        <v>964.17525581299992</v>
      </c>
      <c r="V102" s="295">
        <f>+'7.  Persistence Report'!S63</f>
        <v>964.17525581299992</v>
      </c>
      <c r="W102" s="295">
        <f>+'7.  Persistence Report'!T63</f>
        <v>964.17525581299992</v>
      </c>
      <c r="X102" s="295">
        <f>+'7.  Persistence Report'!U63</f>
        <v>964.17525581299992</v>
      </c>
      <c r="Y102" s="410"/>
      <c r="Z102" s="415">
        <v>0.14199999999999999</v>
      </c>
      <c r="AA102" s="415">
        <v>0.85799999999999998</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f>+'7.  Persistence Report'!AQ69</f>
        <v>141575.81502064</v>
      </c>
      <c r="E103" s="295">
        <f>+'7.  Persistence Report'!AR69</f>
        <v>141575.81502064</v>
      </c>
      <c r="F103" s="295">
        <f>+'7.  Persistence Report'!AS69</f>
        <v>141575.81502064</v>
      </c>
      <c r="G103" s="295">
        <f>+'7.  Persistence Report'!AT69</f>
        <v>141575.81502064</v>
      </c>
      <c r="H103" s="295">
        <f>+'7.  Persistence Report'!AU69</f>
        <v>141575.81502064</v>
      </c>
      <c r="I103" s="295">
        <f>+'7.  Persistence Report'!AV69</f>
        <v>141575.81502064</v>
      </c>
      <c r="J103" s="295">
        <f>+'7.  Persistence Report'!AW69</f>
        <v>141575.81502064</v>
      </c>
      <c r="K103" s="295">
        <f>+'7.  Persistence Report'!AX69</f>
        <v>141575.81502064</v>
      </c>
      <c r="L103" s="295">
        <f>+'7.  Persistence Report'!AY69</f>
        <v>0</v>
      </c>
      <c r="M103" s="295">
        <f>+'7.  Persistence Report'!AZ69</f>
        <v>0</v>
      </c>
      <c r="N103" s="295">
        <f>N102</f>
        <v>12</v>
      </c>
      <c r="O103" s="295">
        <f>+'7.  Persistence Report'!L69</f>
        <v>23.283660400000002</v>
      </c>
      <c r="P103" s="295">
        <f>+'7.  Persistence Report'!M69</f>
        <v>23.283660400000002</v>
      </c>
      <c r="Q103" s="295">
        <f>+'7.  Persistence Report'!N69</f>
        <v>23.283660400000002</v>
      </c>
      <c r="R103" s="295">
        <f>+'7.  Persistence Report'!O69</f>
        <v>23.283660400000002</v>
      </c>
      <c r="S103" s="295">
        <f>+'7.  Persistence Report'!P69</f>
        <v>23.283660399999999</v>
      </c>
      <c r="T103" s="295">
        <f>+'7.  Persistence Report'!Q69</f>
        <v>23.283660399999999</v>
      </c>
      <c r="U103" s="295">
        <f>+'7.  Persistence Report'!R69</f>
        <v>23.283660399999999</v>
      </c>
      <c r="V103" s="295">
        <f>+'7.  Persistence Report'!S69</f>
        <v>23.283660399999999</v>
      </c>
      <c r="W103" s="295">
        <f>+'7.  Persistence Report'!T69</f>
        <v>0</v>
      </c>
      <c r="X103" s="295">
        <f>+'7.  Persistence Report'!U69</f>
        <v>0</v>
      </c>
      <c r="Y103" s="411">
        <f>Y102</f>
        <v>0</v>
      </c>
      <c r="Z103" s="411">
        <f>Z102</f>
        <v>0.14199999999999999</v>
      </c>
      <c r="AA103" s="411">
        <f t="shared" ref="AA103:AL103" si="25">AA102</f>
        <v>0.85799999999999998</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f>+'7.  Persistence Report'!AQ64</f>
        <v>5230.3824866511577</v>
      </c>
      <c r="E105" s="295">
        <f>+'7.  Persistence Report'!AR64</f>
        <v>5230.3824866511577</v>
      </c>
      <c r="F105" s="295">
        <f>+'7.  Persistence Report'!AS64</f>
        <v>5230.3824866511577</v>
      </c>
      <c r="G105" s="295">
        <f>+'7.  Persistence Report'!AT64</f>
        <v>5230.3824866511577</v>
      </c>
      <c r="H105" s="295">
        <f>+'7.  Persistence Report'!AU64</f>
        <v>5230.3824866511577</v>
      </c>
      <c r="I105" s="295">
        <f>+'7.  Persistence Report'!AV64</f>
        <v>5230.3824866511577</v>
      </c>
      <c r="J105" s="295">
        <f>+'7.  Persistence Report'!AW64</f>
        <v>5230.3824866511577</v>
      </c>
      <c r="K105" s="295">
        <f>+'7.  Persistence Report'!AX64</f>
        <v>5230.3824866511577</v>
      </c>
      <c r="L105" s="295">
        <f>+'7.  Persistence Report'!AY64</f>
        <v>5230.3824866511577</v>
      </c>
      <c r="M105" s="295">
        <f>+'7.  Persistence Report'!AZ64</f>
        <v>5230.3824866511577</v>
      </c>
      <c r="N105" s="295">
        <v>12</v>
      </c>
      <c r="O105" s="295">
        <f>+'7.  Persistence Report'!L64</f>
        <v>1.0183766523853501</v>
      </c>
      <c r="P105" s="295">
        <f>+'7.  Persistence Report'!M64</f>
        <v>1.0183766523853501</v>
      </c>
      <c r="Q105" s="295">
        <f>+'7.  Persistence Report'!N64</f>
        <v>1.0183766523853501</v>
      </c>
      <c r="R105" s="295">
        <f>+'7.  Persistence Report'!O64</f>
        <v>1.0183766523853501</v>
      </c>
      <c r="S105" s="295">
        <f>+'7.  Persistence Report'!P64</f>
        <v>1.0183766523853501</v>
      </c>
      <c r="T105" s="295">
        <f>+'7.  Persistence Report'!Q64</f>
        <v>1.0183766523853501</v>
      </c>
      <c r="U105" s="295">
        <f>+'7.  Persistence Report'!R64</f>
        <v>1.0183766523853501</v>
      </c>
      <c r="V105" s="295">
        <f>+'7.  Persistence Report'!S64</f>
        <v>1.0183766523853501</v>
      </c>
      <c r="W105" s="295">
        <f>+'7.  Persistence Report'!T64</f>
        <v>1.0183766523853501</v>
      </c>
      <c r="X105" s="295">
        <f>+'7.  Persistence Report'!U64</f>
        <v>1.0183766523853501</v>
      </c>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f>+'7.  Persistence Report'!AQ68</f>
        <v>7794.1175133488414</v>
      </c>
      <c r="E106" s="295">
        <f>+'7.  Persistence Report'!AR68</f>
        <v>7794.1175133488414</v>
      </c>
      <c r="F106" s="295">
        <f>+'7.  Persistence Report'!AS68</f>
        <v>7794.1175133488414</v>
      </c>
      <c r="G106" s="295">
        <f>+'7.  Persistence Report'!AT68</f>
        <v>7794.1175133488414</v>
      </c>
      <c r="H106" s="295">
        <f>+'7.  Persistence Report'!AU68</f>
        <v>7794.1175133488396</v>
      </c>
      <c r="I106" s="295">
        <f>+'7.  Persistence Report'!AV68</f>
        <v>7794.1175133488396</v>
      </c>
      <c r="J106" s="295">
        <f>+'7.  Persistence Report'!AW68</f>
        <v>7794.1175133488396</v>
      </c>
      <c r="K106" s="295">
        <f>+'7.  Persistence Report'!AX68</f>
        <v>7794.1175133488396</v>
      </c>
      <c r="L106" s="295">
        <f>+'7.  Persistence Report'!AY68</f>
        <v>7794.1175133488396</v>
      </c>
      <c r="M106" s="295">
        <f>+'7.  Persistence Report'!AZ68</f>
        <v>7794.1175133488396</v>
      </c>
      <c r="N106" s="295">
        <f>N105</f>
        <v>12</v>
      </c>
      <c r="O106" s="295">
        <f>+'7.  Persistence Report'!L68</f>
        <v>8.9816233476146508</v>
      </c>
      <c r="P106" s="295">
        <f>+'7.  Persistence Report'!M68</f>
        <v>8.9816233476146508</v>
      </c>
      <c r="Q106" s="295">
        <f>+'7.  Persistence Report'!N68</f>
        <v>8.9816233476146508</v>
      </c>
      <c r="R106" s="295">
        <f>+'7.  Persistence Report'!O68</f>
        <v>8.9816233476146508</v>
      </c>
      <c r="S106" s="295">
        <f>+'7.  Persistence Report'!P68</f>
        <v>8.9816233476146508</v>
      </c>
      <c r="T106" s="295">
        <f>+'7.  Persistence Report'!Q68</f>
        <v>8.9816233476146508</v>
      </c>
      <c r="U106" s="295">
        <f>+'7.  Persistence Report'!R68</f>
        <v>8.9816233476146508</v>
      </c>
      <c r="V106" s="295">
        <f>+'7.  Persistence Report'!S68</f>
        <v>8.9816233476146508</v>
      </c>
      <c r="W106" s="295">
        <f>+'7.  Persistence Report'!T68</f>
        <v>8.9816233476146508</v>
      </c>
      <c r="X106" s="295">
        <f>+'7.  Persistence Report'!U68</f>
        <v>8.9816233476146508</v>
      </c>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13238663.296255277</v>
      </c>
      <c r="E127" s="328"/>
      <c r="F127" s="328"/>
      <c r="G127" s="328"/>
      <c r="H127" s="328"/>
      <c r="I127" s="328"/>
      <c r="J127" s="328"/>
      <c r="K127" s="328"/>
      <c r="L127" s="328"/>
      <c r="M127" s="328"/>
      <c r="N127" s="328"/>
      <c r="O127" s="328">
        <f>SUM(O22:O125)</f>
        <v>4614.5766523390603</v>
      </c>
      <c r="P127" s="328"/>
      <c r="Q127" s="328"/>
      <c r="R127" s="328"/>
      <c r="S127" s="328"/>
      <c r="T127" s="328"/>
      <c r="U127" s="328"/>
      <c r="V127" s="328"/>
      <c r="W127" s="328"/>
      <c r="X127" s="328"/>
      <c r="Y127" s="329">
        <f>IF(Y21="kWh",SUMPRODUCT(D22:D125,Y22:Y125))</f>
        <v>2081533.0147329043</v>
      </c>
      <c r="Z127" s="329">
        <f>IF(Z21="kWh",SUMPRODUCT(D22:D125,Z22:Z125))</f>
        <v>2160971.7297273995</v>
      </c>
      <c r="AA127" s="329">
        <f>IF(AA21="kW",SUMPRODUCT(N22:N125,O22:O125,AA22:AA125),SUMPRODUCT(D22:D125,AA22:AA125))</f>
        <v>16898.769139455067</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1.6799999999999999E-2</v>
      </c>
      <c r="Z130" s="341">
        <f>HLOOKUP(Z$20,'3.  Distribution Rates'!$C$122:$P$133,3,FALSE)</f>
        <v>1.21E-2</v>
      </c>
      <c r="AA130" s="341">
        <f>HLOOKUP(AA$20,'3.  Distribution Rates'!$C$122:$P$133,3,FALSE)</f>
        <v>3.9592000000000001</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34969.754647512789</v>
      </c>
      <c r="Z131" s="346">
        <f t="shared" si="33"/>
        <v>26147.757929701533</v>
      </c>
      <c r="AA131" s="347">
        <f t="shared" si="33"/>
        <v>66905.606776930508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128023.11935414483</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128023.11935414483</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2081533.0147329043</v>
      </c>
      <c r="Z135" s="291">
        <f>SUMPRODUCT(E22:E125,Z22:Z125)</f>
        <v>2140911.0686710551</v>
      </c>
      <c r="AA135" s="291">
        <f>IF(AA21="kW",SUMPRODUCT(N22:N125,P22:P125,AA22:AA125),SUMPRODUCT(E22:E125,AA22:AA125))</f>
        <v>16898.769139455067</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2081533.0147329043</v>
      </c>
      <c r="Z136" s="291">
        <f>SUMPRODUCT(F22:F125,Z22:Z125)</f>
        <v>2130360.6471080938</v>
      </c>
      <c r="AA136" s="291">
        <f>IF(AA21="kW",SUMPRODUCT(N22:N125,Q22:Q125,AA22:AA125),SUMPRODUCT(F22:F125,AA22:AA125))</f>
        <v>16898.769139455067</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2076697.6694917381</v>
      </c>
      <c r="Z137" s="291">
        <f>SUMPRODUCT(G22:G125,Z22:Z125)</f>
        <v>1991312.6120116371</v>
      </c>
      <c r="AA137" s="291">
        <f>IF(AA21="kW",SUMPRODUCT(N22:N125,R22:R125,AA22:AA125),SUMPRODUCT(G22:G125,AA22:AA125))</f>
        <v>16764.719227596186</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1931411.317575892</v>
      </c>
      <c r="Z138" s="291">
        <f>SUMPRODUCT(H22:H125,Z22:Z125)</f>
        <v>1922109.5752723198</v>
      </c>
      <c r="AA138" s="291">
        <f>IF(AA21="kW",SUMPRODUCT(N22:N125,S22:S125,AA22:AA125),SUMPRODUCT(H22:H125,AA22:AA125))</f>
        <v>15814.221648558258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1669181.075543982</v>
      </c>
      <c r="Z139" s="291">
        <f>SUMPRODUCT(I22:I125,Z22:Z125)</f>
        <v>1852822.4653309947</v>
      </c>
      <c r="AA139" s="291">
        <f>IF(AA21="kW",SUMPRODUCT(N22:N125,T22:T125,AA22:AA125),SUMPRODUCT(I22:I125,AA22:AA125))</f>
        <v>15456.414501351201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1500434.2208811394</v>
      </c>
      <c r="Z140" s="291">
        <f>SUMPRODUCT(J22:J125,Z22:Z125)</f>
        <v>1505879.1021278782</v>
      </c>
      <c r="AA140" s="291">
        <f>IF(AA21="kW",SUMPRODUCT(N22:N125,U22:U125,AA22:AA125),SUMPRODUCT(J22:J125,AA22:AA125))</f>
        <v>14986.996519501317</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1498066.5366746441</v>
      </c>
      <c r="Z141" s="291">
        <f>SUMPRODUCT(K22:K125,Z22:Z125)</f>
        <v>1501246.1008279677</v>
      </c>
      <c r="AA141" s="291">
        <f>IF(AA21="kW",SUMPRODUCT(N22:N125,V22:V125,AA22:AA125),SUMPRODUCT(K22:K125,AA22:AA125))</f>
        <v>14986.996519501317</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1635712.4317559579</v>
      </c>
      <c r="Z142" s="291">
        <f>SUMPRODUCT(L22:L125,Z22:Z125)</f>
        <v>1449666.1240162794</v>
      </c>
      <c r="AA142" s="291">
        <f>IF(AA21="kW",SUMPRODUCT(N22:N125,W22:W125,AA22:AA125),SUMPRODUCT(L22:L125,AA22:AA125))</f>
        <v>14103.423533200395</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1207341.9044642358</v>
      </c>
      <c r="Z143" s="326">
        <f>SUMPRODUCT(M22:M125,Z22:Z125)</f>
        <v>1449666.1240162794</v>
      </c>
      <c r="AA143" s="326">
        <f>IF(AA21="kW",SUMPRODUCT(N22:N125,X22:X125,AA22:AA125),SUMPRODUCT(M22:M125,AA22:AA125))</f>
        <v>14103.423533200395</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8" t="s">
        <v>211</v>
      </c>
      <c r="C147" s="840" t="s">
        <v>33</v>
      </c>
      <c r="D147" s="284" t="s">
        <v>421</v>
      </c>
      <c r="E147" s="842" t="s">
        <v>209</v>
      </c>
      <c r="F147" s="843"/>
      <c r="G147" s="843"/>
      <c r="H147" s="843"/>
      <c r="I147" s="843"/>
      <c r="J147" s="843"/>
      <c r="K147" s="843"/>
      <c r="L147" s="843"/>
      <c r="M147" s="844"/>
      <c r="N147" s="845" t="s">
        <v>213</v>
      </c>
      <c r="O147" s="284" t="s">
        <v>422</v>
      </c>
      <c r="P147" s="842" t="s">
        <v>212</v>
      </c>
      <c r="Q147" s="843"/>
      <c r="R147" s="843"/>
      <c r="S147" s="843"/>
      <c r="T147" s="843"/>
      <c r="U147" s="843"/>
      <c r="V147" s="843"/>
      <c r="W147" s="843"/>
      <c r="X147" s="844"/>
      <c r="Y147" s="835" t="s">
        <v>243</v>
      </c>
      <c r="Z147" s="836"/>
      <c r="AA147" s="836"/>
      <c r="AB147" s="836"/>
      <c r="AC147" s="836"/>
      <c r="AD147" s="836"/>
      <c r="AE147" s="836"/>
      <c r="AF147" s="836"/>
      <c r="AG147" s="836"/>
      <c r="AH147" s="836"/>
      <c r="AI147" s="836"/>
      <c r="AJ147" s="836"/>
      <c r="AK147" s="836"/>
      <c r="AL147" s="836"/>
      <c r="AM147" s="837"/>
    </row>
    <row r="148" spans="1:39" ht="60.75" customHeight="1">
      <c r="B148" s="839"/>
      <c r="C148" s="841"/>
      <c r="D148" s="285">
        <v>2012</v>
      </c>
      <c r="E148" s="285">
        <v>2013</v>
      </c>
      <c r="F148" s="285">
        <v>2014</v>
      </c>
      <c r="G148" s="285">
        <v>2015</v>
      </c>
      <c r="H148" s="285">
        <v>2016</v>
      </c>
      <c r="I148" s="285">
        <v>2017</v>
      </c>
      <c r="J148" s="285">
        <v>2018</v>
      </c>
      <c r="K148" s="285">
        <v>2019</v>
      </c>
      <c r="L148" s="285">
        <v>2020</v>
      </c>
      <c r="M148" s="285">
        <v>2021</v>
      </c>
      <c r="N148" s="846"/>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f>'1.  LRAMVA Summary'!G53</f>
        <v>0</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f>+'7.  Persistence Report'!AR84</f>
        <v>134959.7105646485</v>
      </c>
      <c r="E150" s="295">
        <f>+'7.  Persistence Report'!AS84</f>
        <v>134959.7105646485</v>
      </c>
      <c r="F150" s="295">
        <f>+'7.  Persistence Report'!AT84</f>
        <v>134959.7105646485</v>
      </c>
      <c r="G150" s="295">
        <f>+'7.  Persistence Report'!AU84</f>
        <v>134652.25539964854</v>
      </c>
      <c r="H150" s="295">
        <f>+'7.  Persistence Report'!AV84</f>
        <v>76502.380945524535</v>
      </c>
      <c r="I150" s="295">
        <f>+'7.  Persistence Report'!AW84</f>
        <v>0</v>
      </c>
      <c r="J150" s="295">
        <f>+'7.  Persistence Report'!AX84</f>
        <v>0</v>
      </c>
      <c r="K150" s="295">
        <f>+'7.  Persistence Report'!AY84</f>
        <v>0</v>
      </c>
      <c r="L150" s="295">
        <f>+'7.  Persistence Report'!AZ84</f>
        <v>0</v>
      </c>
      <c r="M150" s="295">
        <f>+'7.  Persistence Report'!BA84</f>
        <v>0</v>
      </c>
      <c r="N150" s="291"/>
      <c r="O150" s="295">
        <f>+'7.  Persistence Report'!M84</f>
        <v>19.675903914190929</v>
      </c>
      <c r="P150" s="295">
        <f>+'7.  Persistence Report'!N84</f>
        <v>19.675903914190929</v>
      </c>
      <c r="Q150" s="295">
        <f>+'7.  Persistence Report'!O84</f>
        <v>19.675903914190929</v>
      </c>
      <c r="R150" s="295">
        <f>+'7.  Persistence Report'!P84</f>
        <v>19.33209217782856</v>
      </c>
      <c r="S150" s="295">
        <f>+'7.  Persistence Report'!Q84</f>
        <v>10.058511882172752</v>
      </c>
      <c r="T150" s="295">
        <f>+'7.  Persistence Report'!R84</f>
        <v>0</v>
      </c>
      <c r="U150" s="295">
        <f>+'7.  Persistence Report'!S84</f>
        <v>0</v>
      </c>
      <c r="V150" s="295">
        <f>+'7.  Persistence Report'!T84</f>
        <v>0</v>
      </c>
      <c r="W150" s="295">
        <f>+'7.  Persistence Report'!U84</f>
        <v>0</v>
      </c>
      <c r="X150" s="295">
        <f>+'7.  Persistence Report'!V84</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f>+'7.  Persistence Report'!AR83</f>
        <v>14105.852336350083</v>
      </c>
      <c r="E153" s="295">
        <f>+'7.  Persistence Report'!AS83</f>
        <v>14105.852336350083</v>
      </c>
      <c r="F153" s="295">
        <f>+'7.  Persistence Report'!AT83</f>
        <v>14105.852336350083</v>
      </c>
      <c r="G153" s="295">
        <f>+'7.  Persistence Report'!AU83</f>
        <v>13998.801528177553</v>
      </c>
      <c r="H153" s="295">
        <f>+'7.  Persistence Report'!AV83</f>
        <v>0</v>
      </c>
      <c r="I153" s="295">
        <f>+'7.  Persistence Report'!AW83</f>
        <v>0</v>
      </c>
      <c r="J153" s="295">
        <f>+'7.  Persistence Report'!AX83</f>
        <v>0</v>
      </c>
      <c r="K153" s="295">
        <f>+'7.  Persistence Report'!AY83</f>
        <v>0</v>
      </c>
      <c r="L153" s="295">
        <f>+'7.  Persistence Report'!AZ83</f>
        <v>0</v>
      </c>
      <c r="M153" s="295">
        <f>+'7.  Persistence Report'!BA83</f>
        <v>0</v>
      </c>
      <c r="N153" s="291"/>
      <c r="O153" s="295">
        <f>+'7.  Persistence Report'!M83</f>
        <v>7.9707003311146467</v>
      </c>
      <c r="P153" s="295">
        <f>+'7.  Persistence Report'!N83</f>
        <v>7.9707003311146467</v>
      </c>
      <c r="Q153" s="295">
        <f>+'7.  Persistence Report'!O83</f>
        <v>7.9707003311146467</v>
      </c>
      <c r="R153" s="295">
        <f>+'7.  Persistence Report'!P83</f>
        <v>7.850990765536876</v>
      </c>
      <c r="S153" s="295">
        <f>+'7.  Persistence Report'!Q83</f>
        <v>0</v>
      </c>
      <c r="T153" s="295">
        <f>+'7.  Persistence Report'!R83</f>
        <v>0</v>
      </c>
      <c r="U153" s="295">
        <f>+'7.  Persistence Report'!S83</f>
        <v>0</v>
      </c>
      <c r="V153" s="295">
        <f>+'7.  Persistence Report'!T83</f>
        <v>0</v>
      </c>
      <c r="W153" s="295">
        <f>+'7.  Persistence Report'!U83</f>
        <v>0</v>
      </c>
      <c r="X153" s="295">
        <f>+'7.  Persistence Report'!V83</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f>+'7.  Persistence Report'!AR87</f>
        <v>689785.89970068005</v>
      </c>
      <c r="E156" s="295">
        <v>689785.89970068005</v>
      </c>
      <c r="F156" s="295">
        <v>689785.89970068005</v>
      </c>
      <c r="G156" s="295">
        <v>689785.89970068005</v>
      </c>
      <c r="H156" s="295">
        <v>689785.89970068005</v>
      </c>
      <c r="I156" s="295">
        <v>689785.89970068005</v>
      </c>
      <c r="J156" s="295">
        <v>689785.89970068005</v>
      </c>
      <c r="K156" s="295">
        <v>689785.89970068005</v>
      </c>
      <c r="L156" s="295">
        <v>689785.89970068005</v>
      </c>
      <c r="M156" s="295">
        <v>689785.89970068005</v>
      </c>
      <c r="N156" s="291"/>
      <c r="O156" s="295">
        <f>+'7.  Persistence Report'!M87</f>
        <v>400.98091445087772</v>
      </c>
      <c r="P156" s="295">
        <f>+'7.  Persistence Report'!N87</f>
        <v>400.98091445087772</v>
      </c>
      <c r="Q156" s="295">
        <f>+'7.  Persistence Report'!O87</f>
        <v>400.98091445087772</v>
      </c>
      <c r="R156" s="295">
        <f>+'7.  Persistence Report'!P87</f>
        <v>400.98091445087772</v>
      </c>
      <c r="S156" s="295">
        <f>+'7.  Persistence Report'!Q87</f>
        <v>400.98091445087772</v>
      </c>
      <c r="T156" s="295">
        <f>+'7.  Persistence Report'!R87</f>
        <v>400.98091445087772</v>
      </c>
      <c r="U156" s="295">
        <f>+'7.  Persistence Report'!S87</f>
        <v>400.98091445087772</v>
      </c>
      <c r="V156" s="295">
        <f>+'7.  Persistence Report'!T87</f>
        <v>400.98091445087772</v>
      </c>
      <c r="W156" s="295">
        <f>+'7.  Persistence Report'!U87</f>
        <v>400.98091445087772</v>
      </c>
      <c r="X156" s="295">
        <f>+'7.  Persistence Report'!V87</f>
        <v>400.98091445087772</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Report'!AR96+'7.  Persistence Report'!AR97+'7.  Persistence Report'!AR102</f>
        <v>15656.986357529937</v>
      </c>
      <c r="E157" s="295">
        <f>+'7.  Persistence Report'!AS96+'7.  Persistence Report'!AS97+'7.  Persistence Report'!AS102</f>
        <v>15656.986357529937</v>
      </c>
      <c r="F157" s="295">
        <f>+'7.  Persistence Report'!AT96+'7.  Persistence Report'!AT97+'7.  Persistence Report'!AT102</f>
        <v>15656.986357529937</v>
      </c>
      <c r="G157" s="295">
        <f>+'7.  Persistence Report'!AU96+'7.  Persistence Report'!AU97+'7.  Persistence Report'!AU102</f>
        <v>15656.986357529937</v>
      </c>
      <c r="H157" s="295">
        <f>+'7.  Persistence Report'!AV96+'7.  Persistence Report'!AV97+'7.  Persistence Report'!AV102</f>
        <v>15656.986357529937</v>
      </c>
      <c r="I157" s="295">
        <f>+'7.  Persistence Report'!AW96+'7.  Persistence Report'!AW97+'7.  Persistence Report'!AW102</f>
        <v>15656.986357529937</v>
      </c>
      <c r="J157" s="295">
        <f>+'7.  Persistence Report'!AX96+'7.  Persistence Report'!AX97+'7.  Persistence Report'!AX102</f>
        <v>15656.986357529937</v>
      </c>
      <c r="K157" s="295">
        <f>+'7.  Persistence Report'!AY96+'7.  Persistence Report'!AY97+'7.  Persistence Report'!AY102</f>
        <v>15656.986357529937</v>
      </c>
      <c r="L157" s="295">
        <f>+'7.  Persistence Report'!AZ96+'7.  Persistence Report'!AZ97+'7.  Persistence Report'!AZ102</f>
        <v>15656.986357529937</v>
      </c>
      <c r="M157" s="295">
        <f>+'7.  Persistence Report'!BA96+'7.  Persistence Report'!BA97+'7.  Persistence Report'!BA102</f>
        <v>15656.986357529937</v>
      </c>
      <c r="N157" s="468"/>
      <c r="O157" s="295">
        <f>+'7.  Persistence Report'!M96+'7.  Persistence Report'!M97+'7.  Persistence Report'!M102</f>
        <v>7.4916223770336092</v>
      </c>
      <c r="P157" s="295">
        <f>+'7.  Persistence Report'!N96+'7.  Persistence Report'!N97+'7.  Persistence Report'!N102</f>
        <v>7.4916223770336092</v>
      </c>
      <c r="Q157" s="295">
        <f>+'7.  Persistence Report'!O96+'7.  Persistence Report'!O97+'7.  Persistence Report'!O102</f>
        <v>7.4916223770336092</v>
      </c>
      <c r="R157" s="295">
        <f>+'7.  Persistence Report'!P96+'7.  Persistence Report'!P97+'7.  Persistence Report'!P102</f>
        <v>7.4916223770336092</v>
      </c>
      <c r="S157" s="295">
        <f>+'7.  Persistence Report'!Q96+'7.  Persistence Report'!Q97+'7.  Persistence Report'!Q102</f>
        <v>7.4916223770336092</v>
      </c>
      <c r="T157" s="295">
        <f>+'7.  Persistence Report'!R96+'7.  Persistence Report'!R97+'7.  Persistence Report'!R102</f>
        <v>7.4916223770336092</v>
      </c>
      <c r="U157" s="295">
        <f>+'7.  Persistence Report'!S96+'7.  Persistence Report'!S97+'7.  Persistence Report'!S102</f>
        <v>7.4916223770336092</v>
      </c>
      <c r="V157" s="295">
        <f>+'7.  Persistence Report'!T96+'7.  Persistence Report'!T97+'7.  Persistence Report'!T102</f>
        <v>7.4916223770336092</v>
      </c>
      <c r="W157" s="295">
        <f>+'7.  Persistence Report'!U96+'7.  Persistence Report'!U97+'7.  Persistence Report'!U102</f>
        <v>7.4916223770336092</v>
      </c>
      <c r="X157" s="295">
        <f>+'7.  Persistence Report'!V96+'7.  Persistence Report'!V97+'7.  Persistence Report'!V102</f>
        <v>7.4916223770336092</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f>+'7.  Persistence Report'!AR86</f>
        <v>22804.826940017141</v>
      </c>
      <c r="E159" s="295">
        <f>+'7.  Persistence Report'!AS86</f>
        <v>22804.826940017141</v>
      </c>
      <c r="F159" s="295">
        <f>+'7.  Persistence Report'!AT86</f>
        <v>22804.826940017141</v>
      </c>
      <c r="G159" s="295">
        <f>+'7.  Persistence Report'!AU86</f>
        <v>22804.826940017141</v>
      </c>
      <c r="H159" s="295">
        <f>+'7.  Persistence Report'!AV86</f>
        <v>22462.218863520055</v>
      </c>
      <c r="I159" s="295">
        <f>+'7.  Persistence Report'!AW86</f>
        <v>22462.218863520055</v>
      </c>
      <c r="J159" s="295">
        <f>+'7.  Persistence Report'!AX86</f>
        <v>10577.382504351395</v>
      </c>
      <c r="K159" s="295">
        <f>+'7.  Persistence Report'!AY86</f>
        <v>10519.005609666781</v>
      </c>
      <c r="L159" s="295">
        <f>+'7.  Persistence Report'!AZ86</f>
        <v>10519.005609666781</v>
      </c>
      <c r="M159" s="295">
        <f>+'7.  Persistence Report'!BA86</f>
        <v>10519.005609666781</v>
      </c>
      <c r="N159" s="291"/>
      <c r="O159" s="295">
        <f>+'7.  Persistence Report'!M86</f>
        <v>3.7581033712972123</v>
      </c>
      <c r="P159" s="295">
        <f>+'7.  Persistence Report'!N86</f>
        <v>3.7581033712972123</v>
      </c>
      <c r="Q159" s="295">
        <f>+'7.  Persistence Report'!O86</f>
        <v>3.7581033712972123</v>
      </c>
      <c r="R159" s="295">
        <f>+'7.  Persistence Report'!P86</f>
        <v>3.7581033712972123</v>
      </c>
      <c r="S159" s="295">
        <f>+'7.  Persistence Report'!Q86</f>
        <v>3.742239606626288</v>
      </c>
      <c r="T159" s="295">
        <f>+'7.  Persistence Report'!R86</f>
        <v>3.742239606626288</v>
      </c>
      <c r="U159" s="295">
        <f>+'7.  Persistence Report'!S86</f>
        <v>3.191936621705564</v>
      </c>
      <c r="V159" s="295">
        <f>+'7.  Persistence Report'!T86</f>
        <v>3.185272592631978</v>
      </c>
      <c r="W159" s="295">
        <f>+'7.  Persistence Report'!U86</f>
        <v>3.185272592631978</v>
      </c>
      <c r="X159" s="295">
        <f>+'7.  Persistence Report'!V86</f>
        <v>3.185272592631978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f>+'7.  Persistence Report'!AR85</f>
        <v>436812.07062581723</v>
      </c>
      <c r="E162" s="295">
        <f>+'7.  Persistence Report'!AS85</f>
        <v>436812.07062581723</v>
      </c>
      <c r="F162" s="295">
        <f>+'7.  Persistence Report'!AT85</f>
        <v>436812.07062581723</v>
      </c>
      <c r="G162" s="295">
        <f>+'7.  Persistence Report'!AU85</f>
        <v>436812.07062581723</v>
      </c>
      <c r="H162" s="295">
        <f>+'7.  Persistence Report'!AV85</f>
        <v>392666.26345095207</v>
      </c>
      <c r="I162" s="295">
        <f>+'7.  Persistence Report'!AW85</f>
        <v>319293.75834153057</v>
      </c>
      <c r="J162" s="295">
        <f>+'7.  Persistence Report'!AX85</f>
        <v>217791.09107078478</v>
      </c>
      <c r="K162" s="295">
        <f>+'7.  Persistence Report'!AY85</f>
        <v>217338.37229567958</v>
      </c>
      <c r="L162" s="295">
        <f>+'7.  Persistence Report'!AZ85</f>
        <v>217338.37229567958</v>
      </c>
      <c r="M162" s="295">
        <f>+'7.  Persistence Report'!BA85</f>
        <v>110391.3543437505</v>
      </c>
      <c r="N162" s="291"/>
      <c r="O162" s="295">
        <f>+'7.  Persistence Report'!M85</f>
        <v>24.13869259330934</v>
      </c>
      <c r="P162" s="295">
        <f>+'7.  Persistence Report'!N85</f>
        <v>24.13869259330934</v>
      </c>
      <c r="Q162" s="295">
        <f>+'7.  Persistence Report'!O85</f>
        <v>24.13869259330934</v>
      </c>
      <c r="R162" s="295">
        <f>+'7.  Persistence Report'!P85</f>
        <v>24.13869259330934</v>
      </c>
      <c r="S162" s="295">
        <f>+'7.  Persistence Report'!Q85</f>
        <v>22.094611486435571</v>
      </c>
      <c r="T162" s="295">
        <f>+'7.  Persistence Report'!R85</f>
        <v>18.697248043423034</v>
      </c>
      <c r="U162" s="295">
        <f>+'7.  Persistence Report'!S85</f>
        <v>13.997375105465824</v>
      </c>
      <c r="V162" s="295">
        <f>+'7.  Persistence Report'!T85</f>
        <v>13.9456948799972</v>
      </c>
      <c r="W162" s="295">
        <f>+'7.  Persistence Report'!U85</f>
        <v>13.9456948799972</v>
      </c>
      <c r="X162" s="295">
        <f>+'7.  Persistence Report'!V85</f>
        <v>8.9937324441060245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f>+'7.  Persistence Report'!AR80</f>
        <v>3955522.4539747941</v>
      </c>
      <c r="E178" s="295">
        <f>+'7.  Persistence Report'!AS80</f>
        <v>3906020.377467047</v>
      </c>
      <c r="F178" s="295">
        <f>+'7.  Persistence Report'!AT80</f>
        <v>3836713.6198006715</v>
      </c>
      <c r="G178" s="295">
        <f>+'7.  Persistence Report'!AU80</f>
        <v>3642047.709898693</v>
      </c>
      <c r="H178" s="295">
        <f>+'7.  Persistence Report'!AV80</f>
        <v>3625019.5717908186</v>
      </c>
      <c r="I178" s="295">
        <f>+'7.  Persistence Report'!AW80</f>
        <v>3383172.1502834246</v>
      </c>
      <c r="J178" s="295">
        <f>+'7.  Persistence Report'!AX80</f>
        <v>3285011.9860413577</v>
      </c>
      <c r="K178" s="295">
        <f>+'7.  Persistence Report'!AY80</f>
        <v>3285011.9860413577</v>
      </c>
      <c r="L178" s="295">
        <f>+'7.  Persistence Report'!AZ80</f>
        <v>3186257.6752704401</v>
      </c>
      <c r="M178" s="295">
        <f>+'7.  Persistence Report'!BA80</f>
        <v>2174226.8036432718</v>
      </c>
      <c r="N178" s="295">
        <v>12</v>
      </c>
      <c r="O178" s="295">
        <f>+'7.  Persistence Report'!M80</f>
        <v>812.01873278296216</v>
      </c>
      <c r="P178" s="295">
        <f>+'7.  Persistence Report'!N80</f>
        <v>796.90707084674193</v>
      </c>
      <c r="Q178" s="295">
        <f>+'7.  Persistence Report'!O80</f>
        <v>775.74614546975033</v>
      </c>
      <c r="R178" s="295">
        <f>+'7.  Persistence Report'!P80</f>
        <v>716.08853425896268</v>
      </c>
      <c r="S178" s="295">
        <f>+'7.  Persistence Report'!Q80</f>
        <v>712.49985635278131</v>
      </c>
      <c r="T178" s="295">
        <f>+'7.  Persistence Report'!R80</f>
        <v>638.72812582759434</v>
      </c>
      <c r="U178" s="295">
        <f>+'7.  Persistence Report'!S80</f>
        <v>625.23596457304234</v>
      </c>
      <c r="V178" s="295">
        <f>+'7.  Persistence Report'!T80</f>
        <v>625.23596457304234</v>
      </c>
      <c r="W178" s="295">
        <f>+'7.  Persistence Report'!U80</f>
        <v>600.73358824837703</v>
      </c>
      <c r="X178" s="295">
        <f>+'7.  Persistence Report'!V80</f>
        <v>418.79344326388656</v>
      </c>
      <c r="Y178" s="467"/>
      <c r="Z178" s="741">
        <v>0.14199999999999999</v>
      </c>
      <c r="AA178" s="741">
        <v>0.85799999999999998</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f>+'7.  Persistence Report'!AR95+'7.  Persistence Report'!AR100</f>
        <v>530105.52283725201</v>
      </c>
      <c r="E179" s="295">
        <f>+'7.  Persistence Report'!AS95+'7.  Persistence Report'!AS100</f>
        <v>530105.52283725201</v>
      </c>
      <c r="F179" s="295">
        <f>+'7.  Persistence Report'!AT95+'7.  Persistence Report'!AT100</f>
        <v>530105.52283725201</v>
      </c>
      <c r="G179" s="295">
        <f>+'7.  Persistence Report'!AU95+'7.  Persistence Report'!AU100</f>
        <v>530105.52283725201</v>
      </c>
      <c r="H179" s="295">
        <f>+'7.  Persistence Report'!AV95+'7.  Persistence Report'!AV100</f>
        <v>530105.52283725201</v>
      </c>
      <c r="I179" s="295">
        <f>+'7.  Persistence Report'!AW95+'7.  Persistence Report'!AW100</f>
        <v>511533.00185758097</v>
      </c>
      <c r="J179" s="295">
        <f>+'7.  Persistence Report'!AX95+'7.  Persistence Report'!AX100</f>
        <v>505519.65630365897</v>
      </c>
      <c r="K179" s="295">
        <f>+'7.  Persistence Report'!AY95+'7.  Persistence Report'!AY100</f>
        <v>505519.65630365897</v>
      </c>
      <c r="L179" s="295">
        <f>+'7.  Persistence Report'!AZ95+'7.  Persistence Report'!AZ100</f>
        <v>497852.44451818103</v>
      </c>
      <c r="M179" s="295">
        <f>+'7.  Persistence Report'!BA95+'7.  Persistence Report'!BA100</f>
        <v>459003.48479508399</v>
      </c>
      <c r="N179" s="295">
        <f>N178</f>
        <v>12</v>
      </c>
      <c r="O179" s="295">
        <f>+'7.  Persistence Report'!M95+'7.  Persistence Report'!M100</f>
        <v>97.870025886999997</v>
      </c>
      <c r="P179" s="295">
        <f>+'7.  Persistence Report'!N95+'7.  Persistence Report'!N100</f>
        <v>97.870025886999997</v>
      </c>
      <c r="Q179" s="295">
        <f>+'7.  Persistence Report'!O95+'7.  Persistence Report'!O100</f>
        <v>97.870025886999997</v>
      </c>
      <c r="R179" s="295">
        <f>+'7.  Persistence Report'!P95+'7.  Persistence Report'!P100</f>
        <v>97.870025886999997</v>
      </c>
      <c r="S179" s="295">
        <f>+'7.  Persistence Report'!Q95+'7.  Persistence Report'!Q100</f>
        <v>97.870025886999997</v>
      </c>
      <c r="T179" s="295">
        <f>+'7.  Persistence Report'!R95+'7.  Persistence Report'!R100</f>
        <v>92.729319669000006</v>
      </c>
      <c r="U179" s="295">
        <f>+'7.  Persistence Report'!S95+'7.  Persistence Report'!S100</f>
        <v>91.325623913000001</v>
      </c>
      <c r="V179" s="295">
        <f>+'7.  Persistence Report'!T95+'7.  Persistence Report'!T100</f>
        <v>91.325623913000001</v>
      </c>
      <c r="W179" s="295">
        <f>+'7.  Persistence Report'!U95+'7.  Persistence Report'!U100</f>
        <v>91.325623913000001</v>
      </c>
      <c r="X179" s="295">
        <f>+'7.  Persistence Report'!V95+'7.  Persistence Report'!V100</f>
        <v>82.937673769</v>
      </c>
      <c r="Y179" s="411">
        <f>Y178</f>
        <v>0</v>
      </c>
      <c r="Z179" s="411">
        <f>Z178</f>
        <v>0.14199999999999999</v>
      </c>
      <c r="AA179" s="411">
        <f t="shared" ref="AA179:AL179" si="46">AA178</f>
        <v>0.85799999999999998</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f>+'7.  Persistence Report'!AR79</f>
        <v>624604.94967936329</v>
      </c>
      <c r="E181" s="295">
        <f>+'7.  Persistence Report'!AS79</f>
        <v>624604.9496793648</v>
      </c>
      <c r="F181" s="295">
        <f>+'7.  Persistence Report'!AT79</f>
        <v>618604.62193890836</v>
      </c>
      <c r="G181" s="295">
        <f>+'7.  Persistence Report'!AU79</f>
        <v>525579.28224435379</v>
      </c>
      <c r="H181" s="295">
        <f>+'7.  Persistence Report'!AV79</f>
        <v>525579.28224435379</v>
      </c>
      <c r="I181" s="295">
        <f>+'7.  Persistence Report'!AW79</f>
        <v>241678.70946222771</v>
      </c>
      <c r="J181" s="295">
        <f>+'7.  Persistence Report'!AX79</f>
        <v>241678.70946222771</v>
      </c>
      <c r="K181" s="295">
        <f>+'7.  Persistence Report'!AY79</f>
        <v>240633.98839516562</v>
      </c>
      <c r="L181" s="295">
        <f>+'7.  Persistence Report'!AZ79</f>
        <v>240633.98839516562</v>
      </c>
      <c r="M181" s="295">
        <f>+'7.  Persistence Report'!BA79</f>
        <v>240633.98839516562</v>
      </c>
      <c r="N181" s="295">
        <v>12</v>
      </c>
      <c r="O181" s="295">
        <f>+'7.  Persistence Report'!M79</f>
        <v>169.90588443678593</v>
      </c>
      <c r="P181" s="295">
        <f>+'7.  Persistence Report'!N79</f>
        <v>169.90588443678593</v>
      </c>
      <c r="Q181" s="295">
        <f>+'7.  Persistence Report'!O79</f>
        <v>168.23579086144412</v>
      </c>
      <c r="R181" s="295">
        <f>+'7.  Persistence Report'!P79</f>
        <v>145.88841920209796</v>
      </c>
      <c r="S181" s="295">
        <f>+'7.  Persistence Report'!Q79</f>
        <v>145.88841920209796</v>
      </c>
      <c r="T181" s="295">
        <f>+'7.  Persistence Report'!R79</f>
        <v>65.95487053880548</v>
      </c>
      <c r="U181" s="295">
        <f>+'7.  Persistence Report'!S79</f>
        <v>65.95487053880548</v>
      </c>
      <c r="V181" s="295">
        <f>+'7.  Persistence Report'!T79</f>
        <v>64.908706009594212</v>
      </c>
      <c r="W181" s="295">
        <f>+'7.  Persistence Report'!U79</f>
        <v>64.908706009594212</v>
      </c>
      <c r="X181" s="295">
        <f>+'7.  Persistence Report'!V79</f>
        <v>64.908706009594212</v>
      </c>
      <c r="Y181" s="415"/>
      <c r="Z181" s="741">
        <v>1</v>
      </c>
      <c r="AA181" s="741">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f>+'7.  Persistence Report'!AR82</f>
        <v>51506.35</v>
      </c>
      <c r="E187" s="295">
        <f>+'7.  Persistence Report'!AS82</f>
        <v>51506.35</v>
      </c>
      <c r="F187" s="295">
        <f>+'7.  Persistence Report'!AT82</f>
        <v>51506.35</v>
      </c>
      <c r="G187" s="295">
        <f>+'7.  Persistence Report'!AU82</f>
        <v>51506.35</v>
      </c>
      <c r="H187" s="295">
        <f>+'7.  Persistence Report'!AV82</f>
        <v>51506.35</v>
      </c>
      <c r="I187" s="295">
        <f>+'7.  Persistence Report'!AW82</f>
        <v>51506.35</v>
      </c>
      <c r="J187" s="295">
        <f>+'7.  Persistence Report'!AX82</f>
        <v>51506.35</v>
      </c>
      <c r="K187" s="295">
        <f>+'7.  Persistence Report'!AY82</f>
        <v>51506.35</v>
      </c>
      <c r="L187" s="295">
        <f>+'7.  Persistence Report'!AZ82</f>
        <v>51506.35</v>
      </c>
      <c r="M187" s="295">
        <f>+'7.  Persistence Report'!BA82</f>
        <v>51506.35</v>
      </c>
      <c r="N187" s="295">
        <v>12</v>
      </c>
      <c r="O187" s="295">
        <f>+'7.  Persistence Report'!M82</f>
        <v>29.89</v>
      </c>
      <c r="P187" s="295">
        <f>+'7.  Persistence Report'!N82</f>
        <v>29.89</v>
      </c>
      <c r="Q187" s="295">
        <f>+'7.  Persistence Report'!O82</f>
        <v>29.89</v>
      </c>
      <c r="R187" s="295">
        <f>+'7.  Persistence Report'!P82</f>
        <v>29.89</v>
      </c>
      <c r="S187" s="295">
        <f>+'7.  Persistence Report'!Q82</f>
        <v>29.89</v>
      </c>
      <c r="T187" s="295">
        <f>+'7.  Persistence Report'!R82</f>
        <v>29.89</v>
      </c>
      <c r="U187" s="295">
        <f>+'7.  Persistence Report'!S82</f>
        <v>29.89</v>
      </c>
      <c r="V187" s="295">
        <f>+'7.  Persistence Report'!T82</f>
        <v>29.89</v>
      </c>
      <c r="W187" s="295">
        <f>+'7.  Persistence Report'!U82</f>
        <v>29.89</v>
      </c>
      <c r="X187" s="295">
        <f>+'7.  Persistence Report'!V82</f>
        <v>29.89</v>
      </c>
      <c r="Y187" s="415"/>
      <c r="Z187" s="741">
        <v>1</v>
      </c>
      <c r="AA187" s="741">
        <v>0</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f>+'7.  Persistence Report'!AR81+'7.  Persistence Report'!AR94</f>
        <v>125881.2723128153</v>
      </c>
      <c r="E190" s="295">
        <f>+'7.  Persistence Report'!AS81+'7.  Persistence Report'!AS94</f>
        <v>125881.2723128153</v>
      </c>
      <c r="F190" s="295">
        <f>+'7.  Persistence Report'!AT81+'7.  Persistence Report'!AT94</f>
        <v>125881.2723128153</v>
      </c>
      <c r="G190" s="295">
        <f>+'7.  Persistence Report'!AU81+'7.  Persistence Report'!AU94</f>
        <v>125881.2723128153</v>
      </c>
      <c r="H190" s="295">
        <f>+'7.  Persistence Report'!AV81+'7.  Persistence Report'!AV94</f>
        <v>0</v>
      </c>
      <c r="I190" s="295">
        <f>+'7.  Persistence Report'!AW81+'7.  Persistence Report'!AW94</f>
        <v>0</v>
      </c>
      <c r="J190" s="295">
        <f>+'7.  Persistence Report'!AX81+'7.  Persistence Report'!AX94</f>
        <v>0</v>
      </c>
      <c r="K190" s="295">
        <f>+'7.  Persistence Report'!AY81+'7.  Persistence Report'!AY94</f>
        <v>0</v>
      </c>
      <c r="L190" s="295">
        <f>+'7.  Persistence Report'!AZ81+'7.  Persistence Report'!AZ94</f>
        <v>0</v>
      </c>
      <c r="M190" s="295">
        <f>+'7.  Persistence Report'!BA81+'7.  Persistence Report'!BA94</f>
        <v>0</v>
      </c>
      <c r="N190" s="295">
        <v>12</v>
      </c>
      <c r="O190" s="295">
        <f>+'7.  Persistence Report'!M81+'7.  Persistence Report'!M94</f>
        <v>25.88587314825913</v>
      </c>
      <c r="P190" s="295">
        <f>+'7.  Persistence Report'!N81+'7.  Persistence Report'!N94</f>
        <v>25.88587314825913</v>
      </c>
      <c r="Q190" s="295">
        <f>+'7.  Persistence Report'!O81+'7.  Persistence Report'!O94</f>
        <v>25.88587314825913</v>
      </c>
      <c r="R190" s="295">
        <f>+'7.  Persistence Report'!P81+'7.  Persistence Report'!P94</f>
        <v>25.88587314825913</v>
      </c>
      <c r="S190" s="295">
        <f>+'7.  Persistence Report'!Q81+'7.  Persistence Report'!Q94</f>
        <v>0</v>
      </c>
      <c r="T190" s="295">
        <f>+'7.  Persistence Report'!R81+'7.  Persistence Report'!R94</f>
        <v>0</v>
      </c>
      <c r="U190" s="295">
        <f>+'7.  Persistence Report'!S81+'7.  Persistence Report'!S94</f>
        <v>0</v>
      </c>
      <c r="V190" s="295">
        <f>+'7.  Persistence Report'!T81+'7.  Persistence Report'!T94</f>
        <v>0</v>
      </c>
      <c r="W190" s="295">
        <f>+'7.  Persistence Report'!U81+'7.  Persistence Report'!U94</f>
        <v>0</v>
      </c>
      <c r="X190" s="295">
        <f>+'7.  Persistence Report'!V81+'7.  Persistence Report'!V94</f>
        <v>0</v>
      </c>
      <c r="Y190" s="415"/>
      <c r="Z190" s="741">
        <v>1</v>
      </c>
      <c r="AA190" s="741">
        <v>0</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f>+'7.  Persistence Report'!AR98+'7.  Persistence Report'!AR99</f>
        <v>4270.2988137000002</v>
      </c>
      <c r="E191" s="295">
        <f>+'7.  Persistence Report'!AS98+'7.  Persistence Report'!AS99</f>
        <v>4270.2988137000002</v>
      </c>
      <c r="F191" s="295">
        <f>+'7.  Persistence Report'!AT98+'7.  Persistence Report'!AT99</f>
        <v>4270.2988137000002</v>
      </c>
      <c r="G191" s="295">
        <f>+'7.  Persistence Report'!AU98+'7.  Persistence Report'!AU99</f>
        <v>4270.2988137000002</v>
      </c>
      <c r="H191" s="295">
        <f>+'7.  Persistence Report'!AV98+'7.  Persistence Report'!AV99</f>
        <v>0</v>
      </c>
      <c r="I191" s="295">
        <f>+'7.  Persistence Report'!AW98+'7.  Persistence Report'!AW99</f>
        <v>0</v>
      </c>
      <c r="J191" s="295">
        <f>+'7.  Persistence Report'!AX98+'7.  Persistence Report'!AX99</f>
        <v>0</v>
      </c>
      <c r="K191" s="295">
        <f>+'7.  Persistence Report'!AY98+'7.  Persistence Report'!AY99</f>
        <v>0</v>
      </c>
      <c r="L191" s="295">
        <f>+'7.  Persistence Report'!AZ98+'7.  Persistence Report'!AZ99</f>
        <v>0</v>
      </c>
      <c r="M191" s="295">
        <f>+'7.  Persistence Report'!BA98+'7.  Persistence Report'!BA99</f>
        <v>0</v>
      </c>
      <c r="N191" s="295">
        <f>N190</f>
        <v>12</v>
      </c>
      <c r="O191" s="295">
        <f>+'7.  Persistence Report'!M98+'7.  Persistence Report'!M99</f>
        <v>0.86233136300000002</v>
      </c>
      <c r="P191" s="295">
        <f>+'7.  Persistence Report'!N98+'7.  Persistence Report'!N99</f>
        <v>0.86233136300000002</v>
      </c>
      <c r="Q191" s="295">
        <f>+'7.  Persistence Report'!O98+'7.  Persistence Report'!O99</f>
        <v>0.86233136300000002</v>
      </c>
      <c r="R191" s="295">
        <f>+'7.  Persistence Report'!P98+'7.  Persistence Report'!P99</f>
        <v>0.86233136300000002</v>
      </c>
      <c r="S191" s="295">
        <f>+'7.  Persistence Report'!Q98+'7.  Persistence Report'!Q99</f>
        <v>0</v>
      </c>
      <c r="T191" s="295">
        <f>+'7.  Persistence Report'!R98+'7.  Persistence Report'!R99</f>
        <v>0</v>
      </c>
      <c r="U191" s="295">
        <f>+'7.  Persistence Report'!S98+'7.  Persistence Report'!S99</f>
        <v>0</v>
      </c>
      <c r="V191" s="295">
        <f>+'7.  Persistence Report'!T98+'7.  Persistence Report'!T99</f>
        <v>0</v>
      </c>
      <c r="W191" s="295">
        <f>+'7.  Persistence Report'!U98+'7.  Persistence Report'!U99</f>
        <v>0</v>
      </c>
      <c r="X191" s="295">
        <f>+'7.  Persistence Report'!V98+'7.  Persistence Report'!V99</f>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f>+'7.  Persistence Report'!AR91+'7.  Persistence Report'!AR93</f>
        <v>11731.581</v>
      </c>
      <c r="E199" s="295">
        <f>+'7.  Persistence Report'!AS91+'7.  Persistence Report'!AS93</f>
        <v>0</v>
      </c>
      <c r="F199" s="295">
        <f>+'7.  Persistence Report'!AT91+'7.  Persistence Report'!AT93</f>
        <v>0</v>
      </c>
      <c r="G199" s="295">
        <f>+'7.  Persistence Report'!AU91+'7.  Persistence Report'!AU93</f>
        <v>0</v>
      </c>
      <c r="H199" s="295">
        <f>+'7.  Persistence Report'!AV91+'7.  Persistence Report'!AV93</f>
        <v>0</v>
      </c>
      <c r="I199" s="295">
        <f>+'7.  Persistence Report'!AW91+'7.  Persistence Report'!AW93</f>
        <v>0</v>
      </c>
      <c r="J199" s="295">
        <f>+'7.  Persistence Report'!AX91+'7.  Persistence Report'!AX93</f>
        <v>0</v>
      </c>
      <c r="K199" s="295">
        <f>+'7.  Persistence Report'!AY91+'7.  Persistence Report'!AY93</f>
        <v>0</v>
      </c>
      <c r="L199" s="295">
        <f>+'7.  Persistence Report'!AZ91+'7.  Persistence Report'!AZ93</f>
        <v>0</v>
      </c>
      <c r="M199" s="295">
        <f>+'7.  Persistence Report'!BA91+'7.  Persistence Report'!BA93</f>
        <v>0</v>
      </c>
      <c r="N199" s="291"/>
      <c r="O199" s="295">
        <f>+'7.  Persistence Report'!M91+'7.  Persistence Report'!M93</f>
        <v>807.10853550000002</v>
      </c>
      <c r="P199" s="295">
        <f>+'7.  Persistence Report'!N91+'7.  Persistence Report'!N93</f>
        <v>0</v>
      </c>
      <c r="Q199" s="295">
        <f>+'7.  Persistence Report'!O91+'7.  Persistence Report'!O93</f>
        <v>0</v>
      </c>
      <c r="R199" s="295">
        <f>+'7.  Persistence Report'!P91+'7.  Persistence Report'!P93</f>
        <v>0</v>
      </c>
      <c r="S199" s="295">
        <f>+'7.  Persistence Report'!Q91+'7.  Persistence Report'!Q93</f>
        <v>0</v>
      </c>
      <c r="T199" s="295">
        <f>+'7.  Persistence Report'!R91+'7.  Persistence Report'!R93</f>
        <v>0</v>
      </c>
      <c r="U199" s="295">
        <f>+'7.  Persistence Report'!S91+'7.  Persistence Report'!S93</f>
        <v>0</v>
      </c>
      <c r="V199" s="295">
        <f>+'7.  Persistence Report'!T91+'7.  Persistence Report'!T93</f>
        <v>0</v>
      </c>
      <c r="W199" s="295">
        <f>+'7.  Persistence Report'!U91+'7.  Persistence Report'!U93</f>
        <v>0</v>
      </c>
      <c r="X199" s="295">
        <f>+'7.  Persistence Report'!V91+'7.  Persistence Report'!V93</f>
        <v>0</v>
      </c>
      <c r="Y199" s="415"/>
      <c r="Z199" s="741">
        <v>1</v>
      </c>
      <c r="AA199" s="741">
        <v>0</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f>+'7.  Persistence Report'!AR89+'7.  Persistence Report'!AR92</f>
        <v>133262.21</v>
      </c>
      <c r="E215" s="295">
        <f>+'7.  Persistence Report'!AS89+'7.  Persistence Report'!AS92</f>
        <v>0</v>
      </c>
      <c r="F215" s="295">
        <f>+'7.  Persistence Report'!AT89+'7.  Persistence Report'!AT92</f>
        <v>0</v>
      </c>
      <c r="G215" s="295">
        <f>+'7.  Persistence Report'!AU89+'7.  Persistence Report'!AU92</f>
        <v>0</v>
      </c>
      <c r="H215" s="295">
        <f>+'7.  Persistence Report'!AV89+'7.  Persistence Report'!AV92</f>
        <v>0</v>
      </c>
      <c r="I215" s="295">
        <f>+'7.  Persistence Report'!AW89+'7.  Persistence Report'!AW92</f>
        <v>0</v>
      </c>
      <c r="J215" s="295">
        <f>+'7.  Persistence Report'!AX89+'7.  Persistence Report'!AX92</f>
        <v>0</v>
      </c>
      <c r="K215" s="295">
        <f>+'7.  Persistence Report'!AY89+'7.  Persistence Report'!AY92</f>
        <v>0</v>
      </c>
      <c r="L215" s="295">
        <f>+'7.  Persistence Report'!AZ89+'7.  Persistence Report'!AZ92</f>
        <v>0</v>
      </c>
      <c r="M215" s="295">
        <f>+'7.  Persistence Report'!BA89+'7.  Persistence Report'!BA92</f>
        <v>0</v>
      </c>
      <c r="N215" s="291"/>
      <c r="O215" s="295">
        <f>+'7.  Persistence Report'!M89+'7.  Persistence Report'!M92</f>
        <v>5529.6510405999998</v>
      </c>
      <c r="P215" s="295">
        <f>+'7.  Persistence Report'!N89+'7.  Persistence Report'!N92</f>
        <v>0</v>
      </c>
      <c r="Q215" s="295">
        <f>+'7.  Persistence Report'!O89+'7.  Persistence Report'!O92</f>
        <v>0</v>
      </c>
      <c r="R215" s="295">
        <f>+'7.  Persistence Report'!P89+'7.  Persistence Report'!P92</f>
        <v>0</v>
      </c>
      <c r="S215" s="295">
        <f>+'7.  Persistence Report'!Q89+'7.  Persistence Report'!Q92</f>
        <v>0</v>
      </c>
      <c r="T215" s="295">
        <f>+'7.  Persistence Report'!R89+'7.  Persistence Report'!R92</f>
        <v>0</v>
      </c>
      <c r="U215" s="295">
        <f>+'7.  Persistence Report'!S89+'7.  Persistence Report'!S92</f>
        <v>0</v>
      </c>
      <c r="V215" s="295">
        <f>+'7.  Persistence Report'!T89+'7.  Persistence Report'!T92</f>
        <v>0</v>
      </c>
      <c r="W215" s="295">
        <f>+'7.  Persistence Report'!U89+'7.  Persistence Report'!U92</f>
        <v>0</v>
      </c>
      <c r="X215" s="295">
        <f>+'7.  Persistence Report'!V89+'7.  Persistence Report'!V92</f>
        <v>0</v>
      </c>
      <c r="Y215" s="410"/>
      <c r="Z215" s="415">
        <v>1</v>
      </c>
      <c r="AA215" s="415"/>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1</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f>+'7.  Persistence Report'!AR88</f>
        <v>171520.23348999023</v>
      </c>
      <c r="E219" s="295">
        <f>+'7.  Persistence Report'!AS88</f>
        <v>171520.2336730957</v>
      </c>
      <c r="F219" s="295">
        <f>+'7.  Persistence Report'!AT88</f>
        <v>171520.2336730957</v>
      </c>
      <c r="G219" s="295">
        <f>+'7.  Persistence Report'!AU88</f>
        <v>139356.23348999023</v>
      </c>
      <c r="H219" s="295">
        <f>+'7.  Persistence Report'!AV88</f>
        <v>137494.23348999021</v>
      </c>
      <c r="I219" s="295">
        <f>+'7.  Persistence Report'!AW88</f>
        <v>137494.23348999021</v>
      </c>
      <c r="J219" s="295">
        <f>+'7.  Persistence Report'!AX88</f>
        <v>128900.84866333006</v>
      </c>
      <c r="K219" s="295">
        <f>+'7.  Persistence Report'!AY88</f>
        <v>126162.0346221924</v>
      </c>
      <c r="L219" s="295">
        <f>+'7.  Persistence Report'!AZ88</f>
        <v>40090.03462219239</v>
      </c>
      <c r="M219" s="295">
        <f>+'7.  Persistence Report'!BA88</f>
        <v>39538.034622192383</v>
      </c>
      <c r="N219" s="291"/>
      <c r="O219" s="295">
        <f>+'7.  Persistence Report'!M88</f>
        <v>13.649534726515402</v>
      </c>
      <c r="P219" s="295">
        <f>+'7.  Persistence Report'!N88</f>
        <v>11.97873433842323</v>
      </c>
      <c r="Q219" s="295">
        <f>+'7.  Persistence Report'!O88</f>
        <v>11.97873433842323</v>
      </c>
      <c r="R219" s="295">
        <f>+'7.  Persistence Report'!P88</f>
        <v>11.97873433842323</v>
      </c>
      <c r="S219" s="295">
        <f>+'7.  Persistence Report'!Q88</f>
        <v>11.942008313490069</v>
      </c>
      <c r="T219" s="295">
        <f>+'7.  Persistence Report'!R88</f>
        <v>11.942008313490069</v>
      </c>
      <c r="U219" s="295">
        <f>+'7.  Persistence Report'!S88</f>
        <v>11.495613875566047</v>
      </c>
      <c r="V219" s="295">
        <f>+'7.  Persistence Report'!T88</f>
        <v>11.495613875566047</v>
      </c>
      <c r="W219" s="295">
        <f>+'7.  Persistence Report'!U88</f>
        <v>7.0244930419139493</v>
      </c>
      <c r="X219" s="295">
        <f>+'7.  Persistence Report'!V88</f>
        <v>6.4334477218799222</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f>+'7.  Persistence Report'!AR101</f>
        <v>6755.7999879999998</v>
      </c>
      <c r="E220" s="295">
        <f>+'7.  Persistence Report'!AS101</f>
        <v>6755.7999879999998</v>
      </c>
      <c r="F220" s="295">
        <f>+'7.  Persistence Report'!AT101</f>
        <v>6755.7999879999998</v>
      </c>
      <c r="G220" s="295">
        <f>+'7.  Persistence Report'!AU101</f>
        <v>6755.7999879999998</v>
      </c>
      <c r="H220" s="295">
        <f>+'7.  Persistence Report'!AV101</f>
        <v>6489.5871930000003</v>
      </c>
      <c r="I220" s="295">
        <f>+'7.  Persistence Report'!AW101</f>
        <v>6356.4808730000004</v>
      </c>
      <c r="J220" s="295">
        <f>+'7.  Persistence Report'!AX101</f>
        <v>6223.3744889999998</v>
      </c>
      <c r="K220" s="295">
        <f>+'7.  Persistence Report'!AY101</f>
        <v>6223.3744889999998</v>
      </c>
      <c r="L220" s="295">
        <f>+'7.  Persistence Report'!AZ101</f>
        <v>6223.3744889999998</v>
      </c>
      <c r="M220" s="295">
        <f>+'7.  Persistence Report'!BA101</f>
        <v>5195.7999879999998</v>
      </c>
      <c r="N220" s="468"/>
      <c r="O220" s="295">
        <f>+'7.  Persistence Report'!M101</f>
        <v>1.5738455659999999</v>
      </c>
      <c r="P220" s="295">
        <f>+'7.  Persistence Report'!N101</f>
        <v>1.5738455659999999</v>
      </c>
      <c r="Q220" s="295">
        <f>+'7.  Persistence Report'!O101</f>
        <v>1.5738455659999999</v>
      </c>
      <c r="R220" s="295">
        <f>+'7.  Persistence Report'!P101</f>
        <v>1.5738455659999999</v>
      </c>
      <c r="S220" s="295">
        <f>+'7.  Persistence Report'!Q101</f>
        <v>1.559956203</v>
      </c>
      <c r="T220" s="295">
        <f>+'7.  Persistence Report'!R101</f>
        <v>1.553011524</v>
      </c>
      <c r="U220" s="295">
        <f>+'7.  Persistence Report'!S101</f>
        <v>1.5460668440000001</v>
      </c>
      <c r="V220" s="295">
        <f>+'7.  Persistence Report'!T101</f>
        <v>1.5460668440000001</v>
      </c>
      <c r="W220" s="295">
        <f>+'7.  Persistence Report'!U101</f>
        <v>1.5460668440000001</v>
      </c>
      <c r="X220" s="295">
        <f>+'7.  Persistence Report'!V101</f>
        <v>1.492445566</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f>+'7.  Persistence Report'!AR90</f>
        <v>19804.246446966041</v>
      </c>
      <c r="E233" s="295">
        <f>+'7.  Persistence Report'!AS90</f>
        <v>19804.246446966041</v>
      </c>
      <c r="F233" s="295">
        <f>+'7.  Persistence Report'!AT90</f>
        <v>19804.246446966041</v>
      </c>
      <c r="G233" s="295">
        <f>+'7.  Persistence Report'!AU90</f>
        <v>19804.246446966041</v>
      </c>
      <c r="H233" s="295">
        <f>+'7.  Persistence Report'!AV90</f>
        <v>19804.246446966041</v>
      </c>
      <c r="I233" s="295">
        <f>+'7.  Persistence Report'!AW90</f>
        <v>19804.246446966041</v>
      </c>
      <c r="J233" s="295">
        <f>+'7.  Persistence Report'!AX90</f>
        <v>19804.246446966041</v>
      </c>
      <c r="K233" s="295">
        <f>+'7.  Persistence Report'!AY90</f>
        <v>19804.246446966041</v>
      </c>
      <c r="L233" s="295">
        <f>+'7.  Persistence Report'!AZ90</f>
        <v>19804.246446966041</v>
      </c>
      <c r="M233" s="295">
        <f>+'7.  Persistence Report'!BA90</f>
        <v>19804.246446966041</v>
      </c>
      <c r="N233" s="295">
        <v>12</v>
      </c>
      <c r="O233" s="295">
        <f>+'7.  Persistence Report'!M90</f>
        <v>71.333042501561152</v>
      </c>
      <c r="P233" s="295">
        <f>+'7.  Persistence Report'!N90</f>
        <v>71.333042501561152</v>
      </c>
      <c r="Q233" s="295">
        <f>+'7.  Persistence Report'!O90</f>
        <v>71.333042501561152</v>
      </c>
      <c r="R233" s="295">
        <f>+'7.  Persistence Report'!P90</f>
        <v>71.333042501561152</v>
      </c>
      <c r="S233" s="295">
        <f>+'7.  Persistence Report'!Q90</f>
        <v>71.333042501561152</v>
      </c>
      <c r="T233" s="295">
        <f>+'7.  Persistence Report'!R90</f>
        <v>71.333042501561152</v>
      </c>
      <c r="U233" s="295">
        <f>+'7.  Persistence Report'!S90</f>
        <v>71.333042501561152</v>
      </c>
      <c r="V233" s="295">
        <f>+'7.  Persistence Report'!T90</f>
        <v>71.333042501561152</v>
      </c>
      <c r="W233" s="295">
        <f>+'7.  Persistence Report'!U90</f>
        <v>71.333042501561152</v>
      </c>
      <c r="X233" s="295">
        <f>+'7.  Persistence Report'!V90</f>
        <v>71.333042501561152</v>
      </c>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1</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6949090.2650679238</v>
      </c>
      <c r="E255" s="329"/>
      <c r="F255" s="329"/>
      <c r="G255" s="329"/>
      <c r="H255" s="329"/>
      <c r="I255" s="329"/>
      <c r="J255" s="329"/>
      <c r="K255" s="329"/>
      <c r="L255" s="329"/>
      <c r="M255" s="329"/>
      <c r="N255" s="329"/>
      <c r="O255" s="329">
        <f>SUM(O150:O253)</f>
        <v>8023.7647835499074</v>
      </c>
      <c r="P255" s="329"/>
      <c r="Q255" s="329"/>
      <c r="R255" s="329"/>
      <c r="S255" s="329"/>
      <c r="T255" s="329"/>
      <c r="U255" s="329"/>
      <c r="V255" s="329"/>
      <c r="W255" s="329"/>
      <c r="X255" s="329"/>
      <c r="Y255" s="329">
        <f>IF(Y149="kWh",SUMPRODUCT(D150:D253,Y150:Y253))</f>
        <v>1492401.3800030332</v>
      </c>
      <c r="Z255" s="329">
        <f>IF(Z149="kWh",SUMPRODUCT(D150:D253,Z150:Z253))</f>
        <v>1608020.0809601552</v>
      </c>
      <c r="AA255" s="329">
        <f>IF(AA149="kW",SUMPRODUCT(N150:N253,O150:O253,AA150:AA253),SUMPRODUCT(D150:D253,AA150:AA253))</f>
        <v>9368.2146592659301</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1.21E-2</v>
      </c>
      <c r="AA258" s="341">
        <f>HLOOKUP(AA$20,'3.  Distribution Rates'!$C$122:$P$133,4,FALSE)</f>
        <v>3.9651000000000001</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34969.754647512789</v>
      </c>
      <c r="Z259" s="378">
        <f t="shared" si="70"/>
        <v>25905.023930919768</v>
      </c>
      <c r="AA259" s="378">
        <f t="shared" si="70"/>
        <v>67005.309514853288</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127880.08809328584</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25072.343184050955</v>
      </c>
      <c r="Z260" s="378">
        <f t="shared" si="71"/>
        <v>19457.042979617876</v>
      </c>
      <c r="AA260" s="379">
        <f t="shared" si="71"/>
        <v>37145.907945455343</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81675.294109124166</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60042.097831563748</v>
      </c>
      <c r="Z261" s="346">
        <f t="shared" ref="Z261:AE261" si="73">SUM(Z259:Z260)</f>
        <v>45362.066910537644</v>
      </c>
      <c r="AA261" s="346">
        <f t="shared" si="73"/>
        <v>104151.21746030863</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209555.38220241002</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209555.38220241002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1492401.3801861387</v>
      </c>
      <c r="Z265" s="291">
        <f>SUMPRODUCT(E150:E253,Z150:Z253)</f>
        <v>1455996.9950960567</v>
      </c>
      <c r="AA265" s="291">
        <f>IF(AA149="kW",SUMPRODUCT(N150:N253,P150:P253,AA150:AA253),SUMPRODUCT(E150:E253,AA150:AA253))</f>
        <v>9212.6249879706065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1492401.3801861387</v>
      </c>
      <c r="Z266" s="291">
        <f>SUMPRODUCT(F150:F253,Z150:Z253)</f>
        <v>1440155.1077669747</v>
      </c>
      <c r="AA266" s="291">
        <f>IF(AA149="kW",SUMPRODUCT(N150:N253,Q150:Q253,AA150:AA253),SUMPRODUCT(F150:F253,AA150:AA253))</f>
        <v>8994.7521002891008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1459822.8740298606</v>
      </c>
      <c r="Z267" s="291">
        <f>SUMPRODUCT(G150:G253,Z150:Z253)</f>
        <v>1319487.2088663392</v>
      </c>
      <c r="AA267" s="291">
        <f>IF(AA149="kW",SUMPRODUCT(N150:N253,R150:R253,AA150:AA253),SUMPRODUCT(G150:G253,AA150:AA253))</f>
        <v>8380.5173352628317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1341057.5700011968</v>
      </c>
      <c r="Z268" s="291">
        <f>SUMPRODUCT(H150:H253,Z150:Z253)</f>
        <v>1186917.642128506</v>
      </c>
      <c r="AA268" s="291">
        <f>IF(AA149="kW",SUMPRODUCT(N150:N253,S150:S253,AA150:AA253),SUMPRODUCT(H150:H253,AA150:AA253))</f>
        <v>8343.5683075407869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1191049.5776262509</v>
      </c>
      <c r="Z269" s="291">
        <f>SUMPRODUCT(I150:I253,Z150:Z253)</f>
        <v>866037.4375132164</v>
      </c>
      <c r="AA269" s="291">
        <f>IF(AA149="kW",SUMPRODUCT(N150:N253,T150:T253,AA150:AA253),SUMPRODUCT(I150:I253,AA150:AA253))</f>
        <v>7531.0858588329347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1068935.5827856762</v>
      </c>
      <c r="Z270" s="291">
        <f>SUMPRODUCT(J150:J253,Z150:Z253)</f>
        <v>851244.79912218614</v>
      </c>
      <c r="AA270" s="291">
        <f>IF(AA149="kW",SUMPRODUCT(N150:N253,U150:U253,AA150:AA253),SUMPRODUCT(J150:J253,AA150:AA253))</f>
        <v>7377.718115052292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1065685.6730747488</v>
      </c>
      <c r="Z271" s="291">
        <f>SUMPRODUCT(K150:K253,Z150:Z253)</f>
        <v>850200.07805512403</v>
      </c>
      <c r="AA271" s="291">
        <f>IF(AA149="kW",SUMPRODUCT(N150:N253,V150:V253,AA150:AA253),SUMPRODUCT(K150:K253,AA150:AA253))</f>
        <v>7377.718115052292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979613.67307474872</v>
      </c>
      <c r="Z272" s="326">
        <f>SUMPRODUCT(L150:L253,Z150:Z253)</f>
        <v>835088.22185211582</v>
      </c>
      <c r="AA272" s="326">
        <f>IF(AA149="kW",SUMPRODUCT(N150:N253,W150:W253,AA150:AA253),SUMPRODUCT(L150:L253,AA150:AA253))</f>
        <v>7125.4416484135381</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8" t="s">
        <v>211</v>
      </c>
      <c r="C276" s="840" t="s">
        <v>33</v>
      </c>
      <c r="D276" s="284" t="s">
        <v>421</v>
      </c>
      <c r="E276" s="842" t="s">
        <v>209</v>
      </c>
      <c r="F276" s="843"/>
      <c r="G276" s="843"/>
      <c r="H276" s="843"/>
      <c r="I276" s="843"/>
      <c r="J276" s="843"/>
      <c r="K276" s="843"/>
      <c r="L276" s="843"/>
      <c r="M276" s="844"/>
      <c r="N276" s="845" t="s">
        <v>213</v>
      </c>
      <c r="O276" s="284" t="s">
        <v>422</v>
      </c>
      <c r="P276" s="842" t="s">
        <v>212</v>
      </c>
      <c r="Q276" s="843"/>
      <c r="R276" s="843"/>
      <c r="S276" s="843"/>
      <c r="T276" s="843"/>
      <c r="U276" s="843"/>
      <c r="V276" s="843"/>
      <c r="W276" s="843"/>
      <c r="X276" s="844"/>
      <c r="Y276" s="835" t="s">
        <v>243</v>
      </c>
      <c r="Z276" s="836"/>
      <c r="AA276" s="836"/>
      <c r="AB276" s="836"/>
      <c r="AC276" s="836"/>
      <c r="AD276" s="836"/>
      <c r="AE276" s="836"/>
      <c r="AF276" s="836"/>
      <c r="AG276" s="836"/>
      <c r="AH276" s="836"/>
      <c r="AI276" s="836"/>
      <c r="AJ276" s="836"/>
      <c r="AK276" s="836"/>
      <c r="AL276" s="836"/>
      <c r="AM276" s="837"/>
    </row>
    <row r="277" spans="1:39" ht="60.75" customHeight="1">
      <c r="B277" s="839"/>
      <c r="C277" s="841"/>
      <c r="D277" s="285">
        <v>2013</v>
      </c>
      <c r="E277" s="285">
        <v>2014</v>
      </c>
      <c r="F277" s="285">
        <v>2015</v>
      </c>
      <c r="G277" s="285">
        <v>2016</v>
      </c>
      <c r="H277" s="285">
        <v>2017</v>
      </c>
      <c r="I277" s="285">
        <v>2018</v>
      </c>
      <c r="J277" s="285">
        <v>2019</v>
      </c>
      <c r="K277" s="285">
        <v>2020</v>
      </c>
      <c r="L277" s="285">
        <v>2021</v>
      </c>
      <c r="M277" s="285">
        <v>2022</v>
      </c>
      <c r="N277" s="846"/>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f>'1.  LRAMVA Summary'!G53</f>
        <v>0</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f>+'7.  Persistence Report'!AS113+'7.  Persistence Report'!AS123</f>
        <v>77216.335943180704</v>
      </c>
      <c r="E279" s="295">
        <f>+'7.  Persistence Report'!AT113+'7.  Persistence Report'!AT123</f>
        <v>77216.335943180704</v>
      </c>
      <c r="F279" s="295">
        <f>+'7.  Persistence Report'!AU113+'7.  Persistence Report'!AU123</f>
        <v>77216.335943180704</v>
      </c>
      <c r="G279" s="295">
        <f>+'7.  Persistence Report'!AV113+'7.  Persistence Report'!AV123</f>
        <v>77011.246906513697</v>
      </c>
      <c r="H279" s="295">
        <f>+'7.  Persistence Report'!AW113+'7.  Persistence Report'!AW123</f>
        <v>43823.32686955668</v>
      </c>
      <c r="I279" s="295">
        <f>+'7.  Persistence Report'!AX113+'7.  Persistence Report'!AX123</f>
        <v>0</v>
      </c>
      <c r="J279" s="295">
        <f>+'7.  Persistence Report'!AY113+'7.  Persistence Report'!AY123</f>
        <v>0</v>
      </c>
      <c r="K279" s="295">
        <f>+'7.  Persistence Report'!AZ113+'7.  Persistence Report'!AZ123</f>
        <v>0</v>
      </c>
      <c r="L279" s="295">
        <f>+'7.  Persistence Report'!BA113+'7.  Persistence Report'!BA123</f>
        <v>0</v>
      </c>
      <c r="M279" s="295">
        <f>+'7.  Persistence Report'!BB113+'7.  Persistence Report'!BB123</f>
        <v>0</v>
      </c>
      <c r="N279" s="291"/>
      <c r="O279" s="295">
        <f>+'7.  Persistence Report'!N113+'7.  Persistence Report'!N123</f>
        <v>12.113740601403462</v>
      </c>
      <c r="P279" s="295">
        <f>+'7.  Persistence Report'!O113+'7.  Persistence Report'!O123</f>
        <v>12.113740601403462</v>
      </c>
      <c r="Q279" s="295">
        <f>+'7.  Persistence Report'!P113+'7.  Persistence Report'!P123</f>
        <v>12.113740601403462</v>
      </c>
      <c r="R279" s="295">
        <f>+'7.  Persistence Report'!Q113+'7.  Persistence Report'!Q123</f>
        <v>11.904172542403462</v>
      </c>
      <c r="S279" s="295">
        <f>+'7.  Persistence Report'!R113+'7.  Persistence Report'!R123</f>
        <v>6.4406617817041312</v>
      </c>
      <c r="T279" s="295">
        <f>+'7.  Persistence Report'!S113+'7.  Persistence Report'!S123</f>
        <v>0</v>
      </c>
      <c r="U279" s="295">
        <f>+'7.  Persistence Report'!T113+'7.  Persistence Report'!T123</f>
        <v>0</v>
      </c>
      <c r="V279" s="295">
        <f>+'7.  Persistence Report'!U113+'7.  Persistence Report'!U123</f>
        <v>0</v>
      </c>
      <c r="W279" s="295">
        <f>+'7.  Persistence Report'!V113+'7.  Persistence Report'!V123</f>
        <v>0</v>
      </c>
      <c r="X279" s="295">
        <f>+'7.  Persistence Report'!W113+'7.  Persistence Report'!W123</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f>+'7.  Persistence Report'!AS112</f>
        <v>32141.269380000005</v>
      </c>
      <c r="E282" s="295">
        <f>+'7.  Persistence Report'!AT112</f>
        <v>32141.269380000005</v>
      </c>
      <c r="F282" s="295">
        <f>+'7.  Persistence Report'!AU112</f>
        <v>32141.269380000005</v>
      </c>
      <c r="G282" s="295">
        <f>+'7.  Persistence Report'!AV112</f>
        <v>32141.269380000005</v>
      </c>
      <c r="H282" s="295">
        <f>+'7.  Persistence Report'!AW112</f>
        <v>0</v>
      </c>
      <c r="I282" s="295">
        <f>+'7.  Persistence Report'!AX112</f>
        <v>0</v>
      </c>
      <c r="J282" s="295">
        <f>+'7.  Persistence Report'!AY112</f>
        <v>0</v>
      </c>
      <c r="K282" s="295">
        <f>+'7.  Persistence Report'!AZ112</f>
        <v>0</v>
      </c>
      <c r="L282" s="295">
        <f>+'7.  Persistence Report'!BA112</f>
        <v>0</v>
      </c>
      <c r="M282" s="295">
        <f>+'7.  Persistence Report'!BB112</f>
        <v>0</v>
      </c>
      <c r="N282" s="291"/>
      <c r="O282" s="295">
        <f>+'7.  Persistence Report'!N112</f>
        <v>18.025886620000001</v>
      </c>
      <c r="P282" s="295">
        <f>+'7.  Persistence Report'!O112</f>
        <v>18.025886620000001</v>
      </c>
      <c r="Q282" s="295">
        <f>+'7.  Persistence Report'!P112</f>
        <v>18.025886620000001</v>
      </c>
      <c r="R282" s="295">
        <f>+'7.  Persistence Report'!Q112</f>
        <v>18.025886620000001</v>
      </c>
      <c r="S282" s="295">
        <f>+'7.  Persistence Report'!R112</f>
        <v>0</v>
      </c>
      <c r="T282" s="295">
        <f>+'7.  Persistence Report'!S112</f>
        <v>0</v>
      </c>
      <c r="U282" s="295">
        <f>+'7.  Persistence Report'!T112</f>
        <v>0</v>
      </c>
      <c r="V282" s="295">
        <f>+'7.  Persistence Report'!U112</f>
        <v>0</v>
      </c>
      <c r="W282" s="295">
        <f>+'7.  Persistence Report'!V112</f>
        <v>0</v>
      </c>
      <c r="X282" s="295">
        <f>+'7.  Persistence Report'!W112</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f>+'7.  Persistence Report'!AS116</f>
        <v>679618.46357708296</v>
      </c>
      <c r="E285" s="295">
        <f>+'7.  Persistence Report'!AT116</f>
        <v>679618.46357708296</v>
      </c>
      <c r="F285" s="295">
        <f>+'7.  Persistence Report'!AU116</f>
        <v>679618.46357708296</v>
      </c>
      <c r="G285" s="295">
        <f>+'7.  Persistence Report'!AV116</f>
        <v>679618.46357708296</v>
      </c>
      <c r="H285" s="295">
        <f>+'7.  Persistence Report'!AW116</f>
        <v>679618.46357708296</v>
      </c>
      <c r="I285" s="295">
        <f>+'7.  Persistence Report'!AX116</f>
        <v>679618.46357708296</v>
      </c>
      <c r="J285" s="295">
        <f>+'7.  Persistence Report'!AY116</f>
        <v>679618.46357708296</v>
      </c>
      <c r="K285" s="295">
        <f>+'7.  Persistence Report'!AZ116</f>
        <v>679618.46357708296</v>
      </c>
      <c r="L285" s="295">
        <f>+'7.  Persistence Report'!BA116</f>
        <v>679618.46357708296</v>
      </c>
      <c r="M285" s="295">
        <f>+'7.  Persistence Report'!BB116</f>
        <v>679618.46357708296</v>
      </c>
      <c r="N285" s="291"/>
      <c r="O285" s="295">
        <f>+'7.  Persistence Report'!N116</f>
        <v>393.47744114799997</v>
      </c>
      <c r="P285" s="295">
        <f>+'7.  Persistence Report'!O116</f>
        <v>393.47744114799997</v>
      </c>
      <c r="Q285" s="295">
        <f>+'7.  Persistence Report'!P116</f>
        <v>393.47744114799997</v>
      </c>
      <c r="R285" s="295">
        <f>+'7.  Persistence Report'!Q116</f>
        <v>393.47744114799997</v>
      </c>
      <c r="S285" s="295">
        <f>+'7.  Persistence Report'!R116</f>
        <v>393.47744114799997</v>
      </c>
      <c r="T285" s="295">
        <f>+'7.  Persistence Report'!S116</f>
        <v>393.47744114799997</v>
      </c>
      <c r="U285" s="295">
        <f>+'7.  Persistence Report'!T116</f>
        <v>393.47744114799997</v>
      </c>
      <c r="V285" s="295">
        <f>+'7.  Persistence Report'!U116</f>
        <v>393.47744114799997</v>
      </c>
      <c r="W285" s="295">
        <f>+'7.  Persistence Report'!V116</f>
        <v>393.47744114799997</v>
      </c>
      <c r="X285" s="295">
        <f>+'7.  Persistence Report'!W116</f>
        <v>393.47744114799997</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Report'!AS130</f>
        <v>31728.368681300002</v>
      </c>
      <c r="E286" s="295">
        <f>+'7.  Persistence Report'!AT130</f>
        <v>31728.368681300002</v>
      </c>
      <c r="F286" s="295">
        <f>+'7.  Persistence Report'!AU130</f>
        <v>31728.368681300002</v>
      </c>
      <c r="G286" s="295">
        <f>+'7.  Persistence Report'!AV130</f>
        <v>31728.368681300002</v>
      </c>
      <c r="H286" s="295">
        <f>+'7.  Persistence Report'!AW130</f>
        <v>31728.368681300002</v>
      </c>
      <c r="I286" s="295">
        <f>+'7.  Persistence Report'!AX130</f>
        <v>31728.368681300002</v>
      </c>
      <c r="J286" s="295">
        <f>+'7.  Persistence Report'!AY130</f>
        <v>31728.368681300002</v>
      </c>
      <c r="K286" s="295">
        <f>+'7.  Persistence Report'!AZ130</f>
        <v>31728.368681300002</v>
      </c>
      <c r="L286" s="295">
        <f>+'7.  Persistence Report'!BA130</f>
        <v>31728.368681300002</v>
      </c>
      <c r="M286" s="295">
        <f>+'7.  Persistence Report'!BB130</f>
        <v>31728.368681300002</v>
      </c>
      <c r="N286" s="468"/>
      <c r="O286" s="295">
        <f>+'7.  Persistence Report'!N130</f>
        <v>17.924923391</v>
      </c>
      <c r="P286" s="295">
        <f>+'7.  Persistence Report'!O130</f>
        <v>17.924923391</v>
      </c>
      <c r="Q286" s="295">
        <f>+'7.  Persistence Report'!P130</f>
        <v>17.924923391</v>
      </c>
      <c r="R286" s="295">
        <f>+'7.  Persistence Report'!Q130</f>
        <v>17.924923391</v>
      </c>
      <c r="S286" s="295">
        <f>+'7.  Persistence Report'!R130</f>
        <v>17.924923391</v>
      </c>
      <c r="T286" s="295">
        <f>+'7.  Persistence Report'!S130</f>
        <v>17.924923391</v>
      </c>
      <c r="U286" s="295">
        <f>+'7.  Persistence Report'!T130</f>
        <v>17.924923391</v>
      </c>
      <c r="V286" s="295">
        <f>+'7.  Persistence Report'!U130</f>
        <v>17.924923391</v>
      </c>
      <c r="W286" s="295">
        <f>+'7.  Persistence Report'!V130</f>
        <v>17.924923391</v>
      </c>
      <c r="X286" s="295">
        <f>+'7.  Persistence Report'!W130</f>
        <v>17.924923391</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f>+'7.  Persistence Report'!AS111</f>
        <v>125711.367472225</v>
      </c>
      <c r="E288" s="295">
        <f>+'7.  Persistence Report'!AT111</f>
        <v>125711.367472225</v>
      </c>
      <c r="F288" s="295">
        <f>+'7.  Persistence Report'!AU111</f>
        <v>120866.96959938999</v>
      </c>
      <c r="G288" s="295">
        <f>+'7.  Persistence Report'!AV111</f>
        <v>102399.265479921</v>
      </c>
      <c r="H288" s="295">
        <f>+'7.  Persistence Report'!AW111</f>
        <v>102399.265479921</v>
      </c>
      <c r="I288" s="295">
        <f>+'7.  Persistence Report'!AX111</f>
        <v>102399.265479921</v>
      </c>
      <c r="J288" s="295">
        <f>+'7.  Persistence Report'!AY111</f>
        <v>102399.265479921</v>
      </c>
      <c r="K288" s="295">
        <f>+'7.  Persistence Report'!AZ111</f>
        <v>102313.92643952899</v>
      </c>
      <c r="L288" s="295">
        <f>+'7.  Persistence Report'!BA111</f>
        <v>74399.421653256999</v>
      </c>
      <c r="M288" s="295">
        <f>+'7.  Persistence Report'!BB111</f>
        <v>74399.421653256999</v>
      </c>
      <c r="N288" s="291"/>
      <c r="O288" s="295">
        <f>+'7.  Persistence Report'!N111</f>
        <v>8.4255721040000005</v>
      </c>
      <c r="P288" s="295">
        <f>+'7.  Persistence Report'!O111</f>
        <v>8.4255721040000005</v>
      </c>
      <c r="Q288" s="295">
        <f>+'7.  Persistence Report'!P111</f>
        <v>8.1214538899999997</v>
      </c>
      <c r="R288" s="295">
        <f>+'7.  Persistence Report'!Q111</f>
        <v>6.962101305</v>
      </c>
      <c r="S288" s="295">
        <f>+'7.  Persistence Report'!R111</f>
        <v>6.962101305</v>
      </c>
      <c r="T288" s="295">
        <f>+'7.  Persistence Report'!S111</f>
        <v>6.962101305</v>
      </c>
      <c r="U288" s="295">
        <f>+'7.  Persistence Report'!T111</f>
        <v>6.962101305</v>
      </c>
      <c r="V288" s="295">
        <f>+'7.  Persistence Report'!U111</f>
        <v>6.9523594060000002</v>
      </c>
      <c r="W288" s="295">
        <f>+'7.  Persistence Report'!V111</f>
        <v>5.199962191</v>
      </c>
      <c r="X288" s="295">
        <f>+'7.  Persistence Report'!W111</f>
        <v>5.199962191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+'7.  Persistence Report'!AS128</f>
        <v>385</v>
      </c>
      <c r="E289" s="295">
        <f>+'7.  Persistence Report'!AT128</f>
        <v>385</v>
      </c>
      <c r="F289" s="295">
        <f>+'7.  Persistence Report'!AU128</f>
        <v>366</v>
      </c>
      <c r="G289" s="295">
        <f>+'7.  Persistence Report'!AV128</f>
        <v>316</v>
      </c>
      <c r="H289" s="295">
        <f>+'7.  Persistence Report'!AW128</f>
        <v>316</v>
      </c>
      <c r="I289" s="295">
        <f>+'7.  Persistence Report'!AX128</f>
        <v>316</v>
      </c>
      <c r="J289" s="295">
        <f>+'7.  Persistence Report'!AY128</f>
        <v>316</v>
      </c>
      <c r="K289" s="295">
        <f>+'7.  Persistence Report'!AZ128</f>
        <v>316</v>
      </c>
      <c r="L289" s="295">
        <f>+'7.  Persistence Report'!BA128</f>
        <v>265</v>
      </c>
      <c r="M289" s="295">
        <f>+'7.  Persistence Report'!BB128</f>
        <v>265</v>
      </c>
      <c r="N289" s="468"/>
      <c r="O289" s="295">
        <f>+'7.  Persistence Report'!N128</f>
        <v>2.7E-2</v>
      </c>
      <c r="P289" s="295">
        <f>+'7.  Persistence Report'!O128</f>
        <v>2.7E-2</v>
      </c>
      <c r="Q289" s="295">
        <f>+'7.  Persistence Report'!P128</f>
        <v>2.5999999999999999E-2</v>
      </c>
      <c r="R289" s="295">
        <f>+'7.  Persistence Report'!Q128</f>
        <v>2.3E-2</v>
      </c>
      <c r="S289" s="295">
        <f>+'7.  Persistence Report'!R128</f>
        <v>2.3E-2</v>
      </c>
      <c r="T289" s="295">
        <f>+'7.  Persistence Report'!S128</f>
        <v>2.3E-2</v>
      </c>
      <c r="U289" s="295">
        <f>+'7.  Persistence Report'!T128</f>
        <v>2.3E-2</v>
      </c>
      <c r="V289" s="295">
        <f>+'7.  Persistence Report'!U128</f>
        <v>2.3E-2</v>
      </c>
      <c r="W289" s="295">
        <f>+'7.  Persistence Report'!V128</f>
        <v>0.02</v>
      </c>
      <c r="X289" s="295">
        <f>+'7.  Persistence Report'!W128</f>
        <v>0.02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f>+'7.  Persistence Report'!AS114</f>
        <v>280205.10665002401</v>
      </c>
      <c r="E291" s="295">
        <f>+'7.  Persistence Report'!AT114</f>
        <v>280205.10665002401</v>
      </c>
      <c r="F291" s="295">
        <f>+'7.  Persistence Report'!AU114</f>
        <v>263322.07429679303</v>
      </c>
      <c r="G291" s="295">
        <f>+'7.  Persistence Report'!AV114</f>
        <v>205704.57030615699</v>
      </c>
      <c r="H291" s="295">
        <f>+'7.  Persistence Report'!AW114</f>
        <v>205704.57030615699</v>
      </c>
      <c r="I291" s="295">
        <f>+'7.  Persistence Report'!AX114</f>
        <v>205704.57030615699</v>
      </c>
      <c r="J291" s="295">
        <f>+'7.  Persistence Report'!AY114</f>
        <v>205704.57030615699</v>
      </c>
      <c r="K291" s="295">
        <f>+'7.  Persistence Report'!AZ114</f>
        <v>205462.15795953601</v>
      </c>
      <c r="L291" s="295">
        <f>+'7.  Persistence Report'!BA114</f>
        <v>172781.737667924</v>
      </c>
      <c r="M291" s="295">
        <f>+'7.  Persistence Report'!BB114</f>
        <v>172781.737667924</v>
      </c>
      <c r="N291" s="291"/>
      <c r="O291" s="295">
        <f>+'7.  Persistence Report'!N114</f>
        <v>19.305651084000001</v>
      </c>
      <c r="P291" s="295">
        <f>+'7.  Persistence Report'!O114</f>
        <v>19.305651084000001</v>
      </c>
      <c r="Q291" s="295">
        <f>+'7.  Persistence Report'!P114</f>
        <v>18.245779913</v>
      </c>
      <c r="R291" s="295">
        <f>+'7.  Persistence Report'!Q114</f>
        <v>14.628708635000001</v>
      </c>
      <c r="S291" s="295">
        <f>+'7.  Persistence Report'!R114</f>
        <v>14.628708635000001</v>
      </c>
      <c r="T291" s="295">
        <f>+'7.  Persistence Report'!S114</f>
        <v>14.628708635000001</v>
      </c>
      <c r="U291" s="295">
        <f>+'7.  Persistence Report'!T114</f>
        <v>14.628708635000001</v>
      </c>
      <c r="V291" s="295">
        <f>+'7.  Persistence Report'!U114</f>
        <v>14.601035992</v>
      </c>
      <c r="W291" s="295">
        <f>+'7.  Persistence Report'!V114</f>
        <v>12.549447474999999</v>
      </c>
      <c r="X291" s="295">
        <f>+'7.  Persistence Report'!W114</f>
        <v>12.549447474999999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f>+'7.  Persistence Report'!AS132</f>
        <v>0</v>
      </c>
      <c r="E298" s="295">
        <f>+'7.  Persistence Report'!AT132</f>
        <v>0</v>
      </c>
      <c r="F298" s="295">
        <f>+'7.  Persistence Report'!AU132</f>
        <v>0</v>
      </c>
      <c r="G298" s="295">
        <f>+'7.  Persistence Report'!AV132</f>
        <v>0</v>
      </c>
      <c r="H298" s="295">
        <f>+'7.  Persistence Report'!AW132</f>
        <v>0</v>
      </c>
      <c r="I298" s="295">
        <f>+'7.  Persistence Report'!AX132</f>
        <v>0</v>
      </c>
      <c r="J298" s="295">
        <f>+'7.  Persistence Report'!AY132</f>
        <v>0</v>
      </c>
      <c r="K298" s="295">
        <f>+'7.  Persistence Report'!AZ132</f>
        <v>0</v>
      </c>
      <c r="L298" s="295">
        <f>+'7.  Persistence Report'!BA132</f>
        <v>0</v>
      </c>
      <c r="M298" s="295">
        <f>+'7.  Persistence Report'!BB132</f>
        <v>0</v>
      </c>
      <c r="N298" s="291"/>
      <c r="O298" s="295">
        <f>+'7.  Persistence Report'!N132</f>
        <v>0</v>
      </c>
      <c r="P298" s="295">
        <f>+'7.  Persistence Report'!O132</f>
        <v>216.10930000000002</v>
      </c>
      <c r="Q298" s="295">
        <f>+'7.  Persistence Report'!P132</f>
        <v>0</v>
      </c>
      <c r="R298" s="295">
        <f>+'7.  Persistence Report'!Q132</f>
        <v>0</v>
      </c>
      <c r="S298" s="295">
        <f>+'7.  Persistence Report'!R132</f>
        <v>0</v>
      </c>
      <c r="T298" s="295">
        <f>+'7.  Persistence Report'!S132</f>
        <v>0</v>
      </c>
      <c r="U298" s="295">
        <f>+'7.  Persistence Report'!T132</f>
        <v>0</v>
      </c>
      <c r="V298" s="295">
        <f>+'7.  Persistence Report'!U132</f>
        <v>0</v>
      </c>
      <c r="W298" s="295">
        <f>+'7.  Persistence Report'!V132</f>
        <v>0</v>
      </c>
      <c r="X298" s="295">
        <f>+'7.  Persistence Report'!W132</f>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f>+'7.  Persistence Report'!AS109</f>
        <v>5331291.2695778701</v>
      </c>
      <c r="E307" s="295">
        <f>+'7.  Persistence Report'!AT109</f>
        <v>5317286.5570189096</v>
      </c>
      <c r="F307" s="295">
        <f>+'7.  Persistence Report'!AU109</f>
        <v>5317286.5570189096</v>
      </c>
      <c r="G307" s="295">
        <f>+'7.  Persistence Report'!AV109</f>
        <v>5294305.8489489201</v>
      </c>
      <c r="H307" s="295">
        <f>+'7.  Persistence Report'!AW109</f>
        <v>5125718.1503715096</v>
      </c>
      <c r="I307" s="295">
        <f>+'7.  Persistence Report'!AX109</f>
        <v>5052531.1639326504</v>
      </c>
      <c r="J307" s="295">
        <f>+'7.  Persistence Report'!AY109</f>
        <v>5052531.1639326504</v>
      </c>
      <c r="K307" s="295">
        <f>+'7.  Persistence Report'!AZ109</f>
        <v>5043144.6978340298</v>
      </c>
      <c r="L307" s="295">
        <f>+'7.  Persistence Report'!BA109</f>
        <v>4927105.8401609296</v>
      </c>
      <c r="M307" s="295">
        <f>+'7.  Persistence Report'!BB109</f>
        <v>4412807.6740284599</v>
      </c>
      <c r="N307" s="295">
        <v>12</v>
      </c>
      <c r="O307" s="295">
        <f>+'7.  Persistence Report'!N109</f>
        <v>1007.6289563359999</v>
      </c>
      <c r="P307" s="295">
        <f>+'7.  Persistence Report'!O109</f>
        <v>1003.1585377609999</v>
      </c>
      <c r="Q307" s="295">
        <f>+'7.  Persistence Report'!P109</f>
        <v>1003.1585377609999</v>
      </c>
      <c r="R307" s="295">
        <f>+'7.  Persistence Report'!Q109</f>
        <v>995.76488100500001</v>
      </c>
      <c r="S307" s="295">
        <f>+'7.  Persistence Report'!R109</f>
        <v>941.77068053799997</v>
      </c>
      <c r="T307" s="295">
        <f>+'7.  Persistence Report'!S109</f>
        <v>926.78715792499997</v>
      </c>
      <c r="U307" s="295">
        <f>+'7.  Persistence Report'!T109</f>
        <v>926.78715792499997</v>
      </c>
      <c r="V307" s="295">
        <f>+'7.  Persistence Report'!U109</f>
        <v>926.60604586900001</v>
      </c>
      <c r="W307" s="295">
        <f>+'7.  Persistence Report'!V109</f>
        <v>893.39123133199996</v>
      </c>
      <c r="X307" s="295">
        <f>+'7.  Persistence Report'!W109</f>
        <v>790.34778714900006</v>
      </c>
      <c r="Y307" s="415"/>
      <c r="Z307" s="742">
        <v>0.14199999999999999</v>
      </c>
      <c r="AA307" s="743">
        <v>0.85799999999999998</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f>+'7.  Persistence Report'!AS127</f>
        <v>918178.35320000001</v>
      </c>
      <c r="E308" s="295">
        <f>+'7.  Persistence Report'!AT127</f>
        <v>829306.99140000006</v>
      </c>
      <c r="F308" s="295">
        <f>+'7.  Persistence Report'!AU127</f>
        <v>829306.99140000006</v>
      </c>
      <c r="G308" s="295">
        <f>+'7.  Persistence Report'!AV127</f>
        <v>829306.99140000006</v>
      </c>
      <c r="H308" s="295">
        <f>+'7.  Persistence Report'!AW127</f>
        <v>816589.17879999999</v>
      </c>
      <c r="I308" s="295">
        <f>+'7.  Persistence Report'!AX127</f>
        <v>807485.53399999999</v>
      </c>
      <c r="J308" s="295">
        <f>+'7.  Persistence Report'!AY127</f>
        <v>807485.53399999999</v>
      </c>
      <c r="K308" s="295">
        <f>+'7.  Persistence Report'!AZ127</f>
        <v>805876.924</v>
      </c>
      <c r="L308" s="295">
        <f>+'7.  Persistence Report'!BA127</f>
        <v>768683.2524</v>
      </c>
      <c r="M308" s="295">
        <f>+'7.  Persistence Report'!BB127</f>
        <v>714063.81079999998</v>
      </c>
      <c r="N308" s="295">
        <f>N307</f>
        <v>12</v>
      </c>
      <c r="O308" s="295">
        <f>+'7.  Persistence Report'!N127</f>
        <v>186.59722310000001</v>
      </c>
      <c r="P308" s="295">
        <f>+'7.  Persistence Report'!O127</f>
        <v>165.22298470000001</v>
      </c>
      <c r="Q308" s="295">
        <f>+'7.  Persistence Report'!P127</f>
        <v>165.22298470000001</v>
      </c>
      <c r="R308" s="295">
        <f>+'7.  Persistence Report'!Q127</f>
        <v>165.22298470000001</v>
      </c>
      <c r="S308" s="295">
        <f>+'7.  Persistence Report'!R127</f>
        <v>161.57210069999999</v>
      </c>
      <c r="T308" s="295">
        <f>+'7.  Persistence Report'!S127</f>
        <v>159.7785275</v>
      </c>
      <c r="U308" s="295">
        <f>+'7.  Persistence Report'!T127</f>
        <v>159.7785275</v>
      </c>
      <c r="V308" s="295">
        <f>+'7.  Persistence Report'!U127</f>
        <v>159.67861149999999</v>
      </c>
      <c r="W308" s="295">
        <f>+'7.  Persistence Report'!V127</f>
        <v>149.81416540000001</v>
      </c>
      <c r="X308" s="295">
        <f>+'7.  Persistence Report'!W127</f>
        <v>140.11076080000001</v>
      </c>
      <c r="Y308" s="411">
        <f>Y307</f>
        <v>0</v>
      </c>
      <c r="Z308" s="411">
        <f>Z307</f>
        <v>0.14199999999999999</v>
      </c>
      <c r="AA308" s="411">
        <f t="shared" ref="AA308:AL308" si="86">AA307</f>
        <v>0.85799999999999998</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f>+'7.  Persistence Report'!AS110</f>
        <v>386912.716400226</v>
      </c>
      <c r="E310" s="295">
        <f>+'7.  Persistence Report'!AT110</f>
        <v>386912.716400226</v>
      </c>
      <c r="F310" s="295">
        <f>+'7.  Persistence Report'!AU110</f>
        <v>373205.18190576998</v>
      </c>
      <c r="G310" s="295">
        <f>+'7.  Persistence Report'!AV110</f>
        <v>333368.16889166902</v>
      </c>
      <c r="H310" s="295">
        <f>+'7.  Persistence Report'!AW110</f>
        <v>147505.98294481501</v>
      </c>
      <c r="I310" s="295">
        <f>+'7.  Persistence Report'!AX110</f>
        <v>147505.98294481501</v>
      </c>
      <c r="J310" s="295">
        <f>+'7.  Persistence Report'!AY110</f>
        <v>147505.98294481501</v>
      </c>
      <c r="K310" s="295">
        <f>+'7.  Persistence Report'!AZ110</f>
        <v>147505.98294481501</v>
      </c>
      <c r="L310" s="295">
        <f>+'7.  Persistence Report'!BA110</f>
        <v>147505.98294481501</v>
      </c>
      <c r="M310" s="295">
        <f>+'7.  Persistence Report'!BB110</f>
        <v>147505.98294481501</v>
      </c>
      <c r="N310" s="295">
        <v>12</v>
      </c>
      <c r="O310" s="295">
        <f>+'7.  Persistence Report'!N110</f>
        <v>110.33890635900001</v>
      </c>
      <c r="P310" s="295">
        <f>+'7.  Persistence Report'!O110</f>
        <v>110.33890635900001</v>
      </c>
      <c r="Q310" s="295">
        <f>+'7.  Persistence Report'!P110</f>
        <v>106.472837224</v>
      </c>
      <c r="R310" s="295">
        <f>+'7.  Persistence Report'!Q110</f>
        <v>96.037296600999994</v>
      </c>
      <c r="S310" s="295">
        <f>+'7.  Persistence Report'!R110</f>
        <v>40.368307094000002</v>
      </c>
      <c r="T310" s="295">
        <f>+'7.  Persistence Report'!S110</f>
        <v>40.368307094000002</v>
      </c>
      <c r="U310" s="295">
        <f>+'7.  Persistence Report'!T110</f>
        <v>40.368307094000002</v>
      </c>
      <c r="V310" s="295">
        <f>+'7.  Persistence Report'!U110</f>
        <v>40.368307094000002</v>
      </c>
      <c r="W310" s="295">
        <f>+'7.  Persistence Report'!V110</f>
        <v>40.368307094000002</v>
      </c>
      <c r="X310" s="295">
        <f>+'7.  Persistence Report'!W110</f>
        <v>40.368307094000002</v>
      </c>
      <c r="Y310" s="415"/>
      <c r="Z310" s="742">
        <v>1</v>
      </c>
      <c r="AA310" s="743">
        <v>0</v>
      </c>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f>+'7.  Persistence Report'!AS106</f>
        <v>10485.504000000001</v>
      </c>
      <c r="E316" s="295">
        <f>+'7.  Persistence Report'!AT106</f>
        <v>10485.504000000001</v>
      </c>
      <c r="F316" s="295">
        <f>+'7.  Persistence Report'!AU106</f>
        <v>10485.504000000001</v>
      </c>
      <c r="G316" s="295">
        <f>+'7.  Persistence Report'!AV106</f>
        <v>10485.504000000001</v>
      </c>
      <c r="H316" s="295">
        <f>+'7.  Persistence Report'!AW106</f>
        <v>10485.504000000001</v>
      </c>
      <c r="I316" s="295">
        <f>+'7.  Persistence Report'!AX106</f>
        <v>10485.504000000001</v>
      </c>
      <c r="J316" s="295">
        <f>+'7.  Persistence Report'!AY106</f>
        <v>10485.504000000001</v>
      </c>
      <c r="K316" s="295">
        <f>+'7.  Persistence Report'!AZ106</f>
        <v>10485.504000000001</v>
      </c>
      <c r="L316" s="295">
        <f>+'7.  Persistence Report'!BA106</f>
        <v>10485.504000000001</v>
      </c>
      <c r="M316" s="295">
        <f>+'7.  Persistence Report'!BB106</f>
        <v>10485.504000000001</v>
      </c>
      <c r="N316" s="295">
        <v>12</v>
      </c>
      <c r="O316" s="295">
        <f>+'7.  Persistence Report'!N106</f>
        <v>1.379108561</v>
      </c>
      <c r="P316" s="295">
        <f>+'7.  Persistence Report'!O106</f>
        <v>1.379108561</v>
      </c>
      <c r="Q316" s="295">
        <f>+'7.  Persistence Report'!P106</f>
        <v>1.379108561</v>
      </c>
      <c r="R316" s="295">
        <f>+'7.  Persistence Report'!Q106</f>
        <v>1.379108561</v>
      </c>
      <c r="S316" s="295">
        <f>+'7.  Persistence Report'!R106</f>
        <v>1.379108561</v>
      </c>
      <c r="T316" s="295">
        <f>+'7.  Persistence Report'!S106</f>
        <v>1.379108561</v>
      </c>
      <c r="U316" s="295">
        <f>+'7.  Persistence Report'!T106</f>
        <v>1.379108561</v>
      </c>
      <c r="V316" s="295">
        <f>+'7.  Persistence Report'!U106</f>
        <v>1.379108561</v>
      </c>
      <c r="W316" s="295">
        <f>+'7.  Persistence Report'!V106</f>
        <v>1.379108561</v>
      </c>
      <c r="X316" s="295">
        <f>+'7.  Persistence Report'!W106</f>
        <v>1.379108561</v>
      </c>
      <c r="Y316" s="415"/>
      <c r="Z316" s="742">
        <v>1</v>
      </c>
      <c r="AA316" s="743">
        <v>0</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f>+'7.  Persistence Report'!AS126</f>
        <v>107575.724</v>
      </c>
      <c r="E317" s="295">
        <f>+'7.  Persistence Report'!AT126</f>
        <v>107575.724</v>
      </c>
      <c r="F317" s="295">
        <f>+'7.  Persistence Report'!AU126</f>
        <v>107575.724</v>
      </c>
      <c r="G317" s="295">
        <f>+'7.  Persistence Report'!AV126</f>
        <v>107575.724</v>
      </c>
      <c r="H317" s="295">
        <f>+'7.  Persistence Report'!AW126</f>
        <v>107575.724</v>
      </c>
      <c r="I317" s="295">
        <f>+'7.  Persistence Report'!AX126</f>
        <v>107575.724</v>
      </c>
      <c r="J317" s="295">
        <f>+'7.  Persistence Report'!AY126</f>
        <v>107575.724</v>
      </c>
      <c r="K317" s="295">
        <f>+'7.  Persistence Report'!AZ126</f>
        <v>107575.724</v>
      </c>
      <c r="L317" s="295">
        <f>+'7.  Persistence Report'!BA126</f>
        <v>107575.724</v>
      </c>
      <c r="M317" s="295">
        <f>+'7.  Persistence Report'!BB126</f>
        <v>107575.724</v>
      </c>
      <c r="N317" s="295">
        <f>N316</f>
        <v>12</v>
      </c>
      <c r="O317" s="295">
        <f>+'7.  Persistence Report'!N126</f>
        <v>17.527767950000001</v>
      </c>
      <c r="P317" s="295">
        <f>+'7.  Persistence Report'!O126</f>
        <v>17.527767950000001</v>
      </c>
      <c r="Q317" s="295">
        <f>+'7.  Persistence Report'!P126</f>
        <v>17.527767950000001</v>
      </c>
      <c r="R317" s="295">
        <f>+'7.  Persistence Report'!Q126</f>
        <v>17.527767950000001</v>
      </c>
      <c r="S317" s="295">
        <f>+'7.  Persistence Report'!R126</f>
        <v>17.527767950000001</v>
      </c>
      <c r="T317" s="295">
        <f>+'7.  Persistence Report'!S126</f>
        <v>17.527767950000001</v>
      </c>
      <c r="U317" s="295">
        <f>+'7.  Persistence Report'!T126</f>
        <v>17.527767950000001</v>
      </c>
      <c r="V317" s="295">
        <f>+'7.  Persistence Report'!U126</f>
        <v>17.527767950000001</v>
      </c>
      <c r="W317" s="295">
        <f>+'7.  Persistence Report'!V126</f>
        <v>17.527767950000001</v>
      </c>
      <c r="X317" s="295">
        <f>+'7.  Persistence Report'!W126</f>
        <v>17.527767950000001</v>
      </c>
      <c r="Y317" s="411">
        <f>Y316</f>
        <v>0</v>
      </c>
      <c r="Z317" s="411">
        <f>Z316</f>
        <v>1</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f>+'7.  Persistence Report'!AS104</f>
        <v>193803.07118789799</v>
      </c>
      <c r="E319" s="295">
        <f>+'7.  Persistence Report'!AT104</f>
        <v>193803.07118789799</v>
      </c>
      <c r="F319" s="295">
        <f>+'7.  Persistence Report'!AU104</f>
        <v>193803.07118789799</v>
      </c>
      <c r="G319" s="295">
        <f>+'7.  Persistence Report'!AV104</f>
        <v>193803.07118789799</v>
      </c>
      <c r="H319" s="295">
        <f>+'7.  Persistence Report'!AW104</f>
        <v>0</v>
      </c>
      <c r="I319" s="295">
        <f>+'7.  Persistence Report'!AX104</f>
        <v>0</v>
      </c>
      <c r="J319" s="295">
        <f>+'7.  Persistence Report'!AY104</f>
        <v>0</v>
      </c>
      <c r="K319" s="295">
        <f>+'7.  Persistence Report'!AZ104</f>
        <v>0</v>
      </c>
      <c r="L319" s="295">
        <f>+'7.  Persistence Report'!BA104</f>
        <v>0</v>
      </c>
      <c r="M319" s="295">
        <f>+'7.  Persistence Report'!BB104</f>
        <v>0</v>
      </c>
      <c r="N319" s="295">
        <v>12</v>
      </c>
      <c r="O319" s="295">
        <f>+'7.  Persistence Report'!N104</f>
        <v>35.250706491000003</v>
      </c>
      <c r="P319" s="295">
        <f>+'7.  Persistence Report'!O104</f>
        <v>35.250706491000003</v>
      </c>
      <c r="Q319" s="295">
        <f>+'7.  Persistence Report'!P104</f>
        <v>35.250706491000003</v>
      </c>
      <c r="R319" s="295">
        <f>+'7.  Persistence Report'!Q104</f>
        <v>35.250706491000003</v>
      </c>
      <c r="S319" s="295">
        <f>+'7.  Persistence Report'!R104</f>
        <v>0</v>
      </c>
      <c r="T319" s="295">
        <f>+'7.  Persistence Report'!S104</f>
        <v>0</v>
      </c>
      <c r="U319" s="295">
        <f>+'7.  Persistence Report'!T104</f>
        <v>0</v>
      </c>
      <c r="V319" s="295">
        <f>+'7.  Persistence Report'!U104</f>
        <v>0</v>
      </c>
      <c r="W319" s="295">
        <f>+'7.  Persistence Report'!V104</f>
        <v>0</v>
      </c>
      <c r="X319" s="295">
        <f>+'7.  Persistence Report'!W104</f>
        <v>0</v>
      </c>
      <c r="Y319" s="415"/>
      <c r="Z319" s="742">
        <v>1</v>
      </c>
      <c r="AA319" s="743">
        <v>0</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+'7.  Persistence Report'!AS124+'7.  Persistence Report'!AS125</f>
        <v>48611.4432696</v>
      </c>
      <c r="E320" s="295">
        <f>+'7.  Persistence Report'!AT124+'7.  Persistence Report'!AT125</f>
        <v>48611.4432696</v>
      </c>
      <c r="F320" s="295">
        <f>+'7.  Persistence Report'!AU124+'7.  Persistence Report'!AU125</f>
        <v>48611.4432696</v>
      </c>
      <c r="G320" s="295">
        <f>+'7.  Persistence Report'!AV124+'7.  Persistence Report'!AV125</f>
        <v>48611.4432696</v>
      </c>
      <c r="H320" s="295">
        <f>+'7.  Persistence Report'!AW124+'7.  Persistence Report'!AW125</f>
        <v>0</v>
      </c>
      <c r="I320" s="295">
        <f>+'7.  Persistence Report'!AX124+'7.  Persistence Report'!AX125</f>
        <v>0</v>
      </c>
      <c r="J320" s="295">
        <f>+'7.  Persistence Report'!AY124+'7.  Persistence Report'!AY125</f>
        <v>0</v>
      </c>
      <c r="K320" s="295">
        <f>+'7.  Persistence Report'!AZ124+'7.  Persistence Report'!AZ125</f>
        <v>0</v>
      </c>
      <c r="L320" s="295">
        <f>+'7.  Persistence Report'!BA124+'7.  Persistence Report'!BA125</f>
        <v>0</v>
      </c>
      <c r="M320" s="295">
        <f>+'7.  Persistence Report'!BB124+'7.  Persistence Report'!BB125</f>
        <v>0</v>
      </c>
      <c r="N320" s="295">
        <f>N319</f>
        <v>12</v>
      </c>
      <c r="O320" s="295">
        <f>+'7.  Persistence Report'!N124+'7.  Persistence Report'!N125</f>
        <v>8.8419017740000001</v>
      </c>
      <c r="P320" s="295">
        <f>+'7.  Persistence Report'!O124+'7.  Persistence Report'!O125</f>
        <v>8.8419017740000001</v>
      </c>
      <c r="Q320" s="295">
        <f>+'7.  Persistence Report'!P124+'7.  Persistence Report'!P125</f>
        <v>8.8419017740000001</v>
      </c>
      <c r="R320" s="295">
        <f>+'7.  Persistence Report'!Q124+'7.  Persistence Report'!Q125</f>
        <v>8.8419017740000001</v>
      </c>
      <c r="S320" s="295">
        <f>+'7.  Persistence Report'!R124+'7.  Persistence Report'!R125</f>
        <v>0</v>
      </c>
      <c r="T320" s="295">
        <f>+'7.  Persistence Report'!S124+'7.  Persistence Report'!S125</f>
        <v>0</v>
      </c>
      <c r="U320" s="295">
        <f>+'7.  Persistence Report'!T124+'7.  Persistence Report'!T125</f>
        <v>0</v>
      </c>
      <c r="V320" s="295">
        <f>+'7.  Persistence Report'!U124+'7.  Persistence Report'!U125</f>
        <v>0</v>
      </c>
      <c r="W320" s="295">
        <f>+'7.  Persistence Report'!V124+'7.  Persistence Report'!V125</f>
        <v>0</v>
      </c>
      <c r="X320" s="295">
        <f>+'7.  Persistence Report'!W124+'7.  Persistence Report'!W125</f>
        <v>0</v>
      </c>
      <c r="Y320" s="411">
        <f>Y319</f>
        <v>0</v>
      </c>
      <c r="Z320" s="411">
        <f>Z319</f>
        <v>1</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f>+'7.  Persistence Report'!AS105+'7.  Persistence Report'!AS121</f>
        <v>45.010000000000218</v>
      </c>
      <c r="E328" s="295">
        <f>+'7.  Persistence Report'!AT105+'7.  Persistence Report'!AT121</f>
        <v>0</v>
      </c>
      <c r="F328" s="295">
        <f>+'7.  Persistence Report'!AU105+'7.  Persistence Report'!AU121</f>
        <v>0</v>
      </c>
      <c r="G328" s="295">
        <f>+'7.  Persistence Report'!AV105+'7.  Persistence Report'!AV121</f>
        <v>0</v>
      </c>
      <c r="H328" s="295">
        <f>+'7.  Persistence Report'!AW105+'7.  Persistence Report'!AW121</f>
        <v>0</v>
      </c>
      <c r="I328" s="295">
        <f>+'7.  Persistence Report'!AX105+'7.  Persistence Report'!AX121</f>
        <v>0</v>
      </c>
      <c r="J328" s="295">
        <f>+'7.  Persistence Report'!AY105+'7.  Persistence Report'!AY121</f>
        <v>0</v>
      </c>
      <c r="K328" s="295">
        <f>+'7.  Persistence Report'!AZ105+'7.  Persistence Report'!AZ121</f>
        <v>0</v>
      </c>
      <c r="L328" s="295">
        <f>+'7.  Persistence Report'!BA105+'7.  Persistence Report'!BA121</f>
        <v>0</v>
      </c>
      <c r="M328" s="295">
        <f>+'7.  Persistence Report'!BB105+'7.  Persistence Report'!BB121</f>
        <v>0</v>
      </c>
      <c r="N328" s="291"/>
      <c r="O328" s="295">
        <f>+'7.  Persistence Report'!N105+'7.  Persistence Report'!N121</f>
        <v>698.9855</v>
      </c>
      <c r="P328" s="295">
        <f>+'7.  Persistence Report'!O105+'7.  Persistence Report'!O121</f>
        <v>0</v>
      </c>
      <c r="Q328" s="295">
        <f>+'7.  Persistence Report'!P105+'7.  Persistence Report'!P121</f>
        <v>0</v>
      </c>
      <c r="R328" s="295">
        <f>+'7.  Persistence Report'!Q105+'7.  Persistence Report'!Q121</f>
        <v>0</v>
      </c>
      <c r="S328" s="295">
        <f>+'7.  Persistence Report'!R105+'7.  Persistence Report'!R121</f>
        <v>0</v>
      </c>
      <c r="T328" s="295">
        <f>+'7.  Persistence Report'!S105+'7.  Persistence Report'!S121</f>
        <v>0</v>
      </c>
      <c r="U328" s="295">
        <f>+'7.  Persistence Report'!T105+'7.  Persistence Report'!T121</f>
        <v>0</v>
      </c>
      <c r="V328" s="295">
        <f>+'7.  Persistence Report'!U105+'7.  Persistence Report'!U121</f>
        <v>0</v>
      </c>
      <c r="W328" s="295">
        <f>+'7.  Persistence Report'!V105+'7.  Persistence Report'!V121</f>
        <v>0</v>
      </c>
      <c r="X328" s="295">
        <f>+'7.  Persistence Report'!W105+'7.  Persistence Report'!W121</f>
        <v>0</v>
      </c>
      <c r="Y328" s="415"/>
      <c r="Z328" s="742">
        <v>1</v>
      </c>
      <c r="AA328" s="743">
        <v>0</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v>0</v>
      </c>
      <c r="E329" s="295">
        <v>0</v>
      </c>
      <c r="F329" s="295">
        <v>0</v>
      </c>
      <c r="G329" s="295">
        <v>0</v>
      </c>
      <c r="H329" s="295">
        <v>0</v>
      </c>
      <c r="I329" s="295">
        <v>0</v>
      </c>
      <c r="J329" s="295">
        <v>0</v>
      </c>
      <c r="K329" s="295">
        <v>0</v>
      </c>
      <c r="L329" s="295">
        <v>0</v>
      </c>
      <c r="M329" s="295">
        <v>0</v>
      </c>
      <c r="N329" s="291"/>
      <c r="O329" s="295">
        <f>+'7.  Persistence Report'!N131</f>
        <v>0</v>
      </c>
      <c r="P329" s="295">
        <f>+'7.  Persistence Report'!O131</f>
        <v>21.332560000000001</v>
      </c>
      <c r="Q329" s="295">
        <f>+'7.  Persistence Report'!P131</f>
        <v>0</v>
      </c>
      <c r="R329" s="295">
        <f>+'7.  Persistence Report'!Q131</f>
        <v>0</v>
      </c>
      <c r="S329" s="295">
        <f>+'7.  Persistence Report'!R131</f>
        <v>0</v>
      </c>
      <c r="T329" s="295">
        <f>+'7.  Persistence Report'!S131</f>
        <v>0</v>
      </c>
      <c r="U329" s="295">
        <f>+'7.  Persistence Report'!T131</f>
        <v>0</v>
      </c>
      <c r="V329" s="295">
        <f>+'7.  Persistence Report'!U131</f>
        <v>0</v>
      </c>
      <c r="W329" s="295">
        <f>+'7.  Persistence Report'!V131</f>
        <v>0</v>
      </c>
      <c r="X329" s="295">
        <f>+'7.  Persistence Report'!W131</f>
        <v>0</v>
      </c>
      <c r="Y329" s="411">
        <f>Y328</f>
        <v>0</v>
      </c>
      <c r="Z329" s="411">
        <f>Z328</f>
        <v>1</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742">
        <v>0</v>
      </c>
      <c r="AA338" s="743">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f>+'7.  Persistence Report'!AS133</f>
        <v>413307.69231000001</v>
      </c>
      <c r="E339" s="295">
        <f>+'7.  Persistence Report'!AT133</f>
        <v>413307.69231000001</v>
      </c>
      <c r="F339" s="295">
        <f>+'7.  Persistence Report'!AU133</f>
        <v>413307.69231000001</v>
      </c>
      <c r="G339" s="295">
        <f>+'7.  Persistence Report'!AV133</f>
        <v>402840</v>
      </c>
      <c r="H339" s="295">
        <f>+'7.  Persistence Report'!AW133</f>
        <v>402840</v>
      </c>
      <c r="I339" s="295">
        <f>+'7.  Persistence Report'!AX133</f>
        <v>402840</v>
      </c>
      <c r="J339" s="295">
        <f>+'7.  Persistence Report'!AY133</f>
        <v>402840</v>
      </c>
      <c r="K339" s="295">
        <f>+'7.  Persistence Report'!AZ133</f>
        <v>402840</v>
      </c>
      <c r="L339" s="295">
        <f>+'7.  Persistence Report'!BA133</f>
        <v>402840</v>
      </c>
      <c r="M339" s="295">
        <f>+'7.  Persistence Report'!BB133</f>
        <v>402840</v>
      </c>
      <c r="N339" s="295">
        <f>N338</f>
        <v>12</v>
      </c>
      <c r="O339" s="295">
        <f>+'7.  Persistence Report'!N133</f>
        <v>46.347498000000002</v>
      </c>
      <c r="P339" s="295">
        <f>+'7.  Persistence Report'!O133</f>
        <v>46.347498000000002</v>
      </c>
      <c r="Q339" s="295">
        <f>+'7.  Persistence Report'!P133</f>
        <v>46.347498000000002</v>
      </c>
      <c r="R339" s="295">
        <f>+'7.  Persistence Report'!Q133</f>
        <v>46.17</v>
      </c>
      <c r="S339" s="295">
        <f>+'7.  Persistence Report'!R133</f>
        <v>46.17</v>
      </c>
      <c r="T339" s="295">
        <f>+'7.  Persistence Report'!S133</f>
        <v>46.17</v>
      </c>
      <c r="U339" s="295">
        <f>+'7.  Persistence Report'!T133</f>
        <v>46.17</v>
      </c>
      <c r="V339" s="295">
        <f>+'7.  Persistence Report'!U133</f>
        <v>46.17</v>
      </c>
      <c r="W339" s="295">
        <f>+'7.  Persistence Report'!V133</f>
        <v>46.17</v>
      </c>
      <c r="X339" s="295">
        <f>+'7.  Persistence Report'!W133</f>
        <v>46.17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f>+'7.  Persistence Report'!AS119+'7.  Persistence Report'!AS122</f>
        <v>168748.40299999999</v>
      </c>
      <c r="E344" s="295">
        <f>+'7.  Persistence Report'!AT119+'7.  Persistence Report'!AT122</f>
        <v>0</v>
      </c>
      <c r="F344" s="295">
        <f>+'7.  Persistence Report'!AU119+'7.  Persistence Report'!AU122</f>
        <v>0</v>
      </c>
      <c r="G344" s="295">
        <f>+'7.  Persistence Report'!AV119+'7.  Persistence Report'!AV122</f>
        <v>0</v>
      </c>
      <c r="H344" s="295">
        <f>+'7.  Persistence Report'!AW119+'7.  Persistence Report'!AW122</f>
        <v>0</v>
      </c>
      <c r="I344" s="295">
        <f>+'7.  Persistence Report'!AX119+'7.  Persistence Report'!AX122</f>
        <v>0</v>
      </c>
      <c r="J344" s="295">
        <f>+'7.  Persistence Report'!AY119+'7.  Persistence Report'!AY122</f>
        <v>0</v>
      </c>
      <c r="K344" s="295">
        <f>+'7.  Persistence Report'!AZ119+'7.  Persistence Report'!AZ122</f>
        <v>0</v>
      </c>
      <c r="L344" s="295">
        <f>+'7.  Persistence Report'!BA119+'7.  Persistence Report'!BA122</f>
        <v>0</v>
      </c>
      <c r="M344" s="295">
        <f>+'7.  Persistence Report'!BB119+'7.  Persistence Report'!BB122</f>
        <v>0</v>
      </c>
      <c r="N344" s="291"/>
      <c r="O344" s="295">
        <f>+'7.  Persistence Report'!N119+'7.  Persistence Report'!N122</f>
        <v>6320.99874</v>
      </c>
      <c r="P344" s="295">
        <f>+'7.  Persistence Report'!O119+'7.  Persistence Report'!O122</f>
        <v>0</v>
      </c>
      <c r="Q344" s="295">
        <f>+'7.  Persistence Report'!P119+'7.  Persistence Report'!P122</f>
        <v>0</v>
      </c>
      <c r="R344" s="295">
        <f>+'7.  Persistence Report'!Q119+'7.  Persistence Report'!Q122</f>
        <v>0</v>
      </c>
      <c r="S344" s="295">
        <f>+'7.  Persistence Report'!R119+'7.  Persistence Report'!R122</f>
        <v>0</v>
      </c>
      <c r="T344" s="295">
        <f>+'7.  Persistence Report'!S119+'7.  Persistence Report'!S122</f>
        <v>0</v>
      </c>
      <c r="U344" s="295">
        <f>+'7.  Persistence Report'!T119+'7.  Persistence Report'!T122</f>
        <v>0</v>
      </c>
      <c r="V344" s="295">
        <f>+'7.  Persistence Report'!U119+'7.  Persistence Report'!U122</f>
        <v>0</v>
      </c>
      <c r="W344" s="295">
        <f>+'7.  Persistence Report'!V119+'7.  Persistence Report'!V122</f>
        <v>0</v>
      </c>
      <c r="X344" s="295">
        <f>+'7.  Persistence Report'!W119+'7.  Persistence Report'!W122</f>
        <v>0</v>
      </c>
      <c r="Y344" s="410"/>
      <c r="Z344" s="742">
        <v>0</v>
      </c>
      <c r="AA344" s="743">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f>+'7.  Persistence Report'!AS115</f>
        <v>412583.735778809</v>
      </c>
      <c r="E348" s="295">
        <f>+'7.  Persistence Report'!AT115</f>
        <v>409733.41975402797</v>
      </c>
      <c r="F348" s="295">
        <f>+'7.  Persistence Report'!AU115</f>
        <v>409221.22557830799</v>
      </c>
      <c r="G348" s="295">
        <f>+'7.  Persistence Report'!AV115</f>
        <v>362057.80597305298</v>
      </c>
      <c r="H348" s="295">
        <f>+'7.  Persistence Report'!AW115</f>
        <v>338317.21718215902</v>
      </c>
      <c r="I348" s="295">
        <f>+'7.  Persistence Report'!AX115</f>
        <v>315803.62133407599</v>
      </c>
      <c r="J348" s="295">
        <f>+'7.  Persistence Report'!AY115</f>
        <v>302895.45577621501</v>
      </c>
      <c r="K348" s="295">
        <f>+'7.  Persistence Report'!AZ115</f>
        <v>301450.00125503499</v>
      </c>
      <c r="L348" s="295">
        <f>+'7.  Persistence Report'!BA115</f>
        <v>112987.123764038</v>
      </c>
      <c r="M348" s="295">
        <f>+'7.  Persistence Report'!BB115</f>
        <v>112725.433418274</v>
      </c>
      <c r="N348" s="291"/>
      <c r="O348" s="295">
        <f>+'7.  Persistence Report'!N115</f>
        <v>43.721167960000002</v>
      </c>
      <c r="P348" s="295">
        <f>+'7.  Persistence Report'!O115</f>
        <v>43.573104633</v>
      </c>
      <c r="Q348" s="295">
        <f>+'7.  Persistence Report'!P115</f>
        <v>43.546498026999998</v>
      </c>
      <c r="R348" s="295">
        <f>+'7.  Persistence Report'!Q115</f>
        <v>41.096533540000003</v>
      </c>
      <c r="S348" s="295">
        <f>+'7.  Persistence Report'!R115</f>
        <v>39.872559512999999</v>
      </c>
      <c r="T348" s="295">
        <f>+'7.  Persistence Report'!S115</f>
        <v>38.7030618</v>
      </c>
      <c r="U348" s="295">
        <f>+'7.  Persistence Report'!T115</f>
        <v>38.032530559000001</v>
      </c>
      <c r="V348" s="295">
        <f>+'7.  Persistence Report'!U115</f>
        <v>38.032530559000001</v>
      </c>
      <c r="W348" s="295">
        <f>+'7.  Persistence Report'!V115</f>
        <v>28.242584041000001</v>
      </c>
      <c r="X348" s="295">
        <f>+'7.  Persistence Report'!W115</f>
        <v>27.962383215999999</v>
      </c>
      <c r="Y348" s="470">
        <v>1</v>
      </c>
      <c r="Z348" s="503">
        <v>0</v>
      </c>
      <c r="AA348" s="415">
        <v>0</v>
      </c>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f>+'7.  Persistence Report'!AS129</f>
        <v>26288.23473</v>
      </c>
      <c r="E349" s="295">
        <f>+'7.  Persistence Report'!AT129</f>
        <v>26159.258440000001</v>
      </c>
      <c r="F349" s="295">
        <f>+'7.  Persistence Report'!AU129</f>
        <v>26147.533319999999</v>
      </c>
      <c r="G349" s="295">
        <f>+'7.  Persistence Report'!AV129</f>
        <v>24304.925719999999</v>
      </c>
      <c r="H349" s="295">
        <f>+'7.  Persistence Report'!AW129</f>
        <v>23430.52245</v>
      </c>
      <c r="I349" s="295">
        <f>+'7.  Persistence Report'!AX129</f>
        <v>22556.11924</v>
      </c>
      <c r="J349" s="295">
        <f>+'7.  Persistence Report'!AY129</f>
        <v>22162.490280000002</v>
      </c>
      <c r="K349" s="295">
        <f>+'7.  Persistence Report'!AZ129</f>
        <v>22100.514660000001</v>
      </c>
      <c r="L349" s="295">
        <f>+'7.  Persistence Report'!BA129</f>
        <v>14805.994710000001</v>
      </c>
      <c r="M349" s="295">
        <f>+'7.  Persistence Report'!BB129</f>
        <v>14805.994710000001</v>
      </c>
      <c r="N349" s="468"/>
      <c r="O349" s="295">
        <f>+'7.  Persistence Report'!N129</f>
        <v>4.1034658999999998</v>
      </c>
      <c r="P349" s="295">
        <f>+'7.  Persistence Report'!O129</f>
        <v>4.0968427930000004</v>
      </c>
      <c r="Q349" s="295">
        <f>+'7.  Persistence Report'!P129</f>
        <v>4.0962406930000004</v>
      </c>
      <c r="R349" s="295">
        <f>+'7.  Persistence Report'!Q129</f>
        <v>4.0001818</v>
      </c>
      <c r="S349" s="295">
        <f>+'7.  Persistence Report'!R129</f>
        <v>3.9545607610000002</v>
      </c>
      <c r="T349" s="295">
        <f>+'7.  Persistence Report'!S129</f>
        <v>3.9089397149999994</v>
      </c>
      <c r="U349" s="295">
        <f>+'7.  Persistence Report'!T129</f>
        <v>3.8884207599999998</v>
      </c>
      <c r="V349" s="295">
        <f>+'7.  Persistence Report'!U129</f>
        <v>3.8884207599999998</v>
      </c>
      <c r="W349" s="295">
        <f>+'7.  Persistence Report'!V129</f>
        <v>3.508081185</v>
      </c>
      <c r="X349" s="295">
        <f>+'7.  Persistence Report'!W129</f>
        <v>3.508081185</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f>+'7.  Persistence Report'!AS120</f>
        <v>911587</v>
      </c>
      <c r="E375" s="295">
        <f>+'7.  Persistence Report'!AT120</f>
        <v>911587</v>
      </c>
      <c r="F375" s="295">
        <f>+'7.  Persistence Report'!AU120</f>
        <v>16387</v>
      </c>
      <c r="G375" s="295">
        <f>+'7.  Persistence Report'!AV120</f>
        <v>16387</v>
      </c>
      <c r="H375" s="295">
        <f>+'7.  Persistence Report'!AW120</f>
        <v>16387</v>
      </c>
      <c r="I375" s="295">
        <f>+'7.  Persistence Report'!AX120</f>
        <v>16387</v>
      </c>
      <c r="J375" s="295">
        <f>+'7.  Persistence Report'!AY120</f>
        <v>16387</v>
      </c>
      <c r="K375" s="295">
        <f>+'7.  Persistence Report'!AZ120</f>
        <v>16387</v>
      </c>
      <c r="L375" s="295">
        <f>+'7.  Persistence Report'!BA120</f>
        <v>16387</v>
      </c>
      <c r="M375" s="295">
        <f>+'7.  Persistence Report'!BB120</f>
        <v>16387</v>
      </c>
      <c r="N375" s="295">
        <v>0</v>
      </c>
      <c r="O375" s="295">
        <f>+'7.  Persistence Report'!N120</f>
        <v>146.30000000000001</v>
      </c>
      <c r="P375" s="295">
        <f>+'7.  Persistence Report'!O120</f>
        <v>146.30000000000001</v>
      </c>
      <c r="Q375" s="295">
        <f>+'7.  Persistence Report'!P120</f>
        <v>34.4</v>
      </c>
      <c r="R375" s="295">
        <f>+'7.  Persistence Report'!Q120</f>
        <v>34.4</v>
      </c>
      <c r="S375" s="295">
        <f>+'7.  Persistence Report'!R120</f>
        <v>34.4</v>
      </c>
      <c r="T375" s="295">
        <f>+'7.  Persistence Report'!S120</f>
        <v>34.4</v>
      </c>
      <c r="U375" s="295">
        <f>+'7.  Persistence Report'!T120</f>
        <v>34.4</v>
      </c>
      <c r="V375" s="295">
        <f>+'7.  Persistence Report'!U120</f>
        <v>34.4</v>
      </c>
      <c r="W375" s="295">
        <f>+'7.  Persistence Report'!V120</f>
        <v>34.4</v>
      </c>
      <c r="X375" s="295">
        <f>+'7.  Persistence Report'!W120</f>
        <v>34.4</v>
      </c>
      <c r="Y375" s="410"/>
      <c r="Z375" s="503">
        <v>0</v>
      </c>
      <c r="AA375" s="415">
        <v>1</v>
      </c>
      <c r="AB375" s="410"/>
      <c r="AC375" s="410"/>
      <c r="AD375" s="410"/>
      <c r="AE375" s="410"/>
      <c r="AF375" s="410"/>
      <c r="AG375" s="410"/>
      <c r="AH375" s="410"/>
      <c r="AI375" s="410"/>
      <c r="AJ375" s="410"/>
      <c r="AK375" s="410"/>
      <c r="AL375" s="410"/>
      <c r="AM375" s="296">
        <f>SUM(Y375:AL375)</f>
        <v>1</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1</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10156424.069158215</v>
      </c>
      <c r="E384" s="329"/>
      <c r="F384" s="329"/>
      <c r="G384" s="329"/>
      <c r="H384" s="329"/>
      <c r="I384" s="329"/>
      <c r="J384" s="329"/>
      <c r="K384" s="329"/>
      <c r="L384" s="329"/>
      <c r="M384" s="329"/>
      <c r="N384" s="329"/>
      <c r="O384" s="329">
        <f>SUM(O279:O382)</f>
        <v>9097.3211573794033</v>
      </c>
      <c r="P384" s="329"/>
      <c r="Q384" s="329"/>
      <c r="R384" s="329"/>
      <c r="S384" s="329"/>
      <c r="T384" s="329"/>
      <c r="U384" s="329"/>
      <c r="V384" s="329"/>
      <c r="W384" s="329"/>
      <c r="X384" s="329"/>
      <c r="Y384" s="329">
        <f>IF(Y278="kWh",SUMPRODUCT(D279:D382,Y279:Y382))</f>
        <v>1665877.8822126216</v>
      </c>
      <c r="Z384" s="329">
        <f>IF(Z278="kWh",SUMPRODUCT(D279:D382,Z279:Z382))</f>
        <v>1634858.1552921815</v>
      </c>
      <c r="AA384" s="329">
        <f>IF(AA278="kW",SUMPRODUCT(N279:N382,O279:O382,AA279:AA382),SUMPRODUCT(D279:D382,AA279:AA382))</f>
        <v>12851.922719473054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1.6899999999999998E-2</v>
      </c>
      <c r="Z387" s="341">
        <f>HLOOKUP(Z$20,'3.  Distribution Rates'!$C$122:$P$133,5,FALSE)</f>
        <v>1.21E-2</v>
      </c>
      <c r="AA387" s="341">
        <f>HLOOKUP(AA$20,'3.  Distribution Rates'!$C$122:$P$133,5,FALSE)</f>
        <v>3.9849999999999999</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35177.907948986081</v>
      </c>
      <c r="Z388" s="378">
        <f t="shared" si="110"/>
        <v>25777.363830007933</v>
      </c>
      <c r="AA388" s="378">
        <f t="shared" si="110"/>
        <v>67341.595020728448</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128296.86679972245</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25221.583325145741</v>
      </c>
      <c r="Z389" s="378">
        <f t="shared" si="111"/>
        <v>17617.563640662287</v>
      </c>
      <c r="AA389" s="378">
        <f t="shared" si="111"/>
        <v>36712.310577062868</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79551.457542870892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28153.336209393303</v>
      </c>
      <c r="Z390" s="378">
        <f t="shared" ref="Z390:AE390" si="112">Z384*Z387</f>
        <v>19781.783679035398</v>
      </c>
      <c r="AA390" s="378">
        <f t="shared" si="112"/>
        <v>51214.912037100119</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99150.03192552882</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88552.827483525121</v>
      </c>
      <c r="Z391" s="346">
        <f>SUM(Z388:Z390)</f>
        <v>63176.711149705618</v>
      </c>
      <c r="AA391" s="346">
        <f t="shared" ref="AA391:AE391" si="114">SUM(AA388:AA390)</f>
        <v>155268.81763489143</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306998.35626812215</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306998.35626812215</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1662898.5898978407</v>
      </c>
      <c r="Z395" s="291">
        <f>SUMPRODUCT(E279:E382,Z279:Z382)</f>
        <v>1620204.7427332089</v>
      </c>
      <c r="AA395" s="291">
        <f>IF(AA278="kW",SUMPRODUCT(N279:N382,P279:P382,AA279:AA382),SUMPRODUCT(E279:E382,AA279:AA382))</f>
        <v>12585.826131258455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1640628.2403760543</v>
      </c>
      <c r="Z396" s="291">
        <f>SUMPRODUCT(F279:F382,Z279:Z382)</f>
        <v>1606497.208238753</v>
      </c>
      <c r="AA396" s="291">
        <f>IF(AA278="kW",SUMPRODUCT(N279:N382,Q279:Q382,AA279:AA382),SUMPRODUCT(F279:F382,AA279:AA382))</f>
        <v>12585.826131258455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1515281.9160240276</v>
      </c>
      <c r="Z397" s="291">
        <f>SUMPRODUCT(G279:G382,Z279:Z382)</f>
        <v>1563396.9346787136</v>
      </c>
      <c r="AA397" s="291">
        <f>IF(AA278="kW",SUMPRODUCT(N279:N382,R279:R382,AA279:AA382),SUMPRODUCT(G279:G382,AA279:AA382))</f>
        <v>12507.571065298682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1425337.7345461766</v>
      </c>
      <c r="Z398" s="291">
        <f>SUMPRODUCT(H279:H382,Z279:Z382)</f>
        <v>1109374.8516871692</v>
      </c>
      <c r="AA398" s="291">
        <f>IF(AA278="kW",SUMPRODUCT(N279:N382,S279:S382,AA279:AA382),SUMPRODUCT(H279:H382,AA279:AA382))</f>
        <v>11914.057275626448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1358126.4086185368</v>
      </c>
      <c r="Z399" s="291">
        <f>SUMPRODUCT(I279:I382,Z279:Z382)</f>
        <v>1097689.5820512511</v>
      </c>
      <c r="AA399" s="291">
        <f>IF(AA278="kW",SUMPRODUCT(N279:N382,T279:T382,AA279:AA382),SUMPRODUCT(I279:I382,AA279:AA382))</f>
        <v>11741.320297135801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1344824.614100676</v>
      </c>
      <c r="Z400" s="291">
        <f>SUMPRODUCT(J279:J382,Z279:Z382)</f>
        <v>1097689.5820512511</v>
      </c>
      <c r="AA400" s="291">
        <f>IF(AA278="kW",SUMPRODUCT(N279:N382,U279:U382,AA279:AA382),SUMPRODUCT(J279:J382,AA279:AA382))</f>
        <v>11741.320297135801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1342989.4325724829</v>
      </c>
      <c r="Z401" s="326">
        <f>SUMPRODUCT(K279:K382,Z279:Z382)</f>
        <v>1096128.281245247</v>
      </c>
      <c r="AA401" s="326">
        <f>IF(AA278="kW",SUMPRODUCT(N279:N382,V279:V382,AA279:AA382),SUMPRODUCT(K279:K382,AA279:AA382))</f>
        <v>11738.426832271223</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8" t="s">
        <v>211</v>
      </c>
      <c r="C405" s="840" t="s">
        <v>33</v>
      </c>
      <c r="D405" s="284" t="s">
        <v>421</v>
      </c>
      <c r="E405" s="842" t="s">
        <v>209</v>
      </c>
      <c r="F405" s="843"/>
      <c r="G405" s="843"/>
      <c r="H405" s="843"/>
      <c r="I405" s="843"/>
      <c r="J405" s="843"/>
      <c r="K405" s="843"/>
      <c r="L405" s="843"/>
      <c r="M405" s="844"/>
      <c r="N405" s="845" t="s">
        <v>213</v>
      </c>
      <c r="O405" s="284" t="s">
        <v>422</v>
      </c>
      <c r="P405" s="842" t="s">
        <v>212</v>
      </c>
      <c r="Q405" s="843"/>
      <c r="R405" s="843"/>
      <c r="S405" s="843"/>
      <c r="T405" s="843"/>
      <c r="U405" s="843"/>
      <c r="V405" s="843"/>
      <c r="W405" s="843"/>
      <c r="X405" s="844"/>
      <c r="Y405" s="835" t="s">
        <v>243</v>
      </c>
      <c r="Z405" s="836"/>
      <c r="AA405" s="836"/>
      <c r="AB405" s="836"/>
      <c r="AC405" s="836"/>
      <c r="AD405" s="836"/>
      <c r="AE405" s="836"/>
      <c r="AF405" s="836"/>
      <c r="AG405" s="836"/>
      <c r="AH405" s="836"/>
      <c r="AI405" s="836"/>
      <c r="AJ405" s="836"/>
      <c r="AK405" s="836"/>
      <c r="AL405" s="836"/>
      <c r="AM405" s="837"/>
    </row>
    <row r="406" spans="1:40" ht="45.75" customHeight="1">
      <c r="B406" s="839"/>
      <c r="C406" s="841"/>
      <c r="D406" s="285">
        <v>2014</v>
      </c>
      <c r="E406" s="285">
        <v>2015</v>
      </c>
      <c r="F406" s="285">
        <v>2016</v>
      </c>
      <c r="G406" s="285">
        <v>2017</v>
      </c>
      <c r="H406" s="285">
        <v>2018</v>
      </c>
      <c r="I406" s="285">
        <v>2019</v>
      </c>
      <c r="J406" s="285">
        <v>2020</v>
      </c>
      <c r="K406" s="285">
        <v>2021</v>
      </c>
      <c r="L406" s="285">
        <v>2022</v>
      </c>
      <c r="M406" s="285">
        <v>2023</v>
      </c>
      <c r="N406" s="846"/>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f>'1.  LRAMVA Summary'!G53</f>
        <v>0</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f>+'7.  Persistence Report'!AT139+'7.  Persistence Report'!AT140+'7.  Persistence Report'!AT141+'7.  Persistence Report'!AT142</f>
        <v>83901.843103437393</v>
      </c>
      <c r="E408" s="295">
        <f>+'7.  Persistence Report'!AU139+'7.  Persistence Report'!AU140+'7.  Persistence Report'!AU141+'7.  Persistence Report'!AU142</f>
        <v>83901.843103437393</v>
      </c>
      <c r="F408" s="295">
        <f>+'7.  Persistence Report'!AV139+'7.  Persistence Report'!AV140+'7.  Persistence Report'!AV141+'7.  Persistence Report'!AV142</f>
        <v>83901.843103437393</v>
      </c>
      <c r="G408" s="295">
        <f>+'7.  Persistence Report'!AW139+'7.  Persistence Report'!AW140+'7.  Persistence Report'!AW141+'7.  Persistence Report'!AW142</f>
        <v>83693.027010237391</v>
      </c>
      <c r="H408" s="295">
        <f>+'7.  Persistence Report'!AX139+'7.  Persistence Report'!AX140+'7.  Persistence Report'!AX141+'7.  Persistence Report'!AX142</f>
        <v>47418.390722093885</v>
      </c>
      <c r="I408" s="295">
        <f>+'7.  Persistence Report'!AY139+'7.  Persistence Report'!AY140+'7.  Persistence Report'!AY141+'7.  Persistence Report'!AY142</f>
        <v>0</v>
      </c>
      <c r="J408" s="295">
        <f>+'7.  Persistence Report'!AZ139+'7.  Persistence Report'!AZ140+'7.  Persistence Report'!AZ141+'7.  Persistence Report'!AZ142</f>
        <v>0</v>
      </c>
      <c r="K408" s="295">
        <f>+'7.  Persistence Report'!BA139+'7.  Persistence Report'!BA140+'7.  Persistence Report'!BA141+'7.  Persistence Report'!BA142</f>
        <v>0</v>
      </c>
      <c r="L408" s="295">
        <f>+'7.  Persistence Report'!BB139+'7.  Persistence Report'!BB140+'7.  Persistence Report'!BB141+'7.  Persistence Report'!BB142</f>
        <v>0</v>
      </c>
      <c r="M408" s="295">
        <f>+'7.  Persistence Report'!BC139+'7.  Persistence Report'!BC140+'7.  Persistence Report'!BC141+'7.  Persistence Report'!BC142</f>
        <v>0</v>
      </c>
      <c r="N408" s="291"/>
      <c r="O408" s="295">
        <f>+'7.  Persistence Report'!O139+'7.  Persistence Report'!O140+'7.  Persistence Report'!O141+'7.  Persistence Report'!O142</f>
        <v>12.612440650657527</v>
      </c>
      <c r="P408" s="295">
        <f>+'7.  Persistence Report'!P139+'7.  Persistence Report'!P140+'7.  Persistence Report'!P141+'7.  Persistence Report'!P142</f>
        <v>12.612440650657527</v>
      </c>
      <c r="Q408" s="295">
        <f>+'7.  Persistence Report'!Q139+'7.  Persistence Report'!Q140+'7.  Persistence Report'!Q141+'7.  Persistence Report'!Q142</f>
        <v>12.612440650657527</v>
      </c>
      <c r="R408" s="295">
        <f>+'7.  Persistence Report'!R139+'7.  Persistence Report'!R140+'7.  Persistence Report'!R141+'7.  Persistence Report'!R142</f>
        <v>12.378932055657527</v>
      </c>
      <c r="S408" s="295">
        <f>+'7.  Persistence Report'!S139+'7.  Persistence Report'!S140+'7.  Persistence Report'!S141+'7.  Persistence Report'!S142</f>
        <v>6.968803609936054</v>
      </c>
      <c r="T408" s="295">
        <f>+'7.  Persistence Report'!T139+'7.  Persistence Report'!T140+'7.  Persistence Report'!T141+'7.  Persistence Report'!T142</f>
        <v>0</v>
      </c>
      <c r="U408" s="295">
        <f>+'7.  Persistence Report'!U139+'7.  Persistence Report'!U140+'7.  Persistence Report'!U141+'7.  Persistence Report'!U142</f>
        <v>0</v>
      </c>
      <c r="V408" s="295">
        <f>+'7.  Persistence Report'!V139+'7.  Persistence Report'!V140+'7.  Persistence Report'!V141+'7.  Persistence Report'!V142</f>
        <v>0</v>
      </c>
      <c r="W408" s="295">
        <f>+'7.  Persistence Report'!W139+'7.  Persistence Report'!W140+'7.  Persistence Report'!W141+'7.  Persistence Report'!W142</f>
        <v>0</v>
      </c>
      <c r="X408" s="295">
        <f>+'7.  Persistence Report'!X139+'7.  Persistence Report'!X140+'7.  Persistence Report'!X141+'7.  Persistence Report'!X142</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f>+'7.  Persistence Report'!AT138</f>
        <v>61696.459620000001</v>
      </c>
      <c r="E411" s="295">
        <f>+'7.  Persistence Report'!AU138</f>
        <v>61696.459620000001</v>
      </c>
      <c r="F411" s="295">
        <f>+'7.  Persistence Report'!AV138</f>
        <v>61696.459620000001</v>
      </c>
      <c r="G411" s="295">
        <f>+'7.  Persistence Report'!AW138</f>
        <v>61696.459620000001</v>
      </c>
      <c r="H411" s="295">
        <f>+'7.  Persistence Report'!AX138</f>
        <v>0</v>
      </c>
      <c r="I411" s="295">
        <f>+'7.  Persistence Report'!AY138</f>
        <v>0</v>
      </c>
      <c r="J411" s="295">
        <f>+'7.  Persistence Report'!AZ138</f>
        <v>0</v>
      </c>
      <c r="K411" s="295">
        <f>+'7.  Persistence Report'!BA138</f>
        <v>0</v>
      </c>
      <c r="L411" s="295">
        <f>+'7.  Persistence Report'!BB138</f>
        <v>0</v>
      </c>
      <c r="M411" s="295">
        <f>+'7.  Persistence Report'!BC138</f>
        <v>0</v>
      </c>
      <c r="N411" s="291"/>
      <c r="O411" s="295">
        <f>+'7.  Persistence Report'!O138</f>
        <v>34.60141454</v>
      </c>
      <c r="P411" s="295">
        <f>+'7.  Persistence Report'!P138</f>
        <v>34.60141454</v>
      </c>
      <c r="Q411" s="295">
        <f>+'7.  Persistence Report'!Q138</f>
        <v>34.60141454</v>
      </c>
      <c r="R411" s="295">
        <f>+'7.  Persistence Report'!R138</f>
        <v>34.60141454</v>
      </c>
      <c r="S411" s="295">
        <f>+'7.  Persistence Report'!S138</f>
        <v>0</v>
      </c>
      <c r="T411" s="295">
        <f>+'7.  Persistence Report'!T138</f>
        <v>0</v>
      </c>
      <c r="U411" s="295">
        <f>+'7.  Persistence Report'!U138</f>
        <v>0</v>
      </c>
      <c r="V411" s="295">
        <f>+'7.  Persistence Report'!V138</f>
        <v>0</v>
      </c>
      <c r="W411" s="295">
        <f>+'7.  Persistence Report'!W138</f>
        <v>0</v>
      </c>
      <c r="X411" s="295">
        <f>+'7.  Persistence Report'!X138</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f>+'7.  Persistence Report'!AT146</f>
        <v>1013052.930347</v>
      </c>
      <c r="E414" s="295">
        <f>+'7.  Persistence Report'!AU146</f>
        <v>1013052.930347</v>
      </c>
      <c r="F414" s="295">
        <f>+'7.  Persistence Report'!AV146</f>
        <v>1013052.930347</v>
      </c>
      <c r="G414" s="295">
        <f>+'7.  Persistence Report'!AW146</f>
        <v>1013052.930347</v>
      </c>
      <c r="H414" s="295">
        <f>+'7.  Persistence Report'!AX146</f>
        <v>1013052.930347</v>
      </c>
      <c r="I414" s="295">
        <f>+'7.  Persistence Report'!AY146</f>
        <v>1013052.930347</v>
      </c>
      <c r="J414" s="295">
        <f>+'7.  Persistence Report'!AZ146</f>
        <v>1013052.930347</v>
      </c>
      <c r="K414" s="295">
        <f>+'7.  Persistence Report'!BA146</f>
        <v>1013052.930347</v>
      </c>
      <c r="L414" s="295">
        <f>+'7.  Persistence Report'!BB146</f>
        <v>1013052.930347</v>
      </c>
      <c r="M414" s="295">
        <f>+'7.  Persistence Report'!BC146</f>
        <v>1013052.930347</v>
      </c>
      <c r="N414" s="291"/>
      <c r="O414" s="295">
        <f>+'7.  Persistence Report'!O146</f>
        <v>547.51710652899999</v>
      </c>
      <c r="P414" s="295">
        <f>+'7.  Persistence Report'!P146</f>
        <v>547.51710652899999</v>
      </c>
      <c r="Q414" s="295">
        <f>+'7.  Persistence Report'!Q146</f>
        <v>547.51710652899999</v>
      </c>
      <c r="R414" s="295">
        <f>+'7.  Persistence Report'!R146</f>
        <v>547.51710652899999</v>
      </c>
      <c r="S414" s="295">
        <f>+'7.  Persistence Report'!S146</f>
        <v>547.51710652899999</v>
      </c>
      <c r="T414" s="295">
        <f>+'7.  Persistence Report'!T146</f>
        <v>547.51710652899999</v>
      </c>
      <c r="U414" s="295">
        <f>+'7.  Persistence Report'!U146</f>
        <v>547.51710652899999</v>
      </c>
      <c r="V414" s="295">
        <f>+'7.  Persistence Report'!V146</f>
        <v>547.51710652899999</v>
      </c>
      <c r="W414" s="295">
        <f>+'7.  Persistence Report'!W146</f>
        <v>547.51710652899999</v>
      </c>
      <c r="X414" s="295">
        <f>+'7.  Persistence Report'!X146</f>
        <v>547.51710652899999</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f>+'7.  Persistence Report'!AT144</f>
        <v>490141.37530000001</v>
      </c>
      <c r="E417" s="295">
        <f>+'7.  Persistence Report'!AU144</f>
        <v>458027.07750000001</v>
      </c>
      <c r="F417" s="295">
        <f>+'7.  Persistence Report'!AV144</f>
        <v>442310.03049999999</v>
      </c>
      <c r="G417" s="295">
        <f>+'7.  Persistence Report'!AW144</f>
        <v>442310.03049999999</v>
      </c>
      <c r="H417" s="295">
        <f>+'7.  Persistence Report'!AX144</f>
        <v>442310.03049999999</v>
      </c>
      <c r="I417" s="295">
        <f>+'7.  Persistence Report'!AY144</f>
        <v>442310.03049999999</v>
      </c>
      <c r="J417" s="295">
        <f>+'7.  Persistence Report'!AZ144</f>
        <v>442310.03049999999</v>
      </c>
      <c r="K417" s="295">
        <f>+'7.  Persistence Report'!BA144</f>
        <v>441508.38630000001</v>
      </c>
      <c r="L417" s="295">
        <f>+'7.  Persistence Report'!BB144</f>
        <v>441508.38630000001</v>
      </c>
      <c r="M417" s="295">
        <f>+'7.  Persistence Report'!BC144</f>
        <v>382082.7622</v>
      </c>
      <c r="N417" s="291"/>
      <c r="O417" s="295">
        <f>+'7.  Persistence Report'!O144</f>
        <v>36.294705229999998</v>
      </c>
      <c r="P417" s="295">
        <f>+'7.  Persistence Report'!P144</f>
        <v>34.278656349999999</v>
      </c>
      <c r="Q417" s="295">
        <f>+'7.  Persistence Report'!Q144</f>
        <v>33.291982590000003</v>
      </c>
      <c r="R417" s="295">
        <f>+'7.  Persistence Report'!R144</f>
        <v>33.291982590000003</v>
      </c>
      <c r="S417" s="295">
        <f>+'7.  Persistence Report'!S144</f>
        <v>33.291982590000003</v>
      </c>
      <c r="T417" s="295">
        <f>+'7.  Persistence Report'!T144</f>
        <v>33.291982590000003</v>
      </c>
      <c r="U417" s="295">
        <f>+'7.  Persistence Report'!U144</f>
        <v>33.291982590000003</v>
      </c>
      <c r="V417" s="295">
        <f>+'7.  Persistence Report'!V144</f>
        <v>33.200470699999997</v>
      </c>
      <c r="W417" s="295">
        <f>+'7.  Persistence Report'!W144</f>
        <v>33.200470699999997</v>
      </c>
      <c r="X417" s="295">
        <f>+'7.  Persistence Report'!X144</f>
        <v>29.469890530000001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f>+'7.  Persistence Report'!AT143</f>
        <v>2004557.7609999999</v>
      </c>
      <c r="E420" s="295">
        <f>+'7.  Persistence Report'!AU143</f>
        <v>1738932.683</v>
      </c>
      <c r="F420" s="295">
        <f>+'7.  Persistence Report'!AV143</f>
        <v>1600503.6</v>
      </c>
      <c r="G420" s="295">
        <f>+'7.  Persistence Report'!AW143</f>
        <v>1600503.6</v>
      </c>
      <c r="H420" s="295">
        <f>+'7.  Persistence Report'!AX143</f>
        <v>1600503.6</v>
      </c>
      <c r="I420" s="295">
        <f>+'7.  Persistence Report'!AY143</f>
        <v>1600503.6</v>
      </c>
      <c r="J420" s="295">
        <f>+'7.  Persistence Report'!AZ143</f>
        <v>1600503.6</v>
      </c>
      <c r="K420" s="295">
        <f>+'7.  Persistence Report'!BA143</f>
        <v>1599810.2860000001</v>
      </c>
      <c r="L420" s="295">
        <f>+'7.  Persistence Report'!BB143</f>
        <v>1599810.2860000001</v>
      </c>
      <c r="M420" s="295">
        <f>+'7.  Persistence Report'!BC143</f>
        <v>1487912.446</v>
      </c>
      <c r="N420" s="291"/>
      <c r="O420" s="295">
        <f>+'7.  Persistence Report'!O143</f>
        <v>131.18887369999999</v>
      </c>
      <c r="P420" s="295">
        <f>+'7.  Persistence Report'!P143</f>
        <v>114.5136487</v>
      </c>
      <c r="Q420" s="295">
        <f>+'7.  Persistence Report'!Q143</f>
        <v>105.8234447</v>
      </c>
      <c r="R420" s="295">
        <f>+'7.  Persistence Report'!R143</f>
        <v>105.8234447</v>
      </c>
      <c r="S420" s="295">
        <f>+'7.  Persistence Report'!S143</f>
        <v>105.8234447</v>
      </c>
      <c r="T420" s="295">
        <f>+'7.  Persistence Report'!T143</f>
        <v>105.8234447</v>
      </c>
      <c r="U420" s="295">
        <f>+'7.  Persistence Report'!U143</f>
        <v>105.8234447</v>
      </c>
      <c r="V420" s="295">
        <f>+'7.  Persistence Report'!V143</f>
        <v>105.74429929999999</v>
      </c>
      <c r="W420" s="295">
        <f>+'7.  Persistence Report'!W143</f>
        <v>105.74429929999999</v>
      </c>
      <c r="X420" s="295">
        <f>+'7.  Persistence Report'!X143</f>
        <v>98.719655160000002</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f>+'7.  Persistence Report'!AT154</f>
        <v>0</v>
      </c>
      <c r="E426" s="295">
        <f>+'7.  Persistence Report'!AU154</f>
        <v>0</v>
      </c>
      <c r="F426" s="295">
        <f>+'7.  Persistence Report'!AV154</f>
        <v>0</v>
      </c>
      <c r="G426" s="295">
        <f>+'7.  Persistence Report'!AW154</f>
        <v>0</v>
      </c>
      <c r="H426" s="295">
        <f>+'7.  Persistence Report'!AX154</f>
        <v>0</v>
      </c>
      <c r="I426" s="295">
        <f>+'7.  Persistence Report'!AY154</f>
        <v>0</v>
      </c>
      <c r="J426" s="295">
        <f>+'7.  Persistence Report'!AZ154</f>
        <v>0</v>
      </c>
      <c r="K426" s="295">
        <f>+'7.  Persistence Report'!BA154</f>
        <v>0</v>
      </c>
      <c r="L426" s="295">
        <f>+'7.  Persistence Report'!BB154</f>
        <v>0</v>
      </c>
      <c r="M426" s="295">
        <f>+'7.  Persistence Report'!BC154</f>
        <v>0</v>
      </c>
      <c r="N426" s="291"/>
      <c r="O426" s="295">
        <f>+'7.  Persistence Report'!O154</f>
        <v>273.4289</v>
      </c>
      <c r="P426" s="295">
        <f>+'7.  Persistence Report'!P154</f>
        <v>0</v>
      </c>
      <c r="Q426" s="295">
        <f>+'7.  Persistence Report'!Q154</f>
        <v>0</v>
      </c>
      <c r="R426" s="295">
        <f>+'7.  Persistence Report'!R154</f>
        <v>0</v>
      </c>
      <c r="S426" s="295">
        <f>+'7.  Persistence Report'!S154</f>
        <v>0</v>
      </c>
      <c r="T426" s="295">
        <f>+'7.  Persistence Report'!T154</f>
        <v>0</v>
      </c>
      <c r="U426" s="295">
        <f>+'7.  Persistence Report'!U154</f>
        <v>0</v>
      </c>
      <c r="V426" s="295">
        <f>+'7.  Persistence Report'!V154</f>
        <v>0</v>
      </c>
      <c r="W426" s="295">
        <f>+'7.  Persistence Report'!W154</f>
        <v>0</v>
      </c>
      <c r="X426" s="295">
        <f>+'7.  Persistence Report'!X154</f>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f>+'7.  Persistence Report'!AT147</f>
        <v>106463.2675</v>
      </c>
      <c r="E432" s="295">
        <f>+'7.  Persistence Report'!AU147</f>
        <v>106463.2675</v>
      </c>
      <c r="F432" s="295">
        <f>+'7.  Persistence Report'!AV147</f>
        <v>106463.2675</v>
      </c>
      <c r="G432" s="295">
        <f>+'7.  Persistence Report'!AW147</f>
        <v>106463.2675</v>
      </c>
      <c r="H432" s="295">
        <f>+'7.  Persistence Report'!AX147</f>
        <v>106463.2675</v>
      </c>
      <c r="I432" s="295">
        <f>+'7.  Persistence Report'!AY147</f>
        <v>106463.2675</v>
      </c>
      <c r="J432" s="295">
        <f>+'7.  Persistence Report'!AZ147</f>
        <v>106463.2675</v>
      </c>
      <c r="K432" s="295">
        <f>+'7.  Persistence Report'!BA147</f>
        <v>106463.2675</v>
      </c>
      <c r="L432" s="295">
        <f>+'7.  Persistence Report'!BB147</f>
        <v>106463.2675</v>
      </c>
      <c r="M432" s="295">
        <f>+'7.  Persistence Report'!BC147</f>
        <v>106463.2675</v>
      </c>
      <c r="N432" s="291"/>
      <c r="O432" s="295">
        <f>+'7.  Persistence Report'!O147</f>
        <v>15.924055190000001</v>
      </c>
      <c r="P432" s="295">
        <f>+'7.  Persistence Report'!P147</f>
        <v>15.924055190000001</v>
      </c>
      <c r="Q432" s="295">
        <f>+'7.  Persistence Report'!Q147</f>
        <v>15.924055190000001</v>
      </c>
      <c r="R432" s="295">
        <f>+'7.  Persistence Report'!R147</f>
        <v>15.924055190000001</v>
      </c>
      <c r="S432" s="295">
        <f>+'7.  Persistence Report'!S147</f>
        <v>15.924055190000001</v>
      </c>
      <c r="T432" s="295">
        <f>+'7.  Persistence Report'!T147</f>
        <v>15.924055190000001</v>
      </c>
      <c r="U432" s="295">
        <f>+'7.  Persistence Report'!U147</f>
        <v>15.924055190000001</v>
      </c>
      <c r="V432" s="295">
        <f>+'7.  Persistence Report'!V147</f>
        <v>15.924055190000001</v>
      </c>
      <c r="W432" s="295">
        <f>+'7.  Persistence Report'!W147</f>
        <v>15.924055190000001</v>
      </c>
      <c r="X432" s="295">
        <f>+'7.  Persistence Report'!X147</f>
        <v>15.924055190000001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f>+'7.  Persistence Report'!AT137</f>
        <v>4440673.5389999999</v>
      </c>
      <c r="E436" s="295">
        <f>+'7.  Persistence Report'!AU137</f>
        <v>4431659.2879999997</v>
      </c>
      <c r="F436" s="295">
        <f>+'7.  Persistence Report'!AV137</f>
        <v>4431659.2879999997</v>
      </c>
      <c r="G436" s="295">
        <f>+'7.  Persistence Report'!AW137</f>
        <v>4395310.7740000002</v>
      </c>
      <c r="H436" s="295">
        <f>+'7.  Persistence Report'!AX137</f>
        <v>4395310.7740000002</v>
      </c>
      <c r="I436" s="295">
        <f>+'7.  Persistence Report'!AY137</f>
        <v>4395310.7740000002</v>
      </c>
      <c r="J436" s="295">
        <f>+'7.  Persistence Report'!AZ137</f>
        <v>4180741.0189999999</v>
      </c>
      <c r="K436" s="295">
        <f>+'7.  Persistence Report'!BA137</f>
        <v>4180741.0189999999</v>
      </c>
      <c r="L436" s="295">
        <f>+'7.  Persistence Report'!BB137</f>
        <v>4047746.9879999999</v>
      </c>
      <c r="M436" s="295">
        <f>+'7.  Persistence Report'!BC137</f>
        <v>3121142.125</v>
      </c>
      <c r="N436" s="295">
        <v>12</v>
      </c>
      <c r="O436" s="295">
        <f>+'7.  Persistence Report'!O137</f>
        <v>822.71648159999995</v>
      </c>
      <c r="P436" s="295">
        <f>+'7.  Persistence Report'!P137</f>
        <v>820.12877370000001</v>
      </c>
      <c r="Q436" s="295">
        <f>+'7.  Persistence Report'!Q137</f>
        <v>820.12877370000001</v>
      </c>
      <c r="R436" s="295">
        <f>+'7.  Persistence Report'!R137</f>
        <v>809.69808890000002</v>
      </c>
      <c r="S436" s="295">
        <f>+'7.  Persistence Report'!S137</f>
        <v>809.69808890000002</v>
      </c>
      <c r="T436" s="295">
        <f>+'7.  Persistence Report'!T137</f>
        <v>809.69808890000002</v>
      </c>
      <c r="U436" s="295">
        <f>+'7.  Persistence Report'!U137</f>
        <v>778.33217090000005</v>
      </c>
      <c r="V436" s="295">
        <f>+'7.  Persistence Report'!V137</f>
        <v>778.33217090000005</v>
      </c>
      <c r="W436" s="295">
        <f>+'7.  Persistence Report'!W137</f>
        <v>757.98060969999995</v>
      </c>
      <c r="X436" s="295">
        <f>+'7.  Persistence Report'!X137</f>
        <v>625.09934859999998</v>
      </c>
      <c r="Y436" s="415"/>
      <c r="Z436" s="741">
        <v>0.14199999999999999</v>
      </c>
      <c r="AA436" s="741">
        <v>0.85799999999999998</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0.14199999999999999</v>
      </c>
      <c r="AA437" s="411">
        <f t="shared" ref="AA437:AL437" si="127">AA436</f>
        <v>0.85799999999999998</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f>+'7.  Persistence Report'!AT134</f>
        <v>384743.78269999998</v>
      </c>
      <c r="E439" s="295">
        <f>+'7.  Persistence Report'!AU134</f>
        <v>368910.72269999998</v>
      </c>
      <c r="F439" s="295">
        <f>+'7.  Persistence Report'!AV134</f>
        <v>344504.96460000001</v>
      </c>
      <c r="G439" s="295">
        <f>+'7.  Persistence Report'!AW134</f>
        <v>220408.20110000001</v>
      </c>
      <c r="H439" s="295">
        <f>+'7.  Persistence Report'!AX134</f>
        <v>220408.20110000001</v>
      </c>
      <c r="I439" s="295">
        <f>+'7.  Persistence Report'!AY134</f>
        <v>220408.20110000001</v>
      </c>
      <c r="J439" s="295">
        <f>+'7.  Persistence Report'!AZ134</f>
        <v>220408.20110000001</v>
      </c>
      <c r="K439" s="295">
        <f>+'7.  Persistence Report'!BA134</f>
        <v>220408.20110000001</v>
      </c>
      <c r="L439" s="295">
        <f>+'7.  Persistence Report'!BB134</f>
        <v>220408.20110000001</v>
      </c>
      <c r="M439" s="295">
        <f>+'7.  Persistence Report'!BC134</f>
        <v>220408.20110000001</v>
      </c>
      <c r="N439" s="295">
        <v>12</v>
      </c>
      <c r="O439" s="295">
        <f>+'7.  Persistence Report'!O134</f>
        <v>107.90901839999999</v>
      </c>
      <c r="P439" s="295">
        <f>+'7.  Persistence Report'!P134</f>
        <v>103.43850879999999</v>
      </c>
      <c r="Q439" s="295">
        <f>+'7.  Persistence Report'!Q134</f>
        <v>97.155578399999996</v>
      </c>
      <c r="R439" s="295">
        <f>+'7.  Persistence Report'!R134</f>
        <v>59.809784639999997</v>
      </c>
      <c r="S439" s="295">
        <f>+'7.  Persistence Report'!S134</f>
        <v>59.809784639999997</v>
      </c>
      <c r="T439" s="295">
        <f>+'7.  Persistence Report'!T134</f>
        <v>59.809784639999997</v>
      </c>
      <c r="U439" s="295">
        <f>+'7.  Persistence Report'!U134</f>
        <v>59.809784639999997</v>
      </c>
      <c r="V439" s="295">
        <f>+'7.  Persistence Report'!V134</f>
        <v>59.809784639999997</v>
      </c>
      <c r="W439" s="295">
        <f>+'7.  Persistence Report'!W134</f>
        <v>59.809784639999997</v>
      </c>
      <c r="X439" s="295">
        <f>+'7.  Persistence Report'!X134</f>
        <v>59.809784639999997</v>
      </c>
      <c r="Y439" s="415"/>
      <c r="Z439" s="469">
        <v>1</v>
      </c>
      <c r="AA439" s="469">
        <v>0</v>
      </c>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f>+'7.  Persistence Report'!AT136</f>
        <v>9537.6134789999996</v>
      </c>
      <c r="E445" s="295">
        <f>+'7.  Persistence Report'!AU136</f>
        <v>9537.6134789999996</v>
      </c>
      <c r="F445" s="295">
        <f>+'7.  Persistence Report'!AV136</f>
        <v>9537.6134789999996</v>
      </c>
      <c r="G445" s="295">
        <f>+'7.  Persistence Report'!AW136</f>
        <v>9537.6134789999996</v>
      </c>
      <c r="H445" s="295">
        <f>+'7.  Persistence Report'!AX136</f>
        <v>9537.6134789999996</v>
      </c>
      <c r="I445" s="295">
        <f>+'7.  Persistence Report'!AY136</f>
        <v>9537.6134789999996</v>
      </c>
      <c r="J445" s="295">
        <f>+'7.  Persistence Report'!AZ136</f>
        <v>9537.6134789999996</v>
      </c>
      <c r="K445" s="295">
        <f>+'7.  Persistence Report'!BA136</f>
        <v>9537.6134789999996</v>
      </c>
      <c r="L445" s="295">
        <f>+'7.  Persistence Report'!BB136</f>
        <v>9537.6134789999996</v>
      </c>
      <c r="M445" s="295">
        <f>+'7.  Persistence Report'!BC136</f>
        <v>9537.6134789999996</v>
      </c>
      <c r="N445" s="295">
        <v>12</v>
      </c>
      <c r="O445" s="295">
        <f>+'7.  Persistence Report'!O136</f>
        <v>5.1362662200000004</v>
      </c>
      <c r="P445" s="295">
        <f>+'7.  Persistence Report'!P136</f>
        <v>5.1362662200000004</v>
      </c>
      <c r="Q445" s="295">
        <f>+'7.  Persistence Report'!Q136</f>
        <v>5.1362662200000004</v>
      </c>
      <c r="R445" s="295">
        <f>+'7.  Persistence Report'!R136</f>
        <v>5.1362662200000004</v>
      </c>
      <c r="S445" s="295">
        <f>+'7.  Persistence Report'!S136</f>
        <v>5.1362662200000004</v>
      </c>
      <c r="T445" s="295">
        <f>+'7.  Persistence Report'!T136</f>
        <v>5.1362662200000004</v>
      </c>
      <c r="U445" s="295">
        <f>+'7.  Persistence Report'!U136</f>
        <v>5.1362662200000004</v>
      </c>
      <c r="V445" s="295">
        <f>+'7.  Persistence Report'!V136</f>
        <v>5.1362662200000004</v>
      </c>
      <c r="W445" s="295">
        <f>+'7.  Persistence Report'!W136</f>
        <v>5.1362662200000004</v>
      </c>
      <c r="X445" s="295">
        <f>+'7.  Persistence Report'!X136</f>
        <v>5.1362662200000004</v>
      </c>
      <c r="Y445" s="415"/>
      <c r="Z445" s="469">
        <v>1</v>
      </c>
      <c r="AA445" s="469">
        <v>0</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1</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f>+'7.  Persistence Report'!AT135</f>
        <v>718009.27060000005</v>
      </c>
      <c r="E448" s="295">
        <f>+'7.  Persistence Report'!AU135</f>
        <v>718009.27060000005</v>
      </c>
      <c r="F448" s="295">
        <f>+'7.  Persistence Report'!AV135</f>
        <v>718009.27060000005</v>
      </c>
      <c r="G448" s="295">
        <f>+'7.  Persistence Report'!AW135</f>
        <v>718009.27060000005</v>
      </c>
      <c r="H448" s="295">
        <f>+'7.  Persistence Report'!AX135</f>
        <v>0</v>
      </c>
      <c r="I448" s="295">
        <f>+'7.  Persistence Report'!AY135</f>
        <v>0</v>
      </c>
      <c r="J448" s="295">
        <f>+'7.  Persistence Report'!AZ135</f>
        <v>0</v>
      </c>
      <c r="K448" s="295">
        <f>+'7.  Persistence Report'!BA135</f>
        <v>0</v>
      </c>
      <c r="L448" s="295">
        <f>+'7.  Persistence Report'!BB135</f>
        <v>0</v>
      </c>
      <c r="M448" s="295">
        <f>+'7.  Persistence Report'!BC135</f>
        <v>0</v>
      </c>
      <c r="N448" s="295">
        <v>12</v>
      </c>
      <c r="O448" s="295">
        <f>+'7.  Persistence Report'!O135</f>
        <v>147.03623569999999</v>
      </c>
      <c r="P448" s="295">
        <f>+'7.  Persistence Report'!P135</f>
        <v>147.03623569999999</v>
      </c>
      <c r="Q448" s="295">
        <f>+'7.  Persistence Report'!Q135</f>
        <v>147.03623569999999</v>
      </c>
      <c r="R448" s="295">
        <f>+'7.  Persistence Report'!R135</f>
        <v>147.03623569999999</v>
      </c>
      <c r="S448" s="295">
        <f>+'7.  Persistence Report'!S135</f>
        <v>0</v>
      </c>
      <c r="T448" s="295">
        <f>+'7.  Persistence Report'!T135</f>
        <v>0</v>
      </c>
      <c r="U448" s="295">
        <f>+'7.  Persistence Report'!U135</f>
        <v>0</v>
      </c>
      <c r="V448" s="295">
        <f>+'7.  Persistence Report'!V135</f>
        <v>0</v>
      </c>
      <c r="W448" s="295">
        <f>+'7.  Persistence Report'!W135</f>
        <v>0</v>
      </c>
      <c r="X448" s="295">
        <f>+'7.  Persistence Report'!X135</f>
        <v>0</v>
      </c>
      <c r="Y448" s="415"/>
      <c r="Z448" s="469">
        <v>1</v>
      </c>
      <c r="AA448" s="469">
        <v>0</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1</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f>+'7.  Persistence Report'!AT153</f>
        <v>0</v>
      </c>
      <c r="E451" s="295">
        <f>+'7.  Persistence Report'!AU153</f>
        <v>0</v>
      </c>
      <c r="F451" s="295">
        <f>+'7.  Persistence Report'!AV153</f>
        <v>0</v>
      </c>
      <c r="G451" s="295">
        <f>+'7.  Persistence Report'!AW153</f>
        <v>0</v>
      </c>
      <c r="H451" s="295">
        <f>+'7.  Persistence Report'!AX153</f>
        <v>0</v>
      </c>
      <c r="I451" s="295">
        <f>+'7.  Persistence Report'!AY153</f>
        <v>0</v>
      </c>
      <c r="J451" s="295">
        <f>+'7.  Persistence Report'!AZ153</f>
        <v>0</v>
      </c>
      <c r="K451" s="295">
        <f>+'7.  Persistence Report'!BA153</f>
        <v>0</v>
      </c>
      <c r="L451" s="295">
        <f>+'7.  Persistence Report'!BB153</f>
        <v>0</v>
      </c>
      <c r="M451" s="295">
        <f>+'7.  Persistence Report'!BC153</f>
        <v>0</v>
      </c>
      <c r="N451" s="291"/>
      <c r="O451" s="295">
        <f>+'7.  Persistence Report'!O153</f>
        <v>6.736599</v>
      </c>
      <c r="P451" s="295">
        <f>+'7.  Persistence Report'!P153</f>
        <v>0</v>
      </c>
      <c r="Q451" s="295">
        <f>+'7.  Persistence Report'!Q153</f>
        <v>0</v>
      </c>
      <c r="R451" s="295">
        <f>+'7.  Persistence Report'!R153</f>
        <v>0</v>
      </c>
      <c r="S451" s="295">
        <f>+'7.  Persistence Report'!S153</f>
        <v>0</v>
      </c>
      <c r="T451" s="295">
        <f>+'7.  Persistence Report'!T153</f>
        <v>0</v>
      </c>
      <c r="U451" s="295">
        <f>+'7.  Persistence Report'!U153</f>
        <v>0</v>
      </c>
      <c r="V451" s="295">
        <f>+'7.  Persistence Report'!V153</f>
        <v>0</v>
      </c>
      <c r="W451" s="295">
        <f>+'7.  Persistence Report'!W153</f>
        <v>0</v>
      </c>
      <c r="X451" s="295">
        <f>+'7.  Persistence Report'!X153</f>
        <v>0</v>
      </c>
      <c r="Y451" s="415"/>
      <c r="Z451" s="469">
        <v>1</v>
      </c>
      <c r="AA451" s="469">
        <v>0</v>
      </c>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f>+'7.  Persistence Report'!AT150+'7.  Persistence Report'!AT152</f>
        <v>0</v>
      </c>
      <c r="E457" s="295">
        <f>+'7.  Persistence Report'!AU150+'7.  Persistence Report'!AU152</f>
        <v>0</v>
      </c>
      <c r="F457" s="295">
        <f>+'7.  Persistence Report'!AV150+'7.  Persistence Report'!AV152</f>
        <v>0</v>
      </c>
      <c r="G457" s="295">
        <f>+'7.  Persistence Report'!AW150+'7.  Persistence Report'!AW152</f>
        <v>0</v>
      </c>
      <c r="H457" s="295">
        <f>+'7.  Persistence Report'!AX150+'7.  Persistence Report'!AX152</f>
        <v>0</v>
      </c>
      <c r="I457" s="295">
        <f>+'7.  Persistence Report'!AY150+'7.  Persistence Report'!AY152</f>
        <v>0</v>
      </c>
      <c r="J457" s="295">
        <f>+'7.  Persistence Report'!AZ150+'7.  Persistence Report'!AZ152</f>
        <v>0</v>
      </c>
      <c r="K457" s="295">
        <f>+'7.  Persistence Report'!BA150+'7.  Persistence Report'!BA152</f>
        <v>0</v>
      </c>
      <c r="L457" s="295">
        <f>+'7.  Persistence Report'!BB150+'7.  Persistence Report'!BB152</f>
        <v>0</v>
      </c>
      <c r="M457" s="295">
        <f>+'7.  Persistence Report'!BC150+'7.  Persistence Report'!BC152</f>
        <v>0</v>
      </c>
      <c r="N457" s="291"/>
      <c r="O457" s="295">
        <f>+'7.  Persistence Report'!O150+'7.  Persistence Report'!O152</f>
        <v>634.18079999999998</v>
      </c>
      <c r="P457" s="295">
        <f>+'7.  Persistence Report'!P150+'7.  Persistence Report'!P152</f>
        <v>0</v>
      </c>
      <c r="Q457" s="295">
        <f>+'7.  Persistence Report'!Q150+'7.  Persistence Report'!Q152</f>
        <v>0</v>
      </c>
      <c r="R457" s="295">
        <f>+'7.  Persistence Report'!R150+'7.  Persistence Report'!R152</f>
        <v>0</v>
      </c>
      <c r="S457" s="295">
        <f>+'7.  Persistence Report'!S150+'7.  Persistence Report'!S152</f>
        <v>0</v>
      </c>
      <c r="T457" s="295">
        <f>+'7.  Persistence Report'!T150+'7.  Persistence Report'!T152</f>
        <v>0</v>
      </c>
      <c r="U457" s="295">
        <f>+'7.  Persistence Report'!U150+'7.  Persistence Report'!U152</f>
        <v>0</v>
      </c>
      <c r="V457" s="295">
        <f>+'7.  Persistence Report'!V150+'7.  Persistence Report'!V152</f>
        <v>0</v>
      </c>
      <c r="W457" s="295">
        <f>+'7.  Persistence Report'!W150+'7.  Persistence Report'!W152</f>
        <v>0</v>
      </c>
      <c r="X457" s="295">
        <f>+'7.  Persistence Report'!X150+'7.  Persistence Report'!X152</f>
        <v>0</v>
      </c>
      <c r="Y457" s="415"/>
      <c r="Z457" s="741">
        <v>0.14199999999999999</v>
      </c>
      <c r="AA457" s="741">
        <v>0.85799999999999998</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0.14199999999999999</v>
      </c>
      <c r="AA458" s="411">
        <f t="shared" ref="AA458:AL458" si="134">AA457</f>
        <v>0.85799999999999998</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f>+'7.  Persistence Report'!AT156</f>
        <v>358215.1422</v>
      </c>
      <c r="E467" s="295">
        <f>+'7.  Persistence Report'!AU156</f>
        <v>358215.1422</v>
      </c>
      <c r="F467" s="295">
        <f>+'7.  Persistence Report'!AV156</f>
        <v>358215.1422</v>
      </c>
      <c r="G467" s="295">
        <f>+'7.  Persistence Report'!AW156</f>
        <v>358215.1422</v>
      </c>
      <c r="H467" s="295">
        <f>+'7.  Persistence Report'!AX156</f>
        <v>356055.1422</v>
      </c>
      <c r="I467" s="295">
        <f>+'7.  Persistence Report'!AY156</f>
        <v>356055.1422</v>
      </c>
      <c r="J467" s="295">
        <f>+'7.  Persistence Report'!AZ156</f>
        <v>356055.1422</v>
      </c>
      <c r="K467" s="295">
        <f>+'7.  Persistence Report'!BA156</f>
        <v>356055.1422</v>
      </c>
      <c r="L467" s="295">
        <f>+'7.  Persistence Report'!BB156</f>
        <v>356055.1422</v>
      </c>
      <c r="M467" s="295">
        <f>+'7.  Persistence Report'!BC156</f>
        <v>356055.1422</v>
      </c>
      <c r="N467" s="295">
        <v>12</v>
      </c>
      <c r="O467" s="295">
        <f>+'7.  Persistence Report'!O156</f>
        <v>124.35728760000001</v>
      </c>
      <c r="P467" s="295">
        <f>+'7.  Persistence Report'!P156</f>
        <v>124.35728760000001</v>
      </c>
      <c r="Q467" s="295">
        <f>+'7.  Persistence Report'!Q156</f>
        <v>124.35728760000001</v>
      </c>
      <c r="R467" s="295">
        <f>+'7.  Persistence Report'!R156</f>
        <v>124.35728760000001</v>
      </c>
      <c r="S467" s="295">
        <f>+'7.  Persistence Report'!S156</f>
        <v>124.1298513</v>
      </c>
      <c r="T467" s="295">
        <f>+'7.  Persistence Report'!T156</f>
        <v>124.1298513</v>
      </c>
      <c r="U467" s="295">
        <f>+'7.  Persistence Report'!U156</f>
        <v>124.1298513</v>
      </c>
      <c r="V467" s="295">
        <f>+'7.  Persistence Report'!V156</f>
        <v>124.1298513</v>
      </c>
      <c r="W467" s="295">
        <f>+'7.  Persistence Report'!W156</f>
        <v>124.1298513</v>
      </c>
      <c r="X467" s="295">
        <f>+'7.  Persistence Report'!X156</f>
        <v>124.1298513</v>
      </c>
      <c r="Y467" s="410"/>
      <c r="Z467" s="469">
        <v>0</v>
      </c>
      <c r="AA467" s="469">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f>+'7.  Persistence Report'!AT151+'7.  Persistence Report'!AT155</f>
        <v>0</v>
      </c>
      <c r="E473" s="295">
        <f>+'7.  Persistence Report'!AU151+'7.  Persistence Report'!AU155</f>
        <v>0</v>
      </c>
      <c r="F473" s="295">
        <f>+'7.  Persistence Report'!AV151+'7.  Persistence Report'!AV155</f>
        <v>0</v>
      </c>
      <c r="G473" s="295">
        <f>+'7.  Persistence Report'!AW151+'7.  Persistence Report'!AW155</f>
        <v>0</v>
      </c>
      <c r="H473" s="295">
        <f>+'7.  Persistence Report'!AX151+'7.  Persistence Report'!AX155</f>
        <v>0</v>
      </c>
      <c r="I473" s="295">
        <f>+'7.  Persistence Report'!AY151+'7.  Persistence Report'!AY155</f>
        <v>0</v>
      </c>
      <c r="J473" s="295">
        <f>+'7.  Persistence Report'!AZ151+'7.  Persistence Report'!AZ155</f>
        <v>0</v>
      </c>
      <c r="K473" s="295">
        <f>+'7.  Persistence Report'!BA151+'7.  Persistence Report'!BA155</f>
        <v>0</v>
      </c>
      <c r="L473" s="295">
        <f>+'7.  Persistence Report'!BB151+'7.  Persistence Report'!BB155</f>
        <v>0</v>
      </c>
      <c r="M473" s="295">
        <f>+'7.  Persistence Report'!BC151+'7.  Persistence Report'!BC155</f>
        <v>0</v>
      </c>
      <c r="N473" s="291"/>
      <c r="O473" s="295">
        <f>+'7.  Persistence Report'!O151+'7.  Persistence Report'!O155</f>
        <v>5321.3076700000001</v>
      </c>
      <c r="P473" s="295">
        <f>+'7.  Persistence Report'!P151+'7.  Persistence Report'!P155</f>
        <v>0</v>
      </c>
      <c r="Q473" s="295">
        <f>+'7.  Persistence Report'!Q151+'7.  Persistence Report'!Q155</f>
        <v>0</v>
      </c>
      <c r="R473" s="295">
        <f>+'7.  Persistence Report'!R151+'7.  Persistence Report'!R155</f>
        <v>0</v>
      </c>
      <c r="S473" s="295">
        <f>+'7.  Persistence Report'!S151+'7.  Persistence Report'!S155</f>
        <v>0</v>
      </c>
      <c r="T473" s="295">
        <f>+'7.  Persistence Report'!T151+'7.  Persistence Report'!T155</f>
        <v>0</v>
      </c>
      <c r="U473" s="295">
        <f>+'7.  Persistence Report'!U151+'7.  Persistence Report'!U155</f>
        <v>0</v>
      </c>
      <c r="V473" s="295">
        <f>+'7.  Persistence Report'!V151+'7.  Persistence Report'!V155</f>
        <v>0</v>
      </c>
      <c r="W473" s="295">
        <f>+'7.  Persistence Report'!W151+'7.  Persistence Report'!W155</f>
        <v>0</v>
      </c>
      <c r="X473" s="295">
        <f>+'7.  Persistence Report'!X151+'7.  Persistence Report'!X155</f>
        <v>0</v>
      </c>
      <c r="Y473" s="410"/>
      <c r="Z473" s="415">
        <v>0</v>
      </c>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f>+'7.  Persistence Report'!AT145</f>
        <v>374684.2892</v>
      </c>
      <c r="E477" s="295">
        <f>+'7.  Persistence Report'!AU145</f>
        <v>374563.71889999998</v>
      </c>
      <c r="F477" s="295">
        <f>+'7.  Persistence Report'!AV145</f>
        <v>323779.50589999999</v>
      </c>
      <c r="G477" s="295">
        <f>+'7.  Persistence Report'!AW145</f>
        <v>298869.68339999998</v>
      </c>
      <c r="H477" s="295">
        <f>+'7.  Persistence Report'!AX145</f>
        <v>273672.40519999998</v>
      </c>
      <c r="I477" s="295">
        <f>+'7.  Persistence Report'!AY145</f>
        <v>273672.40519999998</v>
      </c>
      <c r="J477" s="295">
        <f>+'7.  Persistence Report'!AZ145</f>
        <v>268639.20390000002</v>
      </c>
      <c r="K477" s="295">
        <f>+'7.  Persistence Report'!BA145</f>
        <v>268378.5257</v>
      </c>
      <c r="L477" s="295">
        <f>+'7.  Persistence Report'!BB145</f>
        <v>77020.036980000004</v>
      </c>
      <c r="M477" s="295">
        <f>+'7.  Persistence Report'!BC145</f>
        <v>76825.036980000004</v>
      </c>
      <c r="N477" s="291"/>
      <c r="O477" s="295">
        <f>+'7.  Persistence Report'!O145</f>
        <v>36.638531260000001</v>
      </c>
      <c r="P477" s="295">
        <f>+'7.  Persistence Report'!P145</f>
        <v>36.632339809999998</v>
      </c>
      <c r="Q477" s="295">
        <f>+'7.  Persistence Report'!Q145</f>
        <v>33.983522219999998</v>
      </c>
      <c r="R477" s="295">
        <f>+'7.  Persistence Report'!R145</f>
        <v>32.683879060000002</v>
      </c>
      <c r="S477" s="295">
        <f>+'7.  Persistence Report'!S145</f>
        <v>31.373245199999996</v>
      </c>
      <c r="T477" s="295">
        <f>+'7.  Persistence Report'!T145</f>
        <v>31.373245199999996</v>
      </c>
      <c r="U477" s="295">
        <f>+'7.  Persistence Report'!U145</f>
        <v>31.1108762</v>
      </c>
      <c r="V477" s="295">
        <f>+'7.  Persistence Report'!V145</f>
        <v>31.1108762</v>
      </c>
      <c r="W477" s="295">
        <f>+'7.  Persistence Report'!W145</f>
        <v>21.129071190000001</v>
      </c>
      <c r="X477" s="295">
        <f>+'7.  Persistence Report'!X145</f>
        <v>20.92027118</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f>+'7.  Persistence Report'!AT149</f>
        <v>0</v>
      </c>
      <c r="E507" s="295">
        <f>+'7.  Persistence Report'!AU149</f>
        <v>0</v>
      </c>
      <c r="F507" s="295">
        <f>+'7.  Persistence Report'!AV149</f>
        <v>0</v>
      </c>
      <c r="G507" s="295">
        <f>+'7.  Persistence Report'!AW149</f>
        <v>0</v>
      </c>
      <c r="H507" s="295">
        <f>+'7.  Persistence Report'!AX149</f>
        <v>0</v>
      </c>
      <c r="I507" s="295">
        <f>+'7.  Persistence Report'!AY149</f>
        <v>0</v>
      </c>
      <c r="J507" s="295">
        <f>+'7.  Persistence Report'!AZ149</f>
        <v>0</v>
      </c>
      <c r="K507" s="295">
        <f>+'7.  Persistence Report'!BA149</f>
        <v>0</v>
      </c>
      <c r="L507" s="295">
        <f>+'7.  Persistence Report'!BB149</f>
        <v>0</v>
      </c>
      <c r="M507" s="295">
        <f>+'7.  Persistence Report'!BC149</f>
        <v>0</v>
      </c>
      <c r="N507" s="295">
        <v>0</v>
      </c>
      <c r="O507" s="295">
        <f>+'7.  Persistence Report'!O149</f>
        <v>888.23582959999999</v>
      </c>
      <c r="P507" s="295">
        <f>+'7.  Persistence Report'!P149</f>
        <v>0</v>
      </c>
      <c r="Q507" s="295">
        <f>+'7.  Persistence Report'!Q149</f>
        <v>0</v>
      </c>
      <c r="R507" s="295">
        <f>+'7.  Persistence Report'!R149</f>
        <v>0</v>
      </c>
      <c r="S507" s="295">
        <f>+'7.  Persistence Report'!S149</f>
        <v>0</v>
      </c>
      <c r="T507" s="295">
        <f>+'7.  Persistence Report'!T149</f>
        <v>0</v>
      </c>
      <c r="U507" s="295">
        <f>+'7.  Persistence Report'!U149</f>
        <v>0</v>
      </c>
      <c r="V507" s="295">
        <f>+'7.  Persistence Report'!V149</f>
        <v>0</v>
      </c>
      <c r="W507" s="295">
        <f>+'7.  Persistence Report'!W149</f>
        <v>0</v>
      </c>
      <c r="X507" s="295">
        <f>+'7.  Persistence Report'!X149</f>
        <v>0</v>
      </c>
      <c r="Y507" s="410"/>
      <c r="Z507" s="410">
        <v>0</v>
      </c>
      <c r="AA507" s="410">
        <v>1</v>
      </c>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1</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f>+'7.  Persistence Report'!AT148</f>
        <v>216677.09700000001</v>
      </c>
      <c r="E510" s="295">
        <f>+'7.  Persistence Report'!AU148</f>
        <v>0</v>
      </c>
      <c r="F510" s="295">
        <f>+'7.  Persistence Report'!AV148</f>
        <v>0</v>
      </c>
      <c r="G510" s="295">
        <f>+'7.  Persistence Report'!AW148</f>
        <v>0</v>
      </c>
      <c r="H510" s="295">
        <f>+'7.  Persistence Report'!AX148</f>
        <v>0</v>
      </c>
      <c r="I510" s="295">
        <f>+'7.  Persistence Report'!AY148</f>
        <v>0</v>
      </c>
      <c r="J510" s="295">
        <f>+'7.  Persistence Report'!AZ148</f>
        <v>0</v>
      </c>
      <c r="K510" s="295">
        <f>+'7.  Persistence Report'!BA148</f>
        <v>0</v>
      </c>
      <c r="L510" s="295">
        <f>+'7.  Persistence Report'!BB148</f>
        <v>0</v>
      </c>
      <c r="M510" s="295">
        <f>+'7.  Persistence Report'!BC148</f>
        <v>0</v>
      </c>
      <c r="N510" s="295">
        <v>12</v>
      </c>
      <c r="O510" s="295">
        <f>+'7.  Persistence Report'!O148</f>
        <v>28.5562</v>
      </c>
      <c r="P510" s="295">
        <f>+'7.  Persistence Report'!P148</f>
        <v>0</v>
      </c>
      <c r="Q510" s="295">
        <f>+'7.  Persistence Report'!Q148</f>
        <v>0</v>
      </c>
      <c r="R510" s="295">
        <f>+'7.  Persistence Report'!R148</f>
        <v>0</v>
      </c>
      <c r="S510" s="295">
        <f>+'7.  Persistence Report'!S148</f>
        <v>0</v>
      </c>
      <c r="T510" s="295">
        <f>+'7.  Persistence Report'!T148</f>
        <v>0</v>
      </c>
      <c r="U510" s="295">
        <f>+'7.  Persistence Report'!U148</f>
        <v>0</v>
      </c>
      <c r="V510" s="295">
        <f>+'7.  Persistence Report'!V148</f>
        <v>0</v>
      </c>
      <c r="W510" s="295">
        <f>+'7.  Persistence Report'!W148</f>
        <v>0</v>
      </c>
      <c r="X510" s="295">
        <f>+'7.  Persistence Report'!X148</f>
        <v>0</v>
      </c>
      <c r="Y510" s="410"/>
      <c r="Z510" s="410">
        <v>0</v>
      </c>
      <c r="AA510" s="410">
        <v>1</v>
      </c>
      <c r="AB510" s="410"/>
      <c r="AC510" s="410"/>
      <c r="AD510" s="410"/>
      <c r="AE510" s="410"/>
      <c r="AF510" s="410"/>
      <c r="AG510" s="410"/>
      <c r="AH510" s="410"/>
      <c r="AI510" s="410"/>
      <c r="AJ510" s="410"/>
      <c r="AK510" s="410"/>
      <c r="AL510" s="410"/>
      <c r="AM510" s="296">
        <f>SUM(Y510:AL510)</f>
        <v>1</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1</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10262354.371049438</v>
      </c>
      <c r="E513" s="329"/>
      <c r="F513" s="329"/>
      <c r="G513" s="329"/>
      <c r="H513" s="329"/>
      <c r="I513" s="329"/>
      <c r="J513" s="329"/>
      <c r="K513" s="329"/>
      <c r="L513" s="329"/>
      <c r="M513" s="329"/>
      <c r="N513" s="329"/>
      <c r="O513" s="329">
        <f>SUM(O408:O511)</f>
        <v>9174.3784152196567</v>
      </c>
      <c r="P513" s="329"/>
      <c r="Q513" s="329"/>
      <c r="R513" s="329"/>
      <c r="S513" s="329"/>
      <c r="T513" s="329"/>
      <c r="U513" s="329"/>
      <c r="V513" s="329"/>
      <c r="W513" s="329"/>
      <c r="X513" s="329"/>
      <c r="Y513" s="329">
        <f>IF(Y407="kWh",SUMPRODUCT(D408:D511,Y408:Y511))</f>
        <v>4134497.9260704373</v>
      </c>
      <c r="Z513" s="329">
        <f>IF(Z407="kWh",SUMPRODUCT(D408:D511,Z408:Z511))</f>
        <v>1742866.309317</v>
      </c>
      <c r="AA513" s="329">
        <f>IF(AA407="kW",SUMPRODUCT(N408:N511,O408:O511,AA408:AA511),SUMPRODUCT(D408:D511,AA408:AA511))</f>
        <v>10305.650745753599</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3348102</v>
      </c>
      <c r="Z514" s="328">
        <f>HLOOKUP(Z406,'2. LRAMVA Threshold'!$B$42:$Q$53,6,FALSE)</f>
        <v>3280740</v>
      </c>
      <c r="AA514" s="328">
        <f>HLOOKUP(AA406,'2. LRAMVA Threshold'!$B$42:$Q$53,6,FALSE)</f>
        <v>31326</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1.6199999999999999E-2</v>
      </c>
      <c r="Z516" s="341">
        <f>HLOOKUP(Z$20,'3.  Distribution Rates'!$C$122:$P$133,6,FALSE)</f>
        <v>1.24E-2</v>
      </c>
      <c r="AA516" s="341">
        <f>HLOOKUP(AA$20,'3.  Distribution Rates'!$C$122:$P$133,6,FALSE)</f>
        <v>4.42</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33642.502245766154</v>
      </c>
      <c r="Z517" s="378">
        <f t="shared" ref="Z517:AL517" si="151">Z137*Z516</f>
        <v>24692.276388944298</v>
      </c>
      <c r="AA517" s="378">
        <f t="shared" si="151"/>
        <v>74100.058985975134</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132434.83762068558</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24176.902359015447</v>
      </c>
      <c r="Z518" s="378">
        <f t="shared" ref="Z518:AL518" si="152">Z266*Z516</f>
        <v>17857.923336310487</v>
      </c>
      <c r="AA518" s="378">
        <f t="shared" si="152"/>
        <v>39756.804283277823</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81791.629978603756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26938.957156345019</v>
      </c>
      <c r="Z519" s="378">
        <f t="shared" ref="Z519:AL519" si="153">Z395*Z516</f>
        <v>20090.53880989179</v>
      </c>
      <c r="AA519" s="378">
        <f t="shared" si="153"/>
        <v>55629.351500162367</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102658.84746639917</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66978.866402341082</v>
      </c>
      <c r="Z520" s="378">
        <f t="shared" ref="Z520:AK520" si="154">Z513*Z516</f>
        <v>21611.5422355308</v>
      </c>
      <c r="AA520" s="378">
        <f t="shared" si="154"/>
        <v>45550.976296230911</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134141.3849341028</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151737.22816346772</v>
      </c>
      <c r="Z521" s="346">
        <f t="shared" ref="Z521:AK521" si="155">SUM(Z517:Z520)</f>
        <v>84252.280770677375</v>
      </c>
      <c r="AA521" s="346">
        <f t="shared" si="155"/>
        <v>215037.19106564624</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451026.69999979122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54239.252399999998</v>
      </c>
      <c r="Z522" s="347">
        <f t="shared" ref="Z522:AJ522" si="156">Z514*Z516</f>
        <v>40681.175999999999</v>
      </c>
      <c r="AA522" s="347">
        <f>AA514*AA516</f>
        <v>138460.91999999998</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233381.34839999999</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217645.35159979123</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3836637.9799704375</v>
      </c>
      <c r="Z526" s="291">
        <f>SUMPRODUCT(E408:E511,Z408:Z511)</f>
        <v>1725753.2256749999</v>
      </c>
      <c r="AA526" s="291">
        <f>IF(AA407="kW",SUMPRODUCT(N408:N511,P408:P511,AA408:AA511),SUMPRODUCT(E408:E511,AA408:AA511))</f>
        <v>9936.3333052151993</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3631707.6369704371</v>
      </c>
      <c r="Z527" s="291">
        <f>SUMPRODUCT(F408:F511,Z408:Z511)</f>
        <v>1701347.4675750001</v>
      </c>
      <c r="AA527" s="291">
        <f>IF(AA407="kW",SUMPRODUCT(N408:N511,Q408:Q511,AA408:AA511),SUMPRODUCT(F408:F511,AA408:AA511))</f>
        <v>9936.3333052151993</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3606588.9983772375</v>
      </c>
      <c r="Z528" s="291">
        <f>SUMPRODUCT(G408:G511,Z408:Z511)</f>
        <v>1572089.2150870003</v>
      </c>
      <c r="AA528" s="291">
        <f>IF(AA407="kW",SUMPRODUCT(N408:N511,R408:R511,AA408:AA511),SUMPRODUCT(G408:G511,AA408:AA511))</f>
        <v>9828.9389745143999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3483420.6242690939</v>
      </c>
      <c r="Z529" s="291">
        <f>SUMPRODUCT(H408:H511,Z408:Z511)</f>
        <v>854079.94448700012</v>
      </c>
      <c r="AA529" s="291">
        <f>IF(AA407="kW",SUMPRODUCT(N408:N511,S408:S511,AA408:AA511),SUMPRODUCT(H408:H511,AA408:AA511))</f>
        <v>9826.2097389144001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3436002.2335470002</v>
      </c>
      <c r="Z530" s="291">
        <f>SUMPRODUCT(I408:I511,Z408:Z511)</f>
        <v>854079.94448700012</v>
      </c>
      <c r="AA530" s="291">
        <f>IF(AA407="kW",SUMPRODUCT(N408:N511,T408:T511,AA408:AA511),SUMPRODUCT(I408:I511,AA408:AA511))</f>
        <v>9826.2097389144001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3430969.0322470004</v>
      </c>
      <c r="Z531" s="326">
        <f>SUMPRODUCT(J408:J511,Z408:Z511)</f>
        <v>823611.03927699989</v>
      </c>
      <c r="AA531" s="326">
        <f>IF(AA407="kW",SUMPRODUCT(N408:N511,U408:U511,AA408:AA511),SUMPRODUCT(J408:J511,AA408:AA511))</f>
        <v>9503.2662471863987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row r="535" spans="2:39">
      <c r="Y535" s="779">
        <f>+Y531</f>
        <v>3430969.0322470004</v>
      </c>
    </row>
    <row r="537" spans="2:39" ht="15">
      <c r="B537" s="381" t="s">
        <v>206</v>
      </c>
      <c r="C537" s="780">
        <f>+Y531</f>
        <v>3430969.0322470004</v>
      </c>
      <c r="D537" s="780">
        <f t="shared" ref="D537:E537" si="157">+Z531</f>
        <v>823611.03927699989</v>
      </c>
      <c r="E537" s="780">
        <f t="shared" si="157"/>
        <v>9503.2662471863987</v>
      </c>
    </row>
    <row r="538" spans="2:39" ht="15">
      <c r="B538" s="381" t="s">
        <v>200</v>
      </c>
      <c r="C538" s="780">
        <f>+Y401</f>
        <v>1342989.4325724829</v>
      </c>
      <c r="D538" s="780">
        <f t="shared" ref="D538:E538" si="158">+Z401</f>
        <v>1096128.281245247</v>
      </c>
      <c r="E538" s="780">
        <f t="shared" si="158"/>
        <v>11738.426832271223</v>
      </c>
    </row>
    <row r="539" spans="2:39">
      <c r="B539" s="780" t="str">
        <f>+B272</f>
        <v>2012 Savings Persisting in 2020</v>
      </c>
      <c r="C539" s="780">
        <f>+Y272</f>
        <v>979613.67307474872</v>
      </c>
      <c r="D539" s="780">
        <f t="shared" ref="D539:E539" si="159">+Z272</f>
        <v>835088.22185211582</v>
      </c>
      <c r="E539" s="780">
        <f t="shared" si="159"/>
        <v>7125.4416484135381</v>
      </c>
    </row>
    <row r="540" spans="2:39">
      <c r="B540" s="254" t="str">
        <f>+B143</f>
        <v>2011 Savings Persisting in 2020</v>
      </c>
      <c r="C540" s="780">
        <f>+Y143</f>
        <v>1207341.9044642358</v>
      </c>
      <c r="D540" s="780">
        <f t="shared" ref="D540:E540" si="160">+Z143</f>
        <v>1449666.1240162794</v>
      </c>
      <c r="E540" s="780">
        <f t="shared" si="160"/>
        <v>14103.423533200395</v>
      </c>
    </row>
    <row r="541" spans="2:39">
      <c r="B541" s="780" t="str">
        <f>+'5.  2015-2020 LRAM'!B212</f>
        <v>2015 Savings Persisting in 2020</v>
      </c>
      <c r="C541" s="780">
        <f>+'5.  2015-2020 LRAM'!Y212</f>
        <v>4106672.06</v>
      </c>
      <c r="D541" s="780">
        <f>+'5.  2015-2020 LRAM'!Z212</f>
        <v>3542997.82</v>
      </c>
      <c r="E541" s="780">
        <f>+'5.  2015-2020 LRAM'!AA212</f>
        <v>33688.32</v>
      </c>
    </row>
    <row r="542" spans="2:39">
      <c r="B542" s="781" t="str">
        <f>+'5.  2015-2020 LRAM'!B398</f>
        <v>2016 Savings Persisting in 2020</v>
      </c>
      <c r="C542" s="781">
        <f>+'5.  2015-2020 LRAM'!Y398</f>
        <v>9349965</v>
      </c>
      <c r="D542" s="781">
        <f>+'5.  2015-2020 LRAM'!Z398</f>
        <v>1563626.4</v>
      </c>
      <c r="E542" s="781">
        <f>+'5.  2015-2020 LRAM'!AA398</f>
        <v>29451.839999999997</v>
      </c>
      <c r="F542" s="781"/>
    </row>
    <row r="543" spans="2:39">
      <c r="C543" s="780">
        <f>SUM(C537:C542)</f>
        <v>20417551.102358468</v>
      </c>
      <c r="D543" s="780">
        <f t="shared" ref="D543:E543" si="161">SUM(D537:D542)</f>
        <v>9311117.8863906432</v>
      </c>
      <c r="E543" s="780">
        <f t="shared" si="161"/>
        <v>105610.71826107155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5" scale="30"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3"/>
  <sheetViews>
    <sheetView topLeftCell="A577" zoomScale="70" zoomScaleNormal="70" workbookViewId="0">
      <pane xSplit="2" topLeftCell="F1" activePane="topRight" state="frozen"/>
      <selection pane="topRight" activeCell="Y573" sqref="Y573"/>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8" width="11.28515625" style="427" bestFit="1" customWidth="1" outlineLevel="1"/>
    <col min="9" max="13" width="13.28515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6" width="15.42578125" style="427" customWidth="1"/>
    <col min="27"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48"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8"/>
      <c r="C16" s="827" t="s">
        <v>550</v>
      </c>
      <c r="D16" s="82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8" t="s">
        <v>504</v>
      </c>
      <c r="C18" s="847" t="s">
        <v>662</v>
      </c>
      <c r="D18" s="847"/>
      <c r="E18" s="847"/>
      <c r="F18" s="847"/>
      <c r="G18" s="847"/>
      <c r="H18" s="847"/>
      <c r="I18" s="847"/>
      <c r="J18" s="847"/>
      <c r="K18" s="847"/>
      <c r="L18" s="847"/>
      <c r="M18" s="847"/>
      <c r="N18" s="847"/>
      <c r="O18" s="847"/>
      <c r="P18" s="847"/>
      <c r="Q18" s="847"/>
      <c r="R18" s="847"/>
      <c r="S18" s="847"/>
      <c r="T18" s="847"/>
      <c r="U18" s="847"/>
      <c r="V18" s="847"/>
      <c r="W18" s="847"/>
      <c r="X18" s="847"/>
      <c r="Y18" s="606"/>
      <c r="Z18" s="606"/>
      <c r="AA18" s="606"/>
      <c r="AB18" s="606"/>
      <c r="AC18" s="606"/>
      <c r="AD18" s="606"/>
      <c r="AE18" s="270"/>
      <c r="AF18" s="265"/>
      <c r="AG18" s="265"/>
      <c r="AH18" s="265"/>
      <c r="AI18" s="265"/>
      <c r="AJ18" s="265"/>
      <c r="AK18" s="265"/>
      <c r="AL18" s="265"/>
      <c r="AM18" s="265"/>
    </row>
    <row r="19" spans="2:39" ht="45.75" customHeight="1">
      <c r="B19" s="848"/>
      <c r="C19" s="847" t="s">
        <v>568</v>
      </c>
      <c r="D19" s="847"/>
      <c r="E19" s="847"/>
      <c r="F19" s="847"/>
      <c r="G19" s="847"/>
      <c r="H19" s="847"/>
      <c r="I19" s="847"/>
      <c r="J19" s="847"/>
      <c r="K19" s="847"/>
      <c r="L19" s="847"/>
      <c r="M19" s="847"/>
      <c r="N19" s="847"/>
      <c r="O19" s="847"/>
      <c r="P19" s="847"/>
      <c r="Q19" s="847"/>
      <c r="R19" s="847"/>
      <c r="S19" s="847"/>
      <c r="T19" s="847"/>
      <c r="U19" s="847"/>
      <c r="V19" s="847"/>
      <c r="W19" s="847"/>
      <c r="X19" s="847"/>
      <c r="Y19" s="606"/>
      <c r="Z19" s="606"/>
      <c r="AA19" s="606"/>
      <c r="AB19" s="606"/>
      <c r="AC19" s="606"/>
      <c r="AD19" s="606"/>
      <c r="AE19" s="270"/>
      <c r="AF19" s="265"/>
      <c r="AG19" s="265"/>
      <c r="AH19" s="265"/>
      <c r="AI19" s="265"/>
      <c r="AJ19" s="265"/>
      <c r="AK19" s="265"/>
      <c r="AL19" s="265"/>
      <c r="AM19" s="265"/>
    </row>
    <row r="20" spans="2:39" ht="62.25" customHeight="1">
      <c r="B20" s="273"/>
      <c r="C20" s="847" t="s">
        <v>566</v>
      </c>
      <c r="D20" s="847"/>
      <c r="E20" s="847"/>
      <c r="F20" s="847"/>
      <c r="G20" s="847"/>
      <c r="H20" s="847"/>
      <c r="I20" s="847"/>
      <c r="J20" s="847"/>
      <c r="K20" s="847"/>
      <c r="L20" s="847"/>
      <c r="M20" s="847"/>
      <c r="N20" s="847"/>
      <c r="O20" s="847"/>
      <c r="P20" s="847"/>
      <c r="Q20" s="847"/>
      <c r="R20" s="847"/>
      <c r="S20" s="847"/>
      <c r="T20" s="847"/>
      <c r="U20" s="847"/>
      <c r="V20" s="847"/>
      <c r="W20" s="847"/>
      <c r="X20" s="847"/>
      <c r="Y20" s="606"/>
      <c r="Z20" s="606"/>
      <c r="AA20" s="606"/>
      <c r="AB20" s="606"/>
      <c r="AC20" s="606"/>
      <c r="AD20" s="606"/>
      <c r="AE20" s="428"/>
      <c r="AF20" s="265"/>
      <c r="AG20" s="265"/>
      <c r="AH20" s="265"/>
      <c r="AI20" s="265"/>
      <c r="AJ20" s="265"/>
      <c r="AK20" s="265"/>
      <c r="AL20" s="265"/>
      <c r="AM20" s="265"/>
    </row>
    <row r="21" spans="2:39" ht="37.5" customHeight="1">
      <c r="B21" s="273"/>
      <c r="C21" s="847" t="s">
        <v>631</v>
      </c>
      <c r="D21" s="847"/>
      <c r="E21" s="847"/>
      <c r="F21" s="847"/>
      <c r="G21" s="847"/>
      <c r="H21" s="847"/>
      <c r="I21" s="847"/>
      <c r="J21" s="847"/>
      <c r="K21" s="847"/>
      <c r="L21" s="847"/>
      <c r="M21" s="847"/>
      <c r="N21" s="847"/>
      <c r="O21" s="847"/>
      <c r="P21" s="847"/>
      <c r="Q21" s="847"/>
      <c r="R21" s="847"/>
      <c r="S21" s="847"/>
      <c r="T21" s="847"/>
      <c r="U21" s="847"/>
      <c r="V21" s="847"/>
      <c r="W21" s="847"/>
      <c r="X21" s="847"/>
      <c r="Y21" s="606"/>
      <c r="Z21" s="606"/>
      <c r="AA21" s="606"/>
      <c r="AB21" s="606"/>
      <c r="AC21" s="606"/>
      <c r="AD21" s="606"/>
      <c r="AE21" s="276"/>
      <c r="AF21" s="265"/>
      <c r="AG21" s="265"/>
      <c r="AH21" s="265"/>
      <c r="AI21" s="265"/>
      <c r="AJ21" s="265"/>
      <c r="AK21" s="265"/>
      <c r="AL21" s="265"/>
      <c r="AM21" s="265"/>
    </row>
    <row r="22" spans="2:39" ht="54.75" customHeight="1">
      <c r="B22" s="273"/>
      <c r="C22" s="847" t="s">
        <v>616</v>
      </c>
      <c r="D22" s="847"/>
      <c r="E22" s="847"/>
      <c r="F22" s="847"/>
      <c r="G22" s="847"/>
      <c r="H22" s="847"/>
      <c r="I22" s="847"/>
      <c r="J22" s="847"/>
      <c r="K22" s="847"/>
      <c r="L22" s="847"/>
      <c r="M22" s="847"/>
      <c r="N22" s="847"/>
      <c r="O22" s="847"/>
      <c r="P22" s="847"/>
      <c r="Q22" s="847"/>
      <c r="R22" s="847"/>
      <c r="S22" s="847"/>
      <c r="T22" s="847"/>
      <c r="U22" s="847"/>
      <c r="V22" s="847"/>
      <c r="W22" s="847"/>
      <c r="X22" s="847"/>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8"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8"/>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8" t="s">
        <v>211</v>
      </c>
      <c r="C34" s="840" t="s">
        <v>33</v>
      </c>
      <c r="D34" s="284" t="s">
        <v>421</v>
      </c>
      <c r="E34" s="842" t="s">
        <v>209</v>
      </c>
      <c r="F34" s="843"/>
      <c r="G34" s="843"/>
      <c r="H34" s="843"/>
      <c r="I34" s="843"/>
      <c r="J34" s="843"/>
      <c r="K34" s="843"/>
      <c r="L34" s="843"/>
      <c r="M34" s="844"/>
      <c r="N34" s="845" t="s">
        <v>213</v>
      </c>
      <c r="O34" s="284" t="s">
        <v>422</v>
      </c>
      <c r="P34" s="842" t="s">
        <v>212</v>
      </c>
      <c r="Q34" s="843"/>
      <c r="R34" s="843"/>
      <c r="S34" s="843"/>
      <c r="T34" s="843"/>
      <c r="U34" s="843"/>
      <c r="V34" s="843"/>
      <c r="W34" s="843"/>
      <c r="X34" s="844"/>
      <c r="Y34" s="835" t="s">
        <v>243</v>
      </c>
      <c r="Z34" s="836"/>
      <c r="AA34" s="836"/>
      <c r="AB34" s="836"/>
      <c r="AC34" s="836"/>
      <c r="AD34" s="836"/>
      <c r="AE34" s="836"/>
      <c r="AF34" s="836"/>
      <c r="AG34" s="836"/>
      <c r="AH34" s="836"/>
      <c r="AI34" s="836"/>
      <c r="AJ34" s="836"/>
      <c r="AK34" s="836"/>
      <c r="AL34" s="836"/>
      <c r="AM34" s="837"/>
    </row>
    <row r="35" spans="1:39" ht="65.25" customHeight="1">
      <c r="B35" s="839"/>
      <c r="C35" s="841"/>
      <c r="D35" s="285">
        <v>2015</v>
      </c>
      <c r="E35" s="285">
        <v>2016</v>
      </c>
      <c r="F35" s="285">
        <v>2017</v>
      </c>
      <c r="G35" s="285">
        <v>2018</v>
      </c>
      <c r="H35" s="285">
        <v>2019</v>
      </c>
      <c r="I35" s="285">
        <v>2020</v>
      </c>
      <c r="J35" s="285">
        <v>2021</v>
      </c>
      <c r="K35" s="285">
        <v>2022</v>
      </c>
      <c r="L35" s="285">
        <v>2023</v>
      </c>
      <c r="M35" s="429">
        <v>2024</v>
      </c>
      <c r="N35" s="846"/>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f>'1.  LRAMVA Summary'!G53</f>
        <v>0</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+'7.  Persistence Report'!AU157</f>
        <v>850456</v>
      </c>
      <c r="E38" s="295">
        <f>+'7.  Persistence Report'!AV157</f>
        <v>842572</v>
      </c>
      <c r="F38" s="295">
        <f>+'7.  Persistence Report'!AW157</f>
        <v>842572</v>
      </c>
      <c r="G38" s="295">
        <f>+'7.  Persistence Report'!AX157</f>
        <v>842572</v>
      </c>
      <c r="H38" s="295">
        <f>+'7.  Persistence Report'!AY157</f>
        <v>842572</v>
      </c>
      <c r="I38" s="295">
        <f>+'7.  Persistence Report'!AZ157</f>
        <v>842572</v>
      </c>
      <c r="J38" s="295">
        <f>+'7.  Persistence Report'!BA157</f>
        <v>842572</v>
      </c>
      <c r="K38" s="295">
        <f>+'7.  Persistence Report'!BB157</f>
        <v>842397</v>
      </c>
      <c r="L38" s="295">
        <f>+'7.  Persistence Report'!BC157</f>
        <v>842397</v>
      </c>
      <c r="M38" s="295">
        <f>+'7.  Persistence Report'!BD157</f>
        <v>842397</v>
      </c>
      <c r="N38" s="291"/>
      <c r="O38" s="295">
        <f>+'7.  Persistence Report'!P157</f>
        <v>56</v>
      </c>
      <c r="P38" s="295">
        <f>+'7.  Persistence Report'!Q157</f>
        <v>55</v>
      </c>
      <c r="Q38" s="295">
        <f>+'7.  Persistence Report'!R157</f>
        <v>55</v>
      </c>
      <c r="R38" s="295">
        <f>+'7.  Persistence Report'!S157</f>
        <v>55</v>
      </c>
      <c r="S38" s="295">
        <f>+'7.  Persistence Report'!T157</f>
        <v>55</v>
      </c>
      <c r="T38" s="295">
        <f>+'7.  Persistence Report'!U157</f>
        <v>55</v>
      </c>
      <c r="U38" s="295">
        <f>+'7.  Persistence Report'!V157</f>
        <v>55</v>
      </c>
      <c r="V38" s="295">
        <f>+'7.  Persistence Report'!W157</f>
        <v>55</v>
      </c>
      <c r="W38" s="295">
        <f>+'7.  Persistence Report'!X157</f>
        <v>55</v>
      </c>
      <c r="X38" s="295">
        <f>+'7.  Persistence Report'!Y157</f>
        <v>55</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f>+'7.  Persistence Report'!AU177</f>
        <v>139170</v>
      </c>
      <c r="E39" s="295">
        <f>+'7.  Persistence Report'!AV177</f>
        <v>137165</v>
      </c>
      <c r="F39" s="295">
        <f>+'7.  Persistence Report'!AW177</f>
        <v>137165</v>
      </c>
      <c r="G39" s="295">
        <f>+'7.  Persistence Report'!AX177</f>
        <v>137165</v>
      </c>
      <c r="H39" s="295">
        <f>+'7.  Persistence Report'!AY177</f>
        <v>137165</v>
      </c>
      <c r="I39" s="295">
        <f>+'7.  Persistence Report'!AZ177</f>
        <v>137165</v>
      </c>
      <c r="J39" s="295">
        <f>+'7.  Persistence Report'!BA177</f>
        <v>137165</v>
      </c>
      <c r="K39" s="295">
        <f>+'7.  Persistence Report'!BB177</f>
        <v>137110</v>
      </c>
      <c r="L39" s="295">
        <f>+'7.  Persistence Report'!BC177</f>
        <v>137110</v>
      </c>
      <c r="M39" s="295">
        <f>+'7.  Persistence Report'!BD177</f>
        <v>137110</v>
      </c>
      <c r="N39" s="468"/>
      <c r="O39" s="295">
        <f>+'7.  Persistence Report'!P177</f>
        <v>9</v>
      </c>
      <c r="P39" s="295">
        <f>+'7.  Persistence Report'!Q177</f>
        <v>9</v>
      </c>
      <c r="Q39" s="295">
        <f>+'7.  Persistence Report'!R177</f>
        <v>9</v>
      </c>
      <c r="R39" s="295">
        <f>+'7.  Persistence Report'!S177</f>
        <v>9</v>
      </c>
      <c r="S39" s="295">
        <f>+'7.  Persistence Report'!T177</f>
        <v>9</v>
      </c>
      <c r="T39" s="295">
        <f>+'7.  Persistence Report'!U177</f>
        <v>9</v>
      </c>
      <c r="U39" s="295">
        <f>+'7.  Persistence Report'!V177</f>
        <v>9</v>
      </c>
      <c r="V39" s="295">
        <f>+'7.  Persistence Report'!W177</f>
        <v>9</v>
      </c>
      <c r="W39" s="295">
        <f>+'7.  Persistence Report'!X177</f>
        <v>9</v>
      </c>
      <c r="X39" s="295">
        <f>+'7.  Persistence Report'!Y177</f>
        <v>9</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+'7.  Persistence Report'!AU158</f>
        <v>1505067</v>
      </c>
      <c r="E41" s="295">
        <f>+'7.  Persistence Report'!AV158</f>
        <v>1478319</v>
      </c>
      <c r="F41" s="295">
        <f>+'7.  Persistence Report'!AW158</f>
        <v>1478319</v>
      </c>
      <c r="G41" s="295">
        <f>+'7.  Persistence Report'!AX158</f>
        <v>1478319</v>
      </c>
      <c r="H41" s="295">
        <f>+'7.  Persistence Report'!AY158</f>
        <v>1478319</v>
      </c>
      <c r="I41" s="295">
        <f>+'7.  Persistence Report'!AZ158</f>
        <v>1478319</v>
      </c>
      <c r="J41" s="295">
        <f>+'7.  Persistence Report'!BA158</f>
        <v>1478319</v>
      </c>
      <c r="K41" s="295">
        <f>+'7.  Persistence Report'!BB158</f>
        <v>1477545</v>
      </c>
      <c r="L41" s="295">
        <f>+'7.  Persistence Report'!BC158</f>
        <v>1477545</v>
      </c>
      <c r="M41" s="295">
        <f>+'7.  Persistence Report'!BD158</f>
        <v>1477545</v>
      </c>
      <c r="N41" s="291"/>
      <c r="O41" s="295">
        <f>+'7.  Persistence Report'!P158</f>
        <v>102</v>
      </c>
      <c r="P41" s="295">
        <f>+'7.  Persistence Report'!Q158</f>
        <v>100</v>
      </c>
      <c r="Q41" s="295">
        <f>+'7.  Persistence Report'!R158</f>
        <v>100</v>
      </c>
      <c r="R41" s="295">
        <f>+'7.  Persistence Report'!S158</f>
        <v>100</v>
      </c>
      <c r="S41" s="295">
        <f>+'7.  Persistence Report'!T158</f>
        <v>100</v>
      </c>
      <c r="T41" s="295">
        <f>+'7.  Persistence Report'!U158</f>
        <v>100</v>
      </c>
      <c r="U41" s="295">
        <f>+'7.  Persistence Report'!V158</f>
        <v>100</v>
      </c>
      <c r="V41" s="295">
        <f>+'7.  Persistence Report'!W158</f>
        <v>100</v>
      </c>
      <c r="W41" s="295">
        <f>+'7.  Persistence Report'!X158</f>
        <v>100</v>
      </c>
      <c r="X41" s="295">
        <f>+'7.  Persistence Report'!Y158</f>
        <v>100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f>+'7.  Persistence Report'!AU178</f>
        <v>15568</v>
      </c>
      <c r="E42" s="295">
        <f>+'7.  Persistence Report'!AV178</f>
        <v>15385</v>
      </c>
      <c r="F42" s="295">
        <f>+'7.  Persistence Report'!AW178</f>
        <v>15385</v>
      </c>
      <c r="G42" s="295">
        <f>+'7.  Persistence Report'!AX178</f>
        <v>15385</v>
      </c>
      <c r="H42" s="295">
        <f>+'7.  Persistence Report'!AY178</f>
        <v>15385</v>
      </c>
      <c r="I42" s="295">
        <f>+'7.  Persistence Report'!AZ178</f>
        <v>15385</v>
      </c>
      <c r="J42" s="295">
        <f>+'7.  Persistence Report'!BA178</f>
        <v>15385</v>
      </c>
      <c r="K42" s="295">
        <f>+'7.  Persistence Report'!BB178</f>
        <v>15347</v>
      </c>
      <c r="L42" s="295">
        <f>+'7.  Persistence Report'!BC178</f>
        <v>15347</v>
      </c>
      <c r="M42" s="295">
        <f>+'7.  Persistence Report'!BD178</f>
        <v>15347</v>
      </c>
      <c r="N42" s="468"/>
      <c r="O42" s="295">
        <f>+'7.  Persistence Report'!P178</f>
        <v>1</v>
      </c>
      <c r="P42" s="295">
        <f>+'7.  Persistence Report'!Q178</f>
        <v>1</v>
      </c>
      <c r="Q42" s="295">
        <f>+'7.  Persistence Report'!R178</f>
        <v>1</v>
      </c>
      <c r="R42" s="295">
        <f>+'7.  Persistence Report'!S178</f>
        <v>1</v>
      </c>
      <c r="S42" s="295">
        <f>+'7.  Persistence Report'!T178</f>
        <v>1</v>
      </c>
      <c r="T42" s="295">
        <f>+'7.  Persistence Report'!U178</f>
        <v>1</v>
      </c>
      <c r="U42" s="295">
        <f>+'7.  Persistence Report'!V178</f>
        <v>1</v>
      </c>
      <c r="V42" s="295">
        <f>+'7.  Persistence Report'!W178</f>
        <v>1</v>
      </c>
      <c r="W42" s="295">
        <f>+'7.  Persistence Report'!X178</f>
        <v>1</v>
      </c>
      <c r="X42" s="295">
        <f>+'7.  Persistence Report'!Y178</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+'7.  Persistence Report'!AU159</f>
        <v>23118</v>
      </c>
      <c r="E44" s="295">
        <f>+'7.  Persistence Report'!AV159</f>
        <v>23118</v>
      </c>
      <c r="F44" s="295">
        <f>+'7.  Persistence Report'!AW159</f>
        <v>23118</v>
      </c>
      <c r="G44" s="295">
        <f>+'7.  Persistence Report'!AX159</f>
        <v>23014</v>
      </c>
      <c r="H44" s="295">
        <f>+'7.  Persistence Report'!AY159</f>
        <v>10988</v>
      </c>
      <c r="I44" s="295">
        <f>+'7.  Persistence Report'!AZ159</f>
        <v>0</v>
      </c>
      <c r="J44" s="295">
        <f>+'7.  Persistence Report'!BA159</f>
        <v>0</v>
      </c>
      <c r="K44" s="295">
        <f>+'7.  Persistence Report'!BB159</f>
        <v>0</v>
      </c>
      <c r="L44" s="295">
        <f>+'7.  Persistence Report'!BC159</f>
        <v>0</v>
      </c>
      <c r="M44" s="295">
        <f>+'7.  Persistence Report'!BD159</f>
        <v>0</v>
      </c>
      <c r="N44" s="291"/>
      <c r="O44" s="295">
        <f>+'7.  Persistence Report'!P159</f>
        <v>4</v>
      </c>
      <c r="P44" s="295">
        <f>+'7.  Persistence Report'!Q159</f>
        <v>4</v>
      </c>
      <c r="Q44" s="295">
        <f>+'7.  Persistence Report'!R159</f>
        <v>4</v>
      </c>
      <c r="R44" s="295">
        <f>+'7.  Persistence Report'!S159</f>
        <v>3</v>
      </c>
      <c r="S44" s="295">
        <f>+'7.  Persistence Report'!T159</f>
        <v>2</v>
      </c>
      <c r="T44" s="295">
        <f>+'7.  Persistence Report'!U159</f>
        <v>0</v>
      </c>
      <c r="U44" s="295">
        <f>+'7.  Persistence Report'!V159</f>
        <v>0</v>
      </c>
      <c r="V44" s="295">
        <f>+'7.  Persistence Report'!W159</f>
        <v>0</v>
      </c>
      <c r="W44" s="295">
        <f>+'7.  Persistence Report'!X159</f>
        <v>0</v>
      </c>
      <c r="X44" s="295">
        <f>+'7.  Persistence Report'!Y159</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677</v>
      </c>
      <c r="C47" s="291" t="s">
        <v>25</v>
      </c>
      <c r="D47" s="295">
        <f>+'7.  Persistence Report'!AU160</f>
        <v>1135517</v>
      </c>
      <c r="E47" s="295">
        <f>+'7.  Persistence Report'!AV160</f>
        <v>1135517</v>
      </c>
      <c r="F47" s="295">
        <f>+'7.  Persistence Report'!AW160</f>
        <v>1135517</v>
      </c>
      <c r="G47" s="295">
        <f>+'7.  Persistence Report'!AX160</f>
        <v>1135517</v>
      </c>
      <c r="H47" s="295">
        <f>+'7.  Persistence Report'!AY160</f>
        <v>1135517</v>
      </c>
      <c r="I47" s="295">
        <f>+'7.  Persistence Report'!AZ160</f>
        <v>1135517</v>
      </c>
      <c r="J47" s="295">
        <f>+'7.  Persistence Report'!BA160</f>
        <v>1135517</v>
      </c>
      <c r="K47" s="295">
        <f>+'7.  Persistence Report'!BB160</f>
        <v>1135517</v>
      </c>
      <c r="L47" s="295">
        <f>+'7.  Persistence Report'!BC160</f>
        <v>1135517</v>
      </c>
      <c r="M47" s="295">
        <f>+'7.  Persistence Report'!BD160</f>
        <v>1135517</v>
      </c>
      <c r="N47" s="291"/>
      <c r="O47" s="295">
        <f>+'7.  Persistence Report'!P160</f>
        <v>596</v>
      </c>
      <c r="P47" s="295">
        <f>+'7.  Persistence Report'!Q160</f>
        <v>596</v>
      </c>
      <c r="Q47" s="295">
        <f>+'7.  Persistence Report'!R160</f>
        <v>596</v>
      </c>
      <c r="R47" s="295">
        <f>+'7.  Persistence Report'!S160</f>
        <v>596</v>
      </c>
      <c r="S47" s="295">
        <f>+'7.  Persistence Report'!T160</f>
        <v>596</v>
      </c>
      <c r="T47" s="295">
        <f>+'7.  Persistence Report'!U160</f>
        <v>596</v>
      </c>
      <c r="U47" s="295">
        <f>+'7.  Persistence Report'!V160</f>
        <v>596</v>
      </c>
      <c r="V47" s="295">
        <f>+'7.  Persistence Report'!W160</f>
        <v>596</v>
      </c>
      <c r="W47" s="295">
        <f>+'7.  Persistence Report'!X160</f>
        <v>596</v>
      </c>
      <c r="X47" s="295">
        <f>+'7.  Persistence Report'!Y160</f>
        <v>596</v>
      </c>
      <c r="Y47" s="410">
        <v>0.98</v>
      </c>
      <c r="Z47" s="410">
        <v>0.02</v>
      </c>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f>+'7.  Persistence Report'!AU179</f>
        <v>27280</v>
      </c>
      <c r="E48" s="295">
        <f>+'7.  Persistence Report'!AV179</f>
        <v>27280</v>
      </c>
      <c r="F48" s="295">
        <f>+'7.  Persistence Report'!AW179</f>
        <v>27280</v>
      </c>
      <c r="G48" s="295">
        <f>+'7.  Persistence Report'!AX179</f>
        <v>27280</v>
      </c>
      <c r="H48" s="295">
        <f>+'7.  Persistence Report'!AY179</f>
        <v>27280</v>
      </c>
      <c r="I48" s="295">
        <f>+'7.  Persistence Report'!AZ179</f>
        <v>27280</v>
      </c>
      <c r="J48" s="295">
        <f>+'7.  Persistence Report'!BA179</f>
        <v>27280</v>
      </c>
      <c r="K48" s="295">
        <f>+'7.  Persistence Report'!BB179</f>
        <v>27280</v>
      </c>
      <c r="L48" s="295">
        <f>+'7.  Persistence Report'!BC179</f>
        <v>27280</v>
      </c>
      <c r="M48" s="295">
        <f>+'7.  Persistence Report'!BD179</f>
        <v>27280</v>
      </c>
      <c r="N48" s="468"/>
      <c r="O48" s="295">
        <f>+'7.  Persistence Report'!P179</f>
        <v>14</v>
      </c>
      <c r="P48" s="295">
        <f>+'7.  Persistence Report'!Q179</f>
        <v>14</v>
      </c>
      <c r="Q48" s="295">
        <f>+'7.  Persistence Report'!R179</f>
        <v>14</v>
      </c>
      <c r="R48" s="295">
        <f>+'7.  Persistence Report'!S179</f>
        <v>14</v>
      </c>
      <c r="S48" s="295">
        <f>+'7.  Persistence Report'!T179</f>
        <v>14</v>
      </c>
      <c r="T48" s="295">
        <f>+'7.  Persistence Report'!U179</f>
        <v>14</v>
      </c>
      <c r="U48" s="295">
        <f>+'7.  Persistence Report'!V179</f>
        <v>14</v>
      </c>
      <c r="V48" s="295">
        <f>+'7.  Persistence Report'!W179</f>
        <v>14</v>
      </c>
      <c r="W48" s="295">
        <f>+'7.  Persistence Report'!X179</f>
        <v>14</v>
      </c>
      <c r="X48" s="295">
        <f>+'7.  Persistence Report'!Y179</f>
        <v>14</v>
      </c>
      <c r="Y48" s="411">
        <f>Y47</f>
        <v>0.98</v>
      </c>
      <c r="Z48" s="411">
        <f t="shared" ref="Z48" si="27">Z47</f>
        <v>0.02</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+'7.  Persistence Report'!AU161</f>
        <v>388014</v>
      </c>
      <c r="E50" s="295">
        <f>+'7.  Persistence Report'!AV161</f>
        <v>388014</v>
      </c>
      <c r="F50" s="295">
        <f>+'7.  Persistence Report'!AW161</f>
        <v>388014</v>
      </c>
      <c r="G50" s="295">
        <f>+'7.  Persistence Report'!AX161</f>
        <v>388014</v>
      </c>
      <c r="H50" s="295">
        <f>+'7.  Persistence Report'!AY161</f>
        <v>388014</v>
      </c>
      <c r="I50" s="295">
        <f>+'7.  Persistence Report'!AZ161</f>
        <v>388014</v>
      </c>
      <c r="J50" s="295">
        <f>+'7.  Persistence Report'!BA161</f>
        <v>388014</v>
      </c>
      <c r="K50" s="295">
        <f>+'7.  Persistence Report'!BB161</f>
        <v>388014</v>
      </c>
      <c r="L50" s="295">
        <f>+'7.  Persistence Report'!BC161</f>
        <v>388014</v>
      </c>
      <c r="M50" s="295">
        <f>+'7.  Persistence Report'!BD161</f>
        <v>388014</v>
      </c>
      <c r="N50" s="291"/>
      <c r="O50" s="295">
        <f>+'7.  Persistence Report'!P161</f>
        <v>72</v>
      </c>
      <c r="P50" s="295">
        <f>+'7.  Persistence Report'!Q161</f>
        <v>72</v>
      </c>
      <c r="Q50" s="295">
        <f>+'7.  Persistence Report'!R161</f>
        <v>72</v>
      </c>
      <c r="R50" s="295">
        <f>+'7.  Persistence Report'!S161</f>
        <v>72</v>
      </c>
      <c r="S50" s="295">
        <f>+'7.  Persistence Report'!T161</f>
        <v>72</v>
      </c>
      <c r="T50" s="295">
        <f>+'7.  Persistence Report'!U161</f>
        <v>72</v>
      </c>
      <c r="U50" s="295">
        <f>+'7.  Persistence Report'!V161</f>
        <v>72</v>
      </c>
      <c r="V50" s="295">
        <f>+'7.  Persistence Report'!W161</f>
        <v>72</v>
      </c>
      <c r="W50" s="295">
        <f>+'7.  Persistence Report'!X161</f>
        <v>72</v>
      </c>
      <c r="X50" s="295">
        <f>+'7.  Persistence Report'!Y161</f>
        <v>72</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f>+'7.  Persistence Report'!AU180</f>
        <v>16409</v>
      </c>
      <c r="E51" s="295">
        <f>+'7.  Persistence Report'!AV180</f>
        <v>16409</v>
      </c>
      <c r="F51" s="295">
        <f>+'7.  Persistence Report'!AW180</f>
        <v>16409</v>
      </c>
      <c r="G51" s="295">
        <f>+'7.  Persistence Report'!AX180</f>
        <v>16409</v>
      </c>
      <c r="H51" s="295">
        <f>+'7.  Persistence Report'!AY180</f>
        <v>16409</v>
      </c>
      <c r="I51" s="295">
        <f>+'7.  Persistence Report'!AZ180</f>
        <v>16409</v>
      </c>
      <c r="J51" s="295">
        <f>+'7.  Persistence Report'!BA180</f>
        <v>16409</v>
      </c>
      <c r="K51" s="295">
        <f>+'7.  Persistence Report'!BB180</f>
        <v>16409</v>
      </c>
      <c r="L51" s="295">
        <f>+'7.  Persistence Report'!BC180</f>
        <v>16409</v>
      </c>
      <c r="M51" s="295">
        <f>+'7.  Persistence Report'!BD180</f>
        <v>16409</v>
      </c>
      <c r="N51" s="468"/>
      <c r="O51" s="295">
        <f>+'7.  Persistence Report'!P180</f>
        <v>1</v>
      </c>
      <c r="P51" s="295">
        <f>+'7.  Persistence Report'!Q180</f>
        <v>1</v>
      </c>
      <c r="Q51" s="295">
        <f>+'7.  Persistence Report'!R180</f>
        <v>1</v>
      </c>
      <c r="R51" s="295">
        <f>+'7.  Persistence Report'!S180</f>
        <v>1</v>
      </c>
      <c r="S51" s="295">
        <f>+'7.  Persistence Report'!T180</f>
        <v>1</v>
      </c>
      <c r="T51" s="295">
        <f>+'7.  Persistence Report'!U180</f>
        <v>1</v>
      </c>
      <c r="U51" s="295">
        <f>+'7.  Persistence Report'!V180</f>
        <v>1</v>
      </c>
      <c r="V51" s="295">
        <f>+'7.  Persistence Report'!W180</f>
        <v>1</v>
      </c>
      <c r="W51" s="295">
        <f>+'7.  Persistence Report'!X180</f>
        <v>1</v>
      </c>
      <c r="X51" s="295">
        <f>+'7.  Persistence Report'!Y180</f>
        <v>1</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f>+'7.  Persistence Report'!AU162</f>
        <v>0</v>
      </c>
      <c r="E54" s="295">
        <f>+'7.  Persistence Report'!AV162</f>
        <v>0</v>
      </c>
      <c r="F54" s="295">
        <f>+'7.  Persistence Report'!AW162</f>
        <v>0</v>
      </c>
      <c r="G54" s="295">
        <f>+'7.  Persistence Report'!AX162</f>
        <v>0</v>
      </c>
      <c r="H54" s="295">
        <f>+'7.  Persistence Report'!AY162</f>
        <v>0</v>
      </c>
      <c r="I54" s="295">
        <f>+'7.  Persistence Report'!AZ162</f>
        <v>0</v>
      </c>
      <c r="J54" s="295">
        <f>+'7.  Persistence Report'!BA162</f>
        <v>0</v>
      </c>
      <c r="K54" s="295">
        <f>+'7.  Persistence Report'!BB162</f>
        <v>0</v>
      </c>
      <c r="L54" s="295">
        <f>+'7.  Persistence Report'!BC162</f>
        <v>0</v>
      </c>
      <c r="M54" s="295">
        <f>+'7.  Persistence Report'!BD162</f>
        <v>0</v>
      </c>
      <c r="N54" s="295">
        <v>12</v>
      </c>
      <c r="O54" s="295">
        <f>+'7.  Persistence Report'!P162</f>
        <v>0</v>
      </c>
      <c r="P54" s="295">
        <f>+'7.  Persistence Report'!Q162</f>
        <v>0</v>
      </c>
      <c r="Q54" s="295">
        <f>+'7.  Persistence Report'!R162</f>
        <v>0</v>
      </c>
      <c r="R54" s="295">
        <f>+'7.  Persistence Report'!S162</f>
        <v>0</v>
      </c>
      <c r="S54" s="295">
        <f>+'7.  Persistence Report'!T162</f>
        <v>0</v>
      </c>
      <c r="T54" s="295">
        <f>+'7.  Persistence Report'!U162</f>
        <v>0</v>
      </c>
      <c r="U54" s="295">
        <f>+'7.  Persistence Report'!V162</f>
        <v>0</v>
      </c>
      <c r="V54" s="295">
        <f>+'7.  Persistence Report'!W162</f>
        <v>0</v>
      </c>
      <c r="W54" s="295">
        <f>+'7.  Persistence Report'!X162</f>
        <v>0</v>
      </c>
      <c r="X54" s="295">
        <f>+'7.  Persistence Report'!Y162</f>
        <v>0</v>
      </c>
      <c r="Y54" s="415"/>
      <c r="Z54" s="410">
        <v>1</v>
      </c>
      <c r="AA54" s="410">
        <v>0</v>
      </c>
      <c r="AB54" s="410"/>
      <c r="AC54" s="410"/>
      <c r="AD54" s="410"/>
      <c r="AE54" s="410"/>
      <c r="AF54" s="415"/>
      <c r="AG54" s="415"/>
      <c r="AH54" s="415"/>
      <c r="AI54" s="415"/>
      <c r="AJ54" s="415"/>
      <c r="AK54" s="415"/>
      <c r="AL54" s="415"/>
      <c r="AM54" s="296">
        <f>SUM(Y54:AL54)</f>
        <v>1</v>
      </c>
    </row>
    <row r="55" spans="1:39" outlineLevel="1">
      <c r="B55" s="294" t="s">
        <v>267</v>
      </c>
      <c r="C55" s="291" t="s">
        <v>163</v>
      </c>
      <c r="D55" s="295">
        <f>+'7.  Persistence Report'!AU181</f>
        <v>1140998</v>
      </c>
      <c r="E55" s="295">
        <f>+'7.  Persistence Report'!AV181</f>
        <v>1140998</v>
      </c>
      <c r="F55" s="295">
        <f>+'7.  Persistence Report'!AW181</f>
        <v>1140998</v>
      </c>
      <c r="G55" s="295">
        <f>+'7.  Persistence Report'!AX181</f>
        <v>1140998</v>
      </c>
      <c r="H55" s="295">
        <f>+'7.  Persistence Report'!AY181</f>
        <v>1140998</v>
      </c>
      <c r="I55" s="295">
        <f>+'7.  Persistence Report'!AZ181</f>
        <v>1140998</v>
      </c>
      <c r="J55" s="295">
        <f>+'7.  Persistence Report'!BA181</f>
        <v>1140998</v>
      </c>
      <c r="K55" s="295">
        <f>+'7.  Persistence Report'!BB181</f>
        <v>1140998</v>
      </c>
      <c r="L55" s="295">
        <f>+'7.  Persistence Report'!BC181</f>
        <v>1140998</v>
      </c>
      <c r="M55" s="295">
        <f>+'7.  Persistence Report'!BD181</f>
        <v>1140998</v>
      </c>
      <c r="N55" s="295">
        <f>N54</f>
        <v>12</v>
      </c>
      <c r="O55" s="295">
        <f>+'7.  Persistence Report'!P181</f>
        <v>243</v>
      </c>
      <c r="P55" s="295">
        <f>+'7.  Persistence Report'!Q181</f>
        <v>243</v>
      </c>
      <c r="Q55" s="295">
        <f>+'7.  Persistence Report'!R181</f>
        <v>243</v>
      </c>
      <c r="R55" s="295">
        <f>+'7.  Persistence Report'!S181</f>
        <v>243</v>
      </c>
      <c r="S55" s="295">
        <f>+'7.  Persistence Report'!T181</f>
        <v>277</v>
      </c>
      <c r="T55" s="295">
        <f>+'7.  Persistence Report'!U181</f>
        <v>277</v>
      </c>
      <c r="U55" s="295">
        <f>+'7.  Persistence Report'!V181</f>
        <v>277</v>
      </c>
      <c r="V55" s="295">
        <f>+'7.  Persistence Report'!W181</f>
        <v>277</v>
      </c>
      <c r="W55" s="295">
        <f>+'7.  Persistence Report'!X181</f>
        <v>277</v>
      </c>
      <c r="X55" s="295">
        <f>+'7.  Persistence Report'!Y181</f>
        <v>277</v>
      </c>
      <c r="Y55" s="411">
        <f>Y54</f>
        <v>0</v>
      </c>
      <c r="Z55" s="411">
        <f t="shared" ref="Z55" si="53">Z54</f>
        <v>1</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Report'!AU163</f>
        <v>16475231</v>
      </c>
      <c r="E57" s="295">
        <f>+'7.  Persistence Report'!AV163</f>
        <v>16475231</v>
      </c>
      <c r="F57" s="295">
        <f>+'7.  Persistence Report'!AW163</f>
        <v>16411608</v>
      </c>
      <c r="G57" s="295">
        <f>+'7.  Persistence Report'!AX163</f>
        <v>16394148</v>
      </c>
      <c r="H57" s="295">
        <f>+'7.  Persistence Report'!AY163</f>
        <v>16394148</v>
      </c>
      <c r="I57" s="295">
        <f>+'7.  Persistence Report'!AZ163</f>
        <v>16393329</v>
      </c>
      <c r="J57" s="295">
        <f>+'7.  Persistence Report'!BA163</f>
        <v>15764945</v>
      </c>
      <c r="K57" s="295">
        <f>+'7.  Persistence Report'!BB163</f>
        <v>15764945</v>
      </c>
      <c r="L57" s="295">
        <f>+'7.  Persistence Report'!BC163</f>
        <v>15410834</v>
      </c>
      <c r="M57" s="295">
        <f>+'7.  Persistence Report'!BD163</f>
        <v>13288474</v>
      </c>
      <c r="N57" s="295">
        <v>12</v>
      </c>
      <c r="O57" s="295">
        <f>+'7.  Persistence Report'!P163</f>
        <v>2734</v>
      </c>
      <c r="P57" s="295">
        <f>+'7.  Persistence Report'!Q163</f>
        <v>2734</v>
      </c>
      <c r="Q57" s="295">
        <f>+'7.  Persistence Report'!R163</f>
        <v>2714</v>
      </c>
      <c r="R57" s="295">
        <f>+'7.  Persistence Report'!S163</f>
        <v>2709</v>
      </c>
      <c r="S57" s="295">
        <f>+'7.  Persistence Report'!T163</f>
        <v>2709</v>
      </c>
      <c r="T57" s="295">
        <f>+'7.  Persistence Report'!U163</f>
        <v>2709</v>
      </c>
      <c r="U57" s="295">
        <f>+'7.  Persistence Report'!V163</f>
        <v>2617</v>
      </c>
      <c r="V57" s="295">
        <f>+'7.  Persistence Report'!W163</f>
        <v>2617</v>
      </c>
      <c r="W57" s="295">
        <f>+'7.  Persistence Report'!X163</f>
        <v>2531</v>
      </c>
      <c r="X57" s="295">
        <f>+'7.  Persistence Report'!Y163</f>
        <v>2231</v>
      </c>
      <c r="Y57" s="533"/>
      <c r="Z57" s="410">
        <v>0.12</v>
      </c>
      <c r="AA57" s="410">
        <v>0.88</v>
      </c>
      <c r="AB57" s="410"/>
      <c r="AC57" s="533"/>
      <c r="AD57" s="410"/>
      <c r="AE57" s="410"/>
      <c r="AF57" s="415"/>
      <c r="AG57" s="415"/>
      <c r="AH57" s="415"/>
      <c r="AI57" s="415"/>
      <c r="AJ57" s="415"/>
      <c r="AK57" s="415"/>
      <c r="AL57" s="415"/>
      <c r="AM57" s="296">
        <f>SUM(Y57:AL57)</f>
        <v>1</v>
      </c>
    </row>
    <row r="58" spans="1:39" outlineLevel="1">
      <c r="B58" s="294" t="s">
        <v>267</v>
      </c>
      <c r="C58" s="291" t="s">
        <v>163</v>
      </c>
      <c r="D58" s="295">
        <f>+'7.  Persistence Report'!AU182</f>
        <v>1020465</v>
      </c>
      <c r="E58" s="295">
        <f>+'7.  Persistence Report'!AV182</f>
        <v>1020465</v>
      </c>
      <c r="F58" s="295">
        <f>+'7.  Persistence Report'!AW182</f>
        <v>1020465</v>
      </c>
      <c r="G58" s="295">
        <f>+'7.  Persistence Report'!AX182</f>
        <v>1020465</v>
      </c>
      <c r="H58" s="295">
        <f>+'7.  Persistence Report'!AY182</f>
        <v>1020465</v>
      </c>
      <c r="I58" s="295">
        <f>+'7.  Persistence Report'!AZ182</f>
        <v>1020465</v>
      </c>
      <c r="J58" s="295">
        <f>+'7.  Persistence Report'!BA182</f>
        <v>982395</v>
      </c>
      <c r="K58" s="295">
        <f>+'7.  Persistence Report'!BB182</f>
        <v>982395</v>
      </c>
      <c r="L58" s="295">
        <f>+'7.  Persistence Report'!BC182</f>
        <v>804303</v>
      </c>
      <c r="M58" s="295">
        <f>+'7.  Persistence Report'!BD182</f>
        <v>594017</v>
      </c>
      <c r="N58" s="295">
        <f>N57</f>
        <v>12</v>
      </c>
      <c r="O58" s="295">
        <f>+'7.  Persistence Report'!P182</f>
        <v>153</v>
      </c>
      <c r="P58" s="295">
        <f>+'7.  Persistence Report'!Q182</f>
        <v>153</v>
      </c>
      <c r="Q58" s="295">
        <f>+'7.  Persistence Report'!R182</f>
        <v>153</v>
      </c>
      <c r="R58" s="295">
        <f>+'7.  Persistence Report'!S182</f>
        <v>153</v>
      </c>
      <c r="S58" s="295">
        <f>+'7.  Persistence Report'!T182</f>
        <v>153</v>
      </c>
      <c r="T58" s="295">
        <f>+'7.  Persistence Report'!U182</f>
        <v>153</v>
      </c>
      <c r="U58" s="295">
        <f>+'7.  Persistence Report'!V182</f>
        <v>148</v>
      </c>
      <c r="V58" s="295">
        <f>+'7.  Persistence Report'!W182</f>
        <v>148</v>
      </c>
      <c r="W58" s="295">
        <f>+'7.  Persistence Report'!X182</f>
        <v>113</v>
      </c>
      <c r="X58" s="295">
        <f>+'7.  Persistence Report'!Y182</f>
        <v>93</v>
      </c>
      <c r="Y58" s="411">
        <f>Y57</f>
        <v>0</v>
      </c>
      <c r="Z58" s="411">
        <f>Z57</f>
        <v>0.12</v>
      </c>
      <c r="AA58" s="411">
        <f t="shared" ref="AA58" si="66">AA57</f>
        <v>0.88</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f>+'7.  Persistence Report'!AU164</f>
        <v>417284</v>
      </c>
      <c r="E60" s="295">
        <f>+'7.  Persistence Report'!AV164</f>
        <v>387869</v>
      </c>
      <c r="F60" s="295">
        <f>+'7.  Persistence Report'!AW164</f>
        <v>253424</v>
      </c>
      <c r="G60" s="295">
        <f>+'7.  Persistence Report'!AX164</f>
        <v>253424</v>
      </c>
      <c r="H60" s="295">
        <f>+'7.  Persistence Report'!AY164</f>
        <v>253424</v>
      </c>
      <c r="I60" s="295">
        <f>+'7.  Persistence Report'!AZ164</f>
        <v>253424</v>
      </c>
      <c r="J60" s="295">
        <f>+'7.  Persistence Report'!BA164</f>
        <v>253424</v>
      </c>
      <c r="K60" s="295">
        <f>+'7.  Persistence Report'!BB164</f>
        <v>253424</v>
      </c>
      <c r="L60" s="295">
        <f>+'7.  Persistence Report'!BC164</f>
        <v>253424</v>
      </c>
      <c r="M60" s="295">
        <f>+'7.  Persistence Report'!BD164</f>
        <v>253424</v>
      </c>
      <c r="N60" s="295">
        <v>12</v>
      </c>
      <c r="O60" s="295">
        <f>+'7.  Persistence Report'!P164</f>
        <v>101</v>
      </c>
      <c r="P60" s="295">
        <f>+'7.  Persistence Report'!Q164</f>
        <v>95</v>
      </c>
      <c r="Q60" s="295">
        <f>+'7.  Persistence Report'!R164</f>
        <v>59</v>
      </c>
      <c r="R60" s="295">
        <f>+'7.  Persistence Report'!S164</f>
        <v>59</v>
      </c>
      <c r="S60" s="295">
        <f>+'7.  Persistence Report'!T164</f>
        <v>59</v>
      </c>
      <c r="T60" s="295">
        <f>+'7.  Persistence Report'!U164</f>
        <v>59</v>
      </c>
      <c r="U60" s="295">
        <f>+'7.  Persistence Report'!V164</f>
        <v>59</v>
      </c>
      <c r="V60" s="295">
        <f>+'7.  Persistence Report'!W164</f>
        <v>59</v>
      </c>
      <c r="W60" s="295">
        <f>+'7.  Persistence Report'!X164</f>
        <v>59</v>
      </c>
      <c r="X60" s="295">
        <f>+'7.  Persistence Report'!Y164</f>
        <v>59</v>
      </c>
      <c r="Y60" s="415"/>
      <c r="Z60" s="410">
        <v>1</v>
      </c>
      <c r="AA60" s="410">
        <v>0</v>
      </c>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f>+'7.  Persistence Report'!AU165</f>
        <v>74739</v>
      </c>
      <c r="E63" s="295">
        <f>+'7.  Persistence Report'!AV165</f>
        <v>74739</v>
      </c>
      <c r="F63" s="295">
        <f>+'7.  Persistence Report'!AW165</f>
        <v>74739</v>
      </c>
      <c r="G63" s="295">
        <f>+'7.  Persistence Report'!AX165</f>
        <v>74739</v>
      </c>
      <c r="H63" s="295">
        <f>+'7.  Persistence Report'!AY165</f>
        <v>74739</v>
      </c>
      <c r="I63" s="295">
        <f>+'7.  Persistence Report'!AZ165</f>
        <v>74739</v>
      </c>
      <c r="J63" s="295">
        <f>+'7.  Persistence Report'!BA165</f>
        <v>74739</v>
      </c>
      <c r="K63" s="295">
        <f>+'7.  Persistence Report'!BB165</f>
        <v>74739</v>
      </c>
      <c r="L63" s="295">
        <f>+'7.  Persistence Report'!BC165</f>
        <v>74739</v>
      </c>
      <c r="M63" s="295">
        <f>+'7.  Persistence Report'!BD165</f>
        <v>74739</v>
      </c>
      <c r="N63" s="295">
        <v>12</v>
      </c>
      <c r="O63" s="295">
        <f>+'7.  Persistence Report'!P165</f>
        <v>70</v>
      </c>
      <c r="P63" s="295">
        <f>+'7.  Persistence Report'!Q165</f>
        <v>70</v>
      </c>
      <c r="Q63" s="295">
        <f>+'7.  Persistence Report'!R165</f>
        <v>70</v>
      </c>
      <c r="R63" s="295">
        <f>+'7.  Persistence Report'!S165</f>
        <v>70</v>
      </c>
      <c r="S63" s="295">
        <f>+'7.  Persistence Report'!T165</f>
        <v>70</v>
      </c>
      <c r="T63" s="295">
        <f>+'7.  Persistence Report'!U165</f>
        <v>70</v>
      </c>
      <c r="U63" s="295">
        <f>+'7.  Persistence Report'!V165</f>
        <v>70</v>
      </c>
      <c r="V63" s="295">
        <f>+'7.  Persistence Report'!W165</f>
        <v>70</v>
      </c>
      <c r="W63" s="295">
        <f>+'7.  Persistence Report'!X165</f>
        <v>70</v>
      </c>
      <c r="X63" s="295">
        <f>+'7.  Persistence Report'!Y165</f>
        <v>70</v>
      </c>
      <c r="Y63" s="415"/>
      <c r="Z63" s="410">
        <v>0</v>
      </c>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f>+'7.  Persistence Report'!P166</f>
        <v>0</v>
      </c>
      <c r="E66" s="295">
        <f>+'7.  Persistence Report'!Q166</f>
        <v>0</v>
      </c>
      <c r="F66" s="295">
        <f>+'7.  Persistence Report'!R166</f>
        <v>0</v>
      </c>
      <c r="G66" s="295">
        <f>+'7.  Persistence Report'!S166</f>
        <v>0</v>
      </c>
      <c r="H66" s="295">
        <f>+'7.  Persistence Report'!T166</f>
        <v>0</v>
      </c>
      <c r="I66" s="295">
        <f>+'7.  Persistence Report'!U166</f>
        <v>0</v>
      </c>
      <c r="J66" s="295">
        <f>+'7.  Persistence Report'!V166</f>
        <v>0</v>
      </c>
      <c r="K66" s="295">
        <f>+'7.  Persistence Report'!W166</f>
        <v>0</v>
      </c>
      <c r="L66" s="295">
        <f>+'7.  Persistence Report'!X166</f>
        <v>0</v>
      </c>
      <c r="M66" s="295">
        <f>+'7.  Persistence Report'!Y166</f>
        <v>0</v>
      </c>
      <c r="N66" s="295">
        <v>3</v>
      </c>
      <c r="O66" s="295">
        <f>+'7.  Persistence Report'!AU166</f>
        <v>0</v>
      </c>
      <c r="P66" s="295">
        <f>+'7.  Persistence Report'!AV166</f>
        <v>0</v>
      </c>
      <c r="Q66" s="295">
        <f>+'7.  Persistence Report'!AW166</f>
        <v>0</v>
      </c>
      <c r="R66" s="295">
        <f>+'7.  Persistence Report'!AX166</f>
        <v>0</v>
      </c>
      <c r="S66" s="295">
        <f>+'7.  Persistence Report'!AY166</f>
        <v>0</v>
      </c>
      <c r="T66" s="295">
        <f>+'7.  Persistence Report'!AZ166</f>
        <v>0</v>
      </c>
      <c r="U66" s="295">
        <f>+'7.  Persistence Report'!BA166</f>
        <v>0</v>
      </c>
      <c r="V66" s="295">
        <f>+'7.  Persistence Report'!BB166</f>
        <v>0</v>
      </c>
      <c r="W66" s="295">
        <f>+'7.  Persistence Report'!BC166</f>
        <v>0</v>
      </c>
      <c r="X66" s="295">
        <f>+'7.  Persistence Report'!BD166</f>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f>+'7.  Persistence Report'!AU167</f>
        <v>0</v>
      </c>
      <c r="E70" s="295">
        <f>+'7.  Persistence Report'!AV167</f>
        <v>0</v>
      </c>
      <c r="F70" s="295">
        <f>+'7.  Persistence Report'!AW167</f>
        <v>0</v>
      </c>
      <c r="G70" s="295">
        <f>+'7.  Persistence Report'!AX167</f>
        <v>0</v>
      </c>
      <c r="H70" s="295">
        <f>+'7.  Persistence Report'!AY167</f>
        <v>0</v>
      </c>
      <c r="I70" s="295">
        <f>+'7.  Persistence Report'!AZ167</f>
        <v>0</v>
      </c>
      <c r="J70" s="295">
        <f>+'7.  Persistence Report'!BA167</f>
        <v>0</v>
      </c>
      <c r="K70" s="295">
        <f>+'7.  Persistence Report'!BB167</f>
        <v>0</v>
      </c>
      <c r="L70" s="295">
        <f>+'7.  Persistence Report'!BC167</f>
        <v>0</v>
      </c>
      <c r="M70" s="295">
        <f>+'7.  Persistence Report'!BD167</f>
        <v>0</v>
      </c>
      <c r="N70" s="295">
        <v>12</v>
      </c>
      <c r="O70" s="295">
        <f>+'7.  Persistence Report'!P167</f>
        <v>0</v>
      </c>
      <c r="P70" s="295">
        <f>+'7.  Persistence Report'!Q167</f>
        <v>0</v>
      </c>
      <c r="Q70" s="295">
        <f>+'7.  Persistence Report'!R167</f>
        <v>0</v>
      </c>
      <c r="R70" s="295">
        <f>+'7.  Persistence Report'!S167</f>
        <v>0</v>
      </c>
      <c r="S70" s="295">
        <f>+'7.  Persistence Report'!T167</f>
        <v>0</v>
      </c>
      <c r="T70" s="295">
        <f>+'7.  Persistence Report'!U167</f>
        <v>0</v>
      </c>
      <c r="U70" s="295">
        <f>+'7.  Persistence Report'!V167</f>
        <v>0</v>
      </c>
      <c r="V70" s="295">
        <f>+'7.  Persistence Report'!W167</f>
        <v>0</v>
      </c>
      <c r="W70" s="295">
        <f>+'7.  Persistence Report'!X167</f>
        <v>0</v>
      </c>
      <c r="X70" s="295">
        <f>+'7.  Persistence Report'!Y167</f>
        <v>0</v>
      </c>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2.25" customHeight="1" outlineLevel="1">
      <c r="A73" s="522">
        <v>12</v>
      </c>
      <c r="B73" s="520" t="s">
        <v>105</v>
      </c>
      <c r="C73" s="291" t="s">
        <v>25</v>
      </c>
      <c r="D73" s="295">
        <f>+'7.  Persistence Report'!P169</f>
        <v>0</v>
      </c>
      <c r="E73" s="295">
        <f>+'7.  Persistence Report'!Q169</f>
        <v>0</v>
      </c>
      <c r="F73" s="295">
        <f>+'7.  Persistence Report'!R169</f>
        <v>0</v>
      </c>
      <c r="G73" s="295">
        <f>+'7.  Persistence Report'!S169</f>
        <v>0</v>
      </c>
      <c r="H73" s="295">
        <f>+'7.  Persistence Report'!T169</f>
        <v>0</v>
      </c>
      <c r="I73" s="295">
        <f>+'7.  Persistence Report'!U169</f>
        <v>0</v>
      </c>
      <c r="J73" s="295">
        <f>+'7.  Persistence Report'!V169</f>
        <v>0</v>
      </c>
      <c r="K73" s="295">
        <f>+'7.  Persistence Report'!W169</f>
        <v>0</v>
      </c>
      <c r="L73" s="295">
        <f>+'7.  Persistence Report'!X169</f>
        <v>0</v>
      </c>
      <c r="M73" s="295">
        <f>+'7.  Persistence Report'!Y169</f>
        <v>0</v>
      </c>
      <c r="N73" s="295">
        <v>12</v>
      </c>
      <c r="O73" s="295">
        <f>+'7.  Persistence Report'!AU169</f>
        <v>0</v>
      </c>
      <c r="P73" s="295">
        <f>+'7.  Persistence Report'!AV169</f>
        <v>0</v>
      </c>
      <c r="Q73" s="295">
        <f>+'7.  Persistence Report'!AW169</f>
        <v>0</v>
      </c>
      <c r="R73" s="295">
        <f>+'7.  Persistence Report'!AX169</f>
        <v>0</v>
      </c>
      <c r="S73" s="295">
        <f>+'7.  Persistence Report'!AY169</f>
        <v>0</v>
      </c>
      <c r="T73" s="295">
        <f>+'7.  Persistence Report'!AZ169</f>
        <v>0</v>
      </c>
      <c r="U73" s="295">
        <f>+'7.  Persistence Report'!BA169</f>
        <v>0</v>
      </c>
      <c r="V73" s="295">
        <f>+'7.  Persistence Report'!BB169</f>
        <v>0</v>
      </c>
      <c r="W73" s="295">
        <f>+'7.  Persistence Report'!BC169</f>
        <v>0</v>
      </c>
      <c r="X73" s="295">
        <f>+'7.  Persistence Report'!BD169</f>
        <v>0</v>
      </c>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f>+'7.  Persistence Report'!AU168</f>
        <v>835231</v>
      </c>
      <c r="E76" s="295">
        <f>+'7.  Persistence Report'!AV168</f>
        <v>835231</v>
      </c>
      <c r="F76" s="295">
        <f>+'7.  Persistence Report'!AW168</f>
        <v>768099</v>
      </c>
      <c r="G76" s="295">
        <f>+'7.  Persistence Report'!AX168</f>
        <v>768099</v>
      </c>
      <c r="H76" s="295">
        <f>+'7.  Persistence Report'!AY168</f>
        <v>768099</v>
      </c>
      <c r="I76" s="295">
        <f>+'7.  Persistence Report'!AZ168</f>
        <v>768099</v>
      </c>
      <c r="J76" s="295">
        <f>+'7.  Persistence Report'!BA168</f>
        <v>768099</v>
      </c>
      <c r="K76" s="295">
        <f>+'7.  Persistence Report'!BB168</f>
        <v>762924</v>
      </c>
      <c r="L76" s="295">
        <f>+'7.  Persistence Report'!BC168</f>
        <v>613519</v>
      </c>
      <c r="M76" s="295">
        <f>+'7.  Persistence Report'!BD168</f>
        <v>442289</v>
      </c>
      <c r="N76" s="295">
        <v>12</v>
      </c>
      <c r="O76" s="295">
        <f>+'7.  Persistence Report'!P168</f>
        <v>127</v>
      </c>
      <c r="P76" s="295">
        <f>+'7.  Persistence Report'!Q168</f>
        <v>127</v>
      </c>
      <c r="Q76" s="295">
        <f>+'7.  Persistence Report'!R168</f>
        <v>114</v>
      </c>
      <c r="R76" s="295">
        <f>+'7.  Persistence Report'!S168</f>
        <v>114</v>
      </c>
      <c r="S76" s="295">
        <f>+'7.  Persistence Report'!T168</f>
        <v>114</v>
      </c>
      <c r="T76" s="295">
        <f>+'7.  Persistence Report'!U168</f>
        <v>114</v>
      </c>
      <c r="U76" s="295">
        <f>+'7.  Persistence Report'!V168</f>
        <v>114</v>
      </c>
      <c r="V76" s="295">
        <f>+'7.  Persistence Report'!W168</f>
        <v>113</v>
      </c>
      <c r="W76" s="295">
        <f>+'7.  Persistence Report'!X168</f>
        <v>98</v>
      </c>
      <c r="X76" s="295">
        <f>+'7.  Persistence Report'!Y168</f>
        <v>76</v>
      </c>
      <c r="Y76" s="410"/>
      <c r="Z76" s="410">
        <v>0</v>
      </c>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f>+'7.  Persistence Report'!AU170</f>
        <v>109589</v>
      </c>
      <c r="E80" s="295">
        <f>+'7.  Persistence Report'!AV170</f>
        <v>95070</v>
      </c>
      <c r="F80" s="295">
        <f>+'7.  Persistence Report'!AW170</f>
        <v>92168</v>
      </c>
      <c r="G80" s="295">
        <f>+'7.  Persistence Report'!AX170</f>
        <v>89267</v>
      </c>
      <c r="H80" s="295">
        <f>+'7.  Persistence Report'!AY170</f>
        <v>89267</v>
      </c>
      <c r="I80" s="295">
        <f>+'7.  Persistence Report'!AZ170</f>
        <v>89267</v>
      </c>
      <c r="J80" s="295">
        <f>+'7.  Persistence Report'!BA170</f>
        <v>87648</v>
      </c>
      <c r="K80" s="295">
        <f>+'7.  Persistence Report'!BB170</f>
        <v>87598</v>
      </c>
      <c r="L80" s="295">
        <f>+'7.  Persistence Report'!BC170</f>
        <v>66818</v>
      </c>
      <c r="M80" s="295">
        <f>+'7.  Persistence Report'!BD170</f>
        <v>66818</v>
      </c>
      <c r="N80" s="295">
        <v>12</v>
      </c>
      <c r="O80" s="295">
        <f>+'7.  Persistence Report'!P170</f>
        <v>23</v>
      </c>
      <c r="P80" s="295">
        <f>+'7.  Persistence Report'!Q170</f>
        <v>22</v>
      </c>
      <c r="Q80" s="295">
        <f>+'7.  Persistence Report'!R170</f>
        <v>22</v>
      </c>
      <c r="R80" s="295">
        <f>+'7.  Persistence Report'!S170</f>
        <v>22</v>
      </c>
      <c r="S80" s="295">
        <f>+'7.  Persistence Report'!T170</f>
        <v>22</v>
      </c>
      <c r="T80" s="295">
        <f>+'7.  Persistence Report'!U170</f>
        <v>22</v>
      </c>
      <c r="U80" s="295">
        <f>+'7.  Persistence Report'!V170</f>
        <v>22</v>
      </c>
      <c r="V80" s="295">
        <f>+'7.  Persistence Report'!W170</f>
        <v>22</v>
      </c>
      <c r="W80" s="295">
        <f>+'7.  Persistence Report'!X170</f>
        <v>21</v>
      </c>
      <c r="X80" s="295">
        <f>+'7.  Persistence Report'!Y170</f>
        <v>21</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f>+'7.  Persistence Report'!AU174</f>
        <v>441961</v>
      </c>
      <c r="E94" s="295">
        <f>+'7.  Persistence Report'!AV174</f>
        <v>441961</v>
      </c>
      <c r="F94" s="295">
        <f>+'7.  Persistence Report'!AW174</f>
        <v>441961</v>
      </c>
      <c r="G94" s="295">
        <f>+'7.  Persistence Report'!AX174</f>
        <v>441961</v>
      </c>
      <c r="H94" s="295">
        <f>+'7.  Persistence Report'!AY174</f>
        <v>441961</v>
      </c>
      <c r="I94" s="295">
        <f>+'7.  Persistence Report'!AZ174</f>
        <v>441961</v>
      </c>
      <c r="J94" s="295">
        <f>+'7.  Persistence Report'!BA174</f>
        <v>441961</v>
      </c>
      <c r="K94" s="295">
        <f>+'7.  Persistence Report'!BB174</f>
        <v>441961</v>
      </c>
      <c r="L94" s="295">
        <f>+'7.  Persistence Report'!BC174</f>
        <v>441961</v>
      </c>
      <c r="M94" s="295">
        <f>+'7.  Persistence Report'!BD174</f>
        <v>441961</v>
      </c>
      <c r="N94" s="295">
        <v>12</v>
      </c>
      <c r="O94" s="295">
        <f>+'7.  Persistence Report'!P174</f>
        <v>52</v>
      </c>
      <c r="P94" s="295">
        <f>+'7.  Persistence Report'!Q174</f>
        <v>52</v>
      </c>
      <c r="Q94" s="295">
        <f>+'7.  Persistence Report'!R174</f>
        <v>52</v>
      </c>
      <c r="R94" s="295">
        <f>+'7.  Persistence Report'!S174</f>
        <v>52</v>
      </c>
      <c r="S94" s="295">
        <f>+'7.  Persistence Report'!T174</f>
        <v>52</v>
      </c>
      <c r="T94" s="295">
        <f>+'7.  Persistence Report'!U174</f>
        <v>52</v>
      </c>
      <c r="U94" s="295">
        <f>+'7.  Persistence Report'!V174</f>
        <v>52</v>
      </c>
      <c r="V94" s="295">
        <f>+'7.  Persistence Report'!W174</f>
        <v>52</v>
      </c>
      <c r="W94" s="295">
        <f>+'7.  Persistence Report'!X174</f>
        <v>52</v>
      </c>
      <c r="X94" s="295">
        <f>+'7.  Persistence Report'!Y174</f>
        <v>52</v>
      </c>
      <c r="Y94" s="426"/>
      <c r="Z94" s="410">
        <v>0</v>
      </c>
      <c r="AA94" s="410">
        <v>1</v>
      </c>
      <c r="AB94" s="410"/>
      <c r="AC94" s="410"/>
      <c r="AD94" s="410"/>
      <c r="AE94" s="410"/>
      <c r="AF94" s="415"/>
      <c r="AG94" s="415"/>
      <c r="AH94" s="415"/>
      <c r="AI94" s="415"/>
      <c r="AJ94" s="415"/>
      <c r="AK94" s="415"/>
      <c r="AL94" s="415"/>
      <c r="AM94" s="296">
        <f>SUM(Y94:AL94)</f>
        <v>1</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1</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410">
        <v>0.12</v>
      </c>
      <c r="AA121" s="410">
        <v>0.88</v>
      </c>
      <c r="AB121" s="410"/>
      <c r="AC121" s="533"/>
      <c r="AD121" s="410"/>
      <c r="AE121" s="410"/>
      <c r="AF121" s="415"/>
      <c r="AG121" s="415"/>
      <c r="AH121" s="415"/>
      <c r="AI121" s="415"/>
      <c r="AJ121" s="415"/>
      <c r="AK121" s="415"/>
      <c r="AL121" s="415"/>
      <c r="AM121" s="296">
        <f>SUM(Y121:AL121)</f>
        <v>1</v>
      </c>
    </row>
    <row r="122" spans="1:39" outlineLevel="1">
      <c r="B122" s="294" t="s">
        <v>267</v>
      </c>
      <c r="C122" s="291" t="s">
        <v>163</v>
      </c>
      <c r="D122" s="295">
        <f>+'7.  Persistence Report'!AU183</f>
        <v>297205</v>
      </c>
      <c r="E122" s="295">
        <f>+'7.  Persistence Report'!AV183</f>
        <v>297205</v>
      </c>
      <c r="F122" s="295">
        <f>+'7.  Persistence Report'!AW183</f>
        <v>297205</v>
      </c>
      <c r="G122" s="295">
        <f>+'7.  Persistence Report'!AX183</f>
        <v>297205</v>
      </c>
      <c r="H122" s="295">
        <f>+'7.  Persistence Report'!AY183</f>
        <v>297205</v>
      </c>
      <c r="I122" s="295">
        <f>+'7.  Persistence Report'!AZ183</f>
        <v>297205</v>
      </c>
      <c r="J122" s="295">
        <f>+'7.  Persistence Report'!BA183</f>
        <v>275856</v>
      </c>
      <c r="K122" s="295">
        <f>+'7.  Persistence Report'!BB183</f>
        <v>275856</v>
      </c>
      <c r="L122" s="295">
        <f>+'7.  Persistence Report'!BC183</f>
        <v>275856</v>
      </c>
      <c r="M122" s="295">
        <f>+'7.  Persistence Report'!BD183</f>
        <v>208436</v>
      </c>
      <c r="N122" s="295">
        <f>N121</f>
        <v>12</v>
      </c>
      <c r="O122" s="295">
        <f>+'7.  Persistence Report'!P183</f>
        <v>60</v>
      </c>
      <c r="P122" s="295">
        <f>+'7.  Persistence Report'!Q183</f>
        <v>60</v>
      </c>
      <c r="Q122" s="295">
        <f>+'7.  Persistence Report'!R183</f>
        <v>60</v>
      </c>
      <c r="R122" s="295">
        <f>+'7.  Persistence Report'!S183</f>
        <v>60</v>
      </c>
      <c r="S122" s="295">
        <f>+'7.  Persistence Report'!T183</f>
        <v>60</v>
      </c>
      <c r="T122" s="295">
        <f>+'7.  Persistence Report'!U183</f>
        <v>60</v>
      </c>
      <c r="U122" s="295">
        <f>+'7.  Persistence Report'!V183</f>
        <v>56</v>
      </c>
      <c r="V122" s="295">
        <f>+'7.  Persistence Report'!W183</f>
        <v>56</v>
      </c>
      <c r="W122" s="295">
        <f>+'7.  Persistence Report'!X183</f>
        <v>56</v>
      </c>
      <c r="X122" s="295">
        <f>+'7.  Persistence Report'!Y183</f>
        <v>41</v>
      </c>
      <c r="Y122" s="411">
        <f>Y121</f>
        <v>0</v>
      </c>
      <c r="Z122" s="411">
        <f t="shared" ref="Z122" si="241">Z121</f>
        <v>0.12</v>
      </c>
      <c r="AA122" s="411">
        <f t="shared" ref="AA122" si="242">AA121</f>
        <v>0.88</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24913302</v>
      </c>
      <c r="E195" s="329"/>
      <c r="F195" s="329"/>
      <c r="G195" s="329"/>
      <c r="H195" s="329"/>
      <c r="I195" s="329"/>
      <c r="J195" s="329"/>
      <c r="K195" s="329"/>
      <c r="L195" s="329"/>
      <c r="M195" s="329"/>
      <c r="N195" s="329"/>
      <c r="O195" s="329">
        <f>SUM(O38:O193)</f>
        <v>4418</v>
      </c>
      <c r="P195" s="329"/>
      <c r="Q195" s="329"/>
      <c r="R195" s="329"/>
      <c r="S195" s="329"/>
      <c r="T195" s="329"/>
      <c r="U195" s="329"/>
      <c r="V195" s="329"/>
      <c r="W195" s="329"/>
      <c r="X195" s="329"/>
      <c r="Y195" s="329">
        <f>IF(Y36="kWh",SUMPRODUCT(D38:D193,Y38:Y193))</f>
        <v>4186932.06</v>
      </c>
      <c r="Z195" s="329">
        <f>IF(Z36="kWh",SUMPRODUCT(D38:D193,Z38:Z193))</f>
        <v>3716686.06</v>
      </c>
      <c r="AA195" s="329">
        <f>IF(AA36="kw",SUMPRODUCT(N38:N193,O38:O193,AA38:AA193),SUMPRODUCT(D38:D193,AA38:AA193))</f>
        <v>34108.32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3348102</v>
      </c>
      <c r="Z196" s="392">
        <f>HLOOKUP(Z35,'2. LRAMVA Threshold'!$B$42:$Q$53,7,FALSE)</f>
        <v>3280740</v>
      </c>
      <c r="AA196" s="392">
        <f>HLOOKUP(AA35,'2. LRAMVA Threshold'!$B$42:$Q$53,7,FALSE)</f>
        <v>31326</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1.6400000000000001E-2</v>
      </c>
      <c r="Z198" s="341">
        <f>HLOOKUP(Z$35,'3.  Distribution Rates'!$C$122:$P$133,7,FALSE)</f>
        <v>1.26E-2</v>
      </c>
      <c r="AA198" s="341">
        <f>HLOOKUP(AA$35,'3.  Distribution Rates'!$C$122:$P$133,7,FALSE)</f>
        <v>4.4840999999999998</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31675.145608244631</v>
      </c>
      <c r="Z199" s="378">
        <f>'4.  2011-2014 LRAM'!Z138*Z198</f>
        <v>24218.580648431231</v>
      </c>
      <c r="AA199" s="378">
        <f>'4.  2011-2014 LRAM'!AA138*AA198</f>
        <v>70912.551294300079</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126806.27755097594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23941.095134089715</v>
      </c>
      <c r="Z200" s="378">
        <f>'4.  2011-2014 LRAM'!Z267*Z198</f>
        <v>16625.538831715872</v>
      </c>
      <c r="AA200" s="378">
        <f>'4.  2011-2014 LRAM'!AA267*AA198</f>
        <v>37579.07778305206</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78145.711748857648</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26906.303142167293</v>
      </c>
      <c r="Z201" s="378">
        <f>'4.  2011-2014 LRAM'!Z396*Z198</f>
        <v>20241.86482380829</v>
      </c>
      <c r="AA201" s="378">
        <f>'4.  2011-2014 LRAM'!AA396*AA198</f>
        <v>56436.102955176029</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103584.27092115162</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62920.862871515179</v>
      </c>
      <c r="Z202" s="378">
        <f>'4.  2011-2014 LRAM'!Z526*Z198</f>
        <v>21744.490643505</v>
      </c>
      <c r="AA202" s="378">
        <f>'4.  2011-2014 LRAM'!AA526*AA198</f>
        <v>44555.512173915471</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129220.86568893565</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68665.685784000001</v>
      </c>
      <c r="Z203" s="378">
        <f>Z195*Z198</f>
        <v>46830.244356000003</v>
      </c>
      <c r="AA203" s="378">
        <f>AA195*AA198</f>
        <v>152945.11771199998</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268441.04785199999</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214109.09254001683</v>
      </c>
      <c r="Z204" s="346">
        <f>SUM(Z199:Z203)</f>
        <v>129660.71930346038</v>
      </c>
      <c r="AA204" s="346">
        <f t="shared" ref="AA204:AE204" si="554">SUM(AA199:AA203)</f>
        <v>362428.36191844364</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706198.17376192089</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54908.872800000005</v>
      </c>
      <c r="Z205" s="347">
        <f t="shared" ref="Z205:AE205" si="556">Z196*Z198</f>
        <v>41337.324000000001</v>
      </c>
      <c r="AA205" s="347">
        <f t="shared" si="556"/>
        <v>140468.9166</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236715.1134</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469483.06036192086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4135593.06</v>
      </c>
      <c r="Z208" s="291">
        <f>SUMPRODUCT(E38:E193,Z38:Z193)</f>
        <v>3687271.06</v>
      </c>
      <c r="AA208" s="291">
        <f>IF(AA36="kw",SUMPRODUCT(N38:N193,P38:P193,AA38:AA193),SUMPRODUCT(E38:E193,AA38:AA193))</f>
        <v>34108.32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4132691.06</v>
      </c>
      <c r="Z209" s="291">
        <f>SUMPRODUCT(F38:F193,Z38:Z193)</f>
        <v>3545191.3</v>
      </c>
      <c r="AA209" s="291">
        <f>IF(AA36="kw",SUMPRODUCT(N38:N193,Q38:Q193,AA38:AA193),SUMPRODUCT(F38:F193,AA38:AA193))</f>
        <v>33741.120000000003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4129686.06</v>
      </c>
      <c r="Z210" s="291">
        <f>SUMPRODUCT(G38:G193,Z38:Z193)</f>
        <v>3543096.1</v>
      </c>
      <c r="AA210" s="291">
        <f>IF(AA36="kw",SUMPRODUCT(N38:N193,R38:R193,AA38:AA193),SUMPRODUCT(G38:G193,AA38:AA193))</f>
        <v>33688.32</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4117660.06</v>
      </c>
      <c r="Z211" s="291">
        <f>SUMPRODUCT(H38:H193,Z38:Z193)</f>
        <v>3543096.1</v>
      </c>
      <c r="AA211" s="291">
        <f>IF(AA36="kw",SUMPRODUCT(N38:N193,S38:S193,AA38:AA193),SUMPRODUCT(H38:H193,AA38:AA193))</f>
        <v>33688.32</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4106672.06</v>
      </c>
      <c r="Z212" s="326">
        <f>SUMPRODUCT(I38:I193,Z38:Z193)</f>
        <v>3542997.82</v>
      </c>
      <c r="AA212" s="326">
        <f>IF(AA36="kw",SUMPRODUCT(N38:N193,T38:T193,AA38:AA193),SUMPRODUCT(I38:I193,AA38:AA193))</f>
        <v>33688.32</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8" t="s">
        <v>211</v>
      </c>
      <c r="C217" s="840" t="s">
        <v>33</v>
      </c>
      <c r="D217" s="284" t="s">
        <v>421</v>
      </c>
      <c r="E217" s="842" t="s">
        <v>209</v>
      </c>
      <c r="F217" s="843"/>
      <c r="G217" s="843"/>
      <c r="H217" s="843"/>
      <c r="I217" s="843"/>
      <c r="J217" s="843"/>
      <c r="K217" s="843"/>
      <c r="L217" s="843"/>
      <c r="M217" s="844"/>
      <c r="N217" s="845" t="s">
        <v>213</v>
      </c>
      <c r="O217" s="284" t="s">
        <v>422</v>
      </c>
      <c r="P217" s="842" t="s">
        <v>212</v>
      </c>
      <c r="Q217" s="843"/>
      <c r="R217" s="843"/>
      <c r="S217" s="843"/>
      <c r="T217" s="843"/>
      <c r="U217" s="843"/>
      <c r="V217" s="843"/>
      <c r="W217" s="843"/>
      <c r="X217" s="844"/>
      <c r="Y217" s="835" t="s">
        <v>243</v>
      </c>
      <c r="Z217" s="836"/>
      <c r="AA217" s="836"/>
      <c r="AB217" s="836"/>
      <c r="AC217" s="836"/>
      <c r="AD217" s="836"/>
      <c r="AE217" s="836"/>
      <c r="AF217" s="836"/>
      <c r="AG217" s="836"/>
      <c r="AH217" s="836"/>
      <c r="AI217" s="836"/>
      <c r="AJ217" s="836"/>
      <c r="AK217" s="836"/>
      <c r="AL217" s="836"/>
      <c r="AM217" s="837"/>
    </row>
    <row r="218" spans="1:39" ht="60.75" customHeight="1">
      <c r="B218" s="839"/>
      <c r="C218" s="841"/>
      <c r="D218" s="285">
        <v>2016</v>
      </c>
      <c r="E218" s="285">
        <v>2017</v>
      </c>
      <c r="F218" s="285">
        <v>2018</v>
      </c>
      <c r="G218" s="285">
        <v>2019</v>
      </c>
      <c r="H218" s="285">
        <v>2020</v>
      </c>
      <c r="I218" s="285">
        <v>2021</v>
      </c>
      <c r="J218" s="285">
        <v>2022</v>
      </c>
      <c r="K218" s="285">
        <v>2023</v>
      </c>
      <c r="L218" s="285">
        <v>2024</v>
      </c>
      <c r="M218" s="285">
        <v>2025</v>
      </c>
      <c r="N218" s="846"/>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f>'1.  LRAMVA Summary'!G53</f>
        <v>0</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outlineLevel="1">
      <c r="B277" s="520" t="s">
        <v>730</v>
      </c>
      <c r="C277" s="291" t="s">
        <v>25</v>
      </c>
      <c r="D277" s="295">
        <f>+'7.  Persistence Report'!AV187</f>
        <v>1212</v>
      </c>
      <c r="E277" s="295">
        <f>+'7.  Persistence Report'!AW187</f>
        <v>1212</v>
      </c>
      <c r="F277" s="295">
        <f>+'7.  Persistence Report'!AX187</f>
        <v>1212</v>
      </c>
      <c r="G277" s="295">
        <f>+'7.  Persistence Report'!AY187</f>
        <v>1212</v>
      </c>
      <c r="H277" s="295">
        <f>+'7.  Persistence Report'!AZ187</f>
        <v>1212</v>
      </c>
      <c r="I277" s="295">
        <f>+'7.  Persistence Report'!BA187</f>
        <v>1212</v>
      </c>
      <c r="J277" s="295">
        <f>+'7.  Persistence Report'!BB187</f>
        <v>1212</v>
      </c>
      <c r="K277" s="295">
        <f>+'7.  Persistence Report'!BC187</f>
        <v>1212</v>
      </c>
      <c r="L277" s="295">
        <f>+'7.  Persistence Report'!BD187</f>
        <v>1212</v>
      </c>
      <c r="M277" s="295">
        <f>+'7.  Persistence Report'!BE187</f>
        <v>1212</v>
      </c>
      <c r="N277" s="295">
        <v>12</v>
      </c>
      <c r="O277" s="295">
        <f>+'7.  Persistence Report'!Q187</f>
        <v>0</v>
      </c>
      <c r="P277" s="295">
        <f>+'7.  Persistence Report'!R187</f>
        <v>0</v>
      </c>
      <c r="Q277" s="295">
        <f>+'7.  Persistence Report'!S187</f>
        <v>0</v>
      </c>
      <c r="R277" s="295">
        <f>+'7.  Persistence Report'!T187</f>
        <v>0</v>
      </c>
      <c r="S277" s="295">
        <f>+'7.  Persistence Report'!U187</f>
        <v>0</v>
      </c>
      <c r="T277" s="295">
        <f>+'7.  Persistence Report'!V187</f>
        <v>0</v>
      </c>
      <c r="U277" s="295">
        <f>+'7.  Persistence Report'!W187</f>
        <v>0</v>
      </c>
      <c r="V277" s="295">
        <f>+'7.  Persistence Report'!X187</f>
        <v>0</v>
      </c>
      <c r="W277" s="295">
        <f>+'7.  Persistence Report'!Y187</f>
        <v>0</v>
      </c>
      <c r="X277" s="295">
        <f>+'7.  Persistence Report'!Z187</f>
        <v>0</v>
      </c>
      <c r="Y277" s="426">
        <v>1</v>
      </c>
      <c r="Z277" s="410"/>
      <c r="AA277" s="410"/>
      <c r="AB277" s="410"/>
      <c r="AC277" s="410"/>
      <c r="AD277" s="410"/>
      <c r="AE277" s="410"/>
      <c r="AF277" s="415"/>
      <c r="AG277" s="415"/>
      <c r="AH277" s="415"/>
      <c r="AI277" s="415"/>
      <c r="AJ277" s="415"/>
      <c r="AK277" s="415"/>
      <c r="AL277" s="415"/>
      <c r="AM277" s="296">
        <f>SUM(Y277:AL277)</f>
        <v>1</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1</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18</v>
      </c>
      <c r="B280" s="520"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outlineLevel="1">
      <c r="A283" s="522">
        <v>19</v>
      </c>
      <c r="B283" s="520"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45">Z283</f>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outlineLevel="1">
      <c r="A286" s="522">
        <v>20</v>
      </c>
      <c r="B286" s="520"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46">Y286</f>
        <v>0</v>
      </c>
      <c r="Z287" s="411">
        <f t="shared" si="746"/>
        <v>0</v>
      </c>
      <c r="AA287" s="411">
        <f t="shared" si="746"/>
        <v>0</v>
      </c>
      <c r="AB287" s="411">
        <f t="shared" si="746"/>
        <v>0</v>
      </c>
      <c r="AC287" s="411">
        <f t="shared" si="746"/>
        <v>0</v>
      </c>
      <c r="AD287" s="411">
        <f t="shared" si="746"/>
        <v>0</v>
      </c>
      <c r="AE287" s="411">
        <f t="shared" si="746"/>
        <v>0</v>
      </c>
      <c r="AF287" s="411">
        <f t="shared" si="746"/>
        <v>0</v>
      </c>
      <c r="AG287" s="411">
        <f t="shared" si="746"/>
        <v>0</v>
      </c>
      <c r="AH287" s="411">
        <f t="shared" si="746"/>
        <v>0</v>
      </c>
      <c r="AI287" s="411">
        <f t="shared" si="746"/>
        <v>0</v>
      </c>
      <c r="AJ287" s="411">
        <f t="shared" si="746"/>
        <v>0</v>
      </c>
      <c r="AK287" s="411">
        <f t="shared" si="746"/>
        <v>0</v>
      </c>
      <c r="AL287" s="411">
        <f t="shared" si="746"/>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8" t="s">
        <v>502</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498</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2">
        <v>21</v>
      </c>
      <c r="B291" s="520" t="s">
        <v>113</v>
      </c>
      <c r="C291" s="291" t="s">
        <v>25</v>
      </c>
      <c r="D291" s="295">
        <f>+'7.  Persistence Report'!AV184</f>
        <v>6390167</v>
      </c>
      <c r="E291" s="295">
        <f>+'7.  Persistence Report'!AW184</f>
        <v>6390167</v>
      </c>
      <c r="F291" s="295">
        <f>+'7.  Persistence Report'!AX184</f>
        <v>6390167</v>
      </c>
      <c r="G291" s="295">
        <f>+'7.  Persistence Report'!AY184</f>
        <v>6390167</v>
      </c>
      <c r="H291" s="295">
        <f>+'7.  Persistence Report'!AZ184</f>
        <v>6390167</v>
      </c>
      <c r="I291" s="295">
        <f>+'7.  Persistence Report'!BA184</f>
        <v>6390167</v>
      </c>
      <c r="J291" s="295">
        <f>+'7.  Persistence Report'!BB184</f>
        <v>6390167</v>
      </c>
      <c r="K291" s="295">
        <f>+'7.  Persistence Report'!BC184</f>
        <v>6389208</v>
      </c>
      <c r="L291" s="295">
        <f>+'7.  Persistence Report'!BD184</f>
        <v>6389208</v>
      </c>
      <c r="M291" s="295">
        <f>+'7.  Persistence Report'!BE184</f>
        <v>6360739</v>
      </c>
      <c r="N291" s="291"/>
      <c r="O291" s="295">
        <f>+'7.  Persistence Report'!Q184</f>
        <v>415</v>
      </c>
      <c r="P291" s="295">
        <f>+'7.  Persistence Report'!R184</f>
        <v>415</v>
      </c>
      <c r="Q291" s="295">
        <f>+'7.  Persistence Report'!S184</f>
        <v>415</v>
      </c>
      <c r="R291" s="295">
        <f>+'7.  Persistence Report'!T184</f>
        <v>415</v>
      </c>
      <c r="S291" s="295">
        <f>+'7.  Persistence Report'!U184</f>
        <v>415</v>
      </c>
      <c r="T291" s="295">
        <f>+'7.  Persistence Report'!V184</f>
        <v>415</v>
      </c>
      <c r="U291" s="295">
        <f>+'7.  Persistence Report'!W184</f>
        <v>415</v>
      </c>
      <c r="V291" s="295">
        <f>+'7.  Persistence Report'!X184</f>
        <v>415</v>
      </c>
      <c r="W291" s="295">
        <f>+'7.  Persistence Report'!Y184</f>
        <v>415</v>
      </c>
      <c r="X291" s="295">
        <f>+'7.  Persistence Report'!Z184</f>
        <v>413</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f>+'7.  Persistence Report'!AV188</f>
        <v>712526</v>
      </c>
      <c r="E292" s="295">
        <f>+'7.  Persistence Report'!AW188</f>
        <v>712526</v>
      </c>
      <c r="F292" s="295">
        <f>+'7.  Persistence Report'!AX188</f>
        <v>712526</v>
      </c>
      <c r="G292" s="295">
        <f>+'7.  Persistence Report'!AY188</f>
        <v>712526</v>
      </c>
      <c r="H292" s="295">
        <f>+'7.  Persistence Report'!AZ188</f>
        <v>712526</v>
      </c>
      <c r="I292" s="295">
        <f>+'7.  Persistence Report'!BA188</f>
        <v>712526</v>
      </c>
      <c r="J292" s="295">
        <f>+'7.  Persistence Report'!BB188</f>
        <v>712526</v>
      </c>
      <c r="K292" s="295">
        <f>+'7.  Persistence Report'!BC188</f>
        <v>712463</v>
      </c>
      <c r="L292" s="295">
        <f>+'7.  Persistence Report'!BD188</f>
        <v>712463</v>
      </c>
      <c r="M292" s="295">
        <f>+'7.  Persistence Report'!BE188</f>
        <v>713517</v>
      </c>
      <c r="N292" s="291"/>
      <c r="O292" s="295">
        <f>+'7.  Persistence Report'!Q188</f>
        <v>45</v>
      </c>
      <c r="P292" s="295">
        <f>+'7.  Persistence Report'!R188</f>
        <v>45</v>
      </c>
      <c r="Q292" s="295">
        <f>+'7.  Persistence Report'!S188</f>
        <v>45</v>
      </c>
      <c r="R292" s="295">
        <f>+'7.  Persistence Report'!T188</f>
        <v>45</v>
      </c>
      <c r="S292" s="295">
        <f>+'7.  Persistence Report'!U188</f>
        <v>45</v>
      </c>
      <c r="T292" s="295">
        <f>+'7.  Persistence Report'!V188</f>
        <v>45</v>
      </c>
      <c r="U292" s="295">
        <f>+'7.  Persistence Report'!W188</f>
        <v>45</v>
      </c>
      <c r="V292" s="295">
        <f>+'7.  Persistence Report'!X188</f>
        <v>45</v>
      </c>
      <c r="W292" s="295">
        <f>+'7.  Persistence Report'!Y188</f>
        <v>45</v>
      </c>
      <c r="X292" s="295">
        <f>+'7.  Persistence Report'!Z188</f>
        <v>45</v>
      </c>
      <c r="Y292" s="411">
        <f>Y291</f>
        <v>1</v>
      </c>
      <c r="Z292" s="411">
        <f t="shared" ref="Z292" si="747">Z291</f>
        <v>0</v>
      </c>
      <c r="AA292" s="411">
        <f t="shared" ref="AA292" si="748">AA291</f>
        <v>0</v>
      </c>
      <c r="AB292" s="411">
        <f t="shared" ref="AB292" si="749">AB291</f>
        <v>0</v>
      </c>
      <c r="AC292" s="411">
        <f t="shared" ref="AC292" si="750">AC291</f>
        <v>0</v>
      </c>
      <c r="AD292" s="411">
        <f t="shared" ref="AD292" si="751">AD291</f>
        <v>0</v>
      </c>
      <c r="AE292" s="411">
        <f t="shared" ref="AE292" si="752">AE291</f>
        <v>0</v>
      </c>
      <c r="AF292" s="411">
        <f t="shared" ref="AF292" si="753">AF291</f>
        <v>0</v>
      </c>
      <c r="AG292" s="411">
        <f t="shared" ref="AG292" si="754">AG291</f>
        <v>0</v>
      </c>
      <c r="AH292" s="411">
        <f t="shared" ref="AH292" si="755">AH291</f>
        <v>0</v>
      </c>
      <c r="AI292" s="411">
        <f t="shared" ref="AI292" si="756">AI291</f>
        <v>0</v>
      </c>
      <c r="AJ292" s="411">
        <f t="shared" ref="AJ292" si="757">AJ291</f>
        <v>0</v>
      </c>
      <c r="AK292" s="411">
        <f t="shared" ref="AK292" si="758">AK291</f>
        <v>0</v>
      </c>
      <c r="AL292" s="411">
        <f t="shared" ref="AL292" si="759">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22</v>
      </c>
      <c r="B294" s="520" t="s">
        <v>114</v>
      </c>
      <c r="C294" s="291" t="s">
        <v>25</v>
      </c>
      <c r="D294" s="295">
        <f>+'7.  Persistence Report'!AV185</f>
        <v>2168096</v>
      </c>
      <c r="E294" s="295">
        <f>+'7.  Persistence Report'!AW185</f>
        <v>2168096</v>
      </c>
      <c r="F294" s="295">
        <f>+'7.  Persistence Report'!AX185</f>
        <v>2168096</v>
      </c>
      <c r="G294" s="295">
        <f>+'7.  Persistence Report'!AY185</f>
        <v>2168096</v>
      </c>
      <c r="H294" s="295">
        <f>+'7.  Persistence Report'!AZ185</f>
        <v>2168096</v>
      </c>
      <c r="I294" s="295">
        <f>+'7.  Persistence Report'!BA185</f>
        <v>2168096</v>
      </c>
      <c r="J294" s="295">
        <f>+'7.  Persistence Report'!BB185</f>
        <v>2168096</v>
      </c>
      <c r="K294" s="295">
        <f>+'7.  Persistence Report'!BC185</f>
        <v>2168096</v>
      </c>
      <c r="L294" s="295">
        <f>+'7.  Persistence Report'!BD185</f>
        <v>2168096</v>
      </c>
      <c r="M294" s="295">
        <f>+'7.  Persistence Report'!BE185</f>
        <v>2168096</v>
      </c>
      <c r="N294" s="291"/>
      <c r="O294" s="295">
        <f>+'7.  Persistence Report'!Q185</f>
        <v>638</v>
      </c>
      <c r="P294" s="295">
        <f>+'7.  Persistence Report'!R185</f>
        <v>638</v>
      </c>
      <c r="Q294" s="295">
        <f>+'7.  Persistence Report'!S185</f>
        <v>638</v>
      </c>
      <c r="R294" s="295">
        <f>+'7.  Persistence Report'!T185</f>
        <v>638</v>
      </c>
      <c r="S294" s="295">
        <f>+'7.  Persistence Report'!U185</f>
        <v>638</v>
      </c>
      <c r="T294" s="295">
        <f>+'7.  Persistence Report'!V185</f>
        <v>638</v>
      </c>
      <c r="U294" s="295">
        <f>+'7.  Persistence Report'!W185</f>
        <v>638</v>
      </c>
      <c r="V294" s="295">
        <f>+'7.  Persistence Report'!X185</f>
        <v>638</v>
      </c>
      <c r="W294" s="295">
        <f>+'7.  Persistence Report'!Y185</f>
        <v>638</v>
      </c>
      <c r="X294" s="295">
        <f>+'7.  Persistence Report'!Z185</f>
        <v>638</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f>+'7.  Persistence Report'!AV189</f>
        <v>22419</v>
      </c>
      <c r="E295" s="295">
        <f>+'7.  Persistence Report'!AW189</f>
        <v>22419</v>
      </c>
      <c r="F295" s="295">
        <f>+'7.  Persistence Report'!AX189</f>
        <v>22419</v>
      </c>
      <c r="G295" s="295">
        <f>+'7.  Persistence Report'!AY189</f>
        <v>22419</v>
      </c>
      <c r="H295" s="295">
        <f>+'7.  Persistence Report'!AZ189</f>
        <v>22419</v>
      </c>
      <c r="I295" s="295">
        <f>+'7.  Persistence Report'!BA189</f>
        <v>22419</v>
      </c>
      <c r="J295" s="295">
        <f>+'7.  Persistence Report'!BB189</f>
        <v>22419</v>
      </c>
      <c r="K295" s="295">
        <f>+'7.  Persistence Report'!BC189</f>
        <v>22419</v>
      </c>
      <c r="L295" s="295">
        <f>+'7.  Persistence Report'!BD189</f>
        <v>22419</v>
      </c>
      <c r="M295" s="295">
        <f>+'7.  Persistence Report'!BE189</f>
        <v>22419</v>
      </c>
      <c r="N295" s="291"/>
      <c r="O295" s="295">
        <f>+'7.  Persistence Report'!Q189</f>
        <v>7</v>
      </c>
      <c r="P295" s="295">
        <f>+'7.  Persistence Report'!R189</f>
        <v>7</v>
      </c>
      <c r="Q295" s="295">
        <f>+'7.  Persistence Report'!S189</f>
        <v>7</v>
      </c>
      <c r="R295" s="295">
        <f>+'7.  Persistence Report'!T189</f>
        <v>7</v>
      </c>
      <c r="S295" s="295">
        <f>+'7.  Persistence Report'!U189</f>
        <v>7</v>
      </c>
      <c r="T295" s="295">
        <f>+'7.  Persistence Report'!V189</f>
        <v>7</v>
      </c>
      <c r="U295" s="295">
        <f>+'7.  Persistence Report'!W189</f>
        <v>7</v>
      </c>
      <c r="V295" s="295">
        <f>+'7.  Persistence Report'!X189</f>
        <v>7</v>
      </c>
      <c r="W295" s="295">
        <f>+'7.  Persistence Report'!Y189</f>
        <v>7</v>
      </c>
      <c r="X295" s="295">
        <f>+'7.  Persistence Report'!Z189</f>
        <v>7</v>
      </c>
      <c r="Y295" s="411">
        <f>Y294</f>
        <v>1</v>
      </c>
      <c r="Z295" s="411">
        <f t="shared" ref="Z295" si="760">Z294</f>
        <v>0</v>
      </c>
      <c r="AA295" s="411">
        <f t="shared" ref="AA295" si="761">AA294</f>
        <v>0</v>
      </c>
      <c r="AB295" s="411">
        <f t="shared" ref="AB295" si="762">AB294</f>
        <v>0</v>
      </c>
      <c r="AC295" s="411">
        <f t="shared" ref="AC295" si="763">AC294</f>
        <v>0</v>
      </c>
      <c r="AD295" s="411">
        <f t="shared" ref="AD295" si="764">AD294</f>
        <v>0</v>
      </c>
      <c r="AE295" s="411">
        <f t="shared" ref="AE295" si="765">AE294</f>
        <v>0</v>
      </c>
      <c r="AF295" s="411">
        <f t="shared" ref="AF295" si="766">AF294</f>
        <v>0</v>
      </c>
      <c r="AG295" s="411">
        <f t="shared" ref="AG295" si="767">AG294</f>
        <v>0</v>
      </c>
      <c r="AH295" s="411">
        <f t="shared" ref="AH295" si="768">AH294</f>
        <v>0</v>
      </c>
      <c r="AI295" s="411">
        <f t="shared" ref="AI295" si="769">AI294</f>
        <v>0</v>
      </c>
      <c r="AJ295" s="411">
        <f t="shared" ref="AJ295" si="770">AJ294</f>
        <v>0</v>
      </c>
      <c r="AK295" s="411">
        <f t="shared" ref="AK295" si="771">AK294</f>
        <v>0</v>
      </c>
      <c r="AL295" s="411">
        <f t="shared" ref="AL295" si="772">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23</v>
      </c>
      <c r="B297" s="520"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f>+'7.  Persistence Report'!AV190</f>
        <v>55545</v>
      </c>
      <c r="E298" s="295">
        <f>+'7.  Persistence Report'!AW190</f>
        <v>55545</v>
      </c>
      <c r="F298" s="295">
        <f>+'7.  Persistence Report'!AX190</f>
        <v>55545</v>
      </c>
      <c r="G298" s="295">
        <f>+'7.  Persistence Report'!AY190</f>
        <v>55545</v>
      </c>
      <c r="H298" s="295">
        <f>+'7.  Persistence Report'!AZ190</f>
        <v>55545</v>
      </c>
      <c r="I298" s="295">
        <f>+'7.  Persistence Report'!BA190</f>
        <v>55545</v>
      </c>
      <c r="J298" s="295">
        <f>+'7.  Persistence Report'!BB190</f>
        <v>55545</v>
      </c>
      <c r="K298" s="295">
        <f>+'7.  Persistence Report'!BC190</f>
        <v>55545</v>
      </c>
      <c r="L298" s="295">
        <f>+'7.  Persistence Report'!BD190</f>
        <v>55545</v>
      </c>
      <c r="M298" s="295">
        <f>+'7.  Persistence Report'!BE190</f>
        <v>55545</v>
      </c>
      <c r="N298" s="291"/>
      <c r="O298" s="295">
        <f>+'7.  Persistence Report'!Q190</f>
        <v>11</v>
      </c>
      <c r="P298" s="295">
        <f>+'7.  Persistence Report'!R190</f>
        <v>11</v>
      </c>
      <c r="Q298" s="295">
        <f>+'7.  Persistence Report'!S190</f>
        <v>11</v>
      </c>
      <c r="R298" s="295">
        <f>+'7.  Persistence Report'!T190</f>
        <v>11</v>
      </c>
      <c r="S298" s="295">
        <f>+'7.  Persistence Report'!U190</f>
        <v>11</v>
      </c>
      <c r="T298" s="295">
        <f>+'7.  Persistence Report'!V190</f>
        <v>11</v>
      </c>
      <c r="U298" s="295">
        <f>+'7.  Persistence Report'!W190</f>
        <v>11</v>
      </c>
      <c r="V298" s="295">
        <f>+'7.  Persistence Report'!X190</f>
        <v>11</v>
      </c>
      <c r="W298" s="295">
        <f>+'7.  Persistence Report'!Y190</f>
        <v>11</v>
      </c>
      <c r="X298" s="295">
        <f>+'7.  Persistence Report'!Z190</f>
        <v>11</v>
      </c>
      <c r="Y298" s="411">
        <f>Y297</f>
        <v>1</v>
      </c>
      <c r="Z298" s="411">
        <f t="shared" ref="Z298" si="773">Z297</f>
        <v>0</v>
      </c>
      <c r="AA298" s="411">
        <f t="shared" ref="AA298" si="774">AA297</f>
        <v>0</v>
      </c>
      <c r="AB298" s="411">
        <f t="shared" ref="AB298" si="775">AB297</f>
        <v>0</v>
      </c>
      <c r="AC298" s="411">
        <f t="shared" ref="AC298" si="776">AC297</f>
        <v>0</v>
      </c>
      <c r="AD298" s="411">
        <f t="shared" ref="AD298" si="777">AD297</f>
        <v>0</v>
      </c>
      <c r="AE298" s="411">
        <f t="shared" ref="AE298" si="778">AE297</f>
        <v>0</v>
      </c>
      <c r="AF298" s="411">
        <f t="shared" ref="AF298" si="779">AF297</f>
        <v>0</v>
      </c>
      <c r="AG298" s="411">
        <f t="shared" ref="AG298" si="780">AG297</f>
        <v>0</v>
      </c>
      <c r="AH298" s="411">
        <f t="shared" ref="AH298" si="781">AH297</f>
        <v>0</v>
      </c>
      <c r="AI298" s="411">
        <f t="shared" ref="AI298" si="782">AI297</f>
        <v>0</v>
      </c>
      <c r="AJ298" s="411">
        <f t="shared" ref="AJ298" si="783">AJ297</f>
        <v>0</v>
      </c>
      <c r="AK298" s="411">
        <f t="shared" ref="AK298" si="784">AK297</f>
        <v>0</v>
      </c>
      <c r="AL298" s="411">
        <f t="shared" ref="AL298" si="785">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 t="shared" ref="Z301" si="786">Z300</f>
        <v>0</v>
      </c>
      <c r="AA301" s="411">
        <f t="shared" ref="AA301" si="787">AA300</f>
        <v>0</v>
      </c>
      <c r="AB301" s="411">
        <f t="shared" ref="AB301" si="788">AB300</f>
        <v>0</v>
      </c>
      <c r="AC301" s="411">
        <f t="shared" ref="AC301" si="789">AC300</f>
        <v>0</v>
      </c>
      <c r="AD301" s="411">
        <f t="shared" ref="AD301" si="790">AD300</f>
        <v>0</v>
      </c>
      <c r="AE301" s="411">
        <f t="shared" ref="AE301" si="791">AE300</f>
        <v>0</v>
      </c>
      <c r="AF301" s="411">
        <f t="shared" ref="AF301" si="792">AF300</f>
        <v>0</v>
      </c>
      <c r="AG301" s="411">
        <f t="shared" ref="AG301" si="793">AG300</f>
        <v>0</v>
      </c>
      <c r="AH301" s="411">
        <f t="shared" ref="AH301" si="794">AH300</f>
        <v>0</v>
      </c>
      <c r="AI301" s="411">
        <f t="shared" ref="AI301" si="795">AI300</f>
        <v>0</v>
      </c>
      <c r="AJ301" s="411">
        <f t="shared" ref="AJ301" si="796">AJ300</f>
        <v>0</v>
      </c>
      <c r="AK301" s="411">
        <f t="shared" ref="AK301" si="797">AK300</f>
        <v>0</v>
      </c>
      <c r="AL301" s="411">
        <f t="shared" ref="AL301" si="798">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9">Z304</f>
        <v>0</v>
      </c>
      <c r="AA305" s="411">
        <f t="shared" ref="AA305" si="800">AA304</f>
        <v>0</v>
      </c>
      <c r="AB305" s="411">
        <f t="shared" ref="AB305" si="801">AB304</f>
        <v>0</v>
      </c>
      <c r="AC305" s="411">
        <f t="shared" ref="AC305" si="802">AC304</f>
        <v>0</v>
      </c>
      <c r="AD305" s="411">
        <f t="shared" ref="AD305" si="803">AD304</f>
        <v>0</v>
      </c>
      <c r="AE305" s="411">
        <f t="shared" ref="AE305" si="804">AE304</f>
        <v>0</v>
      </c>
      <c r="AF305" s="411">
        <f t="shared" ref="AF305" si="805">AF304</f>
        <v>0</v>
      </c>
      <c r="AG305" s="411">
        <f t="shared" ref="AG305" si="806">AG304</f>
        <v>0</v>
      </c>
      <c r="AH305" s="411">
        <f t="shared" ref="AH305" si="807">AH304</f>
        <v>0</v>
      </c>
      <c r="AI305" s="411">
        <f t="shared" ref="AI305" si="808">AI304</f>
        <v>0</v>
      </c>
      <c r="AJ305" s="411">
        <f t="shared" ref="AJ305" si="809">AJ304</f>
        <v>0</v>
      </c>
      <c r="AK305" s="411">
        <f t="shared" ref="AK305" si="810">AK304</f>
        <v>0</v>
      </c>
      <c r="AL305" s="411">
        <f t="shared" ref="AL305" si="811">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520" t="s">
        <v>118</v>
      </c>
      <c r="C307" s="291" t="s">
        <v>25</v>
      </c>
      <c r="D307" s="295">
        <f>+'7.  Persistence Report'!AV186</f>
        <v>5736308</v>
      </c>
      <c r="E307" s="295">
        <f>+'7.  Persistence Report'!AW186</f>
        <v>5625068</v>
      </c>
      <c r="F307" s="295">
        <f>+'7.  Persistence Report'!AX186</f>
        <v>5625068</v>
      </c>
      <c r="G307" s="295">
        <f>+'7.  Persistence Report'!AY186</f>
        <v>5625068</v>
      </c>
      <c r="H307" s="295">
        <f>+'7.  Persistence Report'!AZ186</f>
        <v>5625068</v>
      </c>
      <c r="I307" s="295">
        <f>+'7.  Persistence Report'!BA186</f>
        <v>5624198</v>
      </c>
      <c r="J307" s="295">
        <f>+'7.  Persistence Report'!BB186</f>
        <v>5624198</v>
      </c>
      <c r="K307" s="295">
        <f>+'7.  Persistence Report'!BC186</f>
        <v>5624198</v>
      </c>
      <c r="L307" s="295">
        <f>+'7.  Persistence Report'!BD186</f>
        <v>5600646</v>
      </c>
      <c r="M307" s="295">
        <f>+'7.  Persistence Report'!BE186</f>
        <v>5600646</v>
      </c>
      <c r="N307" s="295">
        <v>12</v>
      </c>
      <c r="O307" s="295">
        <f>+'7.  Persistence Report'!Q186</f>
        <v>820</v>
      </c>
      <c r="P307" s="295">
        <f>+'7.  Persistence Report'!R186</f>
        <v>798</v>
      </c>
      <c r="Q307" s="295">
        <f>+'7.  Persistence Report'!S186</f>
        <v>798</v>
      </c>
      <c r="R307" s="295">
        <f>+'7.  Persistence Report'!T186</f>
        <v>798</v>
      </c>
      <c r="S307" s="295">
        <f>+'7.  Persistence Report'!U186</f>
        <v>798</v>
      </c>
      <c r="T307" s="295">
        <f>+'7.  Persistence Report'!V186</f>
        <v>798</v>
      </c>
      <c r="U307" s="295">
        <f>+'7.  Persistence Report'!W186</f>
        <v>798</v>
      </c>
      <c r="V307" s="295">
        <f>+'7.  Persistence Report'!X186</f>
        <v>798</v>
      </c>
      <c r="W307" s="295">
        <f>+'7.  Persistence Report'!Y186</f>
        <v>795</v>
      </c>
      <c r="X307" s="295">
        <f>+'7.  Persistence Report'!Z186</f>
        <v>795</v>
      </c>
      <c r="Y307" s="426">
        <v>0</v>
      </c>
      <c r="Z307" s="410">
        <v>0.12</v>
      </c>
      <c r="AA307" s="410">
        <v>0.88</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f>+'7.  Persistence Report'!AV191</f>
        <v>6527366</v>
      </c>
      <c r="E308" s="295">
        <f>+'7.  Persistence Report'!AW191</f>
        <v>6638606</v>
      </c>
      <c r="F308" s="295">
        <f>+'7.  Persistence Report'!AX191</f>
        <v>7405152</v>
      </c>
      <c r="G308" s="295">
        <f>+'7.  Persistence Report'!AY191</f>
        <v>7405152</v>
      </c>
      <c r="H308" s="295">
        <f>+'7.  Persistence Report'!AZ191</f>
        <v>7405152</v>
      </c>
      <c r="I308" s="295">
        <f>+'7.  Persistence Report'!BA191</f>
        <v>7334430</v>
      </c>
      <c r="J308" s="295">
        <f>+'7.  Persistence Report'!BB191</f>
        <v>7334430</v>
      </c>
      <c r="K308" s="295">
        <f>+'7.  Persistence Report'!BC191</f>
        <v>7334430</v>
      </c>
      <c r="L308" s="295">
        <f>+'7.  Persistence Report'!BD191</f>
        <v>7317576</v>
      </c>
      <c r="M308" s="295">
        <f>+'7.  Persistence Report'!BE191</f>
        <v>7317576</v>
      </c>
      <c r="N308" s="295">
        <f>N307</f>
        <v>12</v>
      </c>
      <c r="O308" s="295">
        <f>+'7.  Persistence Report'!Q191</f>
        <v>1656</v>
      </c>
      <c r="P308" s="295">
        <f>+'7.  Persistence Report'!R191</f>
        <v>1678</v>
      </c>
      <c r="Q308" s="295">
        <f>+'7.  Persistence Report'!S191</f>
        <v>1991</v>
      </c>
      <c r="R308" s="295">
        <f>+'7.  Persistence Report'!T191</f>
        <v>1991</v>
      </c>
      <c r="S308" s="295">
        <f>+'7.  Persistence Report'!U191</f>
        <v>1991</v>
      </c>
      <c r="T308" s="295">
        <f>+'7.  Persistence Report'!V191</f>
        <v>1982</v>
      </c>
      <c r="U308" s="295">
        <f>+'7.  Persistence Report'!W191</f>
        <v>1982</v>
      </c>
      <c r="V308" s="295">
        <f>+'7.  Persistence Report'!X191</f>
        <v>1982</v>
      </c>
      <c r="W308" s="295">
        <f>+'7.  Persistence Report'!Y191</f>
        <v>1981</v>
      </c>
      <c r="X308" s="295">
        <f>+'7.  Persistence Report'!Z191</f>
        <v>1981</v>
      </c>
      <c r="Y308" s="411">
        <f>Y307</f>
        <v>0</v>
      </c>
      <c r="Z308" s="411">
        <f t="shared" ref="Z308" si="812">Z307</f>
        <v>0.12</v>
      </c>
      <c r="AA308" s="411">
        <f t="shared" ref="AA308" si="813">AA307</f>
        <v>0.88</v>
      </c>
      <c r="AB308" s="411">
        <f t="shared" ref="AB308" si="814">AB307</f>
        <v>0</v>
      </c>
      <c r="AC308" s="411">
        <f t="shared" ref="AC308" si="815">AC307</f>
        <v>0</v>
      </c>
      <c r="AD308" s="411">
        <f t="shared" ref="AD308" si="816">AD307</f>
        <v>0</v>
      </c>
      <c r="AE308" s="411">
        <f t="shared" ref="AE308" si="817">AE307</f>
        <v>0</v>
      </c>
      <c r="AF308" s="411">
        <f t="shared" ref="AF308" si="818">AF307</f>
        <v>0</v>
      </c>
      <c r="AG308" s="411">
        <f t="shared" ref="AG308" si="819">AG307</f>
        <v>0</v>
      </c>
      <c r="AH308" s="411">
        <f t="shared" ref="AH308" si="820">AH307</f>
        <v>0</v>
      </c>
      <c r="AI308" s="411">
        <f t="shared" ref="AI308" si="821">AI307</f>
        <v>0</v>
      </c>
      <c r="AJ308" s="411">
        <f t="shared" ref="AJ308" si="822">AJ307</f>
        <v>0</v>
      </c>
      <c r="AK308" s="411">
        <f t="shared" ref="AK308" si="823">AK307</f>
        <v>0</v>
      </c>
      <c r="AL308" s="411">
        <f t="shared" ref="AL308" si="824">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27</v>
      </c>
      <c r="B310" s="520"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25">Z310</f>
        <v>0</v>
      </c>
      <c r="AA311" s="411">
        <f t="shared" ref="AA311" si="826">AA310</f>
        <v>0</v>
      </c>
      <c r="AB311" s="411">
        <f t="shared" ref="AB311" si="827">AB310</f>
        <v>0</v>
      </c>
      <c r="AC311" s="411">
        <f t="shared" ref="AC311" si="828">AC310</f>
        <v>0</v>
      </c>
      <c r="AD311" s="411">
        <f t="shared" ref="AD311" si="829">AD310</f>
        <v>0</v>
      </c>
      <c r="AE311" s="411">
        <f t="shared" ref="AE311" si="830">AE310</f>
        <v>0</v>
      </c>
      <c r="AF311" s="411">
        <f t="shared" ref="AF311" si="831">AF310</f>
        <v>0</v>
      </c>
      <c r="AG311" s="411">
        <f t="shared" ref="AG311" si="832">AG310</f>
        <v>0</v>
      </c>
      <c r="AH311" s="411">
        <f t="shared" ref="AH311" si="833">AH310</f>
        <v>0</v>
      </c>
      <c r="AI311" s="411">
        <f t="shared" ref="AI311" si="834">AI310</f>
        <v>0</v>
      </c>
      <c r="AJ311" s="411">
        <f t="shared" ref="AJ311" si="835">AJ310</f>
        <v>0</v>
      </c>
      <c r="AK311" s="411">
        <f t="shared" ref="AK311" si="836">AK310</f>
        <v>0</v>
      </c>
      <c r="AL311" s="411">
        <f t="shared" ref="AL311" si="83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28</v>
      </c>
      <c r="B313" s="520"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 si="838">Z313</f>
        <v>0</v>
      </c>
      <c r="AA314" s="411">
        <f t="shared" ref="AA314" si="839">AA313</f>
        <v>0</v>
      </c>
      <c r="AB314" s="411">
        <f t="shared" ref="AB314" si="840">AB313</f>
        <v>0</v>
      </c>
      <c r="AC314" s="411">
        <f t="shared" ref="AC314" si="841">AC313</f>
        <v>0</v>
      </c>
      <c r="AD314" s="411">
        <f t="shared" ref="AD314" si="842">AD313</f>
        <v>0</v>
      </c>
      <c r="AE314" s="411">
        <f t="shared" ref="AE314" si="843">AE313</f>
        <v>0</v>
      </c>
      <c r="AF314" s="411">
        <f t="shared" ref="AF314" si="844">AF313</f>
        <v>0</v>
      </c>
      <c r="AG314" s="411">
        <f t="shared" ref="AG314" si="845">AG313</f>
        <v>0</v>
      </c>
      <c r="AH314" s="411">
        <f t="shared" ref="AH314" si="846">AH313</f>
        <v>0</v>
      </c>
      <c r="AI314" s="411">
        <f t="shared" ref="AI314" si="847">AI313</f>
        <v>0</v>
      </c>
      <c r="AJ314" s="411">
        <f t="shared" ref="AJ314" si="848">AJ313</f>
        <v>0</v>
      </c>
      <c r="AK314" s="411">
        <f t="shared" ref="AK314" si="849">AK313</f>
        <v>0</v>
      </c>
      <c r="AL314" s="411">
        <f t="shared" ref="AL314" si="850">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29</v>
      </c>
      <c r="B316" s="520"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51">Z316</f>
        <v>0</v>
      </c>
      <c r="AA317" s="411">
        <f t="shared" ref="AA317" si="852">AA316</f>
        <v>0</v>
      </c>
      <c r="AB317" s="411">
        <f t="shared" ref="AB317" si="853">AB316</f>
        <v>0</v>
      </c>
      <c r="AC317" s="411">
        <f t="shared" ref="AC317" si="854">AC316</f>
        <v>0</v>
      </c>
      <c r="AD317" s="411">
        <f t="shared" ref="AD317" si="855">AD316</f>
        <v>0</v>
      </c>
      <c r="AE317" s="411">
        <f t="shared" ref="AE317" si="856">AE316</f>
        <v>0</v>
      </c>
      <c r="AF317" s="411">
        <f t="shared" ref="AF317" si="857">AF316</f>
        <v>0</v>
      </c>
      <c r="AG317" s="411">
        <f t="shared" ref="AG317" si="858">AG316</f>
        <v>0</v>
      </c>
      <c r="AH317" s="411">
        <f t="shared" ref="AH317" si="859">AH316</f>
        <v>0</v>
      </c>
      <c r="AI317" s="411">
        <f t="shared" ref="AI317" si="860">AI316</f>
        <v>0</v>
      </c>
      <c r="AJ317" s="411">
        <f t="shared" ref="AJ317" si="861">AJ316</f>
        <v>0</v>
      </c>
      <c r="AK317" s="411">
        <f t="shared" ref="AK317" si="862">AK316</f>
        <v>0</v>
      </c>
      <c r="AL317" s="411">
        <f t="shared" ref="AL317" si="863">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30</v>
      </c>
      <c r="B319" s="520"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64">Z319</f>
        <v>0</v>
      </c>
      <c r="AA320" s="411">
        <f t="shared" ref="AA320" si="865">AA319</f>
        <v>0</v>
      </c>
      <c r="AB320" s="411">
        <f t="shared" ref="AB320" si="866">AB319</f>
        <v>0</v>
      </c>
      <c r="AC320" s="411">
        <f t="shared" ref="AC320" si="867">AC319</f>
        <v>0</v>
      </c>
      <c r="AD320" s="411">
        <f t="shared" ref="AD320" si="868">AD319</f>
        <v>0</v>
      </c>
      <c r="AE320" s="411">
        <f t="shared" ref="AE320" si="869">AE319</f>
        <v>0</v>
      </c>
      <c r="AF320" s="411">
        <f t="shared" ref="AF320" si="870">AF319</f>
        <v>0</v>
      </c>
      <c r="AG320" s="411">
        <f t="shared" ref="AG320" si="871">AG319</f>
        <v>0</v>
      </c>
      <c r="AH320" s="411">
        <f t="shared" ref="AH320" si="872">AH319</f>
        <v>0</v>
      </c>
      <c r="AI320" s="411">
        <f t="shared" ref="AI320" si="873">AI319</f>
        <v>0</v>
      </c>
      <c r="AJ320" s="411">
        <f t="shared" ref="AJ320" si="874">AJ319</f>
        <v>0</v>
      </c>
      <c r="AK320" s="411">
        <f t="shared" ref="AK320" si="875">AK319</f>
        <v>0</v>
      </c>
      <c r="AL320" s="411">
        <f t="shared" ref="AL320" si="876">AL319</f>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31</v>
      </c>
      <c r="B322" s="520"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77">Z322</f>
        <v>0</v>
      </c>
      <c r="AA323" s="411">
        <f t="shared" ref="AA323" si="878">AA322</f>
        <v>0</v>
      </c>
      <c r="AB323" s="411">
        <f t="shared" ref="AB323" si="879">AB322</f>
        <v>0</v>
      </c>
      <c r="AC323" s="411">
        <f t="shared" ref="AC323" si="880">AC322</f>
        <v>0</v>
      </c>
      <c r="AD323" s="411">
        <f t="shared" ref="AD323" si="881">AD322</f>
        <v>0</v>
      </c>
      <c r="AE323" s="411">
        <f t="shared" ref="AE323" si="882">AE322</f>
        <v>0</v>
      </c>
      <c r="AF323" s="411">
        <f t="shared" ref="AF323" si="883">AF322</f>
        <v>0</v>
      </c>
      <c r="AG323" s="411">
        <f t="shared" ref="AG323" si="884">AG322</f>
        <v>0</v>
      </c>
      <c r="AH323" s="411">
        <f t="shared" ref="AH323" si="885">AH322</f>
        <v>0</v>
      </c>
      <c r="AI323" s="411">
        <f t="shared" ref="AI323" si="886">AI322</f>
        <v>0</v>
      </c>
      <c r="AJ323" s="411">
        <f t="shared" ref="AJ323" si="887">AJ322</f>
        <v>0</v>
      </c>
      <c r="AK323" s="411">
        <f t="shared" ref="AK323" si="888">AK322</f>
        <v>0</v>
      </c>
      <c r="AL323" s="411">
        <f t="shared" ref="AL323" si="889">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21.75" customHeight="1" outlineLevel="1">
      <c r="A325" s="522">
        <v>32</v>
      </c>
      <c r="B325" s="520"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v>0</v>
      </c>
      <c r="AA325" s="410">
        <v>1</v>
      </c>
      <c r="AB325" s="410"/>
      <c r="AC325" s="410"/>
      <c r="AD325" s="410"/>
      <c r="AE325" s="410"/>
      <c r="AF325" s="410"/>
      <c r="AG325" s="415"/>
      <c r="AH325" s="415"/>
      <c r="AI325" s="415"/>
      <c r="AJ325" s="415"/>
      <c r="AK325" s="415"/>
      <c r="AL325" s="415"/>
      <c r="AM325" s="296">
        <f>SUM(Y325:AL325)</f>
        <v>1</v>
      </c>
    </row>
    <row r="326" spans="1:39" outlineLevel="1">
      <c r="B326" s="294" t="s">
        <v>289</v>
      </c>
      <c r="C326" s="291" t="s">
        <v>163</v>
      </c>
      <c r="D326" s="295">
        <f>+'7.  Persistence Report'!AV192</f>
        <v>1671</v>
      </c>
      <c r="E326" s="295">
        <f>+'7.  Persistence Report'!AW192</f>
        <v>1671</v>
      </c>
      <c r="F326" s="295">
        <f>+'7.  Persistence Report'!AX192</f>
        <v>1671</v>
      </c>
      <c r="G326" s="295">
        <f>+'7.  Persistence Report'!AY192</f>
        <v>1671</v>
      </c>
      <c r="H326" s="295">
        <f>+'7.  Persistence Report'!AZ192</f>
        <v>1671</v>
      </c>
      <c r="I326" s="295">
        <f>+'7.  Persistence Report'!BA192</f>
        <v>835</v>
      </c>
      <c r="J326" s="295">
        <f>+'7.  Persistence Report'!BB192</f>
        <v>835</v>
      </c>
      <c r="K326" s="295">
        <f>+'7.  Persistence Report'!BC192</f>
        <v>835</v>
      </c>
      <c r="L326" s="295">
        <f>+'7.  Persistence Report'!BD192</f>
        <v>835</v>
      </c>
      <c r="M326" s="295">
        <f>+'7.  Persistence Report'!BE192</f>
        <v>835</v>
      </c>
      <c r="N326" s="295">
        <f>N325</f>
        <v>12</v>
      </c>
      <c r="O326" s="295">
        <f>+'7.  Persistence Report'!Q192</f>
        <v>0</v>
      </c>
      <c r="P326" s="295">
        <f>+'7.  Persistence Report'!R192</f>
        <v>0</v>
      </c>
      <c r="Q326" s="295">
        <f>+'7.  Persistence Report'!S192</f>
        <v>0</v>
      </c>
      <c r="R326" s="295">
        <f>+'7.  Persistence Report'!T192</f>
        <v>0</v>
      </c>
      <c r="S326" s="295">
        <f>+'7.  Persistence Report'!U192</f>
        <v>0</v>
      </c>
      <c r="T326" s="295">
        <f>+'7.  Persistence Report'!V192</f>
        <v>0</v>
      </c>
      <c r="U326" s="295">
        <f>+'7.  Persistence Report'!W192</f>
        <v>0</v>
      </c>
      <c r="V326" s="295">
        <f>+'7.  Persistence Report'!X192</f>
        <v>0</v>
      </c>
      <c r="W326" s="295">
        <f>+'7.  Persistence Report'!Y192</f>
        <v>0</v>
      </c>
      <c r="X326" s="295">
        <f>+'7.  Persistence Report'!Z192</f>
        <v>0</v>
      </c>
      <c r="Y326" s="411">
        <f>Y325</f>
        <v>0</v>
      </c>
      <c r="Z326" s="411">
        <f t="shared" ref="Z326" si="890">Z325</f>
        <v>0</v>
      </c>
      <c r="AA326" s="411">
        <f t="shared" ref="AA326" si="891">AA325</f>
        <v>1</v>
      </c>
      <c r="AB326" s="411">
        <f t="shared" ref="AB326" si="892">AB325</f>
        <v>0</v>
      </c>
      <c r="AC326" s="411">
        <f t="shared" ref="AC326" si="893">AC325</f>
        <v>0</v>
      </c>
      <c r="AD326" s="411">
        <f t="shared" ref="AD326" si="894">AD325</f>
        <v>0</v>
      </c>
      <c r="AE326" s="411">
        <f t="shared" ref="AE326" si="895">AE325</f>
        <v>0</v>
      </c>
      <c r="AF326" s="411">
        <f t="shared" ref="AF326" si="896">AF325</f>
        <v>0</v>
      </c>
      <c r="AG326" s="411">
        <f t="shared" ref="AG326" si="897">AG325</f>
        <v>0</v>
      </c>
      <c r="AH326" s="411">
        <f t="shared" ref="AH326" si="898">AH325</f>
        <v>0</v>
      </c>
      <c r="AI326" s="411">
        <f t="shared" ref="AI326" si="899">AI325</f>
        <v>0</v>
      </c>
      <c r="AJ326" s="411">
        <f t="shared" ref="AJ326" si="900">AJ325</f>
        <v>0</v>
      </c>
      <c r="AK326" s="411">
        <f t="shared" ref="AK326" si="901">AK325</f>
        <v>0</v>
      </c>
      <c r="AL326" s="411">
        <f t="shared" ref="AL326" si="902">AL325</f>
        <v>0</v>
      </c>
      <c r="AM326" s="306"/>
    </row>
    <row r="327" spans="1:39" outlineLevel="1">
      <c r="B327" s="52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75" outlineLevel="1">
      <c r="B328" s="288" t="s">
        <v>500</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33</v>
      </c>
      <c r="B329" s="520"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03">Z329</f>
        <v>0</v>
      </c>
      <c r="AA330" s="411">
        <f t="shared" ref="AA330" si="904">AA329</f>
        <v>0</v>
      </c>
      <c r="AB330" s="411">
        <f t="shared" ref="AB330" si="905">AB329</f>
        <v>0</v>
      </c>
      <c r="AC330" s="411">
        <f t="shared" ref="AC330" si="906">AC329</f>
        <v>0</v>
      </c>
      <c r="AD330" s="411">
        <f t="shared" ref="AD330" si="907">AD329</f>
        <v>0</v>
      </c>
      <c r="AE330" s="411">
        <f t="shared" ref="AE330" si="908">AE329</f>
        <v>0</v>
      </c>
      <c r="AF330" s="411">
        <f t="shared" ref="AF330" si="909">AF329</f>
        <v>0</v>
      </c>
      <c r="AG330" s="411">
        <f t="shared" ref="AG330" si="910">AG329</f>
        <v>0</v>
      </c>
      <c r="AH330" s="411">
        <f t="shared" ref="AH330" si="911">AH329</f>
        <v>0</v>
      </c>
      <c r="AI330" s="411">
        <f t="shared" ref="AI330" si="912">AI329</f>
        <v>0</v>
      </c>
      <c r="AJ330" s="411">
        <f t="shared" ref="AJ330" si="913">AJ329</f>
        <v>0</v>
      </c>
      <c r="AK330" s="411">
        <f t="shared" ref="AK330" si="914">AK329</f>
        <v>0</v>
      </c>
      <c r="AL330" s="411">
        <f t="shared" ref="AL330" si="915">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34</v>
      </c>
      <c r="B332" s="520"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16">Z332</f>
        <v>0</v>
      </c>
      <c r="AA333" s="411">
        <f t="shared" ref="AA333" si="917">AA332</f>
        <v>0</v>
      </c>
      <c r="AB333" s="411">
        <f t="shared" ref="AB333" si="918">AB332</f>
        <v>0</v>
      </c>
      <c r="AC333" s="411">
        <f t="shared" ref="AC333" si="919">AC332</f>
        <v>0</v>
      </c>
      <c r="AD333" s="411">
        <f t="shared" ref="AD333" si="920">AD332</f>
        <v>0</v>
      </c>
      <c r="AE333" s="411">
        <f t="shared" ref="AE333" si="921">AE332</f>
        <v>0</v>
      </c>
      <c r="AF333" s="411">
        <f t="shared" ref="AF333" si="922">AF332</f>
        <v>0</v>
      </c>
      <c r="AG333" s="411">
        <f t="shared" ref="AG333" si="923">AG332</f>
        <v>0</v>
      </c>
      <c r="AH333" s="411">
        <f t="shared" ref="AH333" si="924">AH332</f>
        <v>0</v>
      </c>
      <c r="AI333" s="411">
        <f t="shared" ref="AI333" si="925">AI332</f>
        <v>0</v>
      </c>
      <c r="AJ333" s="411">
        <f t="shared" ref="AJ333" si="926">AJ332</f>
        <v>0</v>
      </c>
      <c r="AK333" s="411">
        <f t="shared" ref="AK333" si="927">AK332</f>
        <v>0</v>
      </c>
      <c r="AL333" s="411">
        <f t="shared" ref="AL333" si="928">AL332</f>
        <v>0</v>
      </c>
      <c r="AM333" s="306"/>
    </row>
    <row r="334" spans="1:39" outlineLevel="1">
      <c r="B334" s="520"/>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outlineLevel="1">
      <c r="A335" s="522">
        <v>35</v>
      </c>
      <c r="B335" s="520"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29">Z335</f>
        <v>0</v>
      </c>
      <c r="AA336" s="411">
        <f t="shared" ref="AA336" si="930">AA335</f>
        <v>0</v>
      </c>
      <c r="AB336" s="411">
        <f t="shared" ref="AB336" si="931">AB335</f>
        <v>0</v>
      </c>
      <c r="AC336" s="411">
        <f t="shared" ref="AC336" si="932">AC335</f>
        <v>0</v>
      </c>
      <c r="AD336" s="411">
        <f t="shared" ref="AD336" si="933">AD335</f>
        <v>0</v>
      </c>
      <c r="AE336" s="411">
        <f t="shared" ref="AE336" si="934">AE335</f>
        <v>0</v>
      </c>
      <c r="AF336" s="411">
        <f t="shared" ref="AF336" si="935">AF335</f>
        <v>0</v>
      </c>
      <c r="AG336" s="411">
        <f t="shared" ref="AG336" si="936">AG335</f>
        <v>0</v>
      </c>
      <c r="AH336" s="411">
        <f t="shared" ref="AH336" si="937">AH335</f>
        <v>0</v>
      </c>
      <c r="AI336" s="411">
        <f t="shared" ref="AI336" si="938">AI335</f>
        <v>0</v>
      </c>
      <c r="AJ336" s="411">
        <f t="shared" ref="AJ336" si="939">AJ335</f>
        <v>0</v>
      </c>
      <c r="AK336" s="411">
        <f t="shared" ref="AK336" si="940">AK335</f>
        <v>0</v>
      </c>
      <c r="AL336" s="411">
        <f t="shared" ref="AL336" si="941">AL335</f>
        <v>0</v>
      </c>
      <c r="AM336" s="306"/>
    </row>
    <row r="337" spans="1:39"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outlineLevel="1">
      <c r="B338" s="288" t="s">
        <v>501</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outlineLevel="1">
      <c r="A339" s="522">
        <v>36</v>
      </c>
      <c r="B339" s="520"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42">Z339</f>
        <v>0</v>
      </c>
      <c r="AA340" s="411">
        <f t="shared" ref="AA340" si="943">AA339</f>
        <v>0</v>
      </c>
      <c r="AB340" s="411">
        <f t="shared" ref="AB340" si="944">AB339</f>
        <v>0</v>
      </c>
      <c r="AC340" s="411">
        <f t="shared" ref="AC340" si="945">AC339</f>
        <v>0</v>
      </c>
      <c r="AD340" s="411">
        <f t="shared" ref="AD340" si="946">AD339</f>
        <v>0</v>
      </c>
      <c r="AE340" s="411">
        <f t="shared" ref="AE340" si="947">AE339</f>
        <v>0</v>
      </c>
      <c r="AF340" s="411">
        <f t="shared" ref="AF340" si="948">AF339</f>
        <v>0</v>
      </c>
      <c r="AG340" s="411">
        <f t="shared" ref="AG340" si="949">AG339</f>
        <v>0</v>
      </c>
      <c r="AH340" s="411">
        <f t="shared" ref="AH340" si="950">AH339</f>
        <v>0</v>
      </c>
      <c r="AI340" s="411">
        <f t="shared" ref="AI340" si="951">AI339</f>
        <v>0</v>
      </c>
      <c r="AJ340" s="411">
        <f t="shared" ref="AJ340" si="952">AJ339</f>
        <v>0</v>
      </c>
      <c r="AK340" s="411">
        <f t="shared" ref="AK340" si="953">AK339</f>
        <v>0</v>
      </c>
      <c r="AL340" s="411">
        <f t="shared" ref="AL340" si="954">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outlineLevel="1">
      <c r="A342" s="522">
        <v>37</v>
      </c>
      <c r="B342" s="520"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55">Z342</f>
        <v>0</v>
      </c>
      <c r="AA343" s="411">
        <f t="shared" ref="AA343" si="956">AA342</f>
        <v>0</v>
      </c>
      <c r="AB343" s="411">
        <f t="shared" ref="AB343" si="957">AB342</f>
        <v>0</v>
      </c>
      <c r="AC343" s="411">
        <f t="shared" ref="AC343" si="958">AC342</f>
        <v>0</v>
      </c>
      <c r="AD343" s="411">
        <f t="shared" ref="AD343" si="959">AD342</f>
        <v>0</v>
      </c>
      <c r="AE343" s="411">
        <f t="shared" ref="AE343" si="960">AE342</f>
        <v>0</v>
      </c>
      <c r="AF343" s="411">
        <f t="shared" ref="AF343" si="961">AF342</f>
        <v>0</v>
      </c>
      <c r="AG343" s="411">
        <f t="shared" ref="AG343" si="962">AG342</f>
        <v>0</v>
      </c>
      <c r="AH343" s="411">
        <f t="shared" ref="AH343" si="963">AH342</f>
        <v>0</v>
      </c>
      <c r="AI343" s="411">
        <f t="shared" ref="AI343" si="964">AI342</f>
        <v>0</v>
      </c>
      <c r="AJ343" s="411">
        <f t="shared" ref="AJ343" si="965">AJ342</f>
        <v>0</v>
      </c>
      <c r="AK343" s="411">
        <f t="shared" ref="AK343" si="966">AK342</f>
        <v>0</v>
      </c>
      <c r="AL343" s="411">
        <f t="shared" ref="AL343" si="96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outlineLevel="1">
      <c r="A345" s="522">
        <v>38</v>
      </c>
      <c r="B345" s="520"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68">Z345</f>
        <v>0</v>
      </c>
      <c r="AA346" s="411">
        <f t="shared" ref="AA346" si="969">AA345</f>
        <v>0</v>
      </c>
      <c r="AB346" s="411">
        <f t="shared" ref="AB346" si="970">AB345</f>
        <v>0</v>
      </c>
      <c r="AC346" s="411">
        <f t="shared" ref="AC346" si="971">AC345</f>
        <v>0</v>
      </c>
      <c r="AD346" s="411">
        <f t="shared" ref="AD346" si="972">AD345</f>
        <v>0</v>
      </c>
      <c r="AE346" s="411">
        <f t="shared" ref="AE346" si="973">AE345</f>
        <v>0</v>
      </c>
      <c r="AF346" s="411">
        <f t="shared" ref="AF346" si="974">AF345</f>
        <v>0</v>
      </c>
      <c r="AG346" s="411">
        <f t="shared" ref="AG346" si="975">AG345</f>
        <v>0</v>
      </c>
      <c r="AH346" s="411">
        <f t="shared" ref="AH346" si="976">AH345</f>
        <v>0</v>
      </c>
      <c r="AI346" s="411">
        <f t="shared" ref="AI346" si="977">AI345</f>
        <v>0</v>
      </c>
      <c r="AJ346" s="411">
        <f t="shared" ref="AJ346" si="978">AJ345</f>
        <v>0</v>
      </c>
      <c r="AK346" s="411">
        <f t="shared" ref="AK346" si="979">AK345</f>
        <v>0</v>
      </c>
      <c r="AL346" s="411">
        <f t="shared" ref="AL346" si="980">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39</v>
      </c>
      <c r="B348" s="520"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81">Z348</f>
        <v>0</v>
      </c>
      <c r="AA349" s="411">
        <f t="shared" ref="AA349" si="982">AA348</f>
        <v>0</v>
      </c>
      <c r="AB349" s="411">
        <f t="shared" ref="AB349" si="983">AB348</f>
        <v>0</v>
      </c>
      <c r="AC349" s="411">
        <f t="shared" ref="AC349" si="984">AC348</f>
        <v>0</v>
      </c>
      <c r="AD349" s="411">
        <f t="shared" ref="AD349" si="985">AD348</f>
        <v>0</v>
      </c>
      <c r="AE349" s="411">
        <f t="shared" ref="AE349" si="986">AE348</f>
        <v>0</v>
      </c>
      <c r="AF349" s="411">
        <f t="shared" ref="AF349" si="987">AF348</f>
        <v>0</v>
      </c>
      <c r="AG349" s="411">
        <f t="shared" ref="AG349" si="988">AG348</f>
        <v>0</v>
      </c>
      <c r="AH349" s="411">
        <f t="shared" ref="AH349" si="989">AH348</f>
        <v>0</v>
      </c>
      <c r="AI349" s="411">
        <f t="shared" ref="AI349" si="990">AI348</f>
        <v>0</v>
      </c>
      <c r="AJ349" s="411">
        <f t="shared" ref="AJ349" si="991">AJ348</f>
        <v>0</v>
      </c>
      <c r="AK349" s="411">
        <f t="shared" ref="AK349" si="992">AK348</f>
        <v>0</v>
      </c>
      <c r="AL349" s="411">
        <f t="shared" ref="AL349" si="993">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2">
        <v>40</v>
      </c>
      <c r="B351" s="520"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94">Z351</f>
        <v>0</v>
      </c>
      <c r="AA352" s="411">
        <f t="shared" ref="AA352" si="995">AA351</f>
        <v>0</v>
      </c>
      <c r="AB352" s="411">
        <f t="shared" ref="AB352" si="996">AB351</f>
        <v>0</v>
      </c>
      <c r="AC352" s="411">
        <f t="shared" ref="AC352" si="997">AC351</f>
        <v>0</v>
      </c>
      <c r="AD352" s="411">
        <f t="shared" ref="AD352" si="998">AD351</f>
        <v>0</v>
      </c>
      <c r="AE352" s="411">
        <f t="shared" ref="AE352" si="999">AE351</f>
        <v>0</v>
      </c>
      <c r="AF352" s="411">
        <f t="shared" ref="AF352" si="1000">AF351</f>
        <v>0</v>
      </c>
      <c r="AG352" s="411">
        <f t="shared" ref="AG352" si="1001">AG351</f>
        <v>0</v>
      </c>
      <c r="AH352" s="411">
        <f t="shared" ref="AH352" si="1002">AH351</f>
        <v>0</v>
      </c>
      <c r="AI352" s="411">
        <f t="shared" ref="AI352" si="1003">AI351</f>
        <v>0</v>
      </c>
      <c r="AJ352" s="411">
        <f t="shared" ref="AJ352" si="1004">AJ351</f>
        <v>0</v>
      </c>
      <c r="AK352" s="411">
        <f t="shared" ref="AK352" si="1005">AK351</f>
        <v>0</v>
      </c>
      <c r="AL352" s="411">
        <f t="shared" ref="AL352" si="1006">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41</v>
      </c>
      <c r="B354" s="520"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1007">Z354</f>
        <v>0</v>
      </c>
      <c r="AA355" s="411">
        <f t="shared" ref="AA355" si="1008">AA354</f>
        <v>0</v>
      </c>
      <c r="AB355" s="411">
        <f t="shared" ref="AB355" si="1009">AB354</f>
        <v>0</v>
      </c>
      <c r="AC355" s="411">
        <f t="shared" ref="AC355" si="1010">AC354</f>
        <v>0</v>
      </c>
      <c r="AD355" s="411">
        <f t="shared" ref="AD355" si="1011">AD354</f>
        <v>0</v>
      </c>
      <c r="AE355" s="411">
        <f t="shared" ref="AE355" si="1012">AE354</f>
        <v>0</v>
      </c>
      <c r="AF355" s="411">
        <f t="shared" ref="AF355" si="1013">AF354</f>
        <v>0</v>
      </c>
      <c r="AG355" s="411">
        <f t="shared" ref="AG355" si="1014">AG354</f>
        <v>0</v>
      </c>
      <c r="AH355" s="411">
        <f t="shared" ref="AH355" si="1015">AH354</f>
        <v>0</v>
      </c>
      <c r="AI355" s="411">
        <f t="shared" ref="AI355" si="1016">AI354</f>
        <v>0</v>
      </c>
      <c r="AJ355" s="411">
        <f t="shared" ref="AJ355" si="1017">AJ354</f>
        <v>0</v>
      </c>
      <c r="AK355" s="411">
        <f t="shared" ref="AK355" si="1018">AK354</f>
        <v>0</v>
      </c>
      <c r="AL355" s="411">
        <f t="shared" ref="AL355" si="1019">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522">
        <v>42</v>
      </c>
      <c r="B357" s="520"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1020">Z357</f>
        <v>0</v>
      </c>
      <c r="AA358" s="411">
        <f t="shared" ref="AA358" si="1021">AA357</f>
        <v>0</v>
      </c>
      <c r="AB358" s="411">
        <f t="shared" ref="AB358" si="1022">AB357</f>
        <v>0</v>
      </c>
      <c r="AC358" s="411">
        <f t="shared" ref="AC358" si="1023">AC357</f>
        <v>0</v>
      </c>
      <c r="AD358" s="411">
        <f t="shared" ref="AD358" si="1024">AD357</f>
        <v>0</v>
      </c>
      <c r="AE358" s="411">
        <f t="shared" ref="AE358" si="1025">AE357</f>
        <v>0</v>
      </c>
      <c r="AF358" s="411">
        <f t="shared" ref="AF358" si="1026">AF357</f>
        <v>0</v>
      </c>
      <c r="AG358" s="411">
        <f t="shared" ref="AG358" si="1027">AG357</f>
        <v>0</v>
      </c>
      <c r="AH358" s="411">
        <f t="shared" ref="AH358" si="1028">AH357</f>
        <v>0</v>
      </c>
      <c r="AI358" s="411">
        <f t="shared" ref="AI358" si="1029">AI357</f>
        <v>0</v>
      </c>
      <c r="AJ358" s="411">
        <f t="shared" ref="AJ358" si="1030">AJ357</f>
        <v>0</v>
      </c>
      <c r="AK358" s="411">
        <f t="shared" ref="AK358" si="1031">AK357</f>
        <v>0</v>
      </c>
      <c r="AL358" s="411">
        <f t="shared" ref="AL358" si="103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outlineLevel="1">
      <c r="A360" s="522">
        <v>43</v>
      </c>
      <c r="B360" s="520"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33">Z360</f>
        <v>0</v>
      </c>
      <c r="AA361" s="411">
        <f t="shared" ref="AA361" si="1034">AA360</f>
        <v>0</v>
      </c>
      <c r="AB361" s="411">
        <f t="shared" ref="AB361" si="1035">AB360</f>
        <v>0</v>
      </c>
      <c r="AC361" s="411">
        <f t="shared" ref="AC361" si="1036">AC360</f>
        <v>0</v>
      </c>
      <c r="AD361" s="411">
        <f t="shared" ref="AD361" si="1037">AD360</f>
        <v>0</v>
      </c>
      <c r="AE361" s="411">
        <f t="shared" ref="AE361" si="1038">AE360</f>
        <v>0</v>
      </c>
      <c r="AF361" s="411">
        <f t="shared" ref="AF361" si="1039">AF360</f>
        <v>0</v>
      </c>
      <c r="AG361" s="411">
        <f t="shared" ref="AG361" si="1040">AG360</f>
        <v>0</v>
      </c>
      <c r="AH361" s="411">
        <f t="shared" ref="AH361" si="1041">AH360</f>
        <v>0</v>
      </c>
      <c r="AI361" s="411">
        <f t="shared" ref="AI361" si="1042">AI360</f>
        <v>0</v>
      </c>
      <c r="AJ361" s="411">
        <f t="shared" ref="AJ361" si="1043">AJ360</f>
        <v>0</v>
      </c>
      <c r="AK361" s="411">
        <f t="shared" ref="AK361" si="1044">AK360</f>
        <v>0</v>
      </c>
      <c r="AL361" s="411">
        <f t="shared" ref="AL361" si="1045">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outlineLevel="1">
      <c r="A363" s="522">
        <v>44</v>
      </c>
      <c r="B363" s="520"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46">Z363</f>
        <v>0</v>
      </c>
      <c r="AA364" s="411">
        <f t="shared" ref="AA364" si="1047">AA363</f>
        <v>0</v>
      </c>
      <c r="AB364" s="411">
        <f t="shared" ref="AB364" si="1048">AB363</f>
        <v>0</v>
      </c>
      <c r="AC364" s="411">
        <f t="shared" ref="AC364" si="1049">AC363</f>
        <v>0</v>
      </c>
      <c r="AD364" s="411">
        <f t="shared" ref="AD364" si="1050">AD363</f>
        <v>0</v>
      </c>
      <c r="AE364" s="411">
        <f t="shared" ref="AE364" si="1051">AE363</f>
        <v>0</v>
      </c>
      <c r="AF364" s="411">
        <f t="shared" ref="AF364" si="1052">AF363</f>
        <v>0</v>
      </c>
      <c r="AG364" s="411">
        <f t="shared" ref="AG364" si="1053">AG363</f>
        <v>0</v>
      </c>
      <c r="AH364" s="411">
        <f t="shared" ref="AH364" si="1054">AH363</f>
        <v>0</v>
      </c>
      <c r="AI364" s="411">
        <f t="shared" ref="AI364" si="1055">AI363</f>
        <v>0</v>
      </c>
      <c r="AJ364" s="411">
        <f t="shared" ref="AJ364" si="1056">AJ363</f>
        <v>0</v>
      </c>
      <c r="AK364" s="411">
        <f t="shared" ref="AK364" si="1057">AK363</f>
        <v>0</v>
      </c>
      <c r="AL364" s="411">
        <f t="shared" ref="AL364" si="1058">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45</v>
      </c>
      <c r="B366" s="520"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59">Z366</f>
        <v>0</v>
      </c>
      <c r="AA367" s="411">
        <f t="shared" ref="AA367" si="1060">AA366</f>
        <v>0</v>
      </c>
      <c r="AB367" s="411">
        <f t="shared" ref="AB367" si="1061">AB366</f>
        <v>0</v>
      </c>
      <c r="AC367" s="411">
        <f t="shared" ref="AC367" si="1062">AC366</f>
        <v>0</v>
      </c>
      <c r="AD367" s="411">
        <f t="shared" ref="AD367" si="1063">AD366</f>
        <v>0</v>
      </c>
      <c r="AE367" s="411">
        <f t="shared" ref="AE367" si="1064">AE366</f>
        <v>0</v>
      </c>
      <c r="AF367" s="411">
        <f t="shared" ref="AF367" si="1065">AF366</f>
        <v>0</v>
      </c>
      <c r="AG367" s="411">
        <f t="shared" ref="AG367" si="1066">AG366</f>
        <v>0</v>
      </c>
      <c r="AH367" s="411">
        <f t="shared" ref="AH367" si="1067">AH366</f>
        <v>0</v>
      </c>
      <c r="AI367" s="411">
        <f t="shared" ref="AI367" si="1068">AI366</f>
        <v>0</v>
      </c>
      <c r="AJ367" s="411">
        <f t="shared" ref="AJ367" si="1069">AJ366</f>
        <v>0</v>
      </c>
      <c r="AK367" s="411">
        <f t="shared" ref="AK367" si="1070">AK366</f>
        <v>0</v>
      </c>
      <c r="AL367" s="411">
        <f t="shared" ref="AL367" si="1071">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46</v>
      </c>
      <c r="B369" s="520"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72">Z369</f>
        <v>0</v>
      </c>
      <c r="AA370" s="411">
        <f t="shared" ref="AA370" si="1073">AA369</f>
        <v>0</v>
      </c>
      <c r="AB370" s="411">
        <f t="shared" ref="AB370" si="1074">AB369</f>
        <v>0</v>
      </c>
      <c r="AC370" s="411">
        <f t="shared" ref="AC370" si="1075">AC369</f>
        <v>0</v>
      </c>
      <c r="AD370" s="411">
        <f t="shared" ref="AD370" si="1076">AD369</f>
        <v>0</v>
      </c>
      <c r="AE370" s="411">
        <f t="shared" ref="AE370" si="1077">AE369</f>
        <v>0</v>
      </c>
      <c r="AF370" s="411">
        <f t="shared" ref="AF370" si="1078">AF369</f>
        <v>0</v>
      </c>
      <c r="AG370" s="411">
        <f t="shared" ref="AG370" si="1079">AG369</f>
        <v>0</v>
      </c>
      <c r="AH370" s="411">
        <f t="shared" ref="AH370" si="1080">AH369</f>
        <v>0</v>
      </c>
      <c r="AI370" s="411">
        <f t="shared" ref="AI370" si="1081">AI369</f>
        <v>0</v>
      </c>
      <c r="AJ370" s="411">
        <f t="shared" ref="AJ370" si="1082">AJ369</f>
        <v>0</v>
      </c>
      <c r="AK370" s="411">
        <f t="shared" ref="AK370" si="1083">AK369</f>
        <v>0</v>
      </c>
      <c r="AL370" s="411">
        <f t="shared" ref="AL370" si="1084">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47</v>
      </c>
      <c r="B372" s="520"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85">Z372</f>
        <v>0</v>
      </c>
      <c r="AA373" s="411">
        <f t="shared" ref="AA373" si="1086">AA372</f>
        <v>0</v>
      </c>
      <c r="AB373" s="411">
        <f t="shared" ref="AB373" si="1087">AB372</f>
        <v>0</v>
      </c>
      <c r="AC373" s="411">
        <f t="shared" ref="AC373" si="1088">AC372</f>
        <v>0</v>
      </c>
      <c r="AD373" s="411">
        <f t="shared" ref="AD373" si="1089">AD372</f>
        <v>0</v>
      </c>
      <c r="AE373" s="411">
        <f t="shared" ref="AE373" si="1090">AE372</f>
        <v>0</v>
      </c>
      <c r="AF373" s="411">
        <f t="shared" ref="AF373" si="1091">AF372</f>
        <v>0</v>
      </c>
      <c r="AG373" s="411">
        <f t="shared" ref="AG373" si="1092">AG372</f>
        <v>0</v>
      </c>
      <c r="AH373" s="411">
        <f t="shared" ref="AH373" si="1093">AH372</f>
        <v>0</v>
      </c>
      <c r="AI373" s="411">
        <f t="shared" ref="AI373" si="1094">AI372</f>
        <v>0</v>
      </c>
      <c r="AJ373" s="411">
        <f t="shared" ref="AJ373" si="1095">AJ372</f>
        <v>0</v>
      </c>
      <c r="AK373" s="411">
        <f t="shared" ref="AK373" si="1096">AK372</f>
        <v>0</v>
      </c>
      <c r="AL373" s="411">
        <f t="shared" ref="AL373" si="109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45" outlineLevel="1">
      <c r="A375" s="522">
        <v>48</v>
      </c>
      <c r="B375" s="520"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98">Z375</f>
        <v>0</v>
      </c>
      <c r="AA376" s="411">
        <f t="shared" ref="AA376" si="1099">AA375</f>
        <v>0</v>
      </c>
      <c r="AB376" s="411">
        <f t="shared" ref="AB376" si="1100">AB375</f>
        <v>0</v>
      </c>
      <c r="AC376" s="411">
        <f t="shared" ref="AC376" si="1101">AC375</f>
        <v>0</v>
      </c>
      <c r="AD376" s="411">
        <f t="shared" ref="AD376" si="1102">AD375</f>
        <v>0</v>
      </c>
      <c r="AE376" s="411">
        <f t="shared" ref="AE376" si="1103">AE375</f>
        <v>0</v>
      </c>
      <c r="AF376" s="411">
        <f t="shared" ref="AF376" si="1104">AF375</f>
        <v>0</v>
      </c>
      <c r="AG376" s="411">
        <f t="shared" ref="AG376" si="1105">AG375</f>
        <v>0</v>
      </c>
      <c r="AH376" s="411">
        <f t="shared" ref="AH376" si="1106">AH375</f>
        <v>0</v>
      </c>
      <c r="AI376" s="411">
        <f t="shared" ref="AI376" si="1107">AI375</f>
        <v>0</v>
      </c>
      <c r="AJ376" s="411">
        <f t="shared" ref="AJ376" si="1108">AJ375</f>
        <v>0</v>
      </c>
      <c r="AK376" s="411">
        <f t="shared" ref="AK376" si="1109">AK375</f>
        <v>0</v>
      </c>
      <c r="AL376" s="411">
        <f t="shared" ref="AL376" si="1110">AL375</f>
        <v>0</v>
      </c>
      <c r="AM376" s="306"/>
    </row>
    <row r="377" spans="1:42" outlineLevel="1">
      <c r="B377" s="520"/>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outlineLevel="1">
      <c r="A378" s="522">
        <v>49</v>
      </c>
      <c r="B378" s="520"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111">Z378</f>
        <v>0</v>
      </c>
      <c r="AA379" s="411">
        <f t="shared" ref="AA379" si="1112">AA378</f>
        <v>0</v>
      </c>
      <c r="AB379" s="411">
        <f t="shared" ref="AB379" si="1113">AB378</f>
        <v>0</v>
      </c>
      <c r="AC379" s="411">
        <f t="shared" ref="AC379" si="1114">AC378</f>
        <v>0</v>
      </c>
      <c r="AD379" s="411">
        <f t="shared" ref="AD379" si="1115">AD378</f>
        <v>0</v>
      </c>
      <c r="AE379" s="411">
        <f t="shared" ref="AE379" si="1116">AE378</f>
        <v>0</v>
      </c>
      <c r="AF379" s="411">
        <f t="shared" ref="AF379" si="1117">AF378</f>
        <v>0</v>
      </c>
      <c r="AG379" s="411">
        <f t="shared" ref="AG379" si="1118">AG378</f>
        <v>0</v>
      </c>
      <c r="AH379" s="411">
        <f t="shared" ref="AH379" si="1119">AH378</f>
        <v>0</v>
      </c>
      <c r="AI379" s="411">
        <f t="shared" ref="AI379" si="1120">AI378</f>
        <v>0</v>
      </c>
      <c r="AJ379" s="411">
        <f t="shared" ref="AJ379" si="1121">AJ378</f>
        <v>0</v>
      </c>
      <c r="AK379" s="411">
        <f t="shared" ref="AK379" si="1122">AK378</f>
        <v>0</v>
      </c>
      <c r="AL379" s="411">
        <f t="shared" ref="AL379" si="1123">AL378</f>
        <v>0</v>
      </c>
      <c r="AM379" s="306"/>
    </row>
    <row r="380" spans="1:42"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 r="B381" s="327" t="s">
        <v>274</v>
      </c>
      <c r="C381" s="329"/>
      <c r="D381" s="329">
        <f>SUM(D221:D379)</f>
        <v>21615310</v>
      </c>
      <c r="E381" s="329"/>
      <c r="F381" s="329"/>
      <c r="G381" s="329"/>
      <c r="H381" s="329"/>
      <c r="I381" s="329"/>
      <c r="J381" s="329"/>
      <c r="K381" s="329"/>
      <c r="L381" s="329"/>
      <c r="M381" s="329"/>
      <c r="N381" s="329"/>
      <c r="O381" s="329">
        <f>SUM(O221:O379)</f>
        <v>3592</v>
      </c>
      <c r="P381" s="329"/>
      <c r="Q381" s="329"/>
      <c r="R381" s="329"/>
      <c r="S381" s="329"/>
      <c r="T381" s="329"/>
      <c r="U381" s="329"/>
      <c r="V381" s="329"/>
      <c r="W381" s="329"/>
      <c r="X381" s="329"/>
      <c r="Y381" s="329">
        <f>IF(Y219="kWh",SUMPRODUCT(D221:D379,Y221:Y379))</f>
        <v>9349965</v>
      </c>
      <c r="Z381" s="329">
        <f>IF(Z219="kWh",SUMPRODUCT(D221:D379,Z221:Z379))</f>
        <v>1471640.88</v>
      </c>
      <c r="AA381" s="329">
        <f>IF(AA219="kw",SUMPRODUCT(N221:N379,O221:O379,AA221:AA379),SUMPRODUCT(D221:D379,AA221:AA379))</f>
        <v>26146.560000000001</v>
      </c>
      <c r="AB381" s="329">
        <f>IF(AB219="kw",SUMPRODUCT(N221:N379,O221:O379,AB221:AB379),SUMPRODUCT(D221:D379,AB221:AB379))</f>
        <v>0</v>
      </c>
      <c r="AC381" s="329">
        <f>IF(AC219="kw",SUMPRODUCT(N221:N379,O221:O379,AC221:AC379),SUMPRODUCT(D221:D379,AC221:AC379))</f>
        <v>0</v>
      </c>
      <c r="AD381" s="329">
        <f>IF(AD219="kw",SUMPRODUCT(N221:N379,O221:O379,AD221:AD379),SUMPRODUCT(D221:D379,AD221:AD379))</f>
        <v>0</v>
      </c>
      <c r="AE381" s="329">
        <f>IF(AE219="kw",SUMPRODUCT(N221:N379,O221:O379,AE221:AE379),SUMPRODUCT(D221:D379,AE221:AE379))</f>
        <v>0</v>
      </c>
      <c r="AF381" s="329">
        <f>IF(AF219="kw",SUMPRODUCT(N221:N379,O221:O379,AF221:AF379),SUMPRODUCT(D221:D379,AF221:AF379))</f>
        <v>0</v>
      </c>
      <c r="AG381" s="329">
        <f>IF(AG219="kw",SUMPRODUCT(N221:N379,O221:O379,AG221:AG379),SUMPRODUCT(D221:D379,AG221:AG379))</f>
        <v>0</v>
      </c>
      <c r="AH381" s="329">
        <f>IF(AH219="kw",SUMPRODUCT(N221:N379,O221:O379,AH221:AH379),SUMPRODUCT(D221:D379,AH221:AH379))</f>
        <v>0</v>
      </c>
      <c r="AI381" s="329">
        <f>IF(AI219="kw",SUMPRODUCT(N221:N379,O221:O379,AI221:AI379),SUMPRODUCT(D221:D379,AI221:AI379))</f>
        <v>0</v>
      </c>
      <c r="AJ381" s="329">
        <f>IF(AJ219="kw",SUMPRODUCT(N221:N379,O221:O379,AJ221:AJ379),SUMPRODUCT(D221:D379,AJ221:AJ379))</f>
        <v>0</v>
      </c>
      <c r="AK381" s="329">
        <f>IF(AK219="kw",SUMPRODUCT(N221:N379,O221:O379,AK221:AK379),SUMPRODUCT(D221:D379,AK221:AK379))</f>
        <v>0</v>
      </c>
      <c r="AL381" s="329">
        <f>IF(AL219="kw",SUMPRODUCT(N221:N379,O221:O379,AL221:AL379),SUMPRODUCT(D221:D379,AL221:AL379))</f>
        <v>0</v>
      </c>
      <c r="AM381" s="330"/>
    </row>
    <row r="382" spans="1:42" ht="15.75">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HLOOKUP(Y218,'2. LRAMVA Threshold'!$B$42:$Q$53,8,FALSE)</f>
        <v>3348102</v>
      </c>
      <c r="Z382" s="392">
        <f>HLOOKUP(Z218,'2. LRAMVA Threshold'!$B$42:$Q$53,8,FALSE)</f>
        <v>3280740</v>
      </c>
      <c r="AA382" s="392">
        <f>HLOOKUP(AA218,'2. LRAMVA Threshold'!$B$42:$Q$53,8,FALSE)</f>
        <v>31326</v>
      </c>
      <c r="AB382" s="392">
        <f>HLOOKUP(AB218,'2. LRAMVA Threshold'!$B$42:$Q$53,8,FALSE)</f>
        <v>0</v>
      </c>
      <c r="AC382" s="392">
        <f>HLOOKUP(AC218,'2. LRAMVA Threshold'!$B$42:$Q$53,8,FALSE)</f>
        <v>0</v>
      </c>
      <c r="AD382" s="392">
        <f>HLOOKUP(AD218,'2. LRAMVA Threshold'!$B$42:$Q$53,8,FALSE)</f>
        <v>0</v>
      </c>
      <c r="AE382" s="392">
        <f>HLOOKUP(AE218,'2. LRAMVA Threshold'!$B$42:$Q$53,8,FALSE)</f>
        <v>0</v>
      </c>
      <c r="AF382" s="392">
        <f>HLOOKUP(AF218,'2. LRAMVA Threshold'!$B$42:$Q$53,8,FALSE)</f>
        <v>0</v>
      </c>
      <c r="AG382" s="392">
        <f>HLOOKUP(AG218,'2. LRAMVA Threshold'!$B$42:$Q$53,8,FALSE)</f>
        <v>0</v>
      </c>
      <c r="AH382" s="392">
        <f>HLOOKUP(AH218,'2. LRAMVA Threshold'!$B$42:$Q$53,8,FALSE)</f>
        <v>0</v>
      </c>
      <c r="AI382" s="392">
        <f>HLOOKUP(AI218,'2. LRAMVA Threshold'!$B$42:$Q$53,8,FALSE)</f>
        <v>0</v>
      </c>
      <c r="AJ382" s="392">
        <f>HLOOKUP(AJ218,'2. LRAMVA Threshold'!$B$42:$Q$53,8,FALSE)</f>
        <v>0</v>
      </c>
      <c r="AK382" s="392">
        <f>HLOOKUP(AK218,'2. LRAMVA Threshold'!$B$42:$Q$53,8,FALSE)</f>
        <v>0</v>
      </c>
      <c r="AL382" s="392">
        <f>HLOOKUP(AL218,'2. LRAMVA Threshold'!$B$42:$Q$53,8,FALSE)</f>
        <v>0</v>
      </c>
      <c r="AM382" s="393"/>
    </row>
    <row r="383" spans="1:42">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9"/>
      <c r="AH383" s="399"/>
      <c r="AI383" s="399"/>
      <c r="AJ383" s="399"/>
      <c r="AK383" s="399"/>
      <c r="AL383" s="399"/>
      <c r="AM383" s="400"/>
    </row>
    <row r="384" spans="1:42">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1.2500000000000001E-2</v>
      </c>
      <c r="Z384" s="341">
        <f>HLOOKUP(Z$35,'3.  Distribution Rates'!$C$122:$P$133,8,FALSE)</f>
        <v>1.2800000000000001E-2</v>
      </c>
      <c r="AA384" s="341">
        <f>HLOOKUP(AA$35,'3.  Distribution Rates'!$C$122:$P$133,8,FALSE)</f>
        <v>4.5715000000000003</v>
      </c>
      <c r="AB384" s="341">
        <f>HLOOKUP(AB$35,'3.  Distribution Rates'!$C$122:$P$133,8,FALSE)</f>
        <v>0</v>
      </c>
      <c r="AC384" s="341">
        <f>HLOOKUP(AC$35,'3.  Distribution Rates'!$C$122:$P$133,8,FALSE)</f>
        <v>0</v>
      </c>
      <c r="AD384" s="341">
        <f>HLOOKUP(AD$35,'3.  Distribution Rates'!$C$122:$P$133,8,FALSE)</f>
        <v>0</v>
      </c>
      <c r="AE384" s="341">
        <f>HLOOKUP(AE$35,'3.  Distribution Rates'!$C$122:$P$133,8,FALSE)</f>
        <v>0</v>
      </c>
      <c r="AF384" s="341">
        <f>HLOOKUP(AF$35,'3.  Distribution Rates'!$C$122:$P$133,8,FALSE)</f>
        <v>0</v>
      </c>
      <c r="AG384" s="341">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20864.763444299777</v>
      </c>
      <c r="Z385" s="378">
        <f>'4.  2011-2014 LRAM'!Z139*Z384</f>
        <v>23716.127556236734</v>
      </c>
      <c r="AA385" s="378">
        <f>'4.  2011-2014 LRAM'!AA139*AA384</f>
        <v>70658.998892927018</v>
      </c>
      <c r="AB385" s="378">
        <f>'4.  2011-2014 LRAM'!AB139*AB384</f>
        <v>0</v>
      </c>
      <c r="AC385" s="378">
        <f>'4.  2011-2014 LRAM'!AC139*AC384</f>
        <v>0</v>
      </c>
      <c r="AD385" s="378">
        <f>'4.  2011-2014 LRAM'!AD139*AD384</f>
        <v>0</v>
      </c>
      <c r="AE385" s="378">
        <f>'4.  2011-2014 LRAM'!AE139*AE384</f>
        <v>0</v>
      </c>
      <c r="AF385" s="378">
        <f>'4.  2011-2014 LRAM'!AF139*AF384</f>
        <v>0</v>
      </c>
      <c r="AG385" s="378">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9">
        <f t="shared" ref="AM385:AM390" si="1124">SUM(Y385:AL385)</f>
        <v>115239.88989346352</v>
      </c>
    </row>
    <row r="386" spans="2:39">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LRAM'!Y268*Y384</f>
        <v>16763.219625014961</v>
      </c>
      <c r="Z386" s="378">
        <f>'4.  2011-2014 LRAM'!Z268*Z384</f>
        <v>15192.545819244877</v>
      </c>
      <c r="AA386" s="378">
        <f>'4.  2011-2014 LRAM'!AA268*AA384</f>
        <v>38142.622517922711</v>
      </c>
      <c r="AB386" s="378">
        <f>'4.  2011-2014 LRAM'!AB268*AB384</f>
        <v>0</v>
      </c>
      <c r="AC386" s="378">
        <f>'4.  2011-2014 LRAM'!AC268*AC384</f>
        <v>0</v>
      </c>
      <c r="AD386" s="378">
        <f>'4.  2011-2014 LRAM'!AD268*AD384</f>
        <v>0</v>
      </c>
      <c r="AE386" s="378">
        <f>'4.  2011-2014 LRAM'!AE268*AE384</f>
        <v>0</v>
      </c>
      <c r="AF386" s="378">
        <f>'4.  2011-2014 LRAM'!AF268*AF384</f>
        <v>0</v>
      </c>
      <c r="AG386" s="378">
        <f>'4.  2011-2014 LRAM'!AG268*AG384</f>
        <v>0</v>
      </c>
      <c r="AH386" s="378">
        <f>'4.  2011-2014 LRAM'!AH268*AH384</f>
        <v>0</v>
      </c>
      <c r="AI386" s="378">
        <f>'4.  2011-2014 LRAM'!AI268*AI384</f>
        <v>0</v>
      </c>
      <c r="AJ386" s="378">
        <f>'4.  2011-2014 LRAM'!AJ268*AJ384</f>
        <v>0</v>
      </c>
      <c r="AK386" s="378">
        <f>'4.  2011-2014 LRAM'!AK268*AK384</f>
        <v>0</v>
      </c>
      <c r="AL386" s="378">
        <f>'4.  2011-2014 LRAM'!AL268*AL384</f>
        <v>0</v>
      </c>
      <c r="AM386" s="629">
        <f t="shared" si="1124"/>
        <v>70098.387962182547</v>
      </c>
    </row>
    <row r="387" spans="2:39">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LRAM'!Y397*Y384</f>
        <v>18941.023950300347</v>
      </c>
      <c r="Z387" s="378">
        <f>'4.  2011-2014 LRAM'!Z397*Z384</f>
        <v>20011.480763887535</v>
      </c>
      <c r="AA387" s="378">
        <f>'4.  2011-2014 LRAM'!AA397*AA384</f>
        <v>57178.361125012925</v>
      </c>
      <c r="AB387" s="378">
        <f>'4.  2011-2014 LRAM'!AB397*AB384</f>
        <v>0</v>
      </c>
      <c r="AC387" s="378">
        <f>'4.  2011-2014 LRAM'!AC397*AC384</f>
        <v>0</v>
      </c>
      <c r="AD387" s="378">
        <f>'4.  2011-2014 LRAM'!AD397*AD384</f>
        <v>0</v>
      </c>
      <c r="AE387" s="378">
        <f>'4.  2011-2014 LRAM'!AE397*AE384</f>
        <v>0</v>
      </c>
      <c r="AF387" s="378">
        <f>'4.  2011-2014 LRAM'!AF397*AF384</f>
        <v>0</v>
      </c>
      <c r="AG387" s="378">
        <f>'4.  2011-2014 LRAM'!AG397*AG384</f>
        <v>0</v>
      </c>
      <c r="AH387" s="378">
        <f>'4.  2011-2014 LRAM'!AH397*AH384</f>
        <v>0</v>
      </c>
      <c r="AI387" s="378">
        <f>'4.  2011-2014 LRAM'!AI397*AI384</f>
        <v>0</v>
      </c>
      <c r="AJ387" s="378">
        <f>'4.  2011-2014 LRAM'!AJ397*AJ384</f>
        <v>0</v>
      </c>
      <c r="AK387" s="378">
        <f>'4.  2011-2014 LRAM'!AK397*AK384</f>
        <v>0</v>
      </c>
      <c r="AL387" s="378">
        <f>'4.  2011-2014 LRAM'!AL397*AL384</f>
        <v>0</v>
      </c>
      <c r="AM387" s="629">
        <f t="shared" si="1124"/>
        <v>96130.865839200807</v>
      </c>
    </row>
    <row r="388" spans="2:39">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LRAM'!Y527*Y384</f>
        <v>45396.34546213047</v>
      </c>
      <c r="Z388" s="378">
        <f>'4.  2011-2014 LRAM'!Z527*Z384</f>
        <v>21777.247584960001</v>
      </c>
      <c r="AA388" s="378">
        <f>'4.  2011-2014 LRAM'!AA527*AA384</f>
        <v>45423.947704791288</v>
      </c>
      <c r="AB388" s="378">
        <f>'4.  2011-2014 LRAM'!AB527*AB384</f>
        <v>0</v>
      </c>
      <c r="AC388" s="378">
        <f>'4.  2011-2014 LRAM'!AC527*AC384</f>
        <v>0</v>
      </c>
      <c r="AD388" s="378">
        <f>'4.  2011-2014 LRAM'!AD527*AD384</f>
        <v>0</v>
      </c>
      <c r="AE388" s="378">
        <f>'4.  2011-2014 LRAM'!AE527*AE384</f>
        <v>0</v>
      </c>
      <c r="AF388" s="378">
        <f>'4.  2011-2014 LRAM'!AF527*AF384</f>
        <v>0</v>
      </c>
      <c r="AG388" s="378">
        <f>'4.  2011-2014 LRAM'!AG527*AG384</f>
        <v>0</v>
      </c>
      <c r="AH388" s="378">
        <f>'4.  2011-2014 LRAM'!AH527*AH384</f>
        <v>0</v>
      </c>
      <c r="AI388" s="378">
        <f>'4.  2011-2014 LRAM'!AI527*AI384</f>
        <v>0</v>
      </c>
      <c r="AJ388" s="378">
        <f>'4.  2011-2014 LRAM'!AJ527*AJ384</f>
        <v>0</v>
      </c>
      <c r="AK388" s="378">
        <f>'4.  2011-2014 LRAM'!AK527*AK384</f>
        <v>0</v>
      </c>
      <c r="AL388" s="378">
        <f>'4.  2011-2014 LRAM'!AL527*AL384</f>
        <v>0</v>
      </c>
      <c r="AM388" s="629">
        <f t="shared" si="1124"/>
        <v>112597.54075188175</v>
      </c>
    </row>
    <row r="389" spans="2:39">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25">Y208*Y384</f>
        <v>51694.913250000005</v>
      </c>
      <c r="Z389" s="378">
        <f t="shared" si="1125"/>
        <v>47197.069568000006</v>
      </c>
      <c r="AA389" s="378">
        <f t="shared" si="1125"/>
        <v>155926.18488000002</v>
      </c>
      <c r="AB389" s="378">
        <f t="shared" si="1125"/>
        <v>0</v>
      </c>
      <c r="AC389" s="378">
        <f t="shared" si="1125"/>
        <v>0</v>
      </c>
      <c r="AD389" s="378">
        <f t="shared" si="1125"/>
        <v>0</v>
      </c>
      <c r="AE389" s="378">
        <f t="shared" si="1125"/>
        <v>0</v>
      </c>
      <c r="AF389" s="378">
        <f t="shared" si="1125"/>
        <v>0</v>
      </c>
      <c r="AG389" s="378">
        <f t="shared" si="1125"/>
        <v>0</v>
      </c>
      <c r="AH389" s="378">
        <f t="shared" si="1125"/>
        <v>0</v>
      </c>
      <c r="AI389" s="378">
        <f t="shared" si="1125"/>
        <v>0</v>
      </c>
      <c r="AJ389" s="378">
        <f t="shared" si="1125"/>
        <v>0</v>
      </c>
      <c r="AK389" s="378">
        <f t="shared" si="1125"/>
        <v>0</v>
      </c>
      <c r="AL389" s="378">
        <f t="shared" si="1125"/>
        <v>0</v>
      </c>
      <c r="AM389" s="629">
        <f t="shared" si="1124"/>
        <v>254818.16769800003</v>
      </c>
    </row>
    <row r="390" spans="2:39">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116874.5625</v>
      </c>
      <c r="Z390" s="378">
        <f t="shared" ref="Z390:AL390" si="1126">Z381*Z384</f>
        <v>18837.003263999999</v>
      </c>
      <c r="AA390" s="378">
        <f t="shared" si="1126"/>
        <v>119528.99904000001</v>
      </c>
      <c r="AB390" s="378">
        <f t="shared" si="1126"/>
        <v>0</v>
      </c>
      <c r="AC390" s="378">
        <f t="shared" si="1126"/>
        <v>0</v>
      </c>
      <c r="AD390" s="378">
        <f t="shared" si="1126"/>
        <v>0</v>
      </c>
      <c r="AE390" s="378">
        <f t="shared" si="1126"/>
        <v>0</v>
      </c>
      <c r="AF390" s="378">
        <f t="shared" si="1126"/>
        <v>0</v>
      </c>
      <c r="AG390" s="378">
        <f t="shared" si="1126"/>
        <v>0</v>
      </c>
      <c r="AH390" s="378">
        <f t="shared" si="1126"/>
        <v>0</v>
      </c>
      <c r="AI390" s="378">
        <f t="shared" si="1126"/>
        <v>0</v>
      </c>
      <c r="AJ390" s="378">
        <f t="shared" si="1126"/>
        <v>0</v>
      </c>
      <c r="AK390" s="378">
        <f t="shared" si="1126"/>
        <v>0</v>
      </c>
      <c r="AL390" s="378">
        <f t="shared" si="1126"/>
        <v>0</v>
      </c>
      <c r="AM390" s="629">
        <f t="shared" si="1124"/>
        <v>255240.56480400002</v>
      </c>
    </row>
    <row r="391" spans="2:39" ht="15.75">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270534.82823174557</v>
      </c>
      <c r="Z391" s="346">
        <f t="shared" ref="Z391:AE391" si="1127">SUM(Z385:Z390)</f>
        <v>146731.47455632914</v>
      </c>
      <c r="AA391" s="346">
        <f t="shared" si="1127"/>
        <v>486859.11416065402</v>
      </c>
      <c r="AB391" s="346">
        <f t="shared" si="1127"/>
        <v>0</v>
      </c>
      <c r="AC391" s="346">
        <f t="shared" si="1127"/>
        <v>0</v>
      </c>
      <c r="AD391" s="346">
        <f t="shared" si="1127"/>
        <v>0</v>
      </c>
      <c r="AE391" s="346">
        <f t="shared" si="1127"/>
        <v>0</v>
      </c>
      <c r="AF391" s="346">
        <f>SUM(AF385:AF390)</f>
        <v>0</v>
      </c>
      <c r="AG391" s="346">
        <f t="shared" ref="AG391:AL391" si="1128">SUM(AG385:AG390)</f>
        <v>0</v>
      </c>
      <c r="AH391" s="346">
        <f t="shared" si="1128"/>
        <v>0</v>
      </c>
      <c r="AI391" s="346">
        <f t="shared" si="1128"/>
        <v>0</v>
      </c>
      <c r="AJ391" s="346">
        <f t="shared" si="1128"/>
        <v>0</v>
      </c>
      <c r="AK391" s="346">
        <f t="shared" si="1128"/>
        <v>0</v>
      </c>
      <c r="AL391" s="346">
        <f t="shared" si="1128"/>
        <v>0</v>
      </c>
      <c r="AM391" s="407">
        <f>SUM(AM385:AM390)</f>
        <v>904125.41694872873</v>
      </c>
    </row>
    <row r="392" spans="2:39" ht="15.75">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41851.275000000001</v>
      </c>
      <c r="Z392" s="347">
        <f t="shared" ref="Z392:AE392" si="1129">Z382*Z384</f>
        <v>41993.472000000002</v>
      </c>
      <c r="AA392" s="347">
        <f t="shared" si="1129"/>
        <v>143206.80900000001</v>
      </c>
      <c r="AB392" s="347">
        <f t="shared" si="1129"/>
        <v>0</v>
      </c>
      <c r="AC392" s="347">
        <f t="shared" si="1129"/>
        <v>0</v>
      </c>
      <c r="AD392" s="347">
        <f t="shared" si="1129"/>
        <v>0</v>
      </c>
      <c r="AE392" s="347">
        <f t="shared" si="1129"/>
        <v>0</v>
      </c>
      <c r="AF392" s="347">
        <f>AF382*AF384</f>
        <v>0</v>
      </c>
      <c r="AG392" s="347">
        <f t="shared" ref="AG392:AL392" si="1130">AG382*AG384</f>
        <v>0</v>
      </c>
      <c r="AH392" s="347">
        <f t="shared" si="1130"/>
        <v>0</v>
      </c>
      <c r="AI392" s="347">
        <f t="shared" si="1130"/>
        <v>0</v>
      </c>
      <c r="AJ392" s="347">
        <f t="shared" si="1130"/>
        <v>0</v>
      </c>
      <c r="AK392" s="347">
        <f t="shared" si="1130"/>
        <v>0</v>
      </c>
      <c r="AL392" s="347">
        <f t="shared" si="1130"/>
        <v>0</v>
      </c>
      <c r="AM392" s="407">
        <f>SUM(Y392:AL392)</f>
        <v>227051.55600000001</v>
      </c>
    </row>
    <row r="393" spans="2:39" ht="15.75">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351"/>
      <c r="AH393" s="351"/>
      <c r="AI393" s="351"/>
      <c r="AJ393" s="351"/>
      <c r="AK393" s="351"/>
      <c r="AL393" s="351"/>
      <c r="AM393" s="407">
        <f>AM391-AM392</f>
        <v>677073.86094872875</v>
      </c>
    </row>
    <row r="394" spans="2:39">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352"/>
      <c r="AH394" s="352"/>
      <c r="AI394" s="352"/>
      <c r="AJ394" s="352"/>
      <c r="AK394" s="352"/>
      <c r="AL394" s="352"/>
      <c r="AM394" s="348"/>
    </row>
    <row r="395" spans="2:39">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SUMPRODUCT(E221:E379,Y221:Y379)</f>
        <v>9349965</v>
      </c>
      <c r="Z395" s="291">
        <f>SUMPRODUCT(E221:E379,Z221:Z379)</f>
        <v>1471640.88</v>
      </c>
      <c r="AA395" s="291">
        <f t="shared" ref="AA395:AL395" si="1131">IF(AA219="kw",SUMPRODUCT($N$221:$N$379,$P$221:$P$379,AA221:AA379),SUMPRODUCT($E$221:$E$379,AA221:AA379))</f>
        <v>26146.559999999998</v>
      </c>
      <c r="AB395" s="291">
        <f t="shared" si="1131"/>
        <v>0</v>
      </c>
      <c r="AC395" s="291">
        <f t="shared" si="1131"/>
        <v>0</v>
      </c>
      <c r="AD395" s="291">
        <f t="shared" si="1131"/>
        <v>0</v>
      </c>
      <c r="AE395" s="291">
        <f t="shared" si="1131"/>
        <v>0</v>
      </c>
      <c r="AF395" s="291">
        <f t="shared" si="1131"/>
        <v>0</v>
      </c>
      <c r="AG395" s="291">
        <f t="shared" si="1131"/>
        <v>0</v>
      </c>
      <c r="AH395" s="291">
        <f t="shared" si="1131"/>
        <v>0</v>
      </c>
      <c r="AI395" s="291">
        <f t="shared" si="1131"/>
        <v>0</v>
      </c>
      <c r="AJ395" s="291">
        <f t="shared" si="1131"/>
        <v>0</v>
      </c>
      <c r="AK395" s="291">
        <f t="shared" si="1131"/>
        <v>0</v>
      </c>
      <c r="AL395" s="291">
        <f t="shared" si="1131"/>
        <v>0</v>
      </c>
      <c r="AM395" s="348"/>
    </row>
    <row r="396" spans="2:39">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SUMPRODUCT(F221:F379,Y221:Y379)</f>
        <v>9349965</v>
      </c>
      <c r="Z396" s="291">
        <f>SUMPRODUCT(F221:F379,Z221:Z379)</f>
        <v>1563626.4</v>
      </c>
      <c r="AA396" s="291">
        <f t="shared" ref="AA396:AL396" si="1132">IF(AA219="kw",SUMPRODUCT($N$221:$N$379,$Q$221:$Q$379,AA221:AA379),SUMPRODUCT($F$221:$F$379,AA221:AA379))</f>
        <v>29451.839999999997</v>
      </c>
      <c r="AB396" s="291">
        <f t="shared" si="1132"/>
        <v>0</v>
      </c>
      <c r="AC396" s="291">
        <f t="shared" si="1132"/>
        <v>0</v>
      </c>
      <c r="AD396" s="291">
        <f t="shared" si="1132"/>
        <v>0</v>
      </c>
      <c r="AE396" s="291">
        <f t="shared" si="1132"/>
        <v>0</v>
      </c>
      <c r="AF396" s="291">
        <f t="shared" si="1132"/>
        <v>0</v>
      </c>
      <c r="AG396" s="291">
        <f t="shared" si="1132"/>
        <v>0</v>
      </c>
      <c r="AH396" s="291">
        <f t="shared" si="1132"/>
        <v>0</v>
      </c>
      <c r="AI396" s="291">
        <f t="shared" si="1132"/>
        <v>0</v>
      </c>
      <c r="AJ396" s="291">
        <f t="shared" si="1132"/>
        <v>0</v>
      </c>
      <c r="AK396" s="291">
        <f t="shared" si="1132"/>
        <v>0</v>
      </c>
      <c r="AL396" s="291">
        <f t="shared" si="1132"/>
        <v>0</v>
      </c>
      <c r="AM396" s="337"/>
    </row>
    <row r="397" spans="2:39">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SUMPRODUCT(G221:G379,Y221:Y379)</f>
        <v>9349965</v>
      </c>
      <c r="Z397" s="291">
        <f>SUMPRODUCT(G221:G379,Z221:Z379)</f>
        <v>1563626.4</v>
      </c>
      <c r="AA397" s="291">
        <f t="shared" ref="AA397:AL397" si="1133">IF(AA219="kw",SUMPRODUCT($N$221:$N$379,$R$221:$R$379,AA221:AA379),SUMPRODUCT($G$221:$G$379,AA221:AA379))</f>
        <v>29451.839999999997</v>
      </c>
      <c r="AB397" s="291">
        <f t="shared" si="1133"/>
        <v>0</v>
      </c>
      <c r="AC397" s="291">
        <f t="shared" si="1133"/>
        <v>0</v>
      </c>
      <c r="AD397" s="291">
        <f t="shared" si="1133"/>
        <v>0</v>
      </c>
      <c r="AE397" s="291">
        <f t="shared" si="1133"/>
        <v>0</v>
      </c>
      <c r="AF397" s="291">
        <f t="shared" si="1133"/>
        <v>0</v>
      </c>
      <c r="AG397" s="291">
        <f t="shared" si="1133"/>
        <v>0</v>
      </c>
      <c r="AH397" s="291">
        <f t="shared" si="1133"/>
        <v>0</v>
      </c>
      <c r="AI397" s="291">
        <f t="shared" si="1133"/>
        <v>0</v>
      </c>
      <c r="AJ397" s="291">
        <f t="shared" si="1133"/>
        <v>0</v>
      </c>
      <c r="AK397" s="291">
        <f t="shared" si="1133"/>
        <v>0</v>
      </c>
      <c r="AL397" s="291">
        <f t="shared" si="1133"/>
        <v>0</v>
      </c>
      <c r="AM397" s="337"/>
    </row>
    <row r="398" spans="2:39">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SUMPRODUCT(H221:H379,Y221:Y379)</f>
        <v>9349965</v>
      </c>
      <c r="Z398" s="326">
        <f>SUMPRODUCT(H221:H379,Z221:Z379)</f>
        <v>1563626.4</v>
      </c>
      <c r="AA398" s="326">
        <f t="shared" ref="AA398:AL398" si="1134">IF(AA219="kw",SUMPRODUCT($N$221:$N$379,$S$221:$S$379,AA221:AA379),SUMPRODUCT($H$221:$H$379,AA221:AA379))</f>
        <v>29451.839999999997</v>
      </c>
      <c r="AB398" s="326">
        <f t="shared" si="1134"/>
        <v>0</v>
      </c>
      <c r="AC398" s="326">
        <f t="shared" si="1134"/>
        <v>0</v>
      </c>
      <c r="AD398" s="326">
        <f t="shared" si="1134"/>
        <v>0</v>
      </c>
      <c r="AE398" s="326">
        <f t="shared" si="1134"/>
        <v>0</v>
      </c>
      <c r="AF398" s="326">
        <f t="shared" si="1134"/>
        <v>0</v>
      </c>
      <c r="AG398" s="326">
        <f t="shared" si="1134"/>
        <v>0</v>
      </c>
      <c r="AH398" s="326">
        <f t="shared" si="1134"/>
        <v>0</v>
      </c>
      <c r="AI398" s="326">
        <f t="shared" si="1134"/>
        <v>0</v>
      </c>
      <c r="AJ398" s="326">
        <f t="shared" si="1134"/>
        <v>0</v>
      </c>
      <c r="AK398" s="326">
        <f t="shared" si="1134"/>
        <v>0</v>
      </c>
      <c r="AL398" s="326">
        <f t="shared" si="1134"/>
        <v>0</v>
      </c>
      <c r="AM398" s="386"/>
    </row>
    <row r="399" spans="2:39" ht="21" customHeight="1">
      <c r="B399" s="368" t="s">
        <v>585</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75">
      <c r="B402" s="280" t="s">
        <v>291</v>
      </c>
      <c r="C402" s="281"/>
      <c r="D402" s="590" t="s">
        <v>525</v>
      </c>
      <c r="E402" s="253"/>
      <c r="F402" s="592"/>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838" t="s">
        <v>211</v>
      </c>
      <c r="C403" s="840" t="s">
        <v>33</v>
      </c>
      <c r="D403" s="284" t="s">
        <v>421</v>
      </c>
      <c r="E403" s="842" t="s">
        <v>209</v>
      </c>
      <c r="F403" s="843"/>
      <c r="G403" s="843"/>
      <c r="H403" s="843"/>
      <c r="I403" s="843"/>
      <c r="J403" s="843"/>
      <c r="K403" s="843"/>
      <c r="L403" s="843"/>
      <c r="M403" s="844"/>
      <c r="N403" s="845" t="s">
        <v>213</v>
      </c>
      <c r="O403" s="284" t="s">
        <v>422</v>
      </c>
      <c r="P403" s="842" t="s">
        <v>212</v>
      </c>
      <c r="Q403" s="843"/>
      <c r="R403" s="843"/>
      <c r="S403" s="843"/>
      <c r="T403" s="843"/>
      <c r="U403" s="843"/>
      <c r="V403" s="843"/>
      <c r="W403" s="843"/>
      <c r="X403" s="844"/>
      <c r="Y403" s="835" t="s">
        <v>243</v>
      </c>
      <c r="Z403" s="836"/>
      <c r="AA403" s="836"/>
      <c r="AB403" s="836"/>
      <c r="AC403" s="836"/>
      <c r="AD403" s="836"/>
      <c r="AE403" s="836"/>
      <c r="AF403" s="836"/>
      <c r="AG403" s="836"/>
      <c r="AH403" s="836"/>
      <c r="AI403" s="836"/>
      <c r="AJ403" s="836"/>
      <c r="AK403" s="836"/>
      <c r="AL403" s="836"/>
      <c r="AM403" s="837"/>
    </row>
    <row r="404" spans="1:39" ht="61.5" customHeight="1">
      <c r="B404" s="839"/>
      <c r="C404" s="841"/>
      <c r="D404" s="285">
        <v>2017</v>
      </c>
      <c r="E404" s="285">
        <v>2018</v>
      </c>
      <c r="F404" s="285">
        <v>2019</v>
      </c>
      <c r="G404" s="285">
        <v>2020</v>
      </c>
      <c r="H404" s="285">
        <v>2021</v>
      </c>
      <c r="I404" s="285">
        <v>2022</v>
      </c>
      <c r="J404" s="285">
        <v>2023</v>
      </c>
      <c r="K404" s="285">
        <v>2024</v>
      </c>
      <c r="L404" s="285">
        <v>2025</v>
      </c>
      <c r="M404" s="285">
        <v>2026</v>
      </c>
      <c r="N404" s="846"/>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GS&gt;50 kW</v>
      </c>
      <c r="AB404" s="285" t="str">
        <f>'1.  LRAMVA Summary'!G52</f>
        <v/>
      </c>
      <c r="AC404" s="285" t="str">
        <f>'1.  LRAMVA Summary'!H52</f>
        <v/>
      </c>
      <c r="AD404" s="285" t="str">
        <f>'1.  LRAMVA Summary'!I52</f>
        <v/>
      </c>
      <c r="AE404" s="285" t="str">
        <f>'1.  LRAMVA Summary'!J52</f>
        <v/>
      </c>
      <c r="AF404" s="285" t="str">
        <f>'1.  LRAMVA Summary'!K52</f>
        <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customHeight="1">
      <c r="A405" s="532"/>
      <c r="B405" s="524" t="s">
        <v>503</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f>'1.  LRAMVA Summary'!G53</f>
        <v>0</v>
      </c>
      <c r="AC405" s="291">
        <f>'1.  LRAMVA Summary'!H53</f>
        <v>0</v>
      </c>
      <c r="AD405" s="291">
        <f>'1.  LRAMVA Summary'!I53</f>
        <v>0</v>
      </c>
      <c r="AE405" s="291">
        <f>'1.  LRAMVA Summary'!J53</f>
        <v>0</v>
      </c>
      <c r="AF405" s="291">
        <f>'1.  LRAMVA Summary'!K53</f>
        <v>0</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75" outlineLevel="1">
      <c r="A406" s="532"/>
      <c r="B406" s="504" t="s">
        <v>496</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outlineLevel="1">
      <c r="A407" s="532">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35">Z407</f>
        <v>0</v>
      </c>
      <c r="AA408" s="411">
        <f t="shared" ref="AA408" si="1136">AA407</f>
        <v>0</v>
      </c>
      <c r="AB408" s="411">
        <f t="shared" ref="AB408" si="1137">AB407</f>
        <v>0</v>
      </c>
      <c r="AC408" s="411">
        <f t="shared" ref="AC408" si="1138">AC407</f>
        <v>0</v>
      </c>
      <c r="AD408" s="411">
        <f t="shared" ref="AD408" si="1139">AD407</f>
        <v>0</v>
      </c>
      <c r="AE408" s="411">
        <f t="shared" ref="AE408" si="1140">AE407</f>
        <v>0</v>
      </c>
      <c r="AF408" s="411">
        <f t="shared" ref="AF408" si="1141">AF407</f>
        <v>0</v>
      </c>
      <c r="AG408" s="411">
        <f t="shared" ref="AG408" si="1142">AG407</f>
        <v>0</v>
      </c>
      <c r="AH408" s="411">
        <f t="shared" ref="AH408" si="1143">AH407</f>
        <v>0</v>
      </c>
      <c r="AI408" s="411">
        <f t="shared" ref="AI408" si="1144">AI407</f>
        <v>0</v>
      </c>
      <c r="AJ408" s="411">
        <f t="shared" ref="AJ408" si="1145">AJ407</f>
        <v>0</v>
      </c>
      <c r="AK408" s="411">
        <f t="shared" ref="AK408" si="1146">AK407</f>
        <v>0</v>
      </c>
      <c r="AL408" s="411">
        <f t="shared" ref="AL408" si="1147">AL407</f>
        <v>0</v>
      </c>
      <c r="AM408" s="297"/>
    </row>
    <row r="409" spans="1:39" ht="15.75" outlineLevel="1">
      <c r="A409" s="532"/>
      <c r="B409" s="525"/>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outlineLevel="1">
      <c r="A410" s="532">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48">Z410</f>
        <v>0</v>
      </c>
      <c r="AA411" s="411">
        <f t="shared" ref="AA411" si="1149">AA410</f>
        <v>0</v>
      </c>
      <c r="AB411" s="411">
        <f t="shared" ref="AB411" si="1150">AB410</f>
        <v>0</v>
      </c>
      <c r="AC411" s="411">
        <f t="shared" ref="AC411" si="1151">AC410</f>
        <v>0</v>
      </c>
      <c r="AD411" s="411">
        <f t="shared" ref="AD411" si="1152">AD410</f>
        <v>0</v>
      </c>
      <c r="AE411" s="411">
        <f t="shared" ref="AE411" si="1153">AE410</f>
        <v>0</v>
      </c>
      <c r="AF411" s="411">
        <f t="shared" ref="AF411" si="1154">AF410</f>
        <v>0</v>
      </c>
      <c r="AG411" s="411">
        <f t="shared" ref="AG411" si="1155">AG410</f>
        <v>0</v>
      </c>
      <c r="AH411" s="411">
        <f t="shared" ref="AH411" si="1156">AH410</f>
        <v>0</v>
      </c>
      <c r="AI411" s="411">
        <f t="shared" ref="AI411" si="1157">AI410</f>
        <v>0</v>
      </c>
      <c r="AJ411" s="411">
        <f t="shared" ref="AJ411" si="1158">AJ410</f>
        <v>0</v>
      </c>
      <c r="AK411" s="411">
        <f t="shared" ref="AK411" si="1159">AK410</f>
        <v>0</v>
      </c>
      <c r="AL411" s="411">
        <f t="shared" ref="AL411" si="1160">AL410</f>
        <v>0</v>
      </c>
      <c r="AM411" s="297"/>
    </row>
    <row r="412" spans="1:39" ht="15.75" outlineLevel="1">
      <c r="A412" s="532"/>
      <c r="B412" s="525"/>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outlineLevel="1">
      <c r="A413" s="532">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61">Z413</f>
        <v>0</v>
      </c>
      <c r="AA414" s="411">
        <f t="shared" ref="AA414" si="1162">AA413</f>
        <v>0</v>
      </c>
      <c r="AB414" s="411">
        <f t="shared" ref="AB414" si="1163">AB413</f>
        <v>0</v>
      </c>
      <c r="AC414" s="411">
        <f t="shared" ref="AC414" si="1164">AC413</f>
        <v>0</v>
      </c>
      <c r="AD414" s="411">
        <f t="shared" ref="AD414" si="1165">AD413</f>
        <v>0</v>
      </c>
      <c r="AE414" s="411">
        <f t="shared" ref="AE414" si="1166">AE413</f>
        <v>0</v>
      </c>
      <c r="AF414" s="411">
        <f t="shared" ref="AF414" si="1167">AF413</f>
        <v>0</v>
      </c>
      <c r="AG414" s="411">
        <f t="shared" ref="AG414" si="1168">AG413</f>
        <v>0</v>
      </c>
      <c r="AH414" s="411">
        <f t="shared" ref="AH414" si="1169">AH413</f>
        <v>0</v>
      </c>
      <c r="AI414" s="411">
        <f t="shared" ref="AI414" si="1170">AI413</f>
        <v>0</v>
      </c>
      <c r="AJ414" s="411">
        <f t="shared" ref="AJ414" si="1171">AJ413</f>
        <v>0</v>
      </c>
      <c r="AK414" s="411">
        <f t="shared" ref="AK414" si="1172">AK413</f>
        <v>0</v>
      </c>
      <c r="AL414" s="411">
        <f t="shared" ref="AL414" si="1173">AL413</f>
        <v>0</v>
      </c>
      <c r="AM414" s="297"/>
    </row>
    <row r="415" spans="1:39" outlineLevel="1">
      <c r="A415" s="532"/>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outlineLevel="1">
      <c r="A416" s="532">
        <v>4</v>
      </c>
      <c r="B416" s="520" t="s">
        <v>677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74">Z416</f>
        <v>0</v>
      </c>
      <c r="AA417" s="411">
        <f t="shared" ref="AA417" si="1175">AA416</f>
        <v>0</v>
      </c>
      <c r="AB417" s="411">
        <f t="shared" ref="AB417" si="1176">AB416</f>
        <v>0</v>
      </c>
      <c r="AC417" s="411">
        <f t="shared" ref="AC417" si="1177">AC416</f>
        <v>0</v>
      </c>
      <c r="AD417" s="411">
        <f t="shared" ref="AD417" si="1178">AD416</f>
        <v>0</v>
      </c>
      <c r="AE417" s="411">
        <f t="shared" ref="AE417" si="1179">AE416</f>
        <v>0</v>
      </c>
      <c r="AF417" s="411">
        <f t="shared" ref="AF417" si="1180">AF416</f>
        <v>0</v>
      </c>
      <c r="AG417" s="411">
        <f t="shared" ref="AG417" si="1181">AG416</f>
        <v>0</v>
      </c>
      <c r="AH417" s="411">
        <f t="shared" ref="AH417" si="1182">AH416</f>
        <v>0</v>
      </c>
      <c r="AI417" s="411">
        <f t="shared" ref="AI417" si="1183">AI416</f>
        <v>0</v>
      </c>
      <c r="AJ417" s="411">
        <f t="shared" ref="AJ417" si="1184">AJ416</f>
        <v>0</v>
      </c>
      <c r="AK417" s="411">
        <f t="shared" ref="AK417" si="1185">AK416</f>
        <v>0</v>
      </c>
      <c r="AL417" s="411">
        <f t="shared" ref="AL417" si="1186">AL416</f>
        <v>0</v>
      </c>
      <c r="AM417" s="297"/>
    </row>
    <row r="418" spans="1:39" outlineLevel="1">
      <c r="A418" s="532"/>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outlineLevel="1">
      <c r="A419" s="532">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32"/>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87">Z419</f>
        <v>0</v>
      </c>
      <c r="AA420" s="411">
        <f t="shared" ref="AA420" si="1188">AA419</f>
        <v>0</v>
      </c>
      <c r="AB420" s="411">
        <f t="shared" ref="AB420" si="1189">AB419</f>
        <v>0</v>
      </c>
      <c r="AC420" s="411">
        <f t="shared" ref="AC420" si="1190">AC419</f>
        <v>0</v>
      </c>
      <c r="AD420" s="411">
        <f t="shared" ref="AD420" si="1191">AD419</f>
        <v>0</v>
      </c>
      <c r="AE420" s="411">
        <f t="shared" ref="AE420" si="1192">AE419</f>
        <v>0</v>
      </c>
      <c r="AF420" s="411">
        <f t="shared" ref="AF420" si="1193">AF419</f>
        <v>0</v>
      </c>
      <c r="AG420" s="411">
        <f t="shared" ref="AG420" si="1194">AG419</f>
        <v>0</v>
      </c>
      <c r="AH420" s="411">
        <f t="shared" ref="AH420" si="1195">AH419</f>
        <v>0</v>
      </c>
      <c r="AI420" s="411">
        <f t="shared" ref="AI420" si="1196">AI419</f>
        <v>0</v>
      </c>
      <c r="AJ420" s="411">
        <f t="shared" ref="AJ420" si="1197">AJ419</f>
        <v>0</v>
      </c>
      <c r="AK420" s="411">
        <f t="shared" ref="AK420" si="1198">AK419</f>
        <v>0</v>
      </c>
      <c r="AL420" s="411">
        <f t="shared" ref="AL420" si="1199">AL419</f>
        <v>0</v>
      </c>
      <c r="AM420" s="297"/>
    </row>
    <row r="421" spans="1:39" outlineLevel="1">
      <c r="A421" s="532"/>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75" outlineLevel="1">
      <c r="A422" s="532"/>
      <c r="B422" s="514" t="s">
        <v>497</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outlineLevel="1">
      <c r="A423" s="532">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00">Z423</f>
        <v>0</v>
      </c>
      <c r="AA424" s="411">
        <f t="shared" ref="AA424" si="1201">AA423</f>
        <v>0</v>
      </c>
      <c r="AB424" s="411">
        <f t="shared" ref="AB424" si="1202">AB423</f>
        <v>0</v>
      </c>
      <c r="AC424" s="411">
        <f t="shared" ref="AC424" si="1203">AC423</f>
        <v>0</v>
      </c>
      <c r="AD424" s="411">
        <f t="shared" ref="AD424" si="1204">AD423</f>
        <v>0</v>
      </c>
      <c r="AE424" s="411">
        <f t="shared" ref="AE424" si="1205">AE423</f>
        <v>0</v>
      </c>
      <c r="AF424" s="411">
        <f t="shared" ref="AF424" si="1206">AF423</f>
        <v>0</v>
      </c>
      <c r="AG424" s="411">
        <f t="shared" ref="AG424" si="1207">AG423</f>
        <v>0</v>
      </c>
      <c r="AH424" s="411">
        <f t="shared" ref="AH424" si="1208">AH423</f>
        <v>0</v>
      </c>
      <c r="AI424" s="411">
        <f t="shared" ref="AI424" si="1209">AI423</f>
        <v>0</v>
      </c>
      <c r="AJ424" s="411">
        <f t="shared" ref="AJ424" si="1210">AJ423</f>
        <v>0</v>
      </c>
      <c r="AK424" s="411">
        <f t="shared" ref="AK424" si="1211">AK423</f>
        <v>0</v>
      </c>
      <c r="AL424" s="411">
        <f t="shared" ref="AL424" si="1212">AL423</f>
        <v>0</v>
      </c>
      <c r="AM424" s="311"/>
    </row>
    <row r="425" spans="1:39" outlineLevel="1">
      <c r="A425" s="532"/>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outlineLevel="1">
      <c r="A426" s="532">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13">Z426</f>
        <v>0</v>
      </c>
      <c r="AA427" s="411">
        <f t="shared" ref="AA427" si="1214">AA426</f>
        <v>0</v>
      </c>
      <c r="AB427" s="411">
        <f t="shared" ref="AB427" si="1215">AB426</f>
        <v>0</v>
      </c>
      <c r="AC427" s="411">
        <f t="shared" ref="AC427" si="1216">AC426</f>
        <v>0</v>
      </c>
      <c r="AD427" s="411">
        <f t="shared" ref="AD427" si="1217">AD426</f>
        <v>0</v>
      </c>
      <c r="AE427" s="411">
        <f t="shared" ref="AE427" si="1218">AE426</f>
        <v>0</v>
      </c>
      <c r="AF427" s="411">
        <f t="shared" ref="AF427" si="1219">AF426</f>
        <v>0</v>
      </c>
      <c r="AG427" s="411">
        <f t="shared" ref="AG427" si="1220">AG426</f>
        <v>0</v>
      </c>
      <c r="AH427" s="411">
        <f t="shared" ref="AH427" si="1221">AH426</f>
        <v>0</v>
      </c>
      <c r="AI427" s="411">
        <f t="shared" ref="AI427" si="1222">AI426</f>
        <v>0</v>
      </c>
      <c r="AJ427" s="411">
        <f t="shared" ref="AJ427" si="1223">AJ426</f>
        <v>0</v>
      </c>
      <c r="AK427" s="411">
        <f t="shared" ref="AK427" si="1224">AK426</f>
        <v>0</v>
      </c>
      <c r="AL427" s="411">
        <f t="shared" ref="AL427" si="1225">AL426</f>
        <v>0</v>
      </c>
      <c r="AM427" s="311"/>
    </row>
    <row r="428" spans="1:39" outlineLevel="1">
      <c r="A428" s="532"/>
      <c r="B428" s="527"/>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outlineLevel="1">
      <c r="A429" s="532">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26">Z429</f>
        <v>0</v>
      </c>
      <c r="AA430" s="411">
        <f t="shared" ref="AA430" si="1227">AA429</f>
        <v>0</v>
      </c>
      <c r="AB430" s="411">
        <f t="shared" ref="AB430" si="1228">AB429</f>
        <v>0</v>
      </c>
      <c r="AC430" s="411">
        <f t="shared" ref="AC430" si="1229">AC429</f>
        <v>0</v>
      </c>
      <c r="AD430" s="411">
        <f t="shared" ref="AD430" si="1230">AD429</f>
        <v>0</v>
      </c>
      <c r="AE430" s="411">
        <f t="shared" ref="AE430" si="1231">AE429</f>
        <v>0</v>
      </c>
      <c r="AF430" s="411">
        <f t="shared" ref="AF430" si="1232">AF429</f>
        <v>0</v>
      </c>
      <c r="AG430" s="411">
        <f t="shared" ref="AG430" si="1233">AG429</f>
        <v>0</v>
      </c>
      <c r="AH430" s="411">
        <f t="shared" ref="AH430" si="1234">AH429</f>
        <v>0</v>
      </c>
      <c r="AI430" s="411">
        <f t="shared" ref="AI430" si="1235">AI429</f>
        <v>0</v>
      </c>
      <c r="AJ430" s="411">
        <f t="shared" ref="AJ430" si="1236">AJ429</f>
        <v>0</v>
      </c>
      <c r="AK430" s="411">
        <f t="shared" ref="AK430" si="1237">AK429</f>
        <v>0</v>
      </c>
      <c r="AL430" s="411">
        <f t="shared" ref="AL430" si="1238">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outlineLevel="1">
      <c r="A432" s="532">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32"/>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39">Z432</f>
        <v>0</v>
      </c>
      <c r="AA433" s="411">
        <f t="shared" ref="AA433" si="1240">AA432</f>
        <v>0</v>
      </c>
      <c r="AB433" s="411">
        <f t="shared" ref="AB433" si="1241">AB432</f>
        <v>0</v>
      </c>
      <c r="AC433" s="411">
        <f t="shared" ref="AC433" si="1242">AC432</f>
        <v>0</v>
      </c>
      <c r="AD433" s="411">
        <f t="shared" ref="AD433" si="1243">AD432</f>
        <v>0</v>
      </c>
      <c r="AE433" s="411">
        <f t="shared" ref="AE433" si="1244">AE432</f>
        <v>0</v>
      </c>
      <c r="AF433" s="411">
        <f t="shared" ref="AF433" si="1245">AF432</f>
        <v>0</v>
      </c>
      <c r="AG433" s="411">
        <f t="shared" ref="AG433" si="1246">AG432</f>
        <v>0</v>
      </c>
      <c r="AH433" s="411">
        <f t="shared" ref="AH433" si="1247">AH432</f>
        <v>0</v>
      </c>
      <c r="AI433" s="411">
        <f t="shared" ref="AI433" si="1248">AI432</f>
        <v>0</v>
      </c>
      <c r="AJ433" s="411">
        <f t="shared" ref="AJ433" si="1249">AJ432</f>
        <v>0</v>
      </c>
      <c r="AK433" s="411">
        <f t="shared" ref="AK433" si="1250">AK432</f>
        <v>0</v>
      </c>
      <c r="AL433" s="411">
        <f t="shared" ref="AL433" si="1251">AL432</f>
        <v>0</v>
      </c>
      <c r="AM433" s="311"/>
    </row>
    <row r="434" spans="1:39"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outlineLevel="1">
      <c r="A435" s="532">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32"/>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52">Z435</f>
        <v>0</v>
      </c>
      <c r="AA436" s="411">
        <f t="shared" ref="AA436" si="1253">AA435</f>
        <v>0</v>
      </c>
      <c r="AB436" s="411">
        <f t="shared" ref="AB436" si="1254">AB435</f>
        <v>0</v>
      </c>
      <c r="AC436" s="411">
        <f t="shared" ref="AC436" si="1255">AC435</f>
        <v>0</v>
      </c>
      <c r="AD436" s="411">
        <f t="shared" ref="AD436" si="1256">AD435</f>
        <v>0</v>
      </c>
      <c r="AE436" s="411">
        <f t="shared" ref="AE436" si="1257">AE435</f>
        <v>0</v>
      </c>
      <c r="AF436" s="411">
        <f t="shared" ref="AF436" si="1258">AF435</f>
        <v>0</v>
      </c>
      <c r="AG436" s="411">
        <f t="shared" ref="AG436" si="1259">AG435</f>
        <v>0</v>
      </c>
      <c r="AH436" s="411">
        <f t="shared" ref="AH436" si="1260">AH435</f>
        <v>0</v>
      </c>
      <c r="AI436" s="411">
        <f t="shared" ref="AI436" si="1261">AI435</f>
        <v>0</v>
      </c>
      <c r="AJ436" s="411">
        <f t="shared" ref="AJ436" si="1262">AJ435</f>
        <v>0</v>
      </c>
      <c r="AK436" s="411">
        <f t="shared" ref="AK436" si="1263">AK435</f>
        <v>0</v>
      </c>
      <c r="AL436" s="411">
        <f t="shared" ref="AL436" si="1264">AL435</f>
        <v>0</v>
      </c>
      <c r="AM436" s="311"/>
    </row>
    <row r="437" spans="1:39" outlineLevel="1">
      <c r="A437" s="532"/>
      <c r="B437" s="527"/>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75" outlineLevel="1">
      <c r="A438" s="532"/>
      <c r="B438" s="504"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outlineLevel="1">
      <c r="A439" s="532">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65">Z439</f>
        <v>0</v>
      </c>
      <c r="AA440" s="411">
        <f t="shared" ref="AA440" si="1266">AA439</f>
        <v>0</v>
      </c>
      <c r="AB440" s="411">
        <f t="shared" ref="AB440" si="1267">AB439</f>
        <v>0</v>
      </c>
      <c r="AC440" s="411">
        <f t="shared" ref="AC440" si="1268">AC439</f>
        <v>0</v>
      </c>
      <c r="AD440" s="411">
        <f t="shared" ref="AD440" si="1269">AD439</f>
        <v>0</v>
      </c>
      <c r="AE440" s="411">
        <f t="shared" ref="AE440" si="1270">AE439</f>
        <v>0</v>
      </c>
      <c r="AF440" s="411">
        <f t="shared" ref="AF440" si="1271">AF439</f>
        <v>0</v>
      </c>
      <c r="AG440" s="411">
        <f t="shared" ref="AG440" si="1272">AG439</f>
        <v>0</v>
      </c>
      <c r="AH440" s="411">
        <f t="shared" ref="AH440" si="1273">AH439</f>
        <v>0</v>
      </c>
      <c r="AI440" s="411">
        <f t="shared" ref="AI440" si="1274">AI439</f>
        <v>0</v>
      </c>
      <c r="AJ440" s="411">
        <f t="shared" ref="AJ440" si="1275">AJ439</f>
        <v>0</v>
      </c>
      <c r="AK440" s="411">
        <f t="shared" ref="AK440" si="1276">AK439</f>
        <v>0</v>
      </c>
      <c r="AL440" s="411">
        <f t="shared" ref="AL440" si="1277">AL439</f>
        <v>0</v>
      </c>
      <c r="AM440" s="297"/>
    </row>
    <row r="441" spans="1:39"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45" outlineLevel="1">
      <c r="A442" s="532">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78">Z442</f>
        <v>0</v>
      </c>
      <c r="AA443" s="411">
        <f t="shared" ref="AA443" si="1279">AA442</f>
        <v>0</v>
      </c>
      <c r="AB443" s="411">
        <f t="shared" ref="AB443" si="1280">AB442</f>
        <v>0</v>
      </c>
      <c r="AC443" s="411">
        <f t="shared" ref="AC443" si="1281">AC442</f>
        <v>0</v>
      </c>
      <c r="AD443" s="411">
        <f t="shared" ref="AD443" si="1282">AD442</f>
        <v>0</v>
      </c>
      <c r="AE443" s="411">
        <f t="shared" ref="AE443" si="1283">AE442</f>
        <v>0</v>
      </c>
      <c r="AF443" s="411">
        <f t="shared" ref="AF443" si="1284">AF442</f>
        <v>0</v>
      </c>
      <c r="AG443" s="411">
        <f t="shared" ref="AG443" si="1285">AG442</f>
        <v>0</v>
      </c>
      <c r="AH443" s="411">
        <f t="shared" ref="AH443" si="1286">AH442</f>
        <v>0</v>
      </c>
      <c r="AI443" s="411">
        <f t="shared" ref="AI443" si="1287">AI442</f>
        <v>0</v>
      </c>
      <c r="AJ443" s="411">
        <f t="shared" ref="AJ443" si="1288">AJ442</f>
        <v>0</v>
      </c>
      <c r="AK443" s="411">
        <f t="shared" ref="AK443" si="1289">AK442</f>
        <v>0</v>
      </c>
      <c r="AL443" s="411">
        <f t="shared" ref="AL443" si="1290">AL442</f>
        <v>0</v>
      </c>
      <c r="AM443" s="297"/>
    </row>
    <row r="444" spans="1:39"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outlineLevel="1">
      <c r="A445" s="532">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32"/>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91">Z445</f>
        <v>0</v>
      </c>
      <c r="AA446" s="411">
        <f t="shared" ref="AA446" si="1292">AA445</f>
        <v>0</v>
      </c>
      <c r="AB446" s="411">
        <f t="shared" ref="AB446" si="1293">AB445</f>
        <v>0</v>
      </c>
      <c r="AC446" s="411">
        <f t="shared" ref="AC446" si="1294">AC445</f>
        <v>0</v>
      </c>
      <c r="AD446" s="411">
        <f t="shared" ref="AD446" si="1295">AD445</f>
        <v>0</v>
      </c>
      <c r="AE446" s="411">
        <f t="shared" ref="AE446" si="1296">AE445</f>
        <v>0</v>
      </c>
      <c r="AF446" s="411">
        <f t="shared" ref="AF446" si="1297">AF445</f>
        <v>0</v>
      </c>
      <c r="AG446" s="411">
        <f t="shared" ref="AG446" si="1298">AG445</f>
        <v>0</v>
      </c>
      <c r="AH446" s="411">
        <f t="shared" ref="AH446" si="1299">AH445</f>
        <v>0</v>
      </c>
      <c r="AI446" s="411">
        <f t="shared" ref="AI446" si="1300">AI445</f>
        <v>0</v>
      </c>
      <c r="AJ446" s="411">
        <f t="shared" ref="AJ446" si="1301">AJ445</f>
        <v>0</v>
      </c>
      <c r="AK446" s="411">
        <f t="shared" ref="AK446" si="1302">AK445</f>
        <v>0</v>
      </c>
      <c r="AL446" s="411">
        <f t="shared" ref="AL446" si="1303">AL445</f>
        <v>0</v>
      </c>
      <c r="AM446" s="306"/>
    </row>
    <row r="447" spans="1:39" outlineLevel="1">
      <c r="A447" s="532"/>
      <c r="B447" s="528"/>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75" outlineLevel="1">
      <c r="A448" s="532"/>
      <c r="B448" s="504"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outlineLevel="1">
      <c r="A449" s="532">
        <v>14</v>
      </c>
      <c r="B449" s="528"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outlineLevel="1">
      <c r="A450" s="532"/>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304">Z449</f>
        <v>0</v>
      </c>
      <c r="AA450" s="411">
        <f t="shared" ref="AA450" si="1305">AA449</f>
        <v>0</v>
      </c>
      <c r="AB450" s="411">
        <f t="shared" ref="AB450" si="1306">AB449</f>
        <v>0</v>
      </c>
      <c r="AC450" s="411">
        <f t="shared" ref="AC450" si="1307">AC449</f>
        <v>0</v>
      </c>
      <c r="AD450" s="411">
        <f t="shared" ref="AD450" si="1308">AD449</f>
        <v>0</v>
      </c>
      <c r="AE450" s="411">
        <f t="shared" ref="AE450" si="1309">AE449</f>
        <v>0</v>
      </c>
      <c r="AF450" s="411">
        <f t="shared" ref="AF450" si="1310">AF449</f>
        <v>0</v>
      </c>
      <c r="AG450" s="411">
        <f t="shared" ref="AG450" si="1311">AG449</f>
        <v>0</v>
      </c>
      <c r="AH450" s="411">
        <f t="shared" ref="AH450" si="1312">AH449</f>
        <v>0</v>
      </c>
      <c r="AI450" s="411">
        <f t="shared" ref="AI450" si="1313">AI449</f>
        <v>0</v>
      </c>
      <c r="AJ450" s="411">
        <f t="shared" ref="AJ450" si="1314">AJ449</f>
        <v>0</v>
      </c>
      <c r="AK450" s="411">
        <f t="shared" ref="AK450" si="1315">AK449</f>
        <v>0</v>
      </c>
      <c r="AL450" s="411">
        <f t="shared" ref="AL450" si="1316">AL449</f>
        <v>0</v>
      </c>
      <c r="AM450" s="297"/>
    </row>
    <row r="451" spans="1:40" outlineLevel="1">
      <c r="A451" s="532"/>
      <c r="B451" s="528"/>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30"/>
    </row>
    <row r="452" spans="1:40" s="309" customFormat="1" ht="15.75" outlineLevel="1">
      <c r="A452" s="532"/>
      <c r="B452" s="504" t="s">
        <v>489</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7"/>
      <c r="AN452" s="631"/>
    </row>
    <row r="453" spans="1:40" outlineLevel="1">
      <c r="A453" s="532">
        <v>15</v>
      </c>
      <c r="B453" s="431" t="s">
        <v>494</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outlineLevel="1">
      <c r="A454" s="532"/>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outlineLevel="1">
      <c r="A455" s="532"/>
      <c r="B455" s="528"/>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outlineLevel="1">
      <c r="A456" s="532">
        <v>16</v>
      </c>
      <c r="B456" s="529" t="s">
        <v>490</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outlineLevel="1">
      <c r="A457" s="532"/>
      <c r="B457" s="529"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18">Z456</f>
        <v>0</v>
      </c>
      <c r="AA457" s="411">
        <f t="shared" si="1318"/>
        <v>0</v>
      </c>
      <c r="AB457" s="411">
        <f t="shared" si="1318"/>
        <v>0</v>
      </c>
      <c r="AC457" s="411">
        <f t="shared" si="1318"/>
        <v>0</v>
      </c>
      <c r="AD457" s="411">
        <f t="shared" si="1318"/>
        <v>0</v>
      </c>
      <c r="AE457" s="411">
        <f t="shared" si="1318"/>
        <v>0</v>
      </c>
      <c r="AF457" s="411">
        <f t="shared" si="1318"/>
        <v>0</v>
      </c>
      <c r="AG457" s="411">
        <f t="shared" si="1318"/>
        <v>0</v>
      </c>
      <c r="AH457" s="411">
        <f t="shared" si="1318"/>
        <v>0</v>
      </c>
      <c r="AI457" s="411">
        <f t="shared" si="1318"/>
        <v>0</v>
      </c>
      <c r="AJ457" s="411">
        <f t="shared" si="1318"/>
        <v>0</v>
      </c>
      <c r="AK457" s="411">
        <f t="shared" si="1318"/>
        <v>0</v>
      </c>
      <c r="AL457" s="411">
        <f t="shared" si="1318"/>
        <v>0</v>
      </c>
      <c r="AM457" s="297"/>
    </row>
    <row r="458" spans="1:40" s="283" customFormat="1" outlineLevel="1">
      <c r="A458" s="532"/>
      <c r="B458" s="529"/>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75" outlineLevel="1">
      <c r="A459" s="532"/>
      <c r="B459" s="530" t="s">
        <v>495</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outlineLevel="1">
      <c r="A460" s="532">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outlineLevel="1">
      <c r="A463" s="532">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306"/>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outlineLevel="1">
      <c r="A466" s="532">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21">Z466</f>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297"/>
    </row>
    <row r="468" spans="1:39" outlineLevel="1">
      <c r="A468" s="532"/>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outlineLevel="1">
      <c r="A469" s="532">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32"/>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22">Y469</f>
        <v>0</v>
      </c>
      <c r="Z470" s="411">
        <f t="shared" si="1322"/>
        <v>0</v>
      </c>
      <c r="AA470" s="411">
        <f t="shared" si="1322"/>
        <v>0</v>
      </c>
      <c r="AB470" s="411">
        <f t="shared" si="1322"/>
        <v>0</v>
      </c>
      <c r="AC470" s="411">
        <f t="shared" si="1322"/>
        <v>0</v>
      </c>
      <c r="AD470" s="411">
        <f t="shared" si="1322"/>
        <v>0</v>
      </c>
      <c r="AE470" s="411">
        <f t="shared" si="1322"/>
        <v>0</v>
      </c>
      <c r="AF470" s="411">
        <f t="shared" si="1322"/>
        <v>0</v>
      </c>
      <c r="AG470" s="411">
        <f t="shared" si="1322"/>
        <v>0</v>
      </c>
      <c r="AH470" s="411">
        <f t="shared" si="1322"/>
        <v>0</v>
      </c>
      <c r="AI470" s="411">
        <f t="shared" si="1322"/>
        <v>0</v>
      </c>
      <c r="AJ470" s="411">
        <f t="shared" si="1322"/>
        <v>0</v>
      </c>
      <c r="AK470" s="411">
        <f t="shared" si="1322"/>
        <v>0</v>
      </c>
      <c r="AL470" s="411">
        <f t="shared" si="1322"/>
        <v>0</v>
      </c>
      <c r="AM470" s="306"/>
    </row>
    <row r="471" spans="1:39" ht="15.75" outlineLevel="1">
      <c r="A471" s="532"/>
      <c r="B471" s="531"/>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75" outlineLevel="1">
      <c r="A472" s="532"/>
      <c r="B472" s="524" t="s">
        <v>502</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75" outlineLevel="1">
      <c r="A473" s="532"/>
      <c r="B473" s="504" t="s">
        <v>498</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113</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23">Z474</f>
        <v>0</v>
      </c>
      <c r="AA475" s="411">
        <f t="shared" ref="AA475" si="1324">AA474</f>
        <v>0</v>
      </c>
      <c r="AB475" s="411">
        <f t="shared" ref="AB475" si="1325">AB474</f>
        <v>0</v>
      </c>
      <c r="AC475" s="411">
        <f t="shared" ref="AC475" si="1326">AC474</f>
        <v>0</v>
      </c>
      <c r="AD475" s="411">
        <f t="shared" ref="AD475" si="1327">AD474</f>
        <v>0</v>
      </c>
      <c r="AE475" s="411">
        <f t="shared" ref="AE475" si="1328">AE474</f>
        <v>0</v>
      </c>
      <c r="AF475" s="411">
        <f t="shared" ref="AF475" si="1329">AF474</f>
        <v>0</v>
      </c>
      <c r="AG475" s="411">
        <f t="shared" ref="AG475" si="1330">AG474</f>
        <v>0</v>
      </c>
      <c r="AH475" s="411">
        <f t="shared" ref="AH475" si="1331">AH474</f>
        <v>0</v>
      </c>
      <c r="AI475" s="411">
        <f t="shared" ref="AI475" si="1332">AI474</f>
        <v>0</v>
      </c>
      <c r="AJ475" s="411">
        <f t="shared" ref="AJ475" si="1333">AJ474</f>
        <v>0</v>
      </c>
      <c r="AK475" s="411">
        <f t="shared" ref="AK475" si="1334">AK474</f>
        <v>0</v>
      </c>
      <c r="AL475" s="411">
        <f t="shared" ref="AL475" si="1335">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36">Z477</f>
        <v>0</v>
      </c>
      <c r="AA478" s="411">
        <f t="shared" ref="AA478" si="1337">AA477</f>
        <v>0</v>
      </c>
      <c r="AB478" s="411">
        <f t="shared" ref="AB478" si="1338">AB477</f>
        <v>0</v>
      </c>
      <c r="AC478" s="411">
        <f t="shared" ref="AC478" si="1339">AC477</f>
        <v>0</v>
      </c>
      <c r="AD478" s="411">
        <f t="shared" ref="AD478" si="1340">AD477</f>
        <v>0</v>
      </c>
      <c r="AE478" s="411">
        <f t="shared" ref="AE478" si="1341">AE477</f>
        <v>0</v>
      </c>
      <c r="AF478" s="411">
        <f t="shared" ref="AF478" si="1342">AF477</f>
        <v>0</v>
      </c>
      <c r="AG478" s="411">
        <f t="shared" ref="AG478" si="1343">AG477</f>
        <v>0</v>
      </c>
      <c r="AH478" s="411">
        <f t="shared" ref="AH478" si="1344">AH477</f>
        <v>0</v>
      </c>
      <c r="AI478" s="411">
        <f t="shared" ref="AI478" si="1345">AI477</f>
        <v>0</v>
      </c>
      <c r="AJ478" s="411">
        <f t="shared" ref="AJ478" si="1346">AJ477</f>
        <v>0</v>
      </c>
      <c r="AK478" s="411">
        <f t="shared" ref="AK478" si="1347">AK477</f>
        <v>0</v>
      </c>
      <c r="AL478" s="411">
        <f t="shared" ref="AL478" si="1348">AL477</f>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49">Z480</f>
        <v>0</v>
      </c>
      <c r="AA481" s="411">
        <f t="shared" ref="AA481" si="1350">AA480</f>
        <v>0</v>
      </c>
      <c r="AB481" s="411">
        <f t="shared" ref="AB481" si="1351">AB480</f>
        <v>0</v>
      </c>
      <c r="AC481" s="411">
        <f t="shared" ref="AC481" si="1352">AC480</f>
        <v>0</v>
      </c>
      <c r="AD481" s="411">
        <f t="shared" ref="AD481" si="1353">AD480</f>
        <v>0</v>
      </c>
      <c r="AE481" s="411">
        <f t="shared" ref="AE481" si="1354">AE480</f>
        <v>0</v>
      </c>
      <c r="AF481" s="411">
        <f t="shared" ref="AF481" si="1355">AF480</f>
        <v>0</v>
      </c>
      <c r="AG481" s="411">
        <f t="shared" ref="AG481" si="1356">AG480</f>
        <v>0</v>
      </c>
      <c r="AH481" s="411">
        <f t="shared" ref="AH481" si="1357">AH480</f>
        <v>0</v>
      </c>
      <c r="AI481" s="411">
        <f t="shared" ref="AI481" si="1358">AI480</f>
        <v>0</v>
      </c>
      <c r="AJ481" s="411">
        <f t="shared" ref="AJ481" si="1359">AJ480</f>
        <v>0</v>
      </c>
      <c r="AK481" s="411">
        <f t="shared" ref="AK481" si="1360">AK480</f>
        <v>0</v>
      </c>
      <c r="AL481" s="411">
        <f t="shared" ref="AL481" si="1361">AL480</f>
        <v>0</v>
      </c>
      <c r="AM481" s="306"/>
    </row>
    <row r="482" spans="1:39"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24</v>
      </c>
      <c r="B483" s="428" t="s">
        <v>116</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39" outlineLevel="1">
      <c r="A484" s="532"/>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f>Y483</f>
        <v>0</v>
      </c>
      <c r="Z484" s="411">
        <f t="shared" ref="Z484" si="1362">Z483</f>
        <v>0</v>
      </c>
      <c r="AA484" s="411">
        <f t="shared" ref="AA484" si="1363">AA483</f>
        <v>0</v>
      </c>
      <c r="AB484" s="411">
        <f t="shared" ref="AB484" si="1364">AB483</f>
        <v>0</v>
      </c>
      <c r="AC484" s="411">
        <f t="shared" ref="AC484" si="1365">AC483</f>
        <v>0</v>
      </c>
      <c r="AD484" s="411">
        <f t="shared" ref="AD484" si="1366">AD483</f>
        <v>0</v>
      </c>
      <c r="AE484" s="411">
        <f t="shared" ref="AE484" si="1367">AE483</f>
        <v>0</v>
      </c>
      <c r="AF484" s="411">
        <f t="shared" ref="AF484" si="1368">AF483</f>
        <v>0</v>
      </c>
      <c r="AG484" s="411">
        <f t="shared" ref="AG484" si="1369">AG483</f>
        <v>0</v>
      </c>
      <c r="AH484" s="411">
        <f t="shared" ref="AH484" si="1370">AH483</f>
        <v>0</v>
      </c>
      <c r="AI484" s="411">
        <f t="shared" ref="AI484" si="1371">AI483</f>
        <v>0</v>
      </c>
      <c r="AJ484" s="411">
        <f t="shared" ref="AJ484" si="1372">AJ483</f>
        <v>0</v>
      </c>
      <c r="AK484" s="411">
        <f t="shared" ref="AK484" si="1373">AK483</f>
        <v>0</v>
      </c>
      <c r="AL484" s="411">
        <f t="shared" ref="AL484" si="1374">AL483</f>
        <v>0</v>
      </c>
      <c r="AM484" s="306"/>
    </row>
    <row r="485" spans="1:39"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2"/>
      <c r="B486" s="504" t="s">
        <v>499</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75">Z487</f>
        <v>0</v>
      </c>
      <c r="AA488" s="411">
        <f t="shared" ref="AA488" si="1376">AA487</f>
        <v>0</v>
      </c>
      <c r="AB488" s="411">
        <f t="shared" ref="AB488" si="1377">AB487</f>
        <v>0</v>
      </c>
      <c r="AC488" s="411">
        <f t="shared" ref="AC488" si="1378">AC487</f>
        <v>0</v>
      </c>
      <c r="AD488" s="411">
        <f t="shared" ref="AD488" si="1379">AD487</f>
        <v>0</v>
      </c>
      <c r="AE488" s="411">
        <f t="shared" ref="AE488" si="1380">AE487</f>
        <v>0</v>
      </c>
      <c r="AF488" s="411">
        <f t="shared" ref="AF488" si="1381">AF487</f>
        <v>0</v>
      </c>
      <c r="AG488" s="411">
        <f t="shared" ref="AG488" si="1382">AG487</f>
        <v>0</v>
      </c>
      <c r="AH488" s="411">
        <f t="shared" ref="AH488" si="1383">AH487</f>
        <v>0</v>
      </c>
      <c r="AI488" s="411">
        <f t="shared" ref="AI488" si="1384">AI487</f>
        <v>0</v>
      </c>
      <c r="AJ488" s="411">
        <f t="shared" ref="AJ488" si="1385">AJ487</f>
        <v>0</v>
      </c>
      <c r="AK488" s="411">
        <f t="shared" ref="AK488" si="1386">AK487</f>
        <v>0</v>
      </c>
      <c r="AL488" s="411">
        <f t="shared" ref="AL488" si="1387">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2">
        <v>26</v>
      </c>
      <c r="B490" s="428" t="s">
        <v>118</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88">Z490</f>
        <v>0</v>
      </c>
      <c r="AA491" s="411">
        <f t="shared" ref="AA491" si="1389">AA490</f>
        <v>0</v>
      </c>
      <c r="AB491" s="411">
        <f t="shared" ref="AB491" si="1390">AB490</f>
        <v>0</v>
      </c>
      <c r="AC491" s="411">
        <f t="shared" ref="AC491" si="1391">AC490</f>
        <v>0</v>
      </c>
      <c r="AD491" s="411">
        <f t="shared" ref="AD491" si="1392">AD490</f>
        <v>0</v>
      </c>
      <c r="AE491" s="411">
        <f t="shared" ref="AE491" si="1393">AE490</f>
        <v>0</v>
      </c>
      <c r="AF491" s="411">
        <f t="shared" ref="AF491" si="1394">AF490</f>
        <v>0</v>
      </c>
      <c r="AG491" s="411">
        <f t="shared" ref="AG491" si="1395">AG490</f>
        <v>0</v>
      </c>
      <c r="AH491" s="411">
        <f t="shared" ref="AH491" si="1396">AH490</f>
        <v>0</v>
      </c>
      <c r="AI491" s="411">
        <f t="shared" ref="AI491" si="1397">AI490</f>
        <v>0</v>
      </c>
      <c r="AJ491" s="411">
        <f t="shared" ref="AJ491" si="1398">AJ490</f>
        <v>0</v>
      </c>
      <c r="AK491" s="411">
        <f t="shared" ref="AK491" si="1399">AK490</f>
        <v>0</v>
      </c>
      <c r="AL491" s="411">
        <f t="shared" ref="AL491" si="1400">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01">Z493</f>
        <v>0</v>
      </c>
      <c r="AA494" s="411">
        <f t="shared" ref="AA494" si="1402">AA493</f>
        <v>0</v>
      </c>
      <c r="AB494" s="411">
        <f t="shared" ref="AB494" si="1403">AB493</f>
        <v>0</v>
      </c>
      <c r="AC494" s="411">
        <f t="shared" ref="AC494" si="1404">AC493</f>
        <v>0</v>
      </c>
      <c r="AD494" s="411">
        <f t="shared" ref="AD494" si="1405">AD493</f>
        <v>0</v>
      </c>
      <c r="AE494" s="411">
        <f t="shared" ref="AE494" si="1406">AE493</f>
        <v>0</v>
      </c>
      <c r="AF494" s="411">
        <f t="shared" ref="AF494" si="1407">AF493</f>
        <v>0</v>
      </c>
      <c r="AG494" s="411">
        <f t="shared" ref="AG494" si="1408">AG493</f>
        <v>0</v>
      </c>
      <c r="AH494" s="411">
        <f t="shared" ref="AH494" si="1409">AH493</f>
        <v>0</v>
      </c>
      <c r="AI494" s="411">
        <f t="shared" ref="AI494" si="1410">AI493</f>
        <v>0</v>
      </c>
      <c r="AJ494" s="411">
        <f t="shared" ref="AJ494" si="1411">AJ493</f>
        <v>0</v>
      </c>
      <c r="AK494" s="411">
        <f t="shared" ref="AK494" si="1412">AK493</f>
        <v>0</v>
      </c>
      <c r="AL494" s="411">
        <f t="shared" ref="AL494" si="1413">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14">Z496</f>
        <v>0</v>
      </c>
      <c r="AA497" s="411">
        <f t="shared" ref="AA497" si="1415">AA496</f>
        <v>0</v>
      </c>
      <c r="AB497" s="411">
        <f t="shared" ref="AB497" si="1416">AB496</f>
        <v>0</v>
      </c>
      <c r="AC497" s="411">
        <f t="shared" ref="AC497" si="1417">AC496</f>
        <v>0</v>
      </c>
      <c r="AD497" s="411">
        <f t="shared" ref="AD497" si="1418">AD496</f>
        <v>0</v>
      </c>
      <c r="AE497" s="411">
        <f t="shared" ref="AE497" si="1419">AE496</f>
        <v>0</v>
      </c>
      <c r="AF497" s="411">
        <f t="shared" ref="AF497" si="1420">AF496</f>
        <v>0</v>
      </c>
      <c r="AG497" s="411">
        <f t="shared" ref="AG497" si="1421">AG496</f>
        <v>0</v>
      </c>
      <c r="AH497" s="411">
        <f t="shared" ref="AH497" si="1422">AH496</f>
        <v>0</v>
      </c>
      <c r="AI497" s="411">
        <f t="shared" ref="AI497" si="1423">AI496</f>
        <v>0</v>
      </c>
      <c r="AJ497" s="411">
        <f t="shared" ref="AJ497" si="1424">AJ496</f>
        <v>0</v>
      </c>
      <c r="AK497" s="411">
        <f t="shared" ref="AK497" si="1425">AK496</f>
        <v>0</v>
      </c>
      <c r="AL497" s="411">
        <f t="shared" ref="AL497" si="1426">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427">Z499</f>
        <v>0</v>
      </c>
      <c r="AA500" s="411">
        <f t="shared" ref="AA500" si="1428">AA499</f>
        <v>0</v>
      </c>
      <c r="AB500" s="411">
        <f t="shared" ref="AB500" si="1429">AB499</f>
        <v>0</v>
      </c>
      <c r="AC500" s="411">
        <f t="shared" ref="AC500" si="1430">AC499</f>
        <v>0</v>
      </c>
      <c r="AD500" s="411">
        <f t="shared" ref="AD500" si="1431">AD499</f>
        <v>0</v>
      </c>
      <c r="AE500" s="411">
        <f t="shared" ref="AE500" si="1432">AE499</f>
        <v>0</v>
      </c>
      <c r="AF500" s="411">
        <f t="shared" ref="AF500" si="1433">AF499</f>
        <v>0</v>
      </c>
      <c r="AG500" s="411">
        <f t="shared" ref="AG500" si="1434">AG499</f>
        <v>0</v>
      </c>
      <c r="AH500" s="411">
        <f t="shared" ref="AH500" si="1435">AH499</f>
        <v>0</v>
      </c>
      <c r="AI500" s="411">
        <f t="shared" ref="AI500" si="1436">AI499</f>
        <v>0</v>
      </c>
      <c r="AJ500" s="411">
        <f t="shared" ref="AJ500" si="1437">AJ499</f>
        <v>0</v>
      </c>
      <c r="AK500" s="411">
        <f t="shared" ref="AK500" si="1438">AK499</f>
        <v>0</v>
      </c>
      <c r="AL500" s="411">
        <f t="shared" ref="AL500" si="1439">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40">Z502</f>
        <v>0</v>
      </c>
      <c r="AA503" s="411">
        <f t="shared" ref="AA503" si="1441">AA502</f>
        <v>0</v>
      </c>
      <c r="AB503" s="411">
        <f t="shared" ref="AB503" si="1442">AB502</f>
        <v>0</v>
      </c>
      <c r="AC503" s="411">
        <f t="shared" ref="AC503" si="1443">AC502</f>
        <v>0</v>
      </c>
      <c r="AD503" s="411">
        <f t="shared" ref="AD503" si="1444">AD502</f>
        <v>0</v>
      </c>
      <c r="AE503" s="411">
        <f t="shared" ref="AE503" si="1445">AE502</f>
        <v>0</v>
      </c>
      <c r="AF503" s="411">
        <f t="shared" ref="AF503" si="1446">AF502</f>
        <v>0</v>
      </c>
      <c r="AG503" s="411">
        <f t="shared" ref="AG503" si="1447">AG502</f>
        <v>0</v>
      </c>
      <c r="AH503" s="411">
        <f t="shared" ref="AH503" si="1448">AH502</f>
        <v>0</v>
      </c>
      <c r="AI503" s="411">
        <f t="shared" ref="AI503" si="1449">AI502</f>
        <v>0</v>
      </c>
      <c r="AJ503" s="411">
        <f t="shared" ref="AJ503" si="1450">AJ502</f>
        <v>0</v>
      </c>
      <c r="AK503" s="411">
        <f t="shared" ref="AK503" si="1451">AK502</f>
        <v>0</v>
      </c>
      <c r="AL503" s="411">
        <f t="shared" ref="AL503" si="1452">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53">Z505</f>
        <v>0</v>
      </c>
      <c r="AA506" s="411">
        <f t="shared" ref="AA506" si="1454">AA505</f>
        <v>0</v>
      </c>
      <c r="AB506" s="411">
        <f t="shared" ref="AB506" si="1455">AB505</f>
        <v>0</v>
      </c>
      <c r="AC506" s="411">
        <f t="shared" ref="AC506" si="1456">AC505</f>
        <v>0</v>
      </c>
      <c r="AD506" s="411">
        <f t="shared" ref="AD506" si="1457">AD505</f>
        <v>0</v>
      </c>
      <c r="AE506" s="411">
        <f t="shared" ref="AE506" si="1458">AE505</f>
        <v>0</v>
      </c>
      <c r="AF506" s="411">
        <f t="shared" ref="AF506" si="1459">AF505</f>
        <v>0</v>
      </c>
      <c r="AG506" s="411">
        <f t="shared" ref="AG506" si="1460">AG505</f>
        <v>0</v>
      </c>
      <c r="AH506" s="411">
        <f t="shared" ref="AH506" si="1461">AH505</f>
        <v>0</v>
      </c>
      <c r="AI506" s="411">
        <f t="shared" ref="AI506" si="1462">AI505</f>
        <v>0</v>
      </c>
      <c r="AJ506" s="411">
        <f t="shared" ref="AJ506" si="1463">AJ505</f>
        <v>0</v>
      </c>
      <c r="AK506" s="411">
        <f t="shared" ref="AK506" si="1464">AK505</f>
        <v>0</v>
      </c>
      <c r="AL506" s="411">
        <f t="shared" ref="AL506" si="1465">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66">Z508</f>
        <v>0</v>
      </c>
      <c r="AA509" s="411">
        <f t="shared" ref="AA509" si="1467">AA508</f>
        <v>0</v>
      </c>
      <c r="AB509" s="411">
        <f t="shared" ref="AB509" si="1468">AB508</f>
        <v>0</v>
      </c>
      <c r="AC509" s="411">
        <f t="shared" ref="AC509" si="1469">AC508</f>
        <v>0</v>
      </c>
      <c r="AD509" s="411">
        <f t="shared" ref="AD509" si="1470">AD508</f>
        <v>0</v>
      </c>
      <c r="AE509" s="411">
        <f t="shared" ref="AE509" si="1471">AE508</f>
        <v>0</v>
      </c>
      <c r="AF509" s="411">
        <f t="shared" ref="AF509" si="1472">AF508</f>
        <v>0</v>
      </c>
      <c r="AG509" s="411">
        <f t="shared" ref="AG509" si="1473">AG508</f>
        <v>0</v>
      </c>
      <c r="AH509" s="411">
        <f t="shared" ref="AH509" si="1474">AH508</f>
        <v>0</v>
      </c>
      <c r="AI509" s="411">
        <f t="shared" ref="AI509" si="1475">AI508</f>
        <v>0</v>
      </c>
      <c r="AJ509" s="411">
        <f t="shared" ref="AJ509" si="1476">AJ508</f>
        <v>0</v>
      </c>
      <c r="AK509" s="411">
        <f t="shared" ref="AK509" si="1477">AK508</f>
        <v>0</v>
      </c>
      <c r="AL509" s="411">
        <f t="shared" ref="AL509" si="1478">AL508</f>
        <v>0</v>
      </c>
      <c r="AM509" s="306"/>
    </row>
    <row r="510" spans="1:39"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2"/>
      <c r="B511" s="504" t="s">
        <v>500</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9">Z512</f>
        <v>0</v>
      </c>
      <c r="AA513" s="411">
        <f t="shared" ref="AA513" si="1480">AA512</f>
        <v>0</v>
      </c>
      <c r="AB513" s="411">
        <f t="shared" ref="AB513" si="1481">AB512</f>
        <v>0</v>
      </c>
      <c r="AC513" s="411">
        <f t="shared" ref="AC513" si="1482">AC512</f>
        <v>0</v>
      </c>
      <c r="AD513" s="411">
        <f t="shared" ref="AD513" si="1483">AD512</f>
        <v>0</v>
      </c>
      <c r="AE513" s="411">
        <f t="shared" ref="AE513" si="1484">AE512</f>
        <v>0</v>
      </c>
      <c r="AF513" s="411">
        <f t="shared" ref="AF513" si="1485">AF512</f>
        <v>0</v>
      </c>
      <c r="AG513" s="411">
        <f t="shared" ref="AG513" si="1486">AG512</f>
        <v>0</v>
      </c>
      <c r="AH513" s="411">
        <f t="shared" ref="AH513" si="1487">AH512</f>
        <v>0</v>
      </c>
      <c r="AI513" s="411">
        <f t="shared" ref="AI513" si="1488">AI512</f>
        <v>0</v>
      </c>
      <c r="AJ513" s="411">
        <f t="shared" ref="AJ513" si="1489">AJ512</f>
        <v>0</v>
      </c>
      <c r="AK513" s="411">
        <f t="shared" ref="AK513" si="1490">AK512</f>
        <v>0</v>
      </c>
      <c r="AL513" s="411">
        <f t="shared" ref="AL513" si="1491">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92">Z515</f>
        <v>0</v>
      </c>
      <c r="AA516" s="411">
        <f t="shared" ref="AA516" si="1493">AA515</f>
        <v>0</v>
      </c>
      <c r="AB516" s="411">
        <f t="shared" ref="AB516" si="1494">AB515</f>
        <v>0</v>
      </c>
      <c r="AC516" s="411">
        <f t="shared" ref="AC516" si="1495">AC515</f>
        <v>0</v>
      </c>
      <c r="AD516" s="411">
        <f t="shared" ref="AD516" si="1496">AD515</f>
        <v>0</v>
      </c>
      <c r="AE516" s="411">
        <f t="shared" ref="AE516" si="1497">AE515</f>
        <v>0</v>
      </c>
      <c r="AF516" s="411">
        <f t="shared" ref="AF516" si="1498">AF515</f>
        <v>0</v>
      </c>
      <c r="AG516" s="411">
        <f t="shared" ref="AG516" si="1499">AG515</f>
        <v>0</v>
      </c>
      <c r="AH516" s="411">
        <f t="shared" ref="AH516" si="1500">AH515</f>
        <v>0</v>
      </c>
      <c r="AI516" s="411">
        <f t="shared" ref="AI516" si="1501">AI515</f>
        <v>0</v>
      </c>
      <c r="AJ516" s="411">
        <f t="shared" ref="AJ516" si="1502">AJ515</f>
        <v>0</v>
      </c>
      <c r="AK516" s="411">
        <f t="shared" ref="AK516" si="1503">AK515</f>
        <v>0</v>
      </c>
      <c r="AL516" s="411">
        <f t="shared" ref="AL516" si="1504">AL515</f>
        <v>0</v>
      </c>
      <c r="AM516" s="306"/>
    </row>
    <row r="517" spans="1:39"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505">Z518</f>
        <v>0</v>
      </c>
      <c r="AA519" s="411">
        <f t="shared" ref="AA519" si="1506">AA518</f>
        <v>0</v>
      </c>
      <c r="AB519" s="411">
        <f t="shared" ref="AB519" si="1507">AB518</f>
        <v>0</v>
      </c>
      <c r="AC519" s="411">
        <f t="shared" ref="AC519" si="1508">AC518</f>
        <v>0</v>
      </c>
      <c r="AD519" s="411">
        <f t="shared" ref="AD519" si="1509">AD518</f>
        <v>0</v>
      </c>
      <c r="AE519" s="411">
        <f t="shared" ref="AE519" si="1510">AE518</f>
        <v>0</v>
      </c>
      <c r="AF519" s="411">
        <f t="shared" ref="AF519" si="1511">AF518</f>
        <v>0</v>
      </c>
      <c r="AG519" s="411">
        <f t="shared" ref="AG519" si="1512">AG518</f>
        <v>0</v>
      </c>
      <c r="AH519" s="411">
        <f t="shared" ref="AH519" si="1513">AH518</f>
        <v>0</v>
      </c>
      <c r="AI519" s="411">
        <f t="shared" ref="AI519" si="1514">AI518</f>
        <v>0</v>
      </c>
      <c r="AJ519" s="411">
        <f t="shared" ref="AJ519" si="1515">AJ518</f>
        <v>0</v>
      </c>
      <c r="AK519" s="411">
        <f t="shared" ref="AK519" si="1516">AK518</f>
        <v>0</v>
      </c>
      <c r="AL519" s="411">
        <f t="shared" ref="AL519" si="1517">AL518</f>
        <v>0</v>
      </c>
      <c r="AM519" s="306"/>
    </row>
    <row r="520" spans="1:39"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2"/>
      <c r="B521" s="504" t="s">
        <v>501</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18">Z522</f>
        <v>0</v>
      </c>
      <c r="AA523" s="411">
        <f t="shared" ref="AA523" si="1519">AA522</f>
        <v>0</v>
      </c>
      <c r="AB523" s="411">
        <f t="shared" ref="AB523" si="1520">AB522</f>
        <v>0</v>
      </c>
      <c r="AC523" s="411">
        <f t="shared" ref="AC523" si="1521">AC522</f>
        <v>0</v>
      </c>
      <c r="AD523" s="411">
        <f t="shared" ref="AD523" si="1522">AD522</f>
        <v>0</v>
      </c>
      <c r="AE523" s="411">
        <f t="shared" ref="AE523" si="1523">AE522</f>
        <v>0</v>
      </c>
      <c r="AF523" s="411">
        <f t="shared" ref="AF523" si="1524">AF522</f>
        <v>0</v>
      </c>
      <c r="AG523" s="411">
        <f t="shared" ref="AG523" si="1525">AG522</f>
        <v>0</v>
      </c>
      <c r="AH523" s="411">
        <f t="shared" ref="AH523" si="1526">AH522</f>
        <v>0</v>
      </c>
      <c r="AI523" s="411">
        <f t="shared" ref="AI523" si="1527">AI522</f>
        <v>0</v>
      </c>
      <c r="AJ523" s="411">
        <f t="shared" ref="AJ523" si="1528">AJ522</f>
        <v>0</v>
      </c>
      <c r="AK523" s="411">
        <f t="shared" ref="AK523" si="1529">AK522</f>
        <v>0</v>
      </c>
      <c r="AL523" s="411">
        <f t="shared" ref="AL523" si="1530">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31">Z525</f>
        <v>0</v>
      </c>
      <c r="AA526" s="411">
        <f t="shared" ref="AA526" si="1532">AA525</f>
        <v>0</v>
      </c>
      <c r="AB526" s="411">
        <f t="shared" ref="AB526" si="1533">AB525</f>
        <v>0</v>
      </c>
      <c r="AC526" s="411">
        <f t="shared" ref="AC526" si="1534">AC525</f>
        <v>0</v>
      </c>
      <c r="AD526" s="411">
        <f t="shared" ref="AD526" si="1535">AD525</f>
        <v>0</v>
      </c>
      <c r="AE526" s="411">
        <f t="shared" ref="AE526" si="1536">AE525</f>
        <v>0</v>
      </c>
      <c r="AF526" s="411">
        <f t="shared" ref="AF526" si="1537">AF525</f>
        <v>0</v>
      </c>
      <c r="AG526" s="411">
        <f t="shared" ref="AG526" si="1538">AG525</f>
        <v>0</v>
      </c>
      <c r="AH526" s="411">
        <f t="shared" ref="AH526" si="1539">AH525</f>
        <v>0</v>
      </c>
      <c r="AI526" s="411">
        <f t="shared" ref="AI526" si="1540">AI525</f>
        <v>0</v>
      </c>
      <c r="AJ526" s="411">
        <f t="shared" ref="AJ526" si="1541">AJ525</f>
        <v>0</v>
      </c>
      <c r="AK526" s="411">
        <f t="shared" ref="AK526" si="1542">AK525</f>
        <v>0</v>
      </c>
      <c r="AL526" s="411">
        <f t="shared" ref="AL526" si="1543">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44">Z528</f>
        <v>0</v>
      </c>
      <c r="AA529" s="411">
        <f t="shared" ref="AA529" si="1545">AA528</f>
        <v>0</v>
      </c>
      <c r="AB529" s="411">
        <f t="shared" ref="AB529" si="1546">AB528</f>
        <v>0</v>
      </c>
      <c r="AC529" s="411">
        <f t="shared" ref="AC529" si="1547">AC528</f>
        <v>0</v>
      </c>
      <c r="AD529" s="411">
        <f t="shared" ref="AD529" si="1548">AD528</f>
        <v>0</v>
      </c>
      <c r="AE529" s="411">
        <f t="shared" ref="AE529" si="1549">AE528</f>
        <v>0</v>
      </c>
      <c r="AF529" s="411">
        <f t="shared" ref="AF529" si="1550">AF528</f>
        <v>0</v>
      </c>
      <c r="AG529" s="411">
        <f t="shared" ref="AG529" si="1551">AG528</f>
        <v>0</v>
      </c>
      <c r="AH529" s="411">
        <f t="shared" ref="AH529" si="1552">AH528</f>
        <v>0</v>
      </c>
      <c r="AI529" s="411">
        <f t="shared" ref="AI529" si="1553">AI528</f>
        <v>0</v>
      </c>
      <c r="AJ529" s="411">
        <f t="shared" ref="AJ529" si="1554">AJ528</f>
        <v>0</v>
      </c>
      <c r="AK529" s="411">
        <f t="shared" ref="AK529" si="1555">AK528</f>
        <v>0</v>
      </c>
      <c r="AL529" s="411">
        <f t="shared" ref="AL529" si="1556">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57">Z531</f>
        <v>0</v>
      </c>
      <c r="AA532" s="411">
        <f t="shared" ref="AA532" si="1558">AA531</f>
        <v>0</v>
      </c>
      <c r="AB532" s="411">
        <f t="shared" ref="AB532" si="1559">AB531</f>
        <v>0</v>
      </c>
      <c r="AC532" s="411">
        <f t="shared" ref="AC532" si="1560">AC531</f>
        <v>0</v>
      </c>
      <c r="AD532" s="411">
        <f t="shared" ref="AD532" si="1561">AD531</f>
        <v>0</v>
      </c>
      <c r="AE532" s="411">
        <f t="shared" ref="AE532" si="1562">AE531</f>
        <v>0</v>
      </c>
      <c r="AF532" s="411">
        <f t="shared" ref="AF532" si="1563">AF531</f>
        <v>0</v>
      </c>
      <c r="AG532" s="411">
        <f t="shared" ref="AG532" si="1564">AG531</f>
        <v>0</v>
      </c>
      <c r="AH532" s="411">
        <f t="shared" ref="AH532" si="1565">AH531</f>
        <v>0</v>
      </c>
      <c r="AI532" s="411">
        <f t="shared" ref="AI532" si="1566">AI531</f>
        <v>0</v>
      </c>
      <c r="AJ532" s="411">
        <f t="shared" ref="AJ532" si="1567">AJ531</f>
        <v>0</v>
      </c>
      <c r="AK532" s="411">
        <f t="shared" ref="AK532" si="1568">AK531</f>
        <v>0</v>
      </c>
      <c r="AL532" s="411">
        <f t="shared" ref="AL532" si="1569">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70">Z534</f>
        <v>0</v>
      </c>
      <c r="AA535" s="411">
        <f t="shared" ref="AA535" si="1571">AA534</f>
        <v>0</v>
      </c>
      <c r="AB535" s="411">
        <f t="shared" ref="AB535" si="1572">AB534</f>
        <v>0</v>
      </c>
      <c r="AC535" s="411">
        <f t="shared" ref="AC535" si="1573">AC534</f>
        <v>0</v>
      </c>
      <c r="AD535" s="411">
        <f t="shared" ref="AD535" si="1574">AD534</f>
        <v>0</v>
      </c>
      <c r="AE535" s="411">
        <f t="shared" ref="AE535" si="1575">AE534</f>
        <v>0</v>
      </c>
      <c r="AF535" s="411">
        <f t="shared" ref="AF535" si="1576">AF534</f>
        <v>0</v>
      </c>
      <c r="AG535" s="411">
        <f t="shared" ref="AG535" si="1577">AG534</f>
        <v>0</v>
      </c>
      <c r="AH535" s="411">
        <f t="shared" ref="AH535" si="1578">AH534</f>
        <v>0</v>
      </c>
      <c r="AI535" s="411">
        <f t="shared" ref="AI535" si="1579">AI534</f>
        <v>0</v>
      </c>
      <c r="AJ535" s="411">
        <f t="shared" ref="AJ535" si="1580">AJ534</f>
        <v>0</v>
      </c>
      <c r="AK535" s="411">
        <f t="shared" ref="AK535" si="1581">AK534</f>
        <v>0</v>
      </c>
      <c r="AL535" s="411">
        <f t="shared" ref="AL535" si="1582">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83">Z537</f>
        <v>0</v>
      </c>
      <c r="AA538" s="411">
        <f t="shared" ref="AA538" si="1584">AA537</f>
        <v>0</v>
      </c>
      <c r="AB538" s="411">
        <f t="shared" ref="AB538" si="1585">AB537</f>
        <v>0</v>
      </c>
      <c r="AC538" s="411">
        <f t="shared" ref="AC538" si="1586">AC537</f>
        <v>0</v>
      </c>
      <c r="AD538" s="411">
        <f t="shared" ref="AD538" si="1587">AD537</f>
        <v>0</v>
      </c>
      <c r="AE538" s="411">
        <f t="shared" ref="AE538" si="1588">AE537</f>
        <v>0</v>
      </c>
      <c r="AF538" s="411">
        <f t="shared" ref="AF538" si="1589">AF537</f>
        <v>0</v>
      </c>
      <c r="AG538" s="411">
        <f t="shared" ref="AG538" si="1590">AG537</f>
        <v>0</v>
      </c>
      <c r="AH538" s="411">
        <f t="shared" ref="AH538" si="1591">AH537</f>
        <v>0</v>
      </c>
      <c r="AI538" s="411">
        <f t="shared" ref="AI538" si="1592">AI537</f>
        <v>0</v>
      </c>
      <c r="AJ538" s="411">
        <f t="shared" ref="AJ538" si="1593">AJ537</f>
        <v>0</v>
      </c>
      <c r="AK538" s="411">
        <f t="shared" ref="AK538" si="1594">AK537</f>
        <v>0</v>
      </c>
      <c r="AL538" s="411">
        <f t="shared" ref="AL538" si="1595">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596">Z540</f>
        <v>0</v>
      </c>
      <c r="AA541" s="411">
        <f t="shared" ref="AA541" si="1597">AA540</f>
        <v>0</v>
      </c>
      <c r="AB541" s="411">
        <f t="shared" ref="AB541" si="1598">AB540</f>
        <v>0</v>
      </c>
      <c r="AC541" s="411">
        <f t="shared" ref="AC541" si="1599">AC540</f>
        <v>0</v>
      </c>
      <c r="AD541" s="411">
        <f t="shared" ref="AD541" si="1600">AD540</f>
        <v>0</v>
      </c>
      <c r="AE541" s="411">
        <f t="shared" ref="AE541" si="1601">AE540</f>
        <v>0</v>
      </c>
      <c r="AF541" s="411">
        <f t="shared" ref="AF541" si="1602">AF540</f>
        <v>0</v>
      </c>
      <c r="AG541" s="411">
        <f t="shared" ref="AG541" si="1603">AG540</f>
        <v>0</v>
      </c>
      <c r="AH541" s="411">
        <f t="shared" ref="AH541" si="1604">AH540</f>
        <v>0</v>
      </c>
      <c r="AI541" s="411">
        <f t="shared" ref="AI541" si="1605">AI540</f>
        <v>0</v>
      </c>
      <c r="AJ541" s="411">
        <f t="shared" ref="AJ541" si="1606">AJ540</f>
        <v>0</v>
      </c>
      <c r="AK541" s="411">
        <f t="shared" ref="AK541" si="1607">AK540</f>
        <v>0</v>
      </c>
      <c r="AL541" s="411">
        <f t="shared" ref="AL541" si="1608">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9">Z543</f>
        <v>0</v>
      </c>
      <c r="AA544" s="411">
        <f t="shared" ref="AA544" si="1610">AA543</f>
        <v>0</v>
      </c>
      <c r="AB544" s="411">
        <f t="shared" ref="AB544" si="1611">AB543</f>
        <v>0</v>
      </c>
      <c r="AC544" s="411">
        <f t="shared" ref="AC544" si="1612">AC543</f>
        <v>0</v>
      </c>
      <c r="AD544" s="411">
        <f t="shared" ref="AD544" si="1613">AD543</f>
        <v>0</v>
      </c>
      <c r="AE544" s="411">
        <f t="shared" ref="AE544" si="1614">AE543</f>
        <v>0</v>
      </c>
      <c r="AF544" s="411">
        <f t="shared" ref="AF544" si="1615">AF543</f>
        <v>0</v>
      </c>
      <c r="AG544" s="411">
        <f t="shared" ref="AG544" si="1616">AG543</f>
        <v>0</v>
      </c>
      <c r="AH544" s="411">
        <f t="shared" ref="AH544" si="1617">AH543</f>
        <v>0</v>
      </c>
      <c r="AI544" s="411">
        <f t="shared" ref="AI544" si="1618">AI543</f>
        <v>0</v>
      </c>
      <c r="AJ544" s="411">
        <f t="shared" ref="AJ544" si="1619">AJ543</f>
        <v>0</v>
      </c>
      <c r="AK544" s="411">
        <f t="shared" ref="AK544" si="1620">AK543</f>
        <v>0</v>
      </c>
      <c r="AL544" s="411">
        <f t="shared" ref="AL544" si="1621">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22">Z546</f>
        <v>0</v>
      </c>
      <c r="AA547" s="411">
        <f t="shared" ref="AA547" si="1623">AA546</f>
        <v>0</v>
      </c>
      <c r="AB547" s="411">
        <f t="shared" ref="AB547" si="1624">AB546</f>
        <v>0</v>
      </c>
      <c r="AC547" s="411">
        <f t="shared" ref="AC547" si="1625">AC546</f>
        <v>0</v>
      </c>
      <c r="AD547" s="411">
        <f t="shared" ref="AD547" si="1626">AD546</f>
        <v>0</v>
      </c>
      <c r="AE547" s="411">
        <f t="shared" ref="AE547" si="1627">AE546</f>
        <v>0</v>
      </c>
      <c r="AF547" s="411">
        <f t="shared" ref="AF547" si="1628">AF546</f>
        <v>0</v>
      </c>
      <c r="AG547" s="411">
        <f t="shared" ref="AG547" si="1629">AG546</f>
        <v>0</v>
      </c>
      <c r="AH547" s="411">
        <f t="shared" ref="AH547" si="1630">AH546</f>
        <v>0</v>
      </c>
      <c r="AI547" s="411">
        <f t="shared" ref="AI547" si="1631">AI546</f>
        <v>0</v>
      </c>
      <c r="AJ547" s="411">
        <f t="shared" ref="AJ547" si="1632">AJ546</f>
        <v>0</v>
      </c>
      <c r="AK547" s="411">
        <f t="shared" ref="AK547" si="1633">AK546</f>
        <v>0</v>
      </c>
      <c r="AL547" s="411">
        <f t="shared" ref="AL547" si="1634">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35">Z549</f>
        <v>0</v>
      </c>
      <c r="AA550" s="411">
        <f t="shared" ref="AA550" si="1636">AA549</f>
        <v>0</v>
      </c>
      <c r="AB550" s="411">
        <f t="shared" ref="AB550" si="1637">AB549</f>
        <v>0</v>
      </c>
      <c r="AC550" s="411">
        <f t="shared" ref="AC550" si="1638">AC549</f>
        <v>0</v>
      </c>
      <c r="AD550" s="411">
        <f t="shared" ref="AD550" si="1639">AD549</f>
        <v>0</v>
      </c>
      <c r="AE550" s="411">
        <f t="shared" ref="AE550" si="1640">AE549</f>
        <v>0</v>
      </c>
      <c r="AF550" s="411">
        <f t="shared" ref="AF550" si="1641">AF549</f>
        <v>0</v>
      </c>
      <c r="AG550" s="411">
        <f t="shared" ref="AG550" si="1642">AG549</f>
        <v>0</v>
      </c>
      <c r="AH550" s="411">
        <f t="shared" ref="AH550" si="1643">AH549</f>
        <v>0</v>
      </c>
      <c r="AI550" s="411">
        <f t="shared" ref="AI550" si="1644">AI549</f>
        <v>0</v>
      </c>
      <c r="AJ550" s="411">
        <f t="shared" ref="AJ550" si="1645">AJ549</f>
        <v>0</v>
      </c>
      <c r="AK550" s="411">
        <f t="shared" ref="AK550" si="1646">AK549</f>
        <v>0</v>
      </c>
      <c r="AL550" s="411">
        <f t="shared" ref="AL550" si="1647">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48">Z552</f>
        <v>0</v>
      </c>
      <c r="AA553" s="411">
        <f t="shared" ref="AA553" si="1649">AA552</f>
        <v>0</v>
      </c>
      <c r="AB553" s="411">
        <f t="shared" ref="AB553" si="1650">AB552</f>
        <v>0</v>
      </c>
      <c r="AC553" s="411">
        <f t="shared" ref="AC553" si="1651">AC552</f>
        <v>0</v>
      </c>
      <c r="AD553" s="411">
        <f t="shared" ref="AD553" si="1652">AD552</f>
        <v>0</v>
      </c>
      <c r="AE553" s="411">
        <f t="shared" ref="AE553" si="1653">AE552</f>
        <v>0</v>
      </c>
      <c r="AF553" s="411">
        <f t="shared" ref="AF553" si="1654">AF552</f>
        <v>0</v>
      </c>
      <c r="AG553" s="411">
        <f t="shared" ref="AG553" si="1655">AG552</f>
        <v>0</v>
      </c>
      <c r="AH553" s="411">
        <f t="shared" ref="AH553" si="1656">AH552</f>
        <v>0</v>
      </c>
      <c r="AI553" s="411">
        <f t="shared" ref="AI553" si="1657">AI552</f>
        <v>0</v>
      </c>
      <c r="AJ553" s="411">
        <f t="shared" ref="AJ553" si="1658">AJ552</f>
        <v>0</v>
      </c>
      <c r="AK553" s="411">
        <f t="shared" ref="AK553" si="1659">AK552</f>
        <v>0</v>
      </c>
      <c r="AL553" s="411">
        <f t="shared" ref="AL553" si="1660">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61">Z555</f>
        <v>0</v>
      </c>
      <c r="AA556" s="411">
        <f t="shared" ref="AA556" si="1662">AA555</f>
        <v>0</v>
      </c>
      <c r="AB556" s="411">
        <f t="shared" ref="AB556" si="1663">AB555</f>
        <v>0</v>
      </c>
      <c r="AC556" s="411">
        <f t="shared" ref="AC556" si="1664">AC555</f>
        <v>0</v>
      </c>
      <c r="AD556" s="411">
        <f t="shared" ref="AD556" si="1665">AD555</f>
        <v>0</v>
      </c>
      <c r="AE556" s="411">
        <f t="shared" ref="AE556" si="1666">AE555</f>
        <v>0</v>
      </c>
      <c r="AF556" s="411">
        <f t="shared" ref="AF556" si="1667">AF555</f>
        <v>0</v>
      </c>
      <c r="AG556" s="411">
        <f t="shared" ref="AG556" si="1668">AG555</f>
        <v>0</v>
      </c>
      <c r="AH556" s="411">
        <f t="shared" ref="AH556" si="1669">AH555</f>
        <v>0</v>
      </c>
      <c r="AI556" s="411">
        <f t="shared" ref="AI556" si="1670">AI555</f>
        <v>0</v>
      </c>
      <c r="AJ556" s="411">
        <f t="shared" ref="AJ556" si="1671">AJ555</f>
        <v>0</v>
      </c>
      <c r="AK556" s="411">
        <f t="shared" ref="AK556" si="1672">AK555</f>
        <v>0</v>
      </c>
      <c r="AL556" s="411">
        <f t="shared" ref="AL556" si="1673">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74">Z558</f>
        <v>0</v>
      </c>
      <c r="AA559" s="411">
        <f t="shared" ref="AA559" si="1675">AA558</f>
        <v>0</v>
      </c>
      <c r="AB559" s="411">
        <f t="shared" ref="AB559" si="1676">AB558</f>
        <v>0</v>
      </c>
      <c r="AC559" s="411">
        <f t="shared" ref="AC559" si="1677">AC558</f>
        <v>0</v>
      </c>
      <c r="AD559" s="411">
        <f t="shared" ref="AD559" si="1678">AD558</f>
        <v>0</v>
      </c>
      <c r="AE559" s="411">
        <f t="shared" ref="AE559" si="1679">AE558</f>
        <v>0</v>
      </c>
      <c r="AF559" s="411">
        <f t="shared" ref="AF559" si="1680">AF558</f>
        <v>0</v>
      </c>
      <c r="AG559" s="411">
        <f t="shared" ref="AG559" si="1681">AG558</f>
        <v>0</v>
      </c>
      <c r="AH559" s="411">
        <f t="shared" ref="AH559" si="1682">AH558</f>
        <v>0</v>
      </c>
      <c r="AI559" s="411">
        <f t="shared" ref="AI559" si="1683">AI558</f>
        <v>0</v>
      </c>
      <c r="AJ559" s="411">
        <f t="shared" ref="AJ559" si="1684">AJ558</f>
        <v>0</v>
      </c>
      <c r="AK559" s="411">
        <f t="shared" ref="AK559" si="1685">AK558</f>
        <v>0</v>
      </c>
      <c r="AL559" s="411">
        <f t="shared" ref="AL559" si="1686">AL558</f>
        <v>0</v>
      </c>
      <c r="AM559" s="306"/>
    </row>
    <row r="560" spans="1:39"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7">Z561</f>
        <v>0</v>
      </c>
      <c r="AA562" s="411">
        <f t="shared" ref="AA562" si="1688">AA561</f>
        <v>0</v>
      </c>
      <c r="AB562" s="411">
        <f t="shared" ref="AB562" si="1689">AB561</f>
        <v>0</v>
      </c>
      <c r="AC562" s="411">
        <f t="shared" ref="AC562" si="1690">AC561</f>
        <v>0</v>
      </c>
      <c r="AD562" s="411">
        <f t="shared" ref="AD562" si="1691">AD561</f>
        <v>0</v>
      </c>
      <c r="AE562" s="411">
        <f t="shared" ref="AE562" si="1692">AE561</f>
        <v>0</v>
      </c>
      <c r="AF562" s="411">
        <f t="shared" ref="AF562" si="1693">AF561</f>
        <v>0</v>
      </c>
      <c r="AG562" s="411">
        <f t="shared" ref="AG562" si="1694">AG561</f>
        <v>0</v>
      </c>
      <c r="AH562" s="411">
        <f t="shared" ref="AH562" si="1695">AH561</f>
        <v>0</v>
      </c>
      <c r="AI562" s="411">
        <f t="shared" ref="AI562" si="1696">AI561</f>
        <v>0</v>
      </c>
      <c r="AJ562" s="411">
        <f t="shared" ref="AJ562" si="1697">AJ561</f>
        <v>0</v>
      </c>
      <c r="AK562" s="411">
        <f t="shared" ref="AK562" si="1698">AK561</f>
        <v>0</v>
      </c>
      <c r="AL562" s="411">
        <f t="shared" ref="AL562" si="1699">AL561</f>
        <v>0</v>
      </c>
      <c r="AM562" s="306"/>
    </row>
    <row r="563" spans="1:39"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292</v>
      </c>
      <c r="C564" s="329"/>
      <c r="D564" s="329">
        <f>SUM(D407:D562)</f>
        <v>0</v>
      </c>
      <c r="E564" s="329"/>
      <c r="F564" s="329"/>
      <c r="G564" s="329"/>
      <c r="H564" s="329"/>
      <c r="I564" s="329"/>
      <c r="J564" s="329"/>
      <c r="K564" s="329"/>
      <c r="L564" s="329"/>
      <c r="M564" s="329"/>
      <c r="N564" s="329"/>
      <c r="O564" s="329">
        <f>SUM(O407:O562)</f>
        <v>0</v>
      </c>
      <c r="P564" s="329"/>
      <c r="Q564" s="329"/>
      <c r="R564" s="329"/>
      <c r="S564" s="329"/>
      <c r="T564" s="329"/>
      <c r="U564" s="329"/>
      <c r="V564" s="329"/>
      <c r="W564" s="329"/>
      <c r="X564" s="329"/>
      <c r="Y564" s="329">
        <f>IF(Y405="kWh",SUMPRODUCT(D407:D562,Y407:Y562))</f>
        <v>0</v>
      </c>
      <c r="Z564" s="329">
        <f>IF(Z405="kWh",SUMPRODUCT(D407:D562,Z407:Z562))</f>
        <v>0</v>
      </c>
      <c r="AA564" s="329">
        <f>IF(AA405="kw",SUMPRODUCT(N407:N562,O407:O562,AA407:AA562),SUMPRODUCT(D407:D562,AA407:AA562))</f>
        <v>0</v>
      </c>
      <c r="AB564" s="329">
        <f>IF(AB405="kw",SUMPRODUCT(N407:N562,O407:O562,AB407:AB562),SUMPRODUCT(D407:D562,AB407:AB562))</f>
        <v>0</v>
      </c>
      <c r="AC564" s="329">
        <f>IF(AC405="kw",SUMPRODUCT(N407:N562,O407:O562,AC407:AC562),SUMPRODUCT(D407:D562,AC407:AC562))</f>
        <v>0</v>
      </c>
      <c r="AD564" s="329">
        <f>IF(AD405="kw",SUMPRODUCT(N407:N562,O407:O562,AD407:AD562),SUMPRODUCT(D407:D562,AD407:AD562))</f>
        <v>0</v>
      </c>
      <c r="AE564" s="329">
        <f>IF(AE405="kw",SUMPRODUCT(N407:N562,O407:O562,AE407:AE562),SUMPRODUCT(D407:D562,AE407:AE562))</f>
        <v>0</v>
      </c>
      <c r="AF564" s="329">
        <f>IF(AF405="kw",SUMPRODUCT(N407:N562,O407:O562,AF407:AF562),SUMPRODUCT(D407:D562,AF407:AF562))</f>
        <v>0</v>
      </c>
      <c r="AG564" s="329">
        <f>IF(AG405="kw",SUMPRODUCT(N407:N562,O407:O562,AG407:AG562),SUMPRODUCT(D407:D562,AG407:AG562))</f>
        <v>0</v>
      </c>
      <c r="AH564" s="329">
        <f>IF(AH405="kw",SUMPRODUCT(N407:N562,O407:O562,AH407:AH562),SUMPRODUCT(D407:D562,AH407:AH562))</f>
        <v>0</v>
      </c>
      <c r="AI564" s="329">
        <f>IF(AI405="kw",SUMPRODUCT(N407:N562,O407:O562,AI407:AI562),SUMPRODUCT(D407:D562,AI407:AI562))</f>
        <v>0</v>
      </c>
      <c r="AJ564" s="329">
        <f>IF(AJ405="kw",SUMPRODUCT(N407:N562,O407:O562,AJ407:AJ562),SUMPRODUCT(D407:D562,AJ407:AJ562))</f>
        <v>0</v>
      </c>
      <c r="AK564" s="329">
        <f>IF(AK405="kw",SUMPRODUCT(N407:N562,O407:O562,AK407:AK562),SUMPRODUCT(D407:D562,AK407:AK562))</f>
        <v>0</v>
      </c>
      <c r="AL564" s="329">
        <f>IF(AL405="kw",SUMPRODUCT(N407:N562,O407:O562,AL407:AL562),SUMPRODUCT(D407:D562,AL407:AL562))</f>
        <v>0</v>
      </c>
      <c r="AM564" s="330"/>
    </row>
    <row r="565" spans="1:39" ht="15.75">
      <c r="B565" s="391" t="s">
        <v>293</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3348102</v>
      </c>
      <c r="Z565" s="392">
        <f>HLOOKUP(Z218,'2. LRAMVA Threshold'!$B$42:$Q$53,9,FALSE)</f>
        <v>3280740</v>
      </c>
      <c r="AA565" s="392">
        <f>HLOOKUP(AA218,'2. LRAMVA Threshold'!$B$42:$Q$53,9,FALSE)</f>
        <v>31326</v>
      </c>
      <c r="AB565" s="392">
        <f>HLOOKUP(AB218,'2. LRAMVA Threshold'!$B$42:$Q$53,9,FALSE)</f>
        <v>0</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294</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0</v>
      </c>
      <c r="Z567" s="341">
        <f>HLOOKUP(Z$35,'3.  Distribution Rates'!$C$122:$P$133,9,FALSE)</f>
        <v>0</v>
      </c>
      <c r="AA567" s="341">
        <f>HLOOKUP(AA$35,'3.  Distribution Rates'!$C$122:$P$133,9,FALSE)</f>
        <v>0</v>
      </c>
      <c r="AB567" s="341">
        <f>HLOOKUP(AB$35,'3.  Distribution Rates'!$C$122:$P$133,9,FALSE)</f>
        <v>0</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295</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0</v>
      </c>
      <c r="Z568" s="378">
        <f>'4.  2011-2014 LRAM'!Z140*Z567</f>
        <v>0</v>
      </c>
      <c r="AA568" s="378">
        <f>'4.  2011-2014 LRAM'!AA140*AA567</f>
        <v>0</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9">
        <f t="shared" ref="AM568:AM574" si="1700">SUM(Y568:AL568)</f>
        <v>0</v>
      </c>
    </row>
    <row r="569" spans="1:39">
      <c r="B569" s="324" t="s">
        <v>296</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0</v>
      </c>
      <c r="Z569" s="378">
        <f>'4.  2011-2014 LRAM'!Z269*Z567</f>
        <v>0</v>
      </c>
      <c r="AA569" s="378">
        <f>'4.  2011-2014 LRAM'!AA269*AA567</f>
        <v>0</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9">
        <f t="shared" si="1700"/>
        <v>0</v>
      </c>
    </row>
    <row r="570" spans="1:39">
      <c r="B570" s="324" t="s">
        <v>297</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0</v>
      </c>
      <c r="Z570" s="378">
        <f>'4.  2011-2014 LRAM'!Z398*Z567</f>
        <v>0</v>
      </c>
      <c r="AA570" s="378">
        <f>'4.  2011-2014 LRAM'!AA398*AA567</f>
        <v>0</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9">
        <f t="shared" si="1700"/>
        <v>0</v>
      </c>
    </row>
    <row r="571" spans="1:39">
      <c r="B571" s="324" t="s">
        <v>298</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0</v>
      </c>
      <c r="Z571" s="378">
        <f>'4.  2011-2014 LRAM'!Z528*Z567</f>
        <v>0</v>
      </c>
      <c r="AA571" s="378">
        <f>'4.  2011-2014 LRAM'!AA528*AA567</f>
        <v>0</v>
      </c>
      <c r="AB571" s="378">
        <f>'4.  2011-2014 LRAM'!AB528*AB567</f>
        <v>0</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9">
        <f t="shared" si="1700"/>
        <v>0</v>
      </c>
    </row>
    <row r="572" spans="1:39">
      <c r="B572" s="324" t="s">
        <v>299</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701">Y209*Y567</f>
        <v>0</v>
      </c>
      <c r="Z572" s="378">
        <f t="shared" si="1701"/>
        <v>0</v>
      </c>
      <c r="AA572" s="378">
        <f t="shared" si="1701"/>
        <v>0</v>
      </c>
      <c r="AB572" s="378">
        <f>AB209*AB567</f>
        <v>0</v>
      </c>
      <c r="AC572" s="378">
        <f t="shared" si="1701"/>
        <v>0</v>
      </c>
      <c r="AD572" s="378">
        <f t="shared" si="1701"/>
        <v>0</v>
      </c>
      <c r="AE572" s="378">
        <f t="shared" si="1701"/>
        <v>0</v>
      </c>
      <c r="AF572" s="378">
        <f t="shared" si="1701"/>
        <v>0</v>
      </c>
      <c r="AG572" s="378">
        <f t="shared" si="1701"/>
        <v>0</v>
      </c>
      <c r="AH572" s="378">
        <f t="shared" si="1701"/>
        <v>0</v>
      </c>
      <c r="AI572" s="378">
        <f t="shared" si="1701"/>
        <v>0</v>
      </c>
      <c r="AJ572" s="378">
        <f t="shared" si="1701"/>
        <v>0</v>
      </c>
      <c r="AK572" s="378">
        <f t="shared" si="1701"/>
        <v>0</v>
      </c>
      <c r="AL572" s="378">
        <f t="shared" si="1701"/>
        <v>0</v>
      </c>
      <c r="AM572" s="629">
        <f t="shared" si="1700"/>
        <v>0</v>
      </c>
    </row>
    <row r="573" spans="1:39">
      <c r="B573" s="324" t="s">
        <v>300</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Y395*Y567</f>
        <v>0</v>
      </c>
      <c r="Z573" s="378">
        <f>Z395*Z567</f>
        <v>0</v>
      </c>
      <c r="AA573" s="378">
        <f t="shared" ref="AA573:AL573" si="1702">AA395*AA567</f>
        <v>0</v>
      </c>
      <c r="AB573" s="378">
        <f>AB395*AB567</f>
        <v>0</v>
      </c>
      <c r="AC573" s="378">
        <f t="shared" si="1702"/>
        <v>0</v>
      </c>
      <c r="AD573" s="378">
        <f t="shared" si="1702"/>
        <v>0</v>
      </c>
      <c r="AE573" s="378">
        <f t="shared" si="1702"/>
        <v>0</v>
      </c>
      <c r="AF573" s="378">
        <f t="shared" si="1702"/>
        <v>0</v>
      </c>
      <c r="AG573" s="378">
        <f t="shared" si="1702"/>
        <v>0</v>
      </c>
      <c r="AH573" s="378">
        <f t="shared" si="1702"/>
        <v>0</v>
      </c>
      <c r="AI573" s="378">
        <f t="shared" si="1702"/>
        <v>0</v>
      </c>
      <c r="AJ573" s="378">
        <f t="shared" si="1702"/>
        <v>0</v>
      </c>
      <c r="AK573" s="378">
        <f t="shared" si="1702"/>
        <v>0</v>
      </c>
      <c r="AL573" s="378">
        <f t="shared" si="1702"/>
        <v>0</v>
      </c>
      <c r="AM573" s="629">
        <f t="shared" si="1700"/>
        <v>0</v>
      </c>
    </row>
    <row r="574" spans="1:39">
      <c r="B574" s="324" t="s">
        <v>301</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0</v>
      </c>
      <c r="Z574" s="378">
        <f t="shared" ref="Z574:AL574" si="1703">Z564*Z567</f>
        <v>0</v>
      </c>
      <c r="AA574" s="378">
        <f t="shared" si="1703"/>
        <v>0</v>
      </c>
      <c r="AB574" s="378">
        <f t="shared" si="1703"/>
        <v>0</v>
      </c>
      <c r="AC574" s="378">
        <f t="shared" si="1703"/>
        <v>0</v>
      </c>
      <c r="AD574" s="378">
        <f t="shared" si="1703"/>
        <v>0</v>
      </c>
      <c r="AE574" s="378">
        <f t="shared" si="1703"/>
        <v>0</v>
      </c>
      <c r="AF574" s="378">
        <f t="shared" si="1703"/>
        <v>0</v>
      </c>
      <c r="AG574" s="378">
        <f t="shared" si="1703"/>
        <v>0</v>
      </c>
      <c r="AH574" s="378">
        <f t="shared" si="1703"/>
        <v>0</v>
      </c>
      <c r="AI574" s="378">
        <f t="shared" si="1703"/>
        <v>0</v>
      </c>
      <c r="AJ574" s="378">
        <f t="shared" si="1703"/>
        <v>0</v>
      </c>
      <c r="AK574" s="378">
        <f t="shared" si="1703"/>
        <v>0</v>
      </c>
      <c r="AL574" s="378">
        <f t="shared" si="1703"/>
        <v>0</v>
      </c>
      <c r="AM574" s="629">
        <f t="shared" si="1700"/>
        <v>0</v>
      </c>
    </row>
    <row r="575" spans="1:39" ht="15.75">
      <c r="B575" s="349" t="s">
        <v>302</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0</v>
      </c>
      <c r="Z575" s="346">
        <f>SUM(Z568:Z574)</f>
        <v>0</v>
      </c>
      <c r="AA575" s="346">
        <f t="shared" ref="AA575:AE575" si="1704">SUM(AA568:AA574)</f>
        <v>0</v>
      </c>
      <c r="AB575" s="346">
        <f t="shared" si="1704"/>
        <v>0</v>
      </c>
      <c r="AC575" s="346">
        <f t="shared" si="1704"/>
        <v>0</v>
      </c>
      <c r="AD575" s="346">
        <f>SUM(AD568:AD574)</f>
        <v>0</v>
      </c>
      <c r="AE575" s="346">
        <f t="shared" si="1704"/>
        <v>0</v>
      </c>
      <c r="AF575" s="346">
        <f>SUM(AF568:AF574)</f>
        <v>0</v>
      </c>
      <c r="AG575" s="346">
        <f>SUM(AG568:AG574)</f>
        <v>0</v>
      </c>
      <c r="AH575" s="346">
        <f t="shared" ref="AH575:AL575" si="1705">SUM(AH568:AH574)</f>
        <v>0</v>
      </c>
      <c r="AI575" s="346">
        <f t="shared" si="1705"/>
        <v>0</v>
      </c>
      <c r="AJ575" s="346">
        <f>SUM(AJ568:AJ574)</f>
        <v>0</v>
      </c>
      <c r="AK575" s="346">
        <f t="shared" si="1705"/>
        <v>0</v>
      </c>
      <c r="AL575" s="346">
        <f t="shared" si="1705"/>
        <v>0</v>
      </c>
      <c r="AM575" s="407">
        <f>SUM(AM568:AM574)</f>
        <v>0</v>
      </c>
    </row>
    <row r="576" spans="1:39" ht="15.75">
      <c r="B576" s="349" t="s">
        <v>303</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0</v>
      </c>
      <c r="Z576" s="347">
        <f t="shared" ref="Z576:AE576" si="1706">Z565*Z567</f>
        <v>0</v>
      </c>
      <c r="AA576" s="347">
        <f t="shared" si="1706"/>
        <v>0</v>
      </c>
      <c r="AB576" s="347">
        <f t="shared" si="1706"/>
        <v>0</v>
      </c>
      <c r="AC576" s="347">
        <f t="shared" si="1706"/>
        <v>0</v>
      </c>
      <c r="AD576" s="347">
        <f>AD565*AD567</f>
        <v>0</v>
      </c>
      <c r="AE576" s="347">
        <f t="shared" si="1706"/>
        <v>0</v>
      </c>
      <c r="AF576" s="347">
        <f>AF565*AF567</f>
        <v>0</v>
      </c>
      <c r="AG576" s="347">
        <f t="shared" ref="AG576:AL576" si="1707">AG565*AG567</f>
        <v>0</v>
      </c>
      <c r="AH576" s="347">
        <f t="shared" si="1707"/>
        <v>0</v>
      </c>
      <c r="AI576" s="347">
        <f t="shared" si="1707"/>
        <v>0</v>
      </c>
      <c r="AJ576" s="347">
        <f>AJ565*AJ567</f>
        <v>0</v>
      </c>
      <c r="AK576" s="347">
        <f>AK565*AK567</f>
        <v>0</v>
      </c>
      <c r="AL576" s="347">
        <f t="shared" si="1707"/>
        <v>0</v>
      </c>
      <c r="AM576" s="407">
        <f>SUM(Y576:AL576)</f>
        <v>0</v>
      </c>
    </row>
    <row r="577" spans="1:39" ht="15.75">
      <c r="B577" s="349" t="s">
        <v>304</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0</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305</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SUMPRODUCT(E407:E562,Y407:Y562)</f>
        <v>0</v>
      </c>
      <c r="Z579" s="291">
        <f>SUMPRODUCT(E407:E562,Z407:Z562)</f>
        <v>0</v>
      </c>
      <c r="AA579" s="291">
        <f>IF(AA405="kw",SUMPRODUCT($N$407:$N$562,$P$407:$P$562,AA407:AA562),SUMPRODUCT($E$407:$E$562,AA407:AA562))</f>
        <v>0</v>
      </c>
      <c r="AB579" s="291">
        <f>IF(AB405="kw",SUMPRODUCT($N$407:$N$562,$P$407:$P$562,AB407:AB562),SUMPRODUCT($E$407:$E$562,AB407:AB562))</f>
        <v>0</v>
      </c>
      <c r="AC579" s="291">
        <f>IF(AC405="kw",SUMPRODUCT($N$407:$N$562,$P$407:$P$562,AC407:AC562),SUMPRODUCT($E$407:$E$562,AC407:AC562))</f>
        <v>0</v>
      </c>
      <c r="AD579" s="291">
        <f t="shared" ref="AD579:AL579" si="1708">IF(AD405="kw",SUMPRODUCT($N$407:$N$562,$P$407:$P$562,AD407:AD562),SUMPRODUCT($E$407:$E$562,AD407:AD562))</f>
        <v>0</v>
      </c>
      <c r="AE579" s="291">
        <f t="shared" si="1708"/>
        <v>0</v>
      </c>
      <c r="AF579" s="291">
        <f t="shared" si="1708"/>
        <v>0</v>
      </c>
      <c r="AG579" s="291">
        <f t="shared" si="1708"/>
        <v>0</v>
      </c>
      <c r="AH579" s="291">
        <f t="shared" si="1708"/>
        <v>0</v>
      </c>
      <c r="AI579" s="291">
        <f t="shared" si="1708"/>
        <v>0</v>
      </c>
      <c r="AJ579" s="291">
        <f t="shared" si="1708"/>
        <v>0</v>
      </c>
      <c r="AK579" s="291">
        <f t="shared" si="1708"/>
        <v>0</v>
      </c>
      <c r="AL579" s="291">
        <f t="shared" si="1708"/>
        <v>0</v>
      </c>
      <c r="AM579" s="337"/>
    </row>
    <row r="580" spans="1:39">
      <c r="B580" s="439" t="s">
        <v>306</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SUMPRODUCT(F407:F562,Y407:Y562)</f>
        <v>0</v>
      </c>
      <c r="Z580" s="291">
        <f>SUMPRODUCT(F407:F562,Z407:Z562)</f>
        <v>0</v>
      </c>
      <c r="AA580" s="291">
        <f t="shared" ref="AA580:AL580" si="1709">IF(AA405="kw",SUMPRODUCT($N$407:$N$562,$Q$407:$Q$562,AA407:AA562),SUMPRODUCT($F$407:$F$562,AA407:AA562))</f>
        <v>0</v>
      </c>
      <c r="AB580" s="291">
        <f t="shared" si="1709"/>
        <v>0</v>
      </c>
      <c r="AC580" s="291">
        <f>IF(AC405="kw",SUMPRODUCT($N$407:$N$562,$Q$407:$Q$562,AC407:AC562),SUMPRODUCT($F$407:$F$562,AC407:AC562))</f>
        <v>0</v>
      </c>
      <c r="AD580" s="291">
        <f t="shared" si="1709"/>
        <v>0</v>
      </c>
      <c r="AE580" s="291">
        <f t="shared" si="1709"/>
        <v>0</v>
      </c>
      <c r="AF580" s="291">
        <f t="shared" si="1709"/>
        <v>0</v>
      </c>
      <c r="AG580" s="291">
        <f t="shared" si="1709"/>
        <v>0</v>
      </c>
      <c r="AH580" s="291">
        <f t="shared" si="1709"/>
        <v>0</v>
      </c>
      <c r="AI580" s="291">
        <f t="shared" si="1709"/>
        <v>0</v>
      </c>
      <c r="AJ580" s="291">
        <f t="shared" si="1709"/>
        <v>0</v>
      </c>
      <c r="AK580" s="291">
        <f t="shared" si="1709"/>
        <v>0</v>
      </c>
      <c r="AL580" s="291">
        <f t="shared" si="1709"/>
        <v>0</v>
      </c>
      <c r="AM580" s="337"/>
    </row>
    <row r="581" spans="1:39">
      <c r="B581" s="440" t="s">
        <v>307</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SUMPRODUCT(G407:G562,Y407:Y562)</f>
        <v>0</v>
      </c>
      <c r="Z581" s="326">
        <f>SUMPRODUCT(G407:G562,Z407:Z562)</f>
        <v>0</v>
      </c>
      <c r="AA581" s="326">
        <f t="shared" ref="AA581:AL581" si="1710">IF(AA405="kw",SUMPRODUCT($N$407:$N$562,$R$407:$R$562,AA407:AA562),SUMPRODUCT($G$407:$G$562,AA407:AA562))</f>
        <v>0</v>
      </c>
      <c r="AB581" s="326">
        <f t="shared" si="1710"/>
        <v>0</v>
      </c>
      <c r="AC581" s="326">
        <f>IF(AC405="kw",SUMPRODUCT($N$407:$N$562,$R$407:$R$562,AC407:AC562),SUMPRODUCT($G$407:$G$562,AC407:AC562))</f>
        <v>0</v>
      </c>
      <c r="AD581" s="326">
        <f t="shared" si="1710"/>
        <v>0</v>
      </c>
      <c r="AE581" s="326">
        <f t="shared" si="1710"/>
        <v>0</v>
      </c>
      <c r="AF581" s="326">
        <f t="shared" si="1710"/>
        <v>0</v>
      </c>
      <c r="AG581" s="326">
        <f t="shared" si="1710"/>
        <v>0</v>
      </c>
      <c r="AH581" s="326">
        <f t="shared" si="1710"/>
        <v>0</v>
      </c>
      <c r="AI581" s="326">
        <f t="shared" si="1710"/>
        <v>0</v>
      </c>
      <c r="AJ581" s="326">
        <f t="shared" si="1710"/>
        <v>0</v>
      </c>
      <c r="AK581" s="326">
        <f t="shared" si="1710"/>
        <v>0</v>
      </c>
      <c r="AL581" s="326">
        <f t="shared" si="1710"/>
        <v>0</v>
      </c>
      <c r="AM581" s="386"/>
    </row>
    <row r="582" spans="1:39" ht="22.5" customHeight="1">
      <c r="B582" s="368" t="s">
        <v>585</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309</v>
      </c>
      <c r="C585" s="281"/>
      <c r="D585" s="590" t="s">
        <v>525</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38" t="s">
        <v>211</v>
      </c>
      <c r="C586" s="840" t="s">
        <v>33</v>
      </c>
      <c r="D586" s="284" t="s">
        <v>421</v>
      </c>
      <c r="E586" s="842" t="s">
        <v>209</v>
      </c>
      <c r="F586" s="843"/>
      <c r="G586" s="843"/>
      <c r="H586" s="843"/>
      <c r="I586" s="843"/>
      <c r="J586" s="843"/>
      <c r="K586" s="843"/>
      <c r="L586" s="843"/>
      <c r="M586" s="844"/>
      <c r="N586" s="845" t="s">
        <v>213</v>
      </c>
      <c r="O586" s="284" t="s">
        <v>422</v>
      </c>
      <c r="P586" s="842" t="s">
        <v>212</v>
      </c>
      <c r="Q586" s="843"/>
      <c r="R586" s="843"/>
      <c r="S586" s="843"/>
      <c r="T586" s="843"/>
      <c r="U586" s="843"/>
      <c r="V586" s="843"/>
      <c r="W586" s="843"/>
      <c r="X586" s="844"/>
      <c r="Y586" s="835" t="s">
        <v>243</v>
      </c>
      <c r="Z586" s="836"/>
      <c r="AA586" s="836"/>
      <c r="AB586" s="836"/>
      <c r="AC586" s="836"/>
      <c r="AD586" s="836"/>
      <c r="AE586" s="836"/>
      <c r="AF586" s="836"/>
      <c r="AG586" s="836"/>
      <c r="AH586" s="836"/>
      <c r="AI586" s="836"/>
      <c r="AJ586" s="836"/>
      <c r="AK586" s="836"/>
      <c r="AL586" s="836"/>
      <c r="AM586" s="837"/>
    </row>
    <row r="587" spans="1:39" ht="68.25" customHeight="1">
      <c r="B587" s="839"/>
      <c r="C587" s="841"/>
      <c r="D587" s="285">
        <v>2018</v>
      </c>
      <c r="E587" s="285">
        <v>2019</v>
      </c>
      <c r="F587" s="285">
        <v>2020</v>
      </c>
      <c r="G587" s="285">
        <v>2021</v>
      </c>
      <c r="H587" s="285">
        <v>2022</v>
      </c>
      <c r="I587" s="285">
        <v>2023</v>
      </c>
      <c r="J587" s="285">
        <v>2024</v>
      </c>
      <c r="K587" s="285">
        <v>2025</v>
      </c>
      <c r="L587" s="285">
        <v>2026</v>
      </c>
      <c r="M587" s="285">
        <v>2027</v>
      </c>
      <c r="N587" s="846"/>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GS&gt;50 kW</v>
      </c>
      <c r="AB587" s="285" t="str">
        <f>'1.  LRAMVA Summary'!G52</f>
        <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503</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f>'1.  LRAMVA Summary'!G53</f>
        <v>0</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hidden="1" outlineLevel="1">
      <c r="A589" s="532"/>
      <c r="B589" s="504" t="s">
        <v>496</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idden="1"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11">Z590</f>
        <v>0</v>
      </c>
      <c r="AA591" s="411">
        <f t="shared" ref="AA591" si="1712">AA590</f>
        <v>0</v>
      </c>
      <c r="AB591" s="411">
        <f t="shared" ref="AB591" si="1713">AB590</f>
        <v>0</v>
      </c>
      <c r="AC591" s="411">
        <f t="shared" ref="AC591" si="1714">AC590</f>
        <v>0</v>
      </c>
      <c r="AD591" s="411">
        <f t="shared" ref="AD591" si="1715">AD590</f>
        <v>0</v>
      </c>
      <c r="AE591" s="411">
        <f t="shared" ref="AE591" si="1716">AE590</f>
        <v>0</v>
      </c>
      <c r="AF591" s="411">
        <f t="shared" ref="AF591" si="1717">AF590</f>
        <v>0</v>
      </c>
      <c r="AG591" s="411">
        <f t="shared" ref="AG591" si="1718">AG590</f>
        <v>0</v>
      </c>
      <c r="AH591" s="411">
        <f t="shared" ref="AH591" si="1719">AH590</f>
        <v>0</v>
      </c>
      <c r="AI591" s="411">
        <f t="shared" ref="AI591" si="1720">AI590</f>
        <v>0</v>
      </c>
      <c r="AJ591" s="411">
        <f t="shared" ref="AJ591" si="1721">AJ590</f>
        <v>0</v>
      </c>
      <c r="AK591" s="411">
        <f t="shared" ref="AK591" si="1722">AK590</f>
        <v>0</v>
      </c>
      <c r="AL591" s="411">
        <f t="shared" ref="AL591" si="1723">AL590</f>
        <v>0</v>
      </c>
      <c r="AM591" s="297"/>
    </row>
    <row r="592" spans="1:39" ht="15.75" hidden="1"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idden="1"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24">Z593</f>
        <v>0</v>
      </c>
      <c r="AA594" s="411">
        <f t="shared" ref="AA594" si="1725">AA593</f>
        <v>0</v>
      </c>
      <c r="AB594" s="411">
        <f t="shared" ref="AB594" si="1726">AB593</f>
        <v>0</v>
      </c>
      <c r="AC594" s="411">
        <f t="shared" ref="AC594" si="1727">AC593</f>
        <v>0</v>
      </c>
      <c r="AD594" s="411">
        <f t="shared" ref="AD594" si="1728">AD593</f>
        <v>0</v>
      </c>
      <c r="AE594" s="411">
        <f t="shared" ref="AE594" si="1729">AE593</f>
        <v>0</v>
      </c>
      <c r="AF594" s="411">
        <f t="shared" ref="AF594" si="1730">AF593</f>
        <v>0</v>
      </c>
      <c r="AG594" s="411">
        <f t="shared" ref="AG594" si="1731">AG593</f>
        <v>0</v>
      </c>
      <c r="AH594" s="411">
        <f t="shared" ref="AH594" si="1732">AH593</f>
        <v>0</v>
      </c>
      <c r="AI594" s="411">
        <f t="shared" ref="AI594" si="1733">AI593</f>
        <v>0</v>
      </c>
      <c r="AJ594" s="411">
        <f t="shared" ref="AJ594" si="1734">AJ593</f>
        <v>0</v>
      </c>
      <c r="AK594" s="411">
        <f t="shared" ref="AK594" si="1735">AK593</f>
        <v>0</v>
      </c>
      <c r="AL594" s="411">
        <f t="shared" ref="AL594" si="1736">AL593</f>
        <v>0</v>
      </c>
      <c r="AM594" s="297"/>
    </row>
    <row r="595" spans="1:39" ht="15.75" hidden="1"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idden="1"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7">Z596</f>
        <v>0</v>
      </c>
      <c r="AA597" s="411">
        <f t="shared" ref="AA597" si="1738">AA596</f>
        <v>0</v>
      </c>
      <c r="AB597" s="411">
        <f t="shared" ref="AB597" si="1739">AB596</f>
        <v>0</v>
      </c>
      <c r="AC597" s="411">
        <f t="shared" ref="AC597" si="1740">AC596</f>
        <v>0</v>
      </c>
      <c r="AD597" s="411">
        <f t="shared" ref="AD597" si="1741">AD596</f>
        <v>0</v>
      </c>
      <c r="AE597" s="411">
        <f t="shared" ref="AE597" si="1742">AE596</f>
        <v>0</v>
      </c>
      <c r="AF597" s="411">
        <f t="shared" ref="AF597" si="1743">AF596</f>
        <v>0</v>
      </c>
      <c r="AG597" s="411">
        <f t="shared" ref="AG597" si="1744">AG596</f>
        <v>0</v>
      </c>
      <c r="AH597" s="411">
        <f t="shared" ref="AH597" si="1745">AH596</f>
        <v>0</v>
      </c>
      <c r="AI597" s="411">
        <f t="shared" ref="AI597" si="1746">AI596</f>
        <v>0</v>
      </c>
      <c r="AJ597" s="411">
        <f t="shared" ref="AJ597" si="1747">AJ596</f>
        <v>0</v>
      </c>
      <c r="AK597" s="411">
        <f t="shared" ref="AK597" si="1748">AK596</f>
        <v>0</v>
      </c>
      <c r="AL597" s="411">
        <f t="shared" ref="AL597" si="1749">AL596</f>
        <v>0</v>
      </c>
      <c r="AM597" s="297"/>
    </row>
    <row r="598" spans="1:39" hidden="1"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idden="1" outlineLevel="1">
      <c r="A599" s="532">
        <v>4</v>
      </c>
      <c r="B599" s="520" t="s">
        <v>677</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50">Z599</f>
        <v>0</v>
      </c>
      <c r="AA600" s="411">
        <f t="shared" ref="AA600" si="1751">AA599</f>
        <v>0</v>
      </c>
      <c r="AB600" s="411">
        <f t="shared" ref="AB600" si="1752">AB599</f>
        <v>0</v>
      </c>
      <c r="AC600" s="411">
        <f t="shared" ref="AC600" si="1753">AC599</f>
        <v>0</v>
      </c>
      <c r="AD600" s="411">
        <f t="shared" ref="AD600" si="1754">AD599</f>
        <v>0</v>
      </c>
      <c r="AE600" s="411">
        <f t="shared" ref="AE600" si="1755">AE599</f>
        <v>0</v>
      </c>
      <c r="AF600" s="411">
        <f t="shared" ref="AF600" si="1756">AF599</f>
        <v>0</v>
      </c>
      <c r="AG600" s="411">
        <f t="shared" ref="AG600" si="1757">AG599</f>
        <v>0</v>
      </c>
      <c r="AH600" s="411">
        <f t="shared" ref="AH600" si="1758">AH599</f>
        <v>0</v>
      </c>
      <c r="AI600" s="411">
        <f t="shared" ref="AI600" si="1759">AI599</f>
        <v>0</v>
      </c>
      <c r="AJ600" s="411">
        <f t="shared" ref="AJ600" si="1760">AJ599</f>
        <v>0</v>
      </c>
      <c r="AK600" s="411">
        <f t="shared" ref="AK600" si="1761">AK599</f>
        <v>0</v>
      </c>
      <c r="AL600" s="411">
        <f t="shared" ref="AL600" si="1762">AL599</f>
        <v>0</v>
      </c>
      <c r="AM600" s="297"/>
    </row>
    <row r="601" spans="1:39" hidden="1"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hidden="1"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idden="1"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63">Z602</f>
        <v>0</v>
      </c>
      <c r="AA603" s="411">
        <f t="shared" ref="AA603" si="1764">AA602</f>
        <v>0</v>
      </c>
      <c r="AB603" s="411">
        <f t="shared" ref="AB603" si="1765">AB602</f>
        <v>0</v>
      </c>
      <c r="AC603" s="411">
        <f t="shared" ref="AC603" si="1766">AC602</f>
        <v>0</v>
      </c>
      <c r="AD603" s="411">
        <f t="shared" ref="AD603" si="1767">AD602</f>
        <v>0</v>
      </c>
      <c r="AE603" s="411">
        <f t="shared" ref="AE603" si="1768">AE602</f>
        <v>0</v>
      </c>
      <c r="AF603" s="411">
        <f t="shared" ref="AF603" si="1769">AF602</f>
        <v>0</v>
      </c>
      <c r="AG603" s="411">
        <f t="shared" ref="AG603" si="1770">AG602</f>
        <v>0</v>
      </c>
      <c r="AH603" s="411">
        <f t="shared" ref="AH603" si="1771">AH602</f>
        <v>0</v>
      </c>
      <c r="AI603" s="411">
        <f t="shared" ref="AI603" si="1772">AI602</f>
        <v>0</v>
      </c>
      <c r="AJ603" s="411">
        <f t="shared" ref="AJ603" si="1773">AJ602</f>
        <v>0</v>
      </c>
      <c r="AK603" s="411">
        <f t="shared" ref="AK603" si="1774">AK602</f>
        <v>0</v>
      </c>
      <c r="AL603" s="411">
        <f t="shared" ref="AL603" si="1775">AL602</f>
        <v>0</v>
      </c>
      <c r="AM603" s="297"/>
    </row>
    <row r="604" spans="1:39" hidden="1"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hidden="1" outlineLevel="1">
      <c r="A605" s="532"/>
      <c r="B605" s="319" t="s">
        <v>497</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idden="1"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76">Z606</f>
        <v>0</v>
      </c>
      <c r="AA607" s="411">
        <f t="shared" ref="AA607" si="1777">AA606</f>
        <v>0</v>
      </c>
      <c r="AB607" s="411">
        <f t="shared" ref="AB607" si="1778">AB606</f>
        <v>0</v>
      </c>
      <c r="AC607" s="411">
        <f t="shared" ref="AC607" si="1779">AC606</f>
        <v>0</v>
      </c>
      <c r="AD607" s="411">
        <f t="shared" ref="AD607" si="1780">AD606</f>
        <v>0</v>
      </c>
      <c r="AE607" s="411">
        <f t="shared" ref="AE607" si="1781">AE606</f>
        <v>0</v>
      </c>
      <c r="AF607" s="411">
        <f t="shared" ref="AF607" si="1782">AF606</f>
        <v>0</v>
      </c>
      <c r="AG607" s="411">
        <f t="shared" ref="AG607" si="1783">AG606</f>
        <v>0</v>
      </c>
      <c r="AH607" s="411">
        <f t="shared" ref="AH607" si="1784">AH606</f>
        <v>0</v>
      </c>
      <c r="AI607" s="411">
        <f t="shared" ref="AI607" si="1785">AI606</f>
        <v>0</v>
      </c>
      <c r="AJ607" s="411">
        <f t="shared" ref="AJ607" si="1786">AJ606</f>
        <v>0</v>
      </c>
      <c r="AK607" s="411">
        <f t="shared" ref="AK607" si="1787">AK606</f>
        <v>0</v>
      </c>
      <c r="AL607" s="411">
        <f t="shared" ref="AL607" si="1788">AL606</f>
        <v>0</v>
      </c>
      <c r="AM607" s="311"/>
    </row>
    <row r="608" spans="1:39" hidden="1"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hidden="1"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9">Z609</f>
        <v>0</v>
      </c>
      <c r="AA610" s="411">
        <f t="shared" ref="AA610" si="1790">AA609</f>
        <v>0</v>
      </c>
      <c r="AB610" s="411">
        <f t="shared" ref="AB610" si="1791">AB609</f>
        <v>0</v>
      </c>
      <c r="AC610" s="411">
        <f t="shared" ref="AC610" si="1792">AC609</f>
        <v>0</v>
      </c>
      <c r="AD610" s="411">
        <f t="shared" ref="AD610" si="1793">AD609</f>
        <v>0</v>
      </c>
      <c r="AE610" s="411">
        <f t="shared" ref="AE610" si="1794">AE609</f>
        <v>0</v>
      </c>
      <c r="AF610" s="411">
        <f t="shared" ref="AF610" si="1795">AF609</f>
        <v>0</v>
      </c>
      <c r="AG610" s="411">
        <f t="shared" ref="AG610" si="1796">AG609</f>
        <v>0</v>
      </c>
      <c r="AH610" s="411">
        <f t="shared" ref="AH610" si="1797">AH609</f>
        <v>0</v>
      </c>
      <c r="AI610" s="411">
        <f t="shared" ref="AI610" si="1798">AI609</f>
        <v>0</v>
      </c>
      <c r="AJ610" s="411">
        <f t="shared" ref="AJ610" si="1799">AJ609</f>
        <v>0</v>
      </c>
      <c r="AK610" s="411">
        <f t="shared" ref="AK610" si="1800">AK609</f>
        <v>0</v>
      </c>
      <c r="AL610" s="411">
        <f t="shared" ref="AL610" si="1801">AL609</f>
        <v>0</v>
      </c>
      <c r="AM610" s="311"/>
    </row>
    <row r="611" spans="1:39" hidden="1"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hidden="1"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02">Z612</f>
        <v>0</v>
      </c>
      <c r="AA613" s="411">
        <f t="shared" ref="AA613" si="1803">AA612</f>
        <v>0</v>
      </c>
      <c r="AB613" s="411">
        <f t="shared" ref="AB613" si="1804">AB612</f>
        <v>0</v>
      </c>
      <c r="AC613" s="411">
        <f t="shared" ref="AC613" si="1805">AC612</f>
        <v>0</v>
      </c>
      <c r="AD613" s="411">
        <f t="shared" ref="AD613" si="1806">AD612</f>
        <v>0</v>
      </c>
      <c r="AE613" s="411">
        <f t="shared" ref="AE613" si="1807">AE612</f>
        <v>0</v>
      </c>
      <c r="AF613" s="411">
        <f t="shared" ref="AF613" si="1808">AF612</f>
        <v>0</v>
      </c>
      <c r="AG613" s="411">
        <f t="shared" ref="AG613" si="1809">AG612</f>
        <v>0</v>
      </c>
      <c r="AH613" s="411">
        <f t="shared" ref="AH613" si="1810">AH612</f>
        <v>0</v>
      </c>
      <c r="AI613" s="411">
        <f t="shared" ref="AI613" si="1811">AI612</f>
        <v>0</v>
      </c>
      <c r="AJ613" s="411">
        <f t="shared" ref="AJ613" si="1812">AJ612</f>
        <v>0</v>
      </c>
      <c r="AK613" s="411">
        <f t="shared" ref="AK613" si="1813">AK612</f>
        <v>0</v>
      </c>
      <c r="AL613" s="411">
        <f t="shared" ref="AL613" si="1814">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hidden="1"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15">Z615</f>
        <v>0</v>
      </c>
      <c r="AA616" s="411">
        <f t="shared" ref="AA616" si="1816">AA615</f>
        <v>0</v>
      </c>
      <c r="AB616" s="411">
        <f t="shared" ref="AB616" si="1817">AB615</f>
        <v>0</v>
      </c>
      <c r="AC616" s="411">
        <f t="shared" ref="AC616" si="1818">AC615</f>
        <v>0</v>
      </c>
      <c r="AD616" s="411">
        <f t="shared" ref="AD616" si="1819">AD615</f>
        <v>0</v>
      </c>
      <c r="AE616" s="411">
        <f t="shared" ref="AE616" si="1820">AE615</f>
        <v>0</v>
      </c>
      <c r="AF616" s="411">
        <f t="shared" ref="AF616" si="1821">AF615</f>
        <v>0</v>
      </c>
      <c r="AG616" s="411">
        <f t="shared" ref="AG616" si="1822">AG615</f>
        <v>0</v>
      </c>
      <c r="AH616" s="411">
        <f t="shared" ref="AH616" si="1823">AH615</f>
        <v>0</v>
      </c>
      <c r="AI616" s="411">
        <f t="shared" ref="AI616" si="1824">AI615</f>
        <v>0</v>
      </c>
      <c r="AJ616" s="411">
        <f t="shared" ref="AJ616" si="1825">AJ615</f>
        <v>0</v>
      </c>
      <c r="AK616" s="411">
        <f t="shared" ref="AK616" si="1826">AK615</f>
        <v>0</v>
      </c>
      <c r="AL616" s="411">
        <f t="shared" ref="AL616" si="1827">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hidden="1"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idden="1" outlineLevel="1">
      <c r="A619" s="532"/>
      <c r="B619" s="294" t="s">
        <v>310</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828">Z618</f>
        <v>0</v>
      </c>
      <c r="AA619" s="411">
        <f t="shared" ref="AA619" si="1829">AA618</f>
        <v>0</v>
      </c>
      <c r="AB619" s="411">
        <f t="shared" ref="AB619" si="1830">AB618</f>
        <v>0</v>
      </c>
      <c r="AC619" s="411">
        <f t="shared" ref="AC619" si="1831">AC618</f>
        <v>0</v>
      </c>
      <c r="AD619" s="411">
        <f t="shared" ref="AD619" si="1832">AD618</f>
        <v>0</v>
      </c>
      <c r="AE619" s="411">
        <f t="shared" ref="AE619" si="1833">AE618</f>
        <v>0</v>
      </c>
      <c r="AF619" s="411">
        <f t="shared" ref="AF619" si="1834">AF618</f>
        <v>0</v>
      </c>
      <c r="AG619" s="411">
        <f t="shared" ref="AG619" si="1835">AG618</f>
        <v>0</v>
      </c>
      <c r="AH619" s="411">
        <f t="shared" ref="AH619" si="1836">AH618</f>
        <v>0</v>
      </c>
      <c r="AI619" s="411">
        <f t="shared" ref="AI619" si="1837">AI618</f>
        <v>0</v>
      </c>
      <c r="AJ619" s="411">
        <f t="shared" ref="AJ619" si="1838">AJ618</f>
        <v>0</v>
      </c>
      <c r="AK619" s="411">
        <f t="shared" ref="AK619" si="1839">AK618</f>
        <v>0</v>
      </c>
      <c r="AL619" s="411">
        <f t="shared" ref="AL619" si="1840">AL618</f>
        <v>0</v>
      </c>
      <c r="AM619" s="311"/>
    </row>
    <row r="620" spans="1:39" hidden="1"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hidden="1"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hidden="1"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41">Z622</f>
        <v>0</v>
      </c>
      <c r="AA623" s="411">
        <f t="shared" ref="AA623" si="1842">AA622</f>
        <v>0</v>
      </c>
      <c r="AB623" s="411">
        <f t="shared" ref="AB623" si="1843">AB622</f>
        <v>0</v>
      </c>
      <c r="AC623" s="411">
        <f t="shared" ref="AC623" si="1844">AC622</f>
        <v>0</v>
      </c>
      <c r="AD623" s="411">
        <f t="shared" ref="AD623" si="1845">AD622</f>
        <v>0</v>
      </c>
      <c r="AE623" s="411">
        <f t="shared" ref="AE623" si="1846">AE622</f>
        <v>0</v>
      </c>
      <c r="AF623" s="411">
        <f t="shared" ref="AF623" si="1847">AF622</f>
        <v>0</v>
      </c>
      <c r="AG623" s="411">
        <f t="shared" ref="AG623" si="1848">AG622</f>
        <v>0</v>
      </c>
      <c r="AH623" s="411">
        <f t="shared" ref="AH623" si="1849">AH622</f>
        <v>0</v>
      </c>
      <c r="AI623" s="411">
        <f t="shared" ref="AI623" si="1850">AI622</f>
        <v>0</v>
      </c>
      <c r="AJ623" s="411">
        <f t="shared" ref="AJ623" si="1851">AJ622</f>
        <v>0</v>
      </c>
      <c r="AK623" s="411">
        <f t="shared" ref="AK623" si="1852">AK622</f>
        <v>0</v>
      </c>
      <c r="AL623" s="411">
        <f t="shared" ref="AL623" si="1853">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hidden="1"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54">Z625</f>
        <v>0</v>
      </c>
      <c r="AA626" s="411">
        <f t="shared" ref="AA626" si="1855">AA625</f>
        <v>0</v>
      </c>
      <c r="AB626" s="411">
        <f t="shared" ref="AB626" si="1856">AB625</f>
        <v>0</v>
      </c>
      <c r="AC626" s="411">
        <f t="shared" ref="AC626" si="1857">AC625</f>
        <v>0</v>
      </c>
      <c r="AD626" s="411">
        <f t="shared" ref="AD626" si="1858">AD625</f>
        <v>0</v>
      </c>
      <c r="AE626" s="411">
        <f t="shared" ref="AE626" si="1859">AE625</f>
        <v>0</v>
      </c>
      <c r="AF626" s="411">
        <f t="shared" ref="AF626" si="1860">AF625</f>
        <v>0</v>
      </c>
      <c r="AG626" s="411">
        <f t="shared" ref="AG626" si="1861">AG625</f>
        <v>0</v>
      </c>
      <c r="AH626" s="411">
        <f t="shared" ref="AH626" si="1862">AH625</f>
        <v>0</v>
      </c>
      <c r="AI626" s="411">
        <f t="shared" ref="AI626" si="1863">AI625</f>
        <v>0</v>
      </c>
      <c r="AJ626" s="411">
        <f t="shared" ref="AJ626" si="1864">AJ625</f>
        <v>0</v>
      </c>
      <c r="AK626" s="411">
        <f t="shared" ref="AK626" si="1865">AK625</f>
        <v>0</v>
      </c>
      <c r="AL626" s="411">
        <f t="shared" ref="AL626" si="1866">AL625</f>
        <v>0</v>
      </c>
      <c r="AM626" s="297"/>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hidden="1"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idden="1"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7">Z628</f>
        <v>0</v>
      </c>
      <c r="AA629" s="411">
        <f t="shared" ref="AA629" si="1868">AA628</f>
        <v>0</v>
      </c>
      <c r="AB629" s="411">
        <f t="shared" ref="AB629" si="1869">AB628</f>
        <v>0</v>
      </c>
      <c r="AC629" s="411">
        <f t="shared" ref="AC629" si="1870">AC628</f>
        <v>0</v>
      </c>
      <c r="AD629" s="411">
        <f t="shared" ref="AD629" si="1871">AD628</f>
        <v>0</v>
      </c>
      <c r="AE629" s="411">
        <f t="shared" ref="AE629" si="1872">AE628</f>
        <v>0</v>
      </c>
      <c r="AF629" s="411">
        <f t="shared" ref="AF629" si="1873">AF628</f>
        <v>0</v>
      </c>
      <c r="AG629" s="411">
        <f t="shared" ref="AG629" si="1874">AG628</f>
        <v>0</v>
      </c>
      <c r="AH629" s="411">
        <f t="shared" ref="AH629" si="1875">AH628</f>
        <v>0</v>
      </c>
      <c r="AI629" s="411">
        <f t="shared" ref="AI629" si="1876">AI628</f>
        <v>0</v>
      </c>
      <c r="AJ629" s="411">
        <f t="shared" ref="AJ629" si="1877">AJ628</f>
        <v>0</v>
      </c>
      <c r="AK629" s="411">
        <f t="shared" ref="AK629" si="1878">AK628</f>
        <v>0</v>
      </c>
      <c r="AL629" s="411">
        <f t="shared" ref="AL629" si="1879">AL628</f>
        <v>0</v>
      </c>
      <c r="AM629" s="306"/>
    </row>
    <row r="630" spans="1:40" hidden="1"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hidden="1"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idden="1"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idden="1" outlineLevel="1">
      <c r="A633" s="532"/>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80">Z632</f>
        <v>0</v>
      </c>
      <c r="AA633" s="411">
        <f t="shared" ref="AA633" si="1881">AA632</f>
        <v>0</v>
      </c>
      <c r="AB633" s="411">
        <f t="shared" ref="AB633" si="1882">AB632</f>
        <v>0</v>
      </c>
      <c r="AC633" s="411">
        <f t="shared" ref="AC633" si="1883">AC632</f>
        <v>0</v>
      </c>
      <c r="AD633" s="411">
        <f t="shared" ref="AD633" si="1884">AD632</f>
        <v>0</v>
      </c>
      <c r="AE633" s="411">
        <f t="shared" ref="AE633" si="1885">AE632</f>
        <v>0</v>
      </c>
      <c r="AF633" s="411">
        <f t="shared" ref="AF633" si="1886">AF632</f>
        <v>0</v>
      </c>
      <c r="AG633" s="411">
        <f t="shared" ref="AG633" si="1887">AG632</f>
        <v>0</v>
      </c>
      <c r="AH633" s="411">
        <f t="shared" ref="AH633" si="1888">AH632</f>
        <v>0</v>
      </c>
      <c r="AI633" s="411">
        <f t="shared" ref="AI633" si="1889">AI632</f>
        <v>0</v>
      </c>
      <c r="AJ633" s="411">
        <f t="shared" ref="AJ633" si="1890">AJ632</f>
        <v>0</v>
      </c>
      <c r="AK633" s="411">
        <f t="shared" ref="AK633" si="1891">AK632</f>
        <v>0</v>
      </c>
      <c r="AL633" s="411">
        <f t="shared" ref="AL633" si="1892">AL632</f>
        <v>0</v>
      </c>
      <c r="AM633" s="516"/>
      <c r="AN633" s="630"/>
    </row>
    <row r="634" spans="1:40" hidden="1"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30"/>
    </row>
    <row r="635" spans="1:40" s="309" customFormat="1" ht="15.75" hidden="1" outlineLevel="1">
      <c r="A635" s="532"/>
      <c r="B635" s="288" t="s">
        <v>489</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1"/>
    </row>
    <row r="636" spans="1:40" hidden="1" outlineLevel="1">
      <c r="A636" s="532">
        <v>15</v>
      </c>
      <c r="B636" s="294" t="s">
        <v>494</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hidden="1"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idden="1" outlineLevel="1">
      <c r="A639" s="532">
        <v>16</v>
      </c>
      <c r="B639" s="324" t="s">
        <v>490</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idden="1" outlineLevel="1">
      <c r="A640" s="532"/>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894">Z639</f>
        <v>0</v>
      </c>
      <c r="AA640" s="411">
        <f t="shared" si="1894"/>
        <v>0</v>
      </c>
      <c r="AB640" s="411">
        <f t="shared" si="1894"/>
        <v>0</v>
      </c>
      <c r="AC640" s="411">
        <f t="shared" si="1894"/>
        <v>0</v>
      </c>
      <c r="AD640" s="411">
        <f t="shared" si="1894"/>
        <v>0</v>
      </c>
      <c r="AE640" s="411">
        <f t="shared" si="1894"/>
        <v>0</v>
      </c>
      <c r="AF640" s="411">
        <f t="shared" si="1894"/>
        <v>0</v>
      </c>
      <c r="AG640" s="411">
        <f t="shared" si="1894"/>
        <v>0</v>
      </c>
      <c r="AH640" s="411">
        <f t="shared" si="1894"/>
        <v>0</v>
      </c>
      <c r="AI640" s="411">
        <f t="shared" si="1894"/>
        <v>0</v>
      </c>
      <c r="AJ640" s="411">
        <f t="shared" si="1894"/>
        <v>0</v>
      </c>
      <c r="AK640" s="411">
        <f t="shared" si="1894"/>
        <v>0</v>
      </c>
      <c r="AL640" s="411">
        <f t="shared" si="1894"/>
        <v>0</v>
      </c>
      <c r="AM640" s="297"/>
    </row>
    <row r="641" spans="1:39" s="283" customFormat="1" hidden="1"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hidden="1" outlineLevel="1">
      <c r="A642" s="532"/>
      <c r="B642" s="519" t="s">
        <v>495</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idden="1"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idden="1"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306"/>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idden="1"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297"/>
    </row>
    <row r="651" spans="1:39" hidden="1"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idden="1"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idden="1"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8">Z652</f>
        <v>0</v>
      </c>
      <c r="AA653" s="411">
        <f t="shared" si="1898"/>
        <v>0</v>
      </c>
      <c r="AB653" s="411">
        <f t="shared" si="1898"/>
        <v>0</v>
      </c>
      <c r="AC653" s="411">
        <f t="shared" si="1898"/>
        <v>0</v>
      </c>
      <c r="AD653" s="411">
        <f t="shared" si="1898"/>
        <v>0</v>
      </c>
      <c r="AE653" s="411">
        <f t="shared" si="1898"/>
        <v>0</v>
      </c>
      <c r="AF653" s="411">
        <f t="shared" si="1898"/>
        <v>0</v>
      </c>
      <c r="AG653" s="411">
        <f t="shared" si="1898"/>
        <v>0</v>
      </c>
      <c r="AH653" s="411">
        <f t="shared" si="1898"/>
        <v>0</v>
      </c>
      <c r="AI653" s="411">
        <f t="shared" si="1898"/>
        <v>0</v>
      </c>
      <c r="AJ653" s="411">
        <f t="shared" si="1898"/>
        <v>0</v>
      </c>
      <c r="AK653" s="411">
        <f t="shared" si="1898"/>
        <v>0</v>
      </c>
      <c r="AL653" s="411">
        <f t="shared" si="1898"/>
        <v>0</v>
      </c>
      <c r="AM653" s="306"/>
    </row>
    <row r="654" spans="1:39" ht="15.75" hidden="1"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hidden="1" outlineLevel="1">
      <c r="A655" s="532"/>
      <c r="B655" s="518" t="s">
        <v>502</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hidden="1" outlineLevel="1">
      <c r="A656" s="532"/>
      <c r="B656" s="504" t="s">
        <v>498</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idden="1" outlineLevel="1">
      <c r="A657" s="532">
        <v>21</v>
      </c>
      <c r="B657" s="428" t="s">
        <v>113</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99">Z657</f>
        <v>0</v>
      </c>
      <c r="AA658" s="411">
        <f t="shared" ref="AA658" si="1900">AA657</f>
        <v>0</v>
      </c>
      <c r="AB658" s="411">
        <f t="shared" ref="AB658" si="1901">AB657</f>
        <v>0</v>
      </c>
      <c r="AC658" s="411">
        <f t="shared" ref="AC658" si="1902">AC657</f>
        <v>0</v>
      </c>
      <c r="AD658" s="411">
        <f t="shared" ref="AD658" si="1903">AD657</f>
        <v>0</v>
      </c>
      <c r="AE658" s="411">
        <f t="shared" ref="AE658" si="1904">AE657</f>
        <v>0</v>
      </c>
      <c r="AF658" s="411">
        <f t="shared" ref="AF658" si="1905">AF657</f>
        <v>0</v>
      </c>
      <c r="AG658" s="411">
        <f t="shared" ref="AG658" si="1906">AG657</f>
        <v>0</v>
      </c>
      <c r="AH658" s="411">
        <f t="shared" ref="AH658" si="1907">AH657</f>
        <v>0</v>
      </c>
      <c r="AI658" s="411">
        <f t="shared" ref="AI658" si="1908">AI657</f>
        <v>0</v>
      </c>
      <c r="AJ658" s="411">
        <f t="shared" ref="AJ658" si="1909">AJ657</f>
        <v>0</v>
      </c>
      <c r="AK658" s="411">
        <f t="shared" ref="AK658" si="1910">AK657</f>
        <v>0</v>
      </c>
      <c r="AL658" s="411">
        <f t="shared" ref="AL658" si="1911">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22</v>
      </c>
      <c r="B660" s="428" t="s">
        <v>114</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12">Z660</f>
        <v>0</v>
      </c>
      <c r="AA661" s="411">
        <f t="shared" ref="AA661" si="1913">AA660</f>
        <v>0</v>
      </c>
      <c r="AB661" s="411">
        <f t="shared" ref="AB661" si="1914">AB660</f>
        <v>0</v>
      </c>
      <c r="AC661" s="411">
        <f t="shared" ref="AC661" si="1915">AC660</f>
        <v>0</v>
      </c>
      <c r="AD661" s="411">
        <f t="shared" ref="AD661" si="1916">AD660</f>
        <v>0</v>
      </c>
      <c r="AE661" s="411">
        <f t="shared" ref="AE661" si="1917">AE660</f>
        <v>0</v>
      </c>
      <c r="AF661" s="411">
        <f t="shared" ref="AF661" si="1918">AF660</f>
        <v>0</v>
      </c>
      <c r="AG661" s="411">
        <f t="shared" ref="AG661" si="1919">AG660</f>
        <v>0</v>
      </c>
      <c r="AH661" s="411">
        <f t="shared" ref="AH661" si="1920">AH660</f>
        <v>0</v>
      </c>
      <c r="AI661" s="411">
        <f t="shared" ref="AI661" si="1921">AI660</f>
        <v>0</v>
      </c>
      <c r="AJ661" s="411">
        <f t="shared" ref="AJ661" si="1922">AJ660</f>
        <v>0</v>
      </c>
      <c r="AK661" s="411">
        <f t="shared" ref="AK661" si="1923">AK660</f>
        <v>0</v>
      </c>
      <c r="AL661" s="411">
        <f t="shared" ref="AL661" si="1924">AL660</f>
        <v>0</v>
      </c>
      <c r="AM661" s="306"/>
    </row>
    <row r="662" spans="1:39" hidden="1"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25">Z663</f>
        <v>0</v>
      </c>
      <c r="AA664" s="411">
        <f t="shared" ref="AA664" si="1926">AA663</f>
        <v>0</v>
      </c>
      <c r="AB664" s="411">
        <f t="shared" ref="AB664" si="1927">AB663</f>
        <v>0</v>
      </c>
      <c r="AC664" s="411">
        <f t="shared" ref="AC664" si="1928">AC663</f>
        <v>0</v>
      </c>
      <c r="AD664" s="411">
        <f t="shared" ref="AD664" si="1929">AD663</f>
        <v>0</v>
      </c>
      <c r="AE664" s="411">
        <f t="shared" ref="AE664" si="1930">AE663</f>
        <v>0</v>
      </c>
      <c r="AF664" s="411">
        <f t="shared" ref="AF664" si="1931">AF663</f>
        <v>0</v>
      </c>
      <c r="AG664" s="411">
        <f t="shared" ref="AG664" si="1932">AG663</f>
        <v>0</v>
      </c>
      <c r="AH664" s="411">
        <f t="shared" ref="AH664" si="1933">AH663</f>
        <v>0</v>
      </c>
      <c r="AI664" s="411">
        <f t="shared" ref="AI664" si="1934">AI663</f>
        <v>0</v>
      </c>
      <c r="AJ664" s="411">
        <f t="shared" ref="AJ664" si="1935">AJ663</f>
        <v>0</v>
      </c>
      <c r="AK664" s="411">
        <f t="shared" ref="AK664" si="1936">AK663</f>
        <v>0</v>
      </c>
      <c r="AL664" s="411">
        <f t="shared" ref="AL664" si="1937">AL663</f>
        <v>0</v>
      </c>
      <c r="AM664" s="306"/>
    </row>
    <row r="665" spans="1:39" hidden="1"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hidden="1"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idden="1"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8">Z666</f>
        <v>0</v>
      </c>
      <c r="AA667" s="411">
        <f t="shared" ref="AA667" si="1939">AA666</f>
        <v>0</v>
      </c>
      <c r="AB667" s="411">
        <f t="shared" ref="AB667" si="1940">AB666</f>
        <v>0</v>
      </c>
      <c r="AC667" s="411">
        <f t="shared" ref="AC667" si="1941">AC666</f>
        <v>0</v>
      </c>
      <c r="AD667" s="411">
        <f t="shared" ref="AD667" si="1942">AD666</f>
        <v>0</v>
      </c>
      <c r="AE667" s="411">
        <f t="shared" ref="AE667" si="1943">AE666</f>
        <v>0</v>
      </c>
      <c r="AF667" s="411">
        <f t="shared" ref="AF667" si="1944">AF666</f>
        <v>0</v>
      </c>
      <c r="AG667" s="411">
        <f t="shared" ref="AG667" si="1945">AG666</f>
        <v>0</v>
      </c>
      <c r="AH667" s="411">
        <f t="shared" ref="AH667" si="1946">AH666</f>
        <v>0</v>
      </c>
      <c r="AI667" s="411">
        <f t="shared" ref="AI667" si="1947">AI666</f>
        <v>0</v>
      </c>
      <c r="AJ667" s="411">
        <f t="shared" ref="AJ667" si="1948">AJ666</f>
        <v>0</v>
      </c>
      <c r="AK667" s="411">
        <f t="shared" ref="AK667" si="1949">AK666</f>
        <v>0</v>
      </c>
      <c r="AL667" s="411">
        <f t="shared" ref="AL667" si="1950">AL666</f>
        <v>0</v>
      </c>
      <c r="AM667" s="306"/>
    </row>
    <row r="668" spans="1:39" hidden="1"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hidden="1" outlineLevel="1">
      <c r="A669" s="532"/>
      <c r="B669" s="288" t="s">
        <v>499</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51">Z670</f>
        <v>0</v>
      </c>
      <c r="AA671" s="411">
        <f t="shared" ref="AA671" si="1952">AA670</f>
        <v>0</v>
      </c>
      <c r="AB671" s="411">
        <f t="shared" ref="AB671" si="1953">AB670</f>
        <v>0</v>
      </c>
      <c r="AC671" s="411">
        <f t="shared" ref="AC671" si="1954">AC670</f>
        <v>0</v>
      </c>
      <c r="AD671" s="411">
        <f t="shared" ref="AD671" si="1955">AD670</f>
        <v>0</v>
      </c>
      <c r="AE671" s="411">
        <f t="shared" ref="AE671" si="1956">AE670</f>
        <v>0</v>
      </c>
      <c r="AF671" s="411">
        <f t="shared" ref="AF671" si="1957">AF670</f>
        <v>0</v>
      </c>
      <c r="AG671" s="411">
        <f t="shared" ref="AG671" si="1958">AG670</f>
        <v>0</v>
      </c>
      <c r="AH671" s="411">
        <f t="shared" ref="AH671" si="1959">AH670</f>
        <v>0</v>
      </c>
      <c r="AI671" s="411">
        <f t="shared" ref="AI671" si="1960">AI670</f>
        <v>0</v>
      </c>
      <c r="AJ671" s="411">
        <f t="shared" ref="AJ671" si="1961">AJ670</f>
        <v>0</v>
      </c>
      <c r="AK671" s="411">
        <f t="shared" ref="AK671" si="1962">AK670</f>
        <v>0</v>
      </c>
      <c r="AL671" s="411">
        <f t="shared" ref="AL671" si="1963">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idden="1" outlineLevel="1">
      <c r="A673" s="532">
        <v>26</v>
      </c>
      <c r="B673" s="428" t="s">
        <v>118</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64">Z673</f>
        <v>0</v>
      </c>
      <c r="AA674" s="411">
        <f t="shared" ref="AA674" si="1965">AA673</f>
        <v>0</v>
      </c>
      <c r="AB674" s="411">
        <f t="shared" ref="AB674" si="1966">AB673</f>
        <v>0</v>
      </c>
      <c r="AC674" s="411">
        <f t="shared" ref="AC674" si="1967">AC673</f>
        <v>0</v>
      </c>
      <c r="AD674" s="411">
        <f t="shared" ref="AD674" si="1968">AD673</f>
        <v>0</v>
      </c>
      <c r="AE674" s="411">
        <f t="shared" ref="AE674" si="1969">AE673</f>
        <v>0</v>
      </c>
      <c r="AF674" s="411">
        <f t="shared" ref="AF674" si="1970">AF673</f>
        <v>0</v>
      </c>
      <c r="AG674" s="411">
        <f t="shared" ref="AG674" si="1971">AG673</f>
        <v>0</v>
      </c>
      <c r="AH674" s="411">
        <f t="shared" ref="AH674" si="1972">AH673</f>
        <v>0</v>
      </c>
      <c r="AI674" s="411">
        <f t="shared" ref="AI674" si="1973">AI673</f>
        <v>0</v>
      </c>
      <c r="AJ674" s="411">
        <f t="shared" ref="AJ674" si="1974">AJ673</f>
        <v>0</v>
      </c>
      <c r="AK674" s="411">
        <f t="shared" ref="AK674" si="1975">AK673</f>
        <v>0</v>
      </c>
      <c r="AL674" s="411">
        <f t="shared" ref="AL674" si="1976">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27</v>
      </c>
      <c r="B676" s="428" t="s">
        <v>119</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77">Z676</f>
        <v>0</v>
      </c>
      <c r="AA677" s="411">
        <f t="shared" ref="AA677" si="1978">AA676</f>
        <v>0</v>
      </c>
      <c r="AB677" s="411">
        <f t="shared" ref="AB677" si="1979">AB676</f>
        <v>0</v>
      </c>
      <c r="AC677" s="411">
        <f t="shared" ref="AC677" si="1980">AC676</f>
        <v>0</v>
      </c>
      <c r="AD677" s="411">
        <f t="shared" ref="AD677" si="1981">AD676</f>
        <v>0</v>
      </c>
      <c r="AE677" s="411">
        <f t="shared" ref="AE677" si="1982">AE676</f>
        <v>0</v>
      </c>
      <c r="AF677" s="411">
        <f t="shared" ref="AF677" si="1983">AF676</f>
        <v>0</v>
      </c>
      <c r="AG677" s="411">
        <f t="shared" ref="AG677" si="1984">AG676</f>
        <v>0</v>
      </c>
      <c r="AH677" s="411">
        <f t="shared" ref="AH677" si="1985">AH676</f>
        <v>0</v>
      </c>
      <c r="AI677" s="411">
        <f t="shared" ref="AI677" si="1986">AI676</f>
        <v>0</v>
      </c>
      <c r="AJ677" s="411">
        <f t="shared" ref="AJ677" si="1987">AJ676</f>
        <v>0</v>
      </c>
      <c r="AK677" s="411">
        <f t="shared" ref="AK677" si="1988">AK676</f>
        <v>0</v>
      </c>
      <c r="AL677" s="411">
        <f t="shared" ref="AL677" si="1989">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90">Z679</f>
        <v>0</v>
      </c>
      <c r="AA680" s="411">
        <f t="shared" ref="AA680" si="1991">AA679</f>
        <v>0</v>
      </c>
      <c r="AB680" s="411">
        <f t="shared" ref="AB680" si="1992">AB679</f>
        <v>0</v>
      </c>
      <c r="AC680" s="411">
        <f t="shared" ref="AC680" si="1993">AC679</f>
        <v>0</v>
      </c>
      <c r="AD680" s="411">
        <f t="shared" ref="AD680" si="1994">AD679</f>
        <v>0</v>
      </c>
      <c r="AE680" s="411">
        <f t="shared" ref="AE680" si="1995">AE679</f>
        <v>0</v>
      </c>
      <c r="AF680" s="411">
        <f t="shared" ref="AF680" si="1996">AF679</f>
        <v>0</v>
      </c>
      <c r="AG680" s="411">
        <f t="shared" ref="AG680" si="1997">AG679</f>
        <v>0</v>
      </c>
      <c r="AH680" s="411">
        <f t="shared" ref="AH680" si="1998">AH679</f>
        <v>0</v>
      </c>
      <c r="AI680" s="411">
        <f t="shared" ref="AI680" si="1999">AI679</f>
        <v>0</v>
      </c>
      <c r="AJ680" s="411">
        <f t="shared" ref="AJ680" si="2000">AJ679</f>
        <v>0</v>
      </c>
      <c r="AK680" s="411">
        <f t="shared" ref="AK680" si="2001">AK679</f>
        <v>0</v>
      </c>
      <c r="AL680" s="411">
        <f t="shared" ref="AL680" si="2002">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2003">Z682</f>
        <v>0</v>
      </c>
      <c r="AA683" s="411">
        <f t="shared" ref="AA683" si="2004">AA682</f>
        <v>0</v>
      </c>
      <c r="AB683" s="411">
        <f t="shared" ref="AB683" si="2005">AB682</f>
        <v>0</v>
      </c>
      <c r="AC683" s="411">
        <f t="shared" ref="AC683" si="2006">AC682</f>
        <v>0</v>
      </c>
      <c r="AD683" s="411">
        <f t="shared" ref="AD683" si="2007">AD682</f>
        <v>0</v>
      </c>
      <c r="AE683" s="411">
        <f t="shared" ref="AE683" si="2008">AE682</f>
        <v>0</v>
      </c>
      <c r="AF683" s="411">
        <f t="shared" ref="AF683" si="2009">AF682</f>
        <v>0</v>
      </c>
      <c r="AG683" s="411">
        <f t="shared" ref="AG683" si="2010">AG682</f>
        <v>0</v>
      </c>
      <c r="AH683" s="411">
        <f t="shared" ref="AH683" si="2011">AH682</f>
        <v>0</v>
      </c>
      <c r="AI683" s="411">
        <f t="shared" ref="AI683" si="2012">AI682</f>
        <v>0</v>
      </c>
      <c r="AJ683" s="411">
        <f t="shared" ref="AJ683" si="2013">AJ682</f>
        <v>0</v>
      </c>
      <c r="AK683" s="411">
        <f t="shared" ref="AK683" si="2014">AK682</f>
        <v>0</v>
      </c>
      <c r="AL683" s="411">
        <f t="shared" ref="AL683" si="2015">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16">Z685</f>
        <v>0</v>
      </c>
      <c r="AA686" s="411">
        <f t="shared" ref="AA686" si="2017">AA685</f>
        <v>0</v>
      </c>
      <c r="AB686" s="411">
        <f t="shared" ref="AB686" si="2018">AB685</f>
        <v>0</v>
      </c>
      <c r="AC686" s="411">
        <f t="shared" ref="AC686" si="2019">AC685</f>
        <v>0</v>
      </c>
      <c r="AD686" s="411">
        <f t="shared" ref="AD686" si="2020">AD685</f>
        <v>0</v>
      </c>
      <c r="AE686" s="411">
        <f t="shared" ref="AE686" si="2021">AE685</f>
        <v>0</v>
      </c>
      <c r="AF686" s="411">
        <f t="shared" ref="AF686" si="2022">AF685</f>
        <v>0</v>
      </c>
      <c r="AG686" s="411">
        <f t="shared" ref="AG686" si="2023">AG685</f>
        <v>0</v>
      </c>
      <c r="AH686" s="411">
        <f t="shared" ref="AH686" si="2024">AH685</f>
        <v>0</v>
      </c>
      <c r="AI686" s="411">
        <f t="shared" ref="AI686" si="2025">AI685</f>
        <v>0</v>
      </c>
      <c r="AJ686" s="411">
        <f t="shared" ref="AJ686" si="2026">AJ685</f>
        <v>0</v>
      </c>
      <c r="AK686" s="411">
        <f t="shared" ref="AK686" si="2027">AK685</f>
        <v>0</v>
      </c>
      <c r="AL686" s="411">
        <f t="shared" ref="AL686" si="2028">AL685</f>
        <v>0</v>
      </c>
      <c r="AM686" s="306"/>
    </row>
    <row r="687" spans="1:39" hidden="1"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29">Z688</f>
        <v>0</v>
      </c>
      <c r="AA689" s="411">
        <f t="shared" ref="AA689" si="2030">AA688</f>
        <v>0</v>
      </c>
      <c r="AB689" s="411">
        <f t="shared" ref="AB689" si="2031">AB688</f>
        <v>0</v>
      </c>
      <c r="AC689" s="411">
        <f t="shared" ref="AC689" si="2032">AC688</f>
        <v>0</v>
      </c>
      <c r="AD689" s="411">
        <f t="shared" ref="AD689" si="2033">AD688</f>
        <v>0</v>
      </c>
      <c r="AE689" s="411">
        <f t="shared" ref="AE689" si="2034">AE688</f>
        <v>0</v>
      </c>
      <c r="AF689" s="411">
        <f t="shared" ref="AF689" si="2035">AF688</f>
        <v>0</v>
      </c>
      <c r="AG689" s="411">
        <f t="shared" ref="AG689" si="2036">AG688</f>
        <v>0</v>
      </c>
      <c r="AH689" s="411">
        <f t="shared" ref="AH689" si="2037">AH688</f>
        <v>0</v>
      </c>
      <c r="AI689" s="411">
        <f t="shared" ref="AI689" si="2038">AI688</f>
        <v>0</v>
      </c>
      <c r="AJ689" s="411">
        <f t="shared" ref="AJ689" si="2039">AJ688</f>
        <v>0</v>
      </c>
      <c r="AK689" s="411">
        <f t="shared" ref="AK689" si="2040">AK688</f>
        <v>0</v>
      </c>
      <c r="AL689" s="411">
        <f t="shared" ref="AL689" si="2041">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hidden="1"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idden="1"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42">Z691</f>
        <v>0</v>
      </c>
      <c r="AA692" s="411">
        <f t="shared" ref="AA692" si="2043">AA691</f>
        <v>0</v>
      </c>
      <c r="AB692" s="411">
        <f t="shared" ref="AB692" si="2044">AB691</f>
        <v>0</v>
      </c>
      <c r="AC692" s="411">
        <f t="shared" ref="AC692" si="2045">AC691</f>
        <v>0</v>
      </c>
      <c r="AD692" s="411">
        <f t="shared" ref="AD692" si="2046">AD691</f>
        <v>0</v>
      </c>
      <c r="AE692" s="411">
        <f t="shared" ref="AE692" si="2047">AE691</f>
        <v>0</v>
      </c>
      <c r="AF692" s="411">
        <f t="shared" ref="AF692" si="2048">AF691</f>
        <v>0</v>
      </c>
      <c r="AG692" s="411">
        <f t="shared" ref="AG692" si="2049">AG691</f>
        <v>0</v>
      </c>
      <c r="AH692" s="411">
        <f t="shared" ref="AH692" si="2050">AH691</f>
        <v>0</v>
      </c>
      <c r="AI692" s="411">
        <f t="shared" ref="AI692" si="2051">AI691</f>
        <v>0</v>
      </c>
      <c r="AJ692" s="411">
        <f t="shared" ref="AJ692" si="2052">AJ691</f>
        <v>0</v>
      </c>
      <c r="AK692" s="411">
        <f t="shared" ref="AK692" si="2053">AK691</f>
        <v>0</v>
      </c>
      <c r="AL692" s="411">
        <f t="shared" ref="AL692" si="2054">AL691</f>
        <v>0</v>
      </c>
      <c r="AM692" s="306"/>
    </row>
    <row r="693" spans="1:39" hidden="1"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hidden="1" outlineLevel="1">
      <c r="A694" s="532"/>
      <c r="B694" s="288" t="s">
        <v>500</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33</v>
      </c>
      <c r="B695" s="428" t="s">
        <v>125</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55">Z695</f>
        <v>0</v>
      </c>
      <c r="AA696" s="411">
        <f t="shared" ref="AA696" si="2056">AA695</f>
        <v>0</v>
      </c>
      <c r="AB696" s="411">
        <f t="shared" ref="AB696" si="2057">AB695</f>
        <v>0</v>
      </c>
      <c r="AC696" s="411">
        <f t="shared" ref="AC696" si="2058">AC695</f>
        <v>0</v>
      </c>
      <c r="AD696" s="411">
        <f t="shared" ref="AD696" si="2059">AD695</f>
        <v>0</v>
      </c>
      <c r="AE696" s="411">
        <f t="shared" ref="AE696" si="2060">AE695</f>
        <v>0</v>
      </c>
      <c r="AF696" s="411">
        <f t="shared" ref="AF696" si="2061">AF695</f>
        <v>0</v>
      </c>
      <c r="AG696" s="411">
        <f t="shared" ref="AG696" si="2062">AG695</f>
        <v>0</v>
      </c>
      <c r="AH696" s="411">
        <f t="shared" ref="AH696" si="2063">AH695</f>
        <v>0</v>
      </c>
      <c r="AI696" s="411">
        <f t="shared" ref="AI696" si="2064">AI695</f>
        <v>0</v>
      </c>
      <c r="AJ696" s="411">
        <f t="shared" ref="AJ696" si="2065">AJ695</f>
        <v>0</v>
      </c>
      <c r="AK696" s="411">
        <f t="shared" ref="AK696" si="2066">AK695</f>
        <v>0</v>
      </c>
      <c r="AL696" s="411">
        <f t="shared" ref="AL696" si="2067">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68">Z698</f>
        <v>0</v>
      </c>
      <c r="AA699" s="411">
        <f t="shared" ref="AA699" si="2069">AA698</f>
        <v>0</v>
      </c>
      <c r="AB699" s="411">
        <f t="shared" ref="AB699" si="2070">AB698</f>
        <v>0</v>
      </c>
      <c r="AC699" s="411">
        <f t="shared" ref="AC699" si="2071">AC698</f>
        <v>0</v>
      </c>
      <c r="AD699" s="411">
        <f t="shared" ref="AD699" si="2072">AD698</f>
        <v>0</v>
      </c>
      <c r="AE699" s="411">
        <f t="shared" ref="AE699" si="2073">AE698</f>
        <v>0</v>
      </c>
      <c r="AF699" s="411">
        <f t="shared" ref="AF699" si="2074">AF698</f>
        <v>0</v>
      </c>
      <c r="AG699" s="411">
        <f t="shared" ref="AG699" si="2075">AG698</f>
        <v>0</v>
      </c>
      <c r="AH699" s="411">
        <f t="shared" ref="AH699" si="2076">AH698</f>
        <v>0</v>
      </c>
      <c r="AI699" s="411">
        <f t="shared" ref="AI699" si="2077">AI698</f>
        <v>0</v>
      </c>
      <c r="AJ699" s="411">
        <f t="shared" ref="AJ699" si="2078">AJ698</f>
        <v>0</v>
      </c>
      <c r="AK699" s="411">
        <f t="shared" ref="AK699" si="2079">AK698</f>
        <v>0</v>
      </c>
      <c r="AL699" s="411">
        <f t="shared" ref="AL699" si="2080">AL698</f>
        <v>0</v>
      </c>
      <c r="AM699" s="306"/>
    </row>
    <row r="700" spans="1:39" hidden="1"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idden="1"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idden="1" outlineLevel="1">
      <c r="A702" s="532"/>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81">Z701</f>
        <v>0</v>
      </c>
      <c r="AA702" s="411">
        <f t="shared" ref="AA702" si="2082">AA701</f>
        <v>0</v>
      </c>
      <c r="AB702" s="411">
        <f t="shared" ref="AB702" si="2083">AB701</f>
        <v>0</v>
      </c>
      <c r="AC702" s="411">
        <f t="shared" ref="AC702" si="2084">AC701</f>
        <v>0</v>
      </c>
      <c r="AD702" s="411">
        <f t="shared" ref="AD702" si="2085">AD701</f>
        <v>0</v>
      </c>
      <c r="AE702" s="411">
        <f t="shared" ref="AE702" si="2086">AE701</f>
        <v>0</v>
      </c>
      <c r="AF702" s="411">
        <f t="shared" ref="AF702" si="2087">AF701</f>
        <v>0</v>
      </c>
      <c r="AG702" s="411">
        <f t="shared" ref="AG702" si="2088">AG701</f>
        <v>0</v>
      </c>
      <c r="AH702" s="411">
        <f t="shared" ref="AH702" si="2089">AH701</f>
        <v>0</v>
      </c>
      <c r="AI702" s="411">
        <f t="shared" ref="AI702" si="2090">AI701</f>
        <v>0</v>
      </c>
      <c r="AJ702" s="411">
        <f t="shared" ref="AJ702" si="2091">AJ701</f>
        <v>0</v>
      </c>
      <c r="AK702" s="411">
        <f t="shared" ref="AK702" si="2092">AK701</f>
        <v>0</v>
      </c>
      <c r="AL702" s="411">
        <f t="shared" ref="AL702" si="2093">AL701</f>
        <v>0</v>
      </c>
      <c r="AM702" s="306"/>
    </row>
    <row r="703" spans="1:39" hidden="1"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hidden="1" outlineLevel="1">
      <c r="A704" s="532"/>
      <c r="B704" s="288" t="s">
        <v>501</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hidden="1"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94">Z705</f>
        <v>0</v>
      </c>
      <c r="AA706" s="411">
        <f t="shared" ref="AA706" si="2095">AA705</f>
        <v>0</v>
      </c>
      <c r="AB706" s="411">
        <f t="shared" ref="AB706" si="2096">AB705</f>
        <v>0</v>
      </c>
      <c r="AC706" s="411">
        <f t="shared" ref="AC706" si="2097">AC705</f>
        <v>0</v>
      </c>
      <c r="AD706" s="411">
        <f t="shared" ref="AD706" si="2098">AD705</f>
        <v>0</v>
      </c>
      <c r="AE706" s="411">
        <f t="shared" ref="AE706" si="2099">AE705</f>
        <v>0</v>
      </c>
      <c r="AF706" s="411">
        <f t="shared" ref="AF706" si="2100">AF705</f>
        <v>0</v>
      </c>
      <c r="AG706" s="411">
        <f t="shared" ref="AG706" si="2101">AG705</f>
        <v>0</v>
      </c>
      <c r="AH706" s="411">
        <f t="shared" ref="AH706" si="2102">AH705</f>
        <v>0</v>
      </c>
      <c r="AI706" s="411">
        <f t="shared" ref="AI706" si="2103">AI705</f>
        <v>0</v>
      </c>
      <c r="AJ706" s="411">
        <f t="shared" ref="AJ706" si="2104">AJ705</f>
        <v>0</v>
      </c>
      <c r="AK706" s="411">
        <f t="shared" ref="AK706" si="2105">AK705</f>
        <v>0</v>
      </c>
      <c r="AL706" s="411">
        <f t="shared" ref="AL706" si="2106">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hidden="1"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07">Z708</f>
        <v>0</v>
      </c>
      <c r="AA709" s="411">
        <f t="shared" ref="AA709" si="2108">AA708</f>
        <v>0</v>
      </c>
      <c r="AB709" s="411">
        <f t="shared" ref="AB709" si="2109">AB708</f>
        <v>0</v>
      </c>
      <c r="AC709" s="411">
        <f t="shared" ref="AC709" si="2110">AC708</f>
        <v>0</v>
      </c>
      <c r="AD709" s="411">
        <f t="shared" ref="AD709" si="2111">AD708</f>
        <v>0</v>
      </c>
      <c r="AE709" s="411">
        <f t="shared" ref="AE709" si="2112">AE708</f>
        <v>0</v>
      </c>
      <c r="AF709" s="411">
        <f t="shared" ref="AF709" si="2113">AF708</f>
        <v>0</v>
      </c>
      <c r="AG709" s="411">
        <f t="shared" ref="AG709" si="2114">AG708</f>
        <v>0</v>
      </c>
      <c r="AH709" s="411">
        <f t="shared" ref="AH709" si="2115">AH708</f>
        <v>0</v>
      </c>
      <c r="AI709" s="411">
        <f t="shared" ref="AI709" si="2116">AI708</f>
        <v>0</v>
      </c>
      <c r="AJ709" s="411">
        <f t="shared" ref="AJ709" si="2117">AJ708</f>
        <v>0</v>
      </c>
      <c r="AK709" s="411">
        <f t="shared" ref="AK709" si="2118">AK708</f>
        <v>0</v>
      </c>
      <c r="AL709" s="411">
        <f t="shared" ref="AL709" si="2119">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idden="1"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20">Z711</f>
        <v>0</v>
      </c>
      <c r="AA712" s="411">
        <f t="shared" ref="AA712" si="2121">AA711</f>
        <v>0</v>
      </c>
      <c r="AB712" s="411">
        <f t="shared" ref="AB712" si="2122">AB711</f>
        <v>0</v>
      </c>
      <c r="AC712" s="411">
        <f t="shared" ref="AC712" si="2123">AC711</f>
        <v>0</v>
      </c>
      <c r="AD712" s="411">
        <f t="shared" ref="AD712" si="2124">AD711</f>
        <v>0</v>
      </c>
      <c r="AE712" s="411">
        <f t="shared" ref="AE712" si="2125">AE711</f>
        <v>0</v>
      </c>
      <c r="AF712" s="411">
        <f t="shared" ref="AF712" si="2126">AF711</f>
        <v>0</v>
      </c>
      <c r="AG712" s="411">
        <f t="shared" ref="AG712" si="2127">AG711</f>
        <v>0</v>
      </c>
      <c r="AH712" s="411">
        <f t="shared" ref="AH712" si="2128">AH711</f>
        <v>0</v>
      </c>
      <c r="AI712" s="411">
        <f t="shared" ref="AI712" si="2129">AI711</f>
        <v>0</v>
      </c>
      <c r="AJ712" s="411">
        <f t="shared" ref="AJ712" si="2130">AJ711</f>
        <v>0</v>
      </c>
      <c r="AK712" s="411">
        <f t="shared" ref="AK712" si="2131">AK711</f>
        <v>0</v>
      </c>
      <c r="AL712" s="411">
        <f t="shared" ref="AL712" si="2132">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33">Z714</f>
        <v>0</v>
      </c>
      <c r="AA715" s="411">
        <f t="shared" ref="AA715" si="2134">AA714</f>
        <v>0</v>
      </c>
      <c r="AB715" s="411">
        <f t="shared" ref="AB715" si="2135">AB714</f>
        <v>0</v>
      </c>
      <c r="AC715" s="411">
        <f t="shared" ref="AC715" si="2136">AC714</f>
        <v>0</v>
      </c>
      <c r="AD715" s="411">
        <f t="shared" ref="AD715" si="2137">AD714</f>
        <v>0</v>
      </c>
      <c r="AE715" s="411">
        <f t="shared" ref="AE715" si="2138">AE714</f>
        <v>0</v>
      </c>
      <c r="AF715" s="411">
        <f t="shared" ref="AF715" si="2139">AF714</f>
        <v>0</v>
      </c>
      <c r="AG715" s="411">
        <f t="shared" ref="AG715" si="2140">AG714</f>
        <v>0</v>
      </c>
      <c r="AH715" s="411">
        <f t="shared" ref="AH715" si="2141">AH714</f>
        <v>0</v>
      </c>
      <c r="AI715" s="411">
        <f t="shared" ref="AI715" si="2142">AI714</f>
        <v>0</v>
      </c>
      <c r="AJ715" s="411">
        <f t="shared" ref="AJ715" si="2143">AJ714</f>
        <v>0</v>
      </c>
      <c r="AK715" s="411">
        <f t="shared" ref="AK715" si="2144">AK714</f>
        <v>0</v>
      </c>
      <c r="AL715" s="411">
        <f t="shared" ref="AL715" si="2145">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hidden="1"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46">Z717</f>
        <v>0</v>
      </c>
      <c r="AA718" s="411">
        <f t="shared" ref="AA718" si="2147">AA717</f>
        <v>0</v>
      </c>
      <c r="AB718" s="411">
        <f t="shared" ref="AB718" si="2148">AB717</f>
        <v>0</v>
      </c>
      <c r="AC718" s="411">
        <f t="shared" ref="AC718" si="2149">AC717</f>
        <v>0</v>
      </c>
      <c r="AD718" s="411">
        <f t="shared" ref="AD718" si="2150">AD717</f>
        <v>0</v>
      </c>
      <c r="AE718" s="411">
        <f t="shared" ref="AE718" si="2151">AE717</f>
        <v>0</v>
      </c>
      <c r="AF718" s="411">
        <f t="shared" ref="AF718" si="2152">AF717</f>
        <v>0</v>
      </c>
      <c r="AG718" s="411">
        <f t="shared" ref="AG718" si="2153">AG717</f>
        <v>0</v>
      </c>
      <c r="AH718" s="411">
        <f t="shared" ref="AH718" si="2154">AH717</f>
        <v>0</v>
      </c>
      <c r="AI718" s="411">
        <f t="shared" ref="AI718" si="2155">AI717</f>
        <v>0</v>
      </c>
      <c r="AJ718" s="411">
        <f t="shared" ref="AJ718" si="2156">AJ717</f>
        <v>0</v>
      </c>
      <c r="AK718" s="411">
        <f t="shared" ref="AK718" si="2157">AK717</f>
        <v>0</v>
      </c>
      <c r="AL718" s="411">
        <f t="shared" ref="AL718" si="2158">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59">Z720</f>
        <v>0</v>
      </c>
      <c r="AA721" s="411">
        <f t="shared" ref="AA721" si="2160">AA720</f>
        <v>0</v>
      </c>
      <c r="AB721" s="411">
        <f t="shared" ref="AB721" si="2161">AB720</f>
        <v>0</v>
      </c>
      <c r="AC721" s="411">
        <f t="shared" ref="AC721" si="2162">AC720</f>
        <v>0</v>
      </c>
      <c r="AD721" s="411">
        <f t="shared" ref="AD721" si="2163">AD720</f>
        <v>0</v>
      </c>
      <c r="AE721" s="411">
        <f t="shared" ref="AE721" si="2164">AE720</f>
        <v>0</v>
      </c>
      <c r="AF721" s="411">
        <f t="shared" ref="AF721" si="2165">AF720</f>
        <v>0</v>
      </c>
      <c r="AG721" s="411">
        <f t="shared" ref="AG721" si="2166">AG720</f>
        <v>0</v>
      </c>
      <c r="AH721" s="411">
        <f t="shared" ref="AH721" si="2167">AH720</f>
        <v>0</v>
      </c>
      <c r="AI721" s="411">
        <f t="shared" ref="AI721" si="2168">AI720</f>
        <v>0</v>
      </c>
      <c r="AJ721" s="411">
        <f t="shared" ref="AJ721" si="2169">AJ720</f>
        <v>0</v>
      </c>
      <c r="AK721" s="411">
        <f t="shared" ref="AK721" si="2170">AK720</f>
        <v>0</v>
      </c>
      <c r="AL721" s="411">
        <f t="shared" ref="AL721" si="2171">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hidden="1"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172">Z723</f>
        <v>0</v>
      </c>
      <c r="AA724" s="411">
        <f t="shared" ref="AA724" si="2173">AA723</f>
        <v>0</v>
      </c>
      <c r="AB724" s="411">
        <f t="shared" ref="AB724" si="2174">AB723</f>
        <v>0</v>
      </c>
      <c r="AC724" s="411">
        <f t="shared" ref="AC724" si="2175">AC723</f>
        <v>0</v>
      </c>
      <c r="AD724" s="411">
        <f t="shared" ref="AD724" si="2176">AD723</f>
        <v>0</v>
      </c>
      <c r="AE724" s="411">
        <f t="shared" ref="AE724" si="2177">AE723</f>
        <v>0</v>
      </c>
      <c r="AF724" s="411">
        <f t="shared" ref="AF724" si="2178">AF723</f>
        <v>0</v>
      </c>
      <c r="AG724" s="411">
        <f t="shared" ref="AG724" si="2179">AG723</f>
        <v>0</v>
      </c>
      <c r="AH724" s="411">
        <f t="shared" ref="AH724" si="2180">AH723</f>
        <v>0</v>
      </c>
      <c r="AI724" s="411">
        <f t="shared" ref="AI724" si="2181">AI723</f>
        <v>0</v>
      </c>
      <c r="AJ724" s="411">
        <f t="shared" ref="AJ724" si="2182">AJ723</f>
        <v>0</v>
      </c>
      <c r="AK724" s="411">
        <f t="shared" ref="AK724" si="2183">AK723</f>
        <v>0</v>
      </c>
      <c r="AL724" s="411">
        <f t="shared" ref="AL724" si="2184">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hidden="1"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85">Z726</f>
        <v>0</v>
      </c>
      <c r="AA727" s="411">
        <f t="shared" ref="AA727" si="2186">AA726</f>
        <v>0</v>
      </c>
      <c r="AB727" s="411">
        <f t="shared" ref="AB727" si="2187">AB726</f>
        <v>0</v>
      </c>
      <c r="AC727" s="411">
        <f t="shared" ref="AC727" si="2188">AC726</f>
        <v>0</v>
      </c>
      <c r="AD727" s="411">
        <f t="shared" ref="AD727" si="2189">AD726</f>
        <v>0</v>
      </c>
      <c r="AE727" s="411">
        <f t="shared" ref="AE727" si="2190">AE726</f>
        <v>0</v>
      </c>
      <c r="AF727" s="411">
        <f t="shared" ref="AF727" si="2191">AF726</f>
        <v>0</v>
      </c>
      <c r="AG727" s="411">
        <f t="shared" ref="AG727" si="2192">AG726</f>
        <v>0</v>
      </c>
      <c r="AH727" s="411">
        <f t="shared" ref="AH727" si="2193">AH726</f>
        <v>0</v>
      </c>
      <c r="AI727" s="411">
        <f t="shared" ref="AI727" si="2194">AI726</f>
        <v>0</v>
      </c>
      <c r="AJ727" s="411">
        <f t="shared" ref="AJ727" si="2195">AJ726</f>
        <v>0</v>
      </c>
      <c r="AK727" s="411">
        <f t="shared" ref="AK727" si="2196">AK726</f>
        <v>0</v>
      </c>
      <c r="AL727" s="411">
        <f t="shared" ref="AL727" si="2197">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98">Z729</f>
        <v>0</v>
      </c>
      <c r="AA730" s="411">
        <f t="shared" ref="AA730" si="2199">AA729</f>
        <v>0</v>
      </c>
      <c r="AB730" s="411">
        <f t="shared" ref="AB730" si="2200">AB729</f>
        <v>0</v>
      </c>
      <c r="AC730" s="411">
        <f t="shared" ref="AC730" si="2201">AC729</f>
        <v>0</v>
      </c>
      <c r="AD730" s="411">
        <f t="shared" ref="AD730" si="2202">AD729</f>
        <v>0</v>
      </c>
      <c r="AE730" s="411">
        <f t="shared" ref="AE730" si="2203">AE729</f>
        <v>0</v>
      </c>
      <c r="AF730" s="411">
        <f t="shared" ref="AF730" si="2204">AF729</f>
        <v>0</v>
      </c>
      <c r="AG730" s="411">
        <f t="shared" ref="AG730" si="2205">AG729</f>
        <v>0</v>
      </c>
      <c r="AH730" s="411">
        <f t="shared" ref="AH730" si="2206">AH729</f>
        <v>0</v>
      </c>
      <c r="AI730" s="411">
        <f t="shared" ref="AI730" si="2207">AI729</f>
        <v>0</v>
      </c>
      <c r="AJ730" s="411">
        <f t="shared" ref="AJ730" si="2208">AJ729</f>
        <v>0</v>
      </c>
      <c r="AK730" s="411">
        <f t="shared" ref="AK730" si="2209">AK729</f>
        <v>0</v>
      </c>
      <c r="AL730" s="411">
        <f t="shared" ref="AL730" si="2210">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11">Z732</f>
        <v>0</v>
      </c>
      <c r="AA733" s="411">
        <f t="shared" ref="AA733" si="2212">AA732</f>
        <v>0</v>
      </c>
      <c r="AB733" s="411">
        <f t="shared" ref="AB733" si="2213">AB732</f>
        <v>0</v>
      </c>
      <c r="AC733" s="411">
        <f t="shared" ref="AC733" si="2214">AC732</f>
        <v>0</v>
      </c>
      <c r="AD733" s="411">
        <f t="shared" ref="AD733" si="2215">AD732</f>
        <v>0</v>
      </c>
      <c r="AE733" s="411">
        <f t="shared" ref="AE733" si="2216">AE732</f>
        <v>0</v>
      </c>
      <c r="AF733" s="411">
        <f t="shared" ref="AF733" si="2217">AF732</f>
        <v>0</v>
      </c>
      <c r="AG733" s="411">
        <f t="shared" ref="AG733" si="2218">AG732</f>
        <v>0</v>
      </c>
      <c r="AH733" s="411">
        <f t="shared" ref="AH733" si="2219">AH732</f>
        <v>0</v>
      </c>
      <c r="AI733" s="411">
        <f t="shared" ref="AI733" si="2220">AI732</f>
        <v>0</v>
      </c>
      <c r="AJ733" s="411">
        <f t="shared" ref="AJ733" si="2221">AJ732</f>
        <v>0</v>
      </c>
      <c r="AK733" s="411">
        <f t="shared" ref="AK733" si="2222">AK732</f>
        <v>0</v>
      </c>
      <c r="AL733" s="411">
        <f t="shared" ref="AL733" si="2223">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24">Z735</f>
        <v>0</v>
      </c>
      <c r="AA736" s="411">
        <f t="shared" ref="AA736" si="2225">AA735</f>
        <v>0</v>
      </c>
      <c r="AB736" s="411">
        <f t="shared" ref="AB736" si="2226">AB735</f>
        <v>0</v>
      </c>
      <c r="AC736" s="411">
        <f t="shared" ref="AC736" si="2227">AC735</f>
        <v>0</v>
      </c>
      <c r="AD736" s="411">
        <f t="shared" ref="AD736" si="2228">AD735</f>
        <v>0</v>
      </c>
      <c r="AE736" s="411">
        <f t="shared" ref="AE736" si="2229">AE735</f>
        <v>0</v>
      </c>
      <c r="AF736" s="411">
        <f t="shared" ref="AF736" si="2230">AF735</f>
        <v>0</v>
      </c>
      <c r="AG736" s="411">
        <f t="shared" ref="AG736" si="2231">AG735</f>
        <v>0</v>
      </c>
      <c r="AH736" s="411">
        <f t="shared" ref="AH736" si="2232">AH735</f>
        <v>0</v>
      </c>
      <c r="AI736" s="411">
        <f t="shared" ref="AI736" si="2233">AI735</f>
        <v>0</v>
      </c>
      <c r="AJ736" s="411">
        <f t="shared" ref="AJ736" si="2234">AJ735</f>
        <v>0</v>
      </c>
      <c r="AK736" s="411">
        <f t="shared" ref="AK736" si="2235">AK735</f>
        <v>0</v>
      </c>
      <c r="AL736" s="411">
        <f t="shared" ref="AL736" si="2236">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37">Z738</f>
        <v>0</v>
      </c>
      <c r="AA739" s="411">
        <f t="shared" ref="AA739" si="2238">AA738</f>
        <v>0</v>
      </c>
      <c r="AB739" s="411">
        <f t="shared" ref="AB739" si="2239">AB738</f>
        <v>0</v>
      </c>
      <c r="AC739" s="411">
        <f t="shared" ref="AC739" si="2240">AC738</f>
        <v>0</v>
      </c>
      <c r="AD739" s="411">
        <f t="shared" ref="AD739" si="2241">AD738</f>
        <v>0</v>
      </c>
      <c r="AE739" s="411">
        <f t="shared" ref="AE739" si="2242">AE738</f>
        <v>0</v>
      </c>
      <c r="AF739" s="411">
        <f t="shared" ref="AF739" si="2243">AF738</f>
        <v>0</v>
      </c>
      <c r="AG739" s="411">
        <f t="shared" ref="AG739" si="2244">AG738</f>
        <v>0</v>
      </c>
      <c r="AH739" s="411">
        <f t="shared" ref="AH739" si="2245">AH738</f>
        <v>0</v>
      </c>
      <c r="AI739" s="411">
        <f t="shared" ref="AI739" si="2246">AI738</f>
        <v>0</v>
      </c>
      <c r="AJ739" s="411">
        <f t="shared" ref="AJ739" si="2247">AJ738</f>
        <v>0</v>
      </c>
      <c r="AK739" s="411">
        <f t="shared" ref="AK739" si="2248">AK738</f>
        <v>0</v>
      </c>
      <c r="AL739" s="411">
        <f t="shared" ref="AL739" si="2249">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hidden="1"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50">Z741</f>
        <v>0</v>
      </c>
      <c r="AA742" s="411">
        <f t="shared" ref="AA742" si="2251">AA741</f>
        <v>0</v>
      </c>
      <c r="AB742" s="411">
        <f t="shared" ref="AB742" si="2252">AB741</f>
        <v>0</v>
      </c>
      <c r="AC742" s="411">
        <f t="shared" ref="AC742" si="2253">AC741</f>
        <v>0</v>
      </c>
      <c r="AD742" s="411">
        <f t="shared" ref="AD742" si="2254">AD741</f>
        <v>0</v>
      </c>
      <c r="AE742" s="411">
        <f t="shared" ref="AE742" si="2255">AE741</f>
        <v>0</v>
      </c>
      <c r="AF742" s="411">
        <f t="shared" ref="AF742" si="2256">AF741</f>
        <v>0</v>
      </c>
      <c r="AG742" s="411">
        <f t="shared" ref="AG742" si="2257">AG741</f>
        <v>0</v>
      </c>
      <c r="AH742" s="411">
        <f t="shared" ref="AH742" si="2258">AH741</f>
        <v>0</v>
      </c>
      <c r="AI742" s="411">
        <f t="shared" ref="AI742" si="2259">AI741</f>
        <v>0</v>
      </c>
      <c r="AJ742" s="411">
        <f t="shared" ref="AJ742" si="2260">AJ741</f>
        <v>0</v>
      </c>
      <c r="AK742" s="411">
        <f t="shared" ref="AK742" si="2261">AK741</f>
        <v>0</v>
      </c>
      <c r="AL742" s="411">
        <f t="shared" ref="AL742" si="2262">AL741</f>
        <v>0</v>
      </c>
      <c r="AM742" s="306"/>
    </row>
    <row r="743" spans="1:40" hidden="1"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hidden="1"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idden="1"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63">Z744</f>
        <v>0</v>
      </c>
      <c r="AA745" s="411">
        <f t="shared" ref="AA745" si="2264">AA744</f>
        <v>0</v>
      </c>
      <c r="AB745" s="411">
        <f t="shared" ref="AB745" si="2265">AB744</f>
        <v>0</v>
      </c>
      <c r="AC745" s="411">
        <f t="shared" ref="AC745" si="2266">AC744</f>
        <v>0</v>
      </c>
      <c r="AD745" s="411">
        <f t="shared" ref="AD745" si="2267">AD744</f>
        <v>0</v>
      </c>
      <c r="AE745" s="411">
        <f t="shared" ref="AE745" si="2268">AE744</f>
        <v>0</v>
      </c>
      <c r="AF745" s="411">
        <f t="shared" ref="AF745" si="2269">AF744</f>
        <v>0</v>
      </c>
      <c r="AG745" s="411">
        <f t="shared" ref="AG745" si="2270">AG744</f>
        <v>0</v>
      </c>
      <c r="AH745" s="411">
        <f t="shared" ref="AH745" si="2271">AH744</f>
        <v>0</v>
      </c>
      <c r="AI745" s="411">
        <f t="shared" ref="AI745" si="2272">AI744</f>
        <v>0</v>
      </c>
      <c r="AJ745" s="411">
        <f t="shared" ref="AJ745" si="2273">AJ744</f>
        <v>0</v>
      </c>
      <c r="AK745" s="411">
        <f t="shared" ref="AK745" si="2274">AK744</f>
        <v>0</v>
      </c>
      <c r="AL745" s="411">
        <f t="shared" ref="AL745" si="2275">AL744</f>
        <v>0</v>
      </c>
      <c r="AM745" s="306"/>
    </row>
    <row r="746" spans="1:40" hidden="1"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ollapsed="1">
      <c r="B747" s="327" t="s">
        <v>311</v>
      </c>
      <c r="C747" s="329"/>
      <c r="D747" s="329">
        <f>SUM(D590:D745)</f>
        <v>0</v>
      </c>
      <c r="E747" s="329"/>
      <c r="F747" s="329"/>
      <c r="G747" s="329"/>
      <c r="H747" s="329"/>
      <c r="I747" s="329"/>
      <c r="J747" s="329"/>
      <c r="K747" s="329"/>
      <c r="L747" s="329"/>
      <c r="M747" s="329"/>
      <c r="N747" s="329"/>
      <c r="O747" s="329">
        <f>SUM(O590:O745)</f>
        <v>0</v>
      </c>
      <c r="P747" s="329"/>
      <c r="Q747" s="329"/>
      <c r="R747" s="329"/>
      <c r="S747" s="329"/>
      <c r="T747" s="329"/>
      <c r="U747" s="329"/>
      <c r="V747" s="329"/>
      <c r="W747" s="329"/>
      <c r="X747" s="329"/>
      <c r="Y747" s="329">
        <f>IF(Y588="kWh",SUMPRODUCT(D590:D745,Y590:Y745))</f>
        <v>0</v>
      </c>
      <c r="Z747" s="329">
        <f>IF(Z588="kWh",SUMPRODUCT(D590:D745,Z590:Z745))</f>
        <v>0</v>
      </c>
      <c r="AA747" s="329">
        <f>IF(AA588="kw",SUMPRODUCT(N590:N745,O590:O745,AA590:AA745),SUMPRODUCT(D590:D745,AA590:AA745))</f>
        <v>0</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312</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HLOOKUP(Y404,'2. LRAMVA Threshold'!$B$42:$Q$53,10,FALSE)</f>
        <v>0</v>
      </c>
      <c r="Z748" s="392">
        <f>HLOOKUP(Z404,'2. LRAMVA Threshold'!$B$42:$Q$53,10,FALSE)</f>
        <v>0</v>
      </c>
      <c r="AA748" s="392">
        <f>HLOOKUP(AA404,'2. LRAMVA Threshold'!$B$42:$Q$53,10,FALSE)</f>
        <v>0</v>
      </c>
      <c r="AB748" s="392">
        <f>HLOOKUP(AB404,'2. LRAMVA Threshold'!$B$42:$Q$53,10,FALSE)</f>
        <v>0</v>
      </c>
      <c r="AC748" s="392">
        <f>HLOOKUP(AC404,'2. LRAMVA Threshold'!$B$42:$Q$53,10,FALSE)</f>
        <v>0</v>
      </c>
      <c r="AD748" s="392">
        <f>HLOOKUP(AD404,'2. LRAMVA Threshold'!$B$42:$Q$53,10,FALSE)</f>
        <v>0</v>
      </c>
      <c r="AE748" s="392">
        <f>HLOOKUP(AE404,'2. LRAMVA Threshold'!$B$42:$Q$53,10,FALSE)</f>
        <v>0</v>
      </c>
      <c r="AF748" s="392">
        <f>HLOOKUP(AF404,'2. LRAMVA Threshold'!$B$42:$Q$53,10,FALSE)</f>
        <v>0</v>
      </c>
      <c r="AG748" s="392">
        <f>HLOOKUP(AG404,'2. LRAMVA Threshold'!$B$42:$Q$53,10,FALSE)</f>
        <v>0</v>
      </c>
      <c r="AH748" s="392">
        <f>HLOOKUP(AH404,'2. LRAMVA Threshold'!$B$42:$Q$53,10,FALSE)</f>
        <v>0</v>
      </c>
      <c r="AI748" s="392">
        <f>HLOOKUP(AI404,'2. LRAMVA Threshold'!$B$42:$Q$53,10,FALSE)</f>
        <v>0</v>
      </c>
      <c r="AJ748" s="392">
        <f>HLOOKUP(AJ404,'2. LRAMVA Threshold'!$B$42:$Q$53,10,FALSE)</f>
        <v>0</v>
      </c>
      <c r="AK748" s="392">
        <f>HLOOKUP(AK404,'2. LRAMVA Threshold'!$B$42:$Q$53,10,FALSE)</f>
        <v>0</v>
      </c>
      <c r="AL748" s="392">
        <f>HLOOKUP(AL404,'2.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313</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0</v>
      </c>
      <c r="Z750" s="341">
        <f>HLOOKUP(Z$35,'3.  Distribution Rates'!$C$122:$P$133,10,FALSE)</f>
        <v>0</v>
      </c>
      <c r="AA750" s="341">
        <f>HLOOKUP(AA$35,'3.  Distribution Rates'!$C$122:$P$133,10,FALSE)</f>
        <v>0</v>
      </c>
      <c r="AB750" s="341">
        <f>HLOOKUP(AB$35,'3.  Distribution Rates'!$C$122:$P$133,10,FALSE)</f>
        <v>0</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314</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0</v>
      </c>
      <c r="Z751" s="378">
        <f>'4.  2011-2014 LRAM'!Z141*Z750</f>
        <v>0</v>
      </c>
      <c r="AA751" s="378">
        <f>'4.  2011-2014 LRAM'!AA141*AA750</f>
        <v>0</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9">
        <f t="shared" ref="AM751:AM758" si="2276">SUM(Y751:AL751)</f>
        <v>0</v>
      </c>
      <c r="AN751" s="443"/>
    </row>
    <row r="752" spans="1:40">
      <c r="B752" s="324" t="s">
        <v>315</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0</v>
      </c>
      <c r="Z752" s="378">
        <f>'4.  2011-2014 LRAM'!Z270*Z750</f>
        <v>0</v>
      </c>
      <c r="AA752" s="378">
        <f>'4.  2011-2014 LRAM'!AA270*AA750</f>
        <v>0</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9">
        <f t="shared" si="2276"/>
        <v>0</v>
      </c>
      <c r="AN752" s="443"/>
    </row>
    <row r="753" spans="2:40">
      <c r="B753" s="324" t="s">
        <v>316</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0</v>
      </c>
      <c r="Z753" s="378">
        <f>'4.  2011-2014 LRAM'!Z399*Z750</f>
        <v>0</v>
      </c>
      <c r="AA753" s="378">
        <f>'4.  2011-2014 LRAM'!AA399*AA750</f>
        <v>0</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9">
        <f t="shared" si="2276"/>
        <v>0</v>
      </c>
      <c r="AN753" s="443"/>
    </row>
    <row r="754" spans="2:40">
      <c r="B754" s="324" t="s">
        <v>317</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0</v>
      </c>
      <c r="Z754" s="378">
        <f>'4.  2011-2014 LRAM'!Z529*Z750</f>
        <v>0</v>
      </c>
      <c r="AA754" s="378">
        <f>'4.  2011-2014 LRAM'!AA529*AA750</f>
        <v>0</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9">
        <f t="shared" si="2276"/>
        <v>0</v>
      </c>
      <c r="AN754" s="443"/>
    </row>
    <row r="755" spans="2:40">
      <c r="B755" s="324" t="s">
        <v>318</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77">Y210*Y750</f>
        <v>0</v>
      </c>
      <c r="Z755" s="378">
        <f t="shared" si="2277"/>
        <v>0</v>
      </c>
      <c r="AA755" s="378">
        <f t="shared" si="2277"/>
        <v>0</v>
      </c>
      <c r="AB755" s="378">
        <f t="shared" si="2277"/>
        <v>0</v>
      </c>
      <c r="AC755" s="378">
        <f t="shared" si="2277"/>
        <v>0</v>
      </c>
      <c r="AD755" s="378">
        <f t="shared" si="2277"/>
        <v>0</v>
      </c>
      <c r="AE755" s="378">
        <f t="shared" si="2277"/>
        <v>0</v>
      </c>
      <c r="AF755" s="378">
        <f t="shared" si="2277"/>
        <v>0</v>
      </c>
      <c r="AG755" s="378">
        <f t="shared" si="2277"/>
        <v>0</v>
      </c>
      <c r="AH755" s="378">
        <f t="shared" si="2277"/>
        <v>0</v>
      </c>
      <c r="AI755" s="378">
        <f t="shared" si="2277"/>
        <v>0</v>
      </c>
      <c r="AJ755" s="378">
        <f t="shared" si="2277"/>
        <v>0</v>
      </c>
      <c r="AK755" s="378">
        <f t="shared" si="2277"/>
        <v>0</v>
      </c>
      <c r="AL755" s="378">
        <f t="shared" si="2277"/>
        <v>0</v>
      </c>
      <c r="AM755" s="629">
        <f t="shared" si="2276"/>
        <v>0</v>
      </c>
      <c r="AN755" s="443"/>
    </row>
    <row r="756" spans="2:40">
      <c r="B756" s="324" t="s">
        <v>319</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78">Y396*Y750</f>
        <v>0</v>
      </c>
      <c r="Z756" s="378">
        <f t="shared" si="2278"/>
        <v>0</v>
      </c>
      <c r="AA756" s="378">
        <f t="shared" si="2278"/>
        <v>0</v>
      </c>
      <c r="AB756" s="378">
        <f t="shared" si="2278"/>
        <v>0</v>
      </c>
      <c r="AC756" s="378">
        <f t="shared" si="2278"/>
        <v>0</v>
      </c>
      <c r="AD756" s="378">
        <f t="shared" si="2278"/>
        <v>0</v>
      </c>
      <c r="AE756" s="378">
        <f t="shared" si="2278"/>
        <v>0</v>
      </c>
      <c r="AF756" s="378">
        <f t="shared" si="2278"/>
        <v>0</v>
      </c>
      <c r="AG756" s="378">
        <f t="shared" si="2278"/>
        <v>0</v>
      </c>
      <c r="AH756" s="378">
        <f t="shared" si="2278"/>
        <v>0</v>
      </c>
      <c r="AI756" s="378">
        <f t="shared" si="2278"/>
        <v>0</v>
      </c>
      <c r="AJ756" s="378">
        <f t="shared" si="2278"/>
        <v>0</v>
      </c>
      <c r="AK756" s="378">
        <f t="shared" si="2278"/>
        <v>0</v>
      </c>
      <c r="AL756" s="378">
        <f t="shared" si="2278"/>
        <v>0</v>
      </c>
      <c r="AM756" s="629">
        <f t="shared" si="2276"/>
        <v>0</v>
      </c>
      <c r="AN756" s="443"/>
    </row>
    <row r="757" spans="2:40">
      <c r="B757" s="324" t="s">
        <v>320</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79">Y579*Y750</f>
        <v>0</v>
      </c>
      <c r="Z757" s="378">
        <f t="shared" si="2279"/>
        <v>0</v>
      </c>
      <c r="AA757" s="378">
        <f t="shared" si="2279"/>
        <v>0</v>
      </c>
      <c r="AB757" s="378">
        <f t="shared" si="2279"/>
        <v>0</v>
      </c>
      <c r="AC757" s="378">
        <f t="shared" si="2279"/>
        <v>0</v>
      </c>
      <c r="AD757" s="378">
        <f t="shared" si="2279"/>
        <v>0</v>
      </c>
      <c r="AE757" s="378">
        <f t="shared" si="2279"/>
        <v>0</v>
      </c>
      <c r="AF757" s="378">
        <f t="shared" si="2279"/>
        <v>0</v>
      </c>
      <c r="AG757" s="378">
        <f t="shared" si="2279"/>
        <v>0</v>
      </c>
      <c r="AH757" s="378">
        <f t="shared" si="2279"/>
        <v>0</v>
      </c>
      <c r="AI757" s="378">
        <f t="shared" si="2279"/>
        <v>0</v>
      </c>
      <c r="AJ757" s="378">
        <f t="shared" si="2279"/>
        <v>0</v>
      </c>
      <c r="AK757" s="378">
        <f t="shared" si="2279"/>
        <v>0</v>
      </c>
      <c r="AL757" s="378">
        <f t="shared" si="2279"/>
        <v>0</v>
      </c>
      <c r="AM757" s="629">
        <f t="shared" si="2276"/>
        <v>0</v>
      </c>
      <c r="AN757" s="443"/>
    </row>
    <row r="758" spans="2:40">
      <c r="B758" s="324" t="s">
        <v>321</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0</v>
      </c>
      <c r="Z758" s="378">
        <f t="shared" ref="Z758:AL758" si="2280">Z747*Z750</f>
        <v>0</v>
      </c>
      <c r="AA758" s="378">
        <f t="shared" si="2280"/>
        <v>0</v>
      </c>
      <c r="AB758" s="378">
        <f t="shared" si="2280"/>
        <v>0</v>
      </c>
      <c r="AC758" s="378">
        <f t="shared" si="2280"/>
        <v>0</v>
      </c>
      <c r="AD758" s="378">
        <f t="shared" si="2280"/>
        <v>0</v>
      </c>
      <c r="AE758" s="378">
        <f t="shared" si="2280"/>
        <v>0</v>
      </c>
      <c r="AF758" s="378">
        <f t="shared" si="2280"/>
        <v>0</v>
      </c>
      <c r="AG758" s="378">
        <f t="shared" si="2280"/>
        <v>0</v>
      </c>
      <c r="AH758" s="378">
        <f t="shared" si="2280"/>
        <v>0</v>
      </c>
      <c r="AI758" s="378">
        <f t="shared" si="2280"/>
        <v>0</v>
      </c>
      <c r="AJ758" s="378">
        <f t="shared" si="2280"/>
        <v>0</v>
      </c>
      <c r="AK758" s="378">
        <f t="shared" si="2280"/>
        <v>0</v>
      </c>
      <c r="AL758" s="378">
        <f t="shared" si="2280"/>
        <v>0</v>
      </c>
      <c r="AM758" s="629">
        <f t="shared" si="2276"/>
        <v>0</v>
      </c>
      <c r="AN758" s="443"/>
    </row>
    <row r="759" spans="2:40" ht="15.75">
      <c r="B759" s="349" t="s">
        <v>322</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0</v>
      </c>
      <c r="Z759" s="346">
        <f t="shared" ref="Z759:AE759" si="2281">SUM(Z751:Z758)</f>
        <v>0</v>
      </c>
      <c r="AA759" s="346">
        <f t="shared" si="2281"/>
        <v>0</v>
      </c>
      <c r="AB759" s="346">
        <f t="shared" si="2281"/>
        <v>0</v>
      </c>
      <c r="AC759" s="346">
        <f t="shared" si="2281"/>
        <v>0</v>
      </c>
      <c r="AD759" s="346">
        <f t="shared" si="2281"/>
        <v>0</v>
      </c>
      <c r="AE759" s="346">
        <f t="shared" si="2281"/>
        <v>0</v>
      </c>
      <c r="AF759" s="346">
        <f t="shared" ref="AF759:AL759" si="2282">SUM(AF751:AF758)</f>
        <v>0</v>
      </c>
      <c r="AG759" s="346">
        <f t="shared" si="2282"/>
        <v>0</v>
      </c>
      <c r="AH759" s="346">
        <f t="shared" si="2282"/>
        <v>0</v>
      </c>
      <c r="AI759" s="346">
        <f t="shared" si="2282"/>
        <v>0</v>
      </c>
      <c r="AJ759" s="346">
        <f t="shared" si="2282"/>
        <v>0</v>
      </c>
      <c r="AK759" s="346">
        <f t="shared" si="2282"/>
        <v>0</v>
      </c>
      <c r="AL759" s="346">
        <f t="shared" si="2282"/>
        <v>0</v>
      </c>
      <c r="AM759" s="407">
        <f>SUM(AM751:AM758)</f>
        <v>0</v>
      </c>
      <c r="AN759" s="443"/>
    </row>
    <row r="760" spans="2:40" ht="15.75">
      <c r="B760" s="349" t="s">
        <v>323</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0</v>
      </c>
      <c r="Z760" s="347">
        <f t="shared" ref="Z760:AE760" si="2283">Z748*Z750</f>
        <v>0</v>
      </c>
      <c r="AA760" s="347">
        <f t="shared" si="2283"/>
        <v>0</v>
      </c>
      <c r="AB760" s="347">
        <f t="shared" si="2283"/>
        <v>0</v>
      </c>
      <c r="AC760" s="347">
        <f t="shared" si="2283"/>
        <v>0</v>
      </c>
      <c r="AD760" s="347">
        <f t="shared" si="2283"/>
        <v>0</v>
      </c>
      <c r="AE760" s="347">
        <f t="shared" si="2283"/>
        <v>0</v>
      </c>
      <c r="AF760" s="347">
        <f t="shared" ref="AF760:AL760" si="2284">AF748*AF750</f>
        <v>0</v>
      </c>
      <c r="AG760" s="347">
        <f t="shared" si="2284"/>
        <v>0</v>
      </c>
      <c r="AH760" s="347">
        <f t="shared" si="2284"/>
        <v>0</v>
      </c>
      <c r="AI760" s="347">
        <f t="shared" si="2284"/>
        <v>0</v>
      </c>
      <c r="AJ760" s="347">
        <f t="shared" si="2284"/>
        <v>0</v>
      </c>
      <c r="AK760" s="347">
        <f t="shared" si="2284"/>
        <v>0</v>
      </c>
      <c r="AL760" s="347">
        <f t="shared" si="2284"/>
        <v>0</v>
      </c>
      <c r="AM760" s="407">
        <f>SUM(Y760:AL760)</f>
        <v>0</v>
      </c>
      <c r="AN760" s="443"/>
    </row>
    <row r="761" spans="2:40" ht="15.75">
      <c r="B761" s="349" t="s">
        <v>324</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0</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325</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0</v>
      </c>
      <c r="Z763" s="291">
        <f>SUMPRODUCT(E590:E745,Z590:Z745)</f>
        <v>0</v>
      </c>
      <c r="AA763" s="291">
        <f t="shared" ref="AA763:AL763" si="2285">IF(AA588="kw",SUMPRODUCT($N$590:$N$745,$P$590:$P$745,AA590:AA745),SUMPRODUCT($E$590:$E$745,AA590:AA745))</f>
        <v>0</v>
      </c>
      <c r="AB763" s="291">
        <f t="shared" si="2285"/>
        <v>0</v>
      </c>
      <c r="AC763" s="291">
        <f t="shared" si="2285"/>
        <v>0</v>
      </c>
      <c r="AD763" s="291">
        <f t="shared" si="2285"/>
        <v>0</v>
      </c>
      <c r="AE763" s="291">
        <f t="shared" si="2285"/>
        <v>0</v>
      </c>
      <c r="AF763" s="291">
        <f t="shared" si="2285"/>
        <v>0</v>
      </c>
      <c r="AG763" s="291">
        <f t="shared" si="2285"/>
        <v>0</v>
      </c>
      <c r="AH763" s="291">
        <f t="shared" si="2285"/>
        <v>0</v>
      </c>
      <c r="AI763" s="291">
        <f t="shared" si="2285"/>
        <v>0</v>
      </c>
      <c r="AJ763" s="291">
        <f t="shared" si="2285"/>
        <v>0</v>
      </c>
      <c r="AK763" s="291">
        <f t="shared" si="2285"/>
        <v>0</v>
      </c>
      <c r="AL763" s="291">
        <f t="shared" si="2285"/>
        <v>0</v>
      </c>
      <c r="AM763" s="337"/>
    </row>
    <row r="764" spans="2:40">
      <c r="B764" s="440" t="s">
        <v>326</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0</v>
      </c>
      <c r="Z764" s="326">
        <f>SUMPRODUCT(F590:F745,Z590:Z745)</f>
        <v>0</v>
      </c>
      <c r="AA764" s="326">
        <f t="shared" ref="AA764:AL764" si="2286">IF(AA588="kw",SUMPRODUCT($N$590:$N$745,$Q$590:$Q$745,AA590:AA745),SUMPRODUCT($F$590:$F$745,AA590:AA745))</f>
        <v>0</v>
      </c>
      <c r="AB764" s="326">
        <f t="shared" si="2286"/>
        <v>0</v>
      </c>
      <c r="AC764" s="326">
        <f t="shared" si="2286"/>
        <v>0</v>
      </c>
      <c r="AD764" s="326">
        <f t="shared" si="2286"/>
        <v>0</v>
      </c>
      <c r="AE764" s="326">
        <f t="shared" si="2286"/>
        <v>0</v>
      </c>
      <c r="AF764" s="326">
        <f t="shared" si="2286"/>
        <v>0</v>
      </c>
      <c r="AG764" s="326">
        <f t="shared" si="2286"/>
        <v>0</v>
      </c>
      <c r="AH764" s="326">
        <f t="shared" si="2286"/>
        <v>0</v>
      </c>
      <c r="AI764" s="326">
        <f t="shared" si="2286"/>
        <v>0</v>
      </c>
      <c r="AJ764" s="326">
        <f t="shared" si="2286"/>
        <v>0</v>
      </c>
      <c r="AK764" s="326">
        <f t="shared" si="2286"/>
        <v>0</v>
      </c>
      <c r="AL764" s="326">
        <f t="shared" si="2286"/>
        <v>0</v>
      </c>
      <c r="AM764" s="386"/>
    </row>
    <row r="765" spans="2:40" ht="20.25" customHeight="1">
      <c r="B765" s="368" t="s">
        <v>585</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327</v>
      </c>
      <c r="C768" s="281"/>
      <c r="D768" s="590" t="s">
        <v>525</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38" t="s">
        <v>211</v>
      </c>
      <c r="C769" s="840" t="s">
        <v>33</v>
      </c>
      <c r="D769" s="284" t="s">
        <v>421</v>
      </c>
      <c r="E769" s="842" t="s">
        <v>209</v>
      </c>
      <c r="F769" s="843"/>
      <c r="G769" s="843"/>
      <c r="H769" s="843"/>
      <c r="I769" s="843"/>
      <c r="J769" s="843"/>
      <c r="K769" s="843"/>
      <c r="L769" s="843"/>
      <c r="M769" s="844"/>
      <c r="N769" s="845" t="s">
        <v>213</v>
      </c>
      <c r="O769" s="284" t="s">
        <v>422</v>
      </c>
      <c r="P769" s="842" t="s">
        <v>212</v>
      </c>
      <c r="Q769" s="843"/>
      <c r="R769" s="843"/>
      <c r="S769" s="843"/>
      <c r="T769" s="843"/>
      <c r="U769" s="843"/>
      <c r="V769" s="843"/>
      <c r="W769" s="843"/>
      <c r="X769" s="844"/>
      <c r="Y769" s="835" t="s">
        <v>243</v>
      </c>
      <c r="Z769" s="836"/>
      <c r="AA769" s="836"/>
      <c r="AB769" s="836"/>
      <c r="AC769" s="836"/>
      <c r="AD769" s="836"/>
      <c r="AE769" s="836"/>
      <c r="AF769" s="836"/>
      <c r="AG769" s="836"/>
      <c r="AH769" s="836"/>
      <c r="AI769" s="836"/>
      <c r="AJ769" s="836"/>
      <c r="AK769" s="836"/>
      <c r="AL769" s="836"/>
      <c r="AM769" s="837"/>
    </row>
    <row r="770" spans="1:39" ht="65.25" customHeight="1">
      <c r="B770" s="839"/>
      <c r="C770" s="841"/>
      <c r="D770" s="285">
        <v>2019</v>
      </c>
      <c r="E770" s="285">
        <v>2020</v>
      </c>
      <c r="F770" s="285">
        <v>2021</v>
      </c>
      <c r="G770" s="285">
        <v>2022</v>
      </c>
      <c r="H770" s="285">
        <v>2023</v>
      </c>
      <c r="I770" s="285">
        <v>2024</v>
      </c>
      <c r="J770" s="285">
        <v>2025</v>
      </c>
      <c r="K770" s="285">
        <v>2026</v>
      </c>
      <c r="L770" s="285">
        <v>2027</v>
      </c>
      <c r="M770" s="285">
        <v>2028</v>
      </c>
      <c r="N770" s="846"/>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GS&gt;50 kW</v>
      </c>
      <c r="AB770" s="285" t="str">
        <f>'1.  LRAMVA Summary'!G52</f>
        <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503</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f>'1.  LRAMVA Summary'!G53</f>
        <v>0</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hidden="1" outlineLevel="1">
      <c r="A772" s="532"/>
      <c r="B772" s="504" t="s">
        <v>496</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idden="1"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87">Z773</f>
        <v>0</v>
      </c>
      <c r="AA774" s="411">
        <f t="shared" ref="AA774" si="2288">AA773</f>
        <v>0</v>
      </c>
      <c r="AB774" s="411">
        <f t="shared" ref="AB774" si="2289">AB773</f>
        <v>0</v>
      </c>
      <c r="AC774" s="411">
        <f t="shared" ref="AC774" si="2290">AC773</f>
        <v>0</v>
      </c>
      <c r="AD774" s="411">
        <f t="shared" ref="AD774" si="2291">AD773</f>
        <v>0</v>
      </c>
      <c r="AE774" s="411">
        <f t="shared" ref="AE774" si="2292">AE773</f>
        <v>0</v>
      </c>
      <c r="AF774" s="411">
        <f t="shared" ref="AF774" si="2293">AF773</f>
        <v>0</v>
      </c>
      <c r="AG774" s="411">
        <f t="shared" ref="AG774" si="2294">AG773</f>
        <v>0</v>
      </c>
      <c r="AH774" s="411">
        <f t="shared" ref="AH774" si="2295">AH773</f>
        <v>0</v>
      </c>
      <c r="AI774" s="411">
        <f t="shared" ref="AI774" si="2296">AI773</f>
        <v>0</v>
      </c>
      <c r="AJ774" s="411">
        <f t="shared" ref="AJ774" si="2297">AJ773</f>
        <v>0</v>
      </c>
      <c r="AK774" s="411">
        <f t="shared" ref="AK774" si="2298">AK773</f>
        <v>0</v>
      </c>
      <c r="AL774" s="411">
        <f t="shared" ref="AL774" si="2299">AL773</f>
        <v>0</v>
      </c>
      <c r="AM774" s="297"/>
    </row>
    <row r="775" spans="1:39" ht="15.75" hidden="1"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idden="1"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00">Z776</f>
        <v>0</v>
      </c>
      <c r="AA777" s="411">
        <f t="shared" ref="AA777" si="2301">AA776</f>
        <v>0</v>
      </c>
      <c r="AB777" s="411">
        <f t="shared" ref="AB777" si="2302">AB776</f>
        <v>0</v>
      </c>
      <c r="AC777" s="411">
        <f t="shared" ref="AC777" si="2303">AC776</f>
        <v>0</v>
      </c>
      <c r="AD777" s="411">
        <f t="shared" ref="AD777" si="2304">AD776</f>
        <v>0</v>
      </c>
      <c r="AE777" s="411">
        <f t="shared" ref="AE777" si="2305">AE776</f>
        <v>0</v>
      </c>
      <c r="AF777" s="411">
        <f t="shared" ref="AF777" si="2306">AF776</f>
        <v>0</v>
      </c>
      <c r="AG777" s="411">
        <f t="shared" ref="AG777" si="2307">AG776</f>
        <v>0</v>
      </c>
      <c r="AH777" s="411">
        <f t="shared" ref="AH777" si="2308">AH776</f>
        <v>0</v>
      </c>
      <c r="AI777" s="411">
        <f t="shared" ref="AI777" si="2309">AI776</f>
        <v>0</v>
      </c>
      <c r="AJ777" s="411">
        <f t="shared" ref="AJ777" si="2310">AJ776</f>
        <v>0</v>
      </c>
      <c r="AK777" s="411">
        <f t="shared" ref="AK777" si="2311">AK776</f>
        <v>0</v>
      </c>
      <c r="AL777" s="411">
        <f t="shared" ref="AL777" si="2312">AL776</f>
        <v>0</v>
      </c>
      <c r="AM777" s="297"/>
    </row>
    <row r="778" spans="1:39" ht="15.75" hidden="1"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idden="1"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13">Z779</f>
        <v>0</v>
      </c>
      <c r="AA780" s="411">
        <f t="shared" ref="AA780" si="2314">AA779</f>
        <v>0</v>
      </c>
      <c r="AB780" s="411">
        <f t="shared" ref="AB780" si="2315">AB779</f>
        <v>0</v>
      </c>
      <c r="AC780" s="411">
        <f t="shared" ref="AC780" si="2316">AC779</f>
        <v>0</v>
      </c>
      <c r="AD780" s="411">
        <f t="shared" ref="AD780" si="2317">AD779</f>
        <v>0</v>
      </c>
      <c r="AE780" s="411">
        <f t="shared" ref="AE780" si="2318">AE779</f>
        <v>0</v>
      </c>
      <c r="AF780" s="411">
        <f t="shared" ref="AF780" si="2319">AF779</f>
        <v>0</v>
      </c>
      <c r="AG780" s="411">
        <f t="shared" ref="AG780" si="2320">AG779</f>
        <v>0</v>
      </c>
      <c r="AH780" s="411">
        <f t="shared" ref="AH780" si="2321">AH779</f>
        <v>0</v>
      </c>
      <c r="AI780" s="411">
        <f t="shared" ref="AI780" si="2322">AI779</f>
        <v>0</v>
      </c>
      <c r="AJ780" s="411">
        <f t="shared" ref="AJ780" si="2323">AJ779</f>
        <v>0</v>
      </c>
      <c r="AK780" s="411">
        <f t="shared" ref="AK780" si="2324">AK779</f>
        <v>0</v>
      </c>
      <c r="AL780" s="411">
        <f t="shared" ref="AL780" si="2325">AL779</f>
        <v>0</v>
      </c>
      <c r="AM780" s="297"/>
    </row>
    <row r="781" spans="1:39" hidden="1"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idden="1" outlineLevel="1">
      <c r="A782" s="532">
        <v>4</v>
      </c>
      <c r="B782" s="520" t="s">
        <v>677</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idden="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26">Z782</f>
        <v>0</v>
      </c>
      <c r="AA783" s="411">
        <f t="shared" ref="AA783" si="2327">AA782</f>
        <v>0</v>
      </c>
      <c r="AB783" s="411">
        <f t="shared" ref="AB783" si="2328">AB782</f>
        <v>0</v>
      </c>
      <c r="AC783" s="411">
        <f t="shared" ref="AC783" si="2329">AC782</f>
        <v>0</v>
      </c>
      <c r="AD783" s="411">
        <f t="shared" ref="AD783" si="2330">AD782</f>
        <v>0</v>
      </c>
      <c r="AE783" s="411">
        <f t="shared" ref="AE783" si="2331">AE782</f>
        <v>0</v>
      </c>
      <c r="AF783" s="411">
        <f t="shared" ref="AF783" si="2332">AF782</f>
        <v>0</v>
      </c>
      <c r="AG783" s="411">
        <f t="shared" ref="AG783" si="2333">AG782</f>
        <v>0</v>
      </c>
      <c r="AH783" s="411">
        <f t="shared" ref="AH783" si="2334">AH782</f>
        <v>0</v>
      </c>
      <c r="AI783" s="411">
        <f t="shared" ref="AI783" si="2335">AI782</f>
        <v>0</v>
      </c>
      <c r="AJ783" s="411">
        <f t="shared" ref="AJ783" si="2336">AJ782</f>
        <v>0</v>
      </c>
      <c r="AK783" s="411">
        <f t="shared" ref="AK783" si="2337">AK782</f>
        <v>0</v>
      </c>
      <c r="AL783" s="411">
        <f t="shared" ref="AL783" si="2338">AL782</f>
        <v>0</v>
      </c>
      <c r="AM783" s="297"/>
    </row>
    <row r="784" spans="1:39" hidden="1"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hidden="1"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hidden="1" customHeight="1"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39">Z785</f>
        <v>0</v>
      </c>
      <c r="AA786" s="411">
        <f t="shared" ref="AA786" si="2340">AA785</f>
        <v>0</v>
      </c>
      <c r="AB786" s="411">
        <f t="shared" ref="AB786" si="2341">AB785</f>
        <v>0</v>
      </c>
      <c r="AC786" s="411">
        <f t="shared" ref="AC786" si="2342">AC785</f>
        <v>0</v>
      </c>
      <c r="AD786" s="411">
        <f t="shared" ref="AD786" si="2343">AD785</f>
        <v>0</v>
      </c>
      <c r="AE786" s="411">
        <f t="shared" ref="AE786" si="2344">AE785</f>
        <v>0</v>
      </c>
      <c r="AF786" s="411">
        <f t="shared" ref="AF786" si="2345">AF785</f>
        <v>0</v>
      </c>
      <c r="AG786" s="411">
        <f t="shared" ref="AG786" si="2346">AG785</f>
        <v>0</v>
      </c>
      <c r="AH786" s="411">
        <f t="shared" ref="AH786" si="2347">AH785</f>
        <v>0</v>
      </c>
      <c r="AI786" s="411">
        <f t="shared" ref="AI786" si="2348">AI785</f>
        <v>0</v>
      </c>
      <c r="AJ786" s="411">
        <f t="shared" ref="AJ786" si="2349">AJ785</f>
        <v>0</v>
      </c>
      <c r="AK786" s="411">
        <f t="shared" ref="AK786" si="2350">AK785</f>
        <v>0</v>
      </c>
      <c r="AL786" s="411">
        <f t="shared" ref="AL786" si="2351">AL785</f>
        <v>0</v>
      </c>
      <c r="AM786" s="297"/>
    </row>
    <row r="787" spans="1:39" hidden="1"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hidden="1" outlineLevel="1">
      <c r="A788" s="532"/>
      <c r="B788" s="319" t="s">
        <v>497</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idden="1"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52">Z789</f>
        <v>0</v>
      </c>
      <c r="AA790" s="411">
        <f t="shared" ref="AA790" si="2353">AA789</f>
        <v>0</v>
      </c>
      <c r="AB790" s="411">
        <f t="shared" ref="AB790" si="2354">AB789</f>
        <v>0</v>
      </c>
      <c r="AC790" s="411">
        <f t="shared" ref="AC790" si="2355">AC789</f>
        <v>0</v>
      </c>
      <c r="AD790" s="411">
        <f t="shared" ref="AD790" si="2356">AD789</f>
        <v>0</v>
      </c>
      <c r="AE790" s="411">
        <f t="shared" ref="AE790" si="2357">AE789</f>
        <v>0</v>
      </c>
      <c r="AF790" s="411">
        <f t="shared" ref="AF790" si="2358">AF789</f>
        <v>0</v>
      </c>
      <c r="AG790" s="411">
        <f t="shared" ref="AG790" si="2359">AG789</f>
        <v>0</v>
      </c>
      <c r="AH790" s="411">
        <f t="shared" ref="AH790" si="2360">AH789</f>
        <v>0</v>
      </c>
      <c r="AI790" s="411">
        <f t="shared" ref="AI790" si="2361">AI789</f>
        <v>0</v>
      </c>
      <c r="AJ790" s="411">
        <f t="shared" ref="AJ790" si="2362">AJ789</f>
        <v>0</v>
      </c>
      <c r="AK790" s="411">
        <f t="shared" ref="AK790" si="2363">AK789</f>
        <v>0</v>
      </c>
      <c r="AL790" s="411">
        <f t="shared" ref="AL790" si="2364">AL789</f>
        <v>0</v>
      </c>
      <c r="AM790" s="311"/>
    </row>
    <row r="791" spans="1:39" hidden="1"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hidden="1"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65">Z792</f>
        <v>0</v>
      </c>
      <c r="AA793" s="411">
        <f t="shared" ref="AA793" si="2366">AA792</f>
        <v>0</v>
      </c>
      <c r="AB793" s="411">
        <f t="shared" ref="AB793" si="2367">AB792</f>
        <v>0</v>
      </c>
      <c r="AC793" s="411">
        <f t="shared" ref="AC793" si="2368">AC792</f>
        <v>0</v>
      </c>
      <c r="AD793" s="411">
        <f t="shared" ref="AD793" si="2369">AD792</f>
        <v>0</v>
      </c>
      <c r="AE793" s="411">
        <f t="shared" ref="AE793" si="2370">AE792</f>
        <v>0</v>
      </c>
      <c r="AF793" s="411">
        <f t="shared" ref="AF793" si="2371">AF792</f>
        <v>0</v>
      </c>
      <c r="AG793" s="411">
        <f t="shared" ref="AG793" si="2372">AG792</f>
        <v>0</v>
      </c>
      <c r="AH793" s="411">
        <f t="shared" ref="AH793" si="2373">AH792</f>
        <v>0</v>
      </c>
      <c r="AI793" s="411">
        <f t="shared" ref="AI793" si="2374">AI792</f>
        <v>0</v>
      </c>
      <c r="AJ793" s="411">
        <f t="shared" ref="AJ793" si="2375">AJ792</f>
        <v>0</v>
      </c>
      <c r="AK793" s="411">
        <f t="shared" ref="AK793" si="2376">AK792</f>
        <v>0</v>
      </c>
      <c r="AL793" s="411">
        <f t="shared" ref="AL793" si="2377">AL792</f>
        <v>0</v>
      </c>
      <c r="AM793" s="311"/>
    </row>
    <row r="794" spans="1:39" hidden="1"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hidden="1"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78">Z795</f>
        <v>0</v>
      </c>
      <c r="AA796" s="411">
        <f t="shared" ref="AA796" si="2379">AA795</f>
        <v>0</v>
      </c>
      <c r="AB796" s="411">
        <f t="shared" ref="AB796" si="2380">AB795</f>
        <v>0</v>
      </c>
      <c r="AC796" s="411">
        <f t="shared" ref="AC796" si="2381">AC795</f>
        <v>0</v>
      </c>
      <c r="AD796" s="411">
        <f t="shared" ref="AD796" si="2382">AD795</f>
        <v>0</v>
      </c>
      <c r="AE796" s="411">
        <f t="shared" ref="AE796" si="2383">AE795</f>
        <v>0</v>
      </c>
      <c r="AF796" s="411">
        <f t="shared" ref="AF796" si="2384">AF795</f>
        <v>0</v>
      </c>
      <c r="AG796" s="411">
        <f t="shared" ref="AG796" si="2385">AG795</f>
        <v>0</v>
      </c>
      <c r="AH796" s="411">
        <f t="shared" ref="AH796" si="2386">AH795</f>
        <v>0</v>
      </c>
      <c r="AI796" s="411">
        <f t="shared" ref="AI796" si="2387">AI795</f>
        <v>0</v>
      </c>
      <c r="AJ796" s="411">
        <f t="shared" ref="AJ796" si="2388">AJ795</f>
        <v>0</v>
      </c>
      <c r="AK796" s="411">
        <f t="shared" ref="AK796" si="2389">AK795</f>
        <v>0</v>
      </c>
      <c r="AL796" s="411">
        <f t="shared" ref="AL796" si="2390">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hidden="1"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91">Z798</f>
        <v>0</v>
      </c>
      <c r="AA799" s="411">
        <f t="shared" ref="AA799" si="2392">AA798</f>
        <v>0</v>
      </c>
      <c r="AB799" s="411">
        <f t="shared" ref="AB799" si="2393">AB798</f>
        <v>0</v>
      </c>
      <c r="AC799" s="411">
        <f t="shared" ref="AC799" si="2394">AC798</f>
        <v>0</v>
      </c>
      <c r="AD799" s="411">
        <f t="shared" ref="AD799" si="2395">AD798</f>
        <v>0</v>
      </c>
      <c r="AE799" s="411">
        <f t="shared" ref="AE799" si="2396">AE798</f>
        <v>0</v>
      </c>
      <c r="AF799" s="411">
        <f t="shared" ref="AF799" si="2397">AF798</f>
        <v>0</v>
      </c>
      <c r="AG799" s="411">
        <f t="shared" ref="AG799" si="2398">AG798</f>
        <v>0</v>
      </c>
      <c r="AH799" s="411">
        <f t="shared" ref="AH799" si="2399">AH798</f>
        <v>0</v>
      </c>
      <c r="AI799" s="411">
        <f t="shared" ref="AI799" si="2400">AI798</f>
        <v>0</v>
      </c>
      <c r="AJ799" s="411">
        <f t="shared" ref="AJ799" si="2401">AJ798</f>
        <v>0</v>
      </c>
      <c r="AK799" s="411">
        <f t="shared" ref="AK799" si="2402">AK798</f>
        <v>0</v>
      </c>
      <c r="AL799" s="411">
        <f t="shared" ref="AL799" si="2403">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hidden="1"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idden="1" outlineLevel="1">
      <c r="A802" s="532"/>
      <c r="B802" s="294" t="s">
        <v>342</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404">Z801</f>
        <v>0</v>
      </c>
      <c r="AA802" s="411">
        <f t="shared" ref="AA802" si="2405">AA801</f>
        <v>0</v>
      </c>
      <c r="AB802" s="411">
        <f t="shared" ref="AB802" si="2406">AB801</f>
        <v>0</v>
      </c>
      <c r="AC802" s="411">
        <f t="shared" ref="AC802" si="2407">AC801</f>
        <v>0</v>
      </c>
      <c r="AD802" s="411">
        <f t="shared" ref="AD802" si="2408">AD801</f>
        <v>0</v>
      </c>
      <c r="AE802" s="411">
        <f t="shared" ref="AE802" si="2409">AE801</f>
        <v>0</v>
      </c>
      <c r="AF802" s="411">
        <f t="shared" ref="AF802" si="2410">AF801</f>
        <v>0</v>
      </c>
      <c r="AG802" s="411">
        <f t="shared" ref="AG802" si="2411">AG801</f>
        <v>0</v>
      </c>
      <c r="AH802" s="411">
        <f t="shared" ref="AH802" si="2412">AH801</f>
        <v>0</v>
      </c>
      <c r="AI802" s="411">
        <f t="shared" ref="AI802" si="2413">AI801</f>
        <v>0</v>
      </c>
      <c r="AJ802" s="411">
        <f t="shared" ref="AJ802" si="2414">AJ801</f>
        <v>0</v>
      </c>
      <c r="AK802" s="411">
        <f t="shared" ref="AK802" si="2415">AK801</f>
        <v>0</v>
      </c>
      <c r="AL802" s="411">
        <f t="shared" ref="AL802" si="2416">AL801</f>
        <v>0</v>
      </c>
      <c r="AM802" s="311"/>
    </row>
    <row r="803" spans="1:39" hidden="1"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hidden="1"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hidden="1"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17">Z805</f>
        <v>0</v>
      </c>
      <c r="AA806" s="411">
        <f t="shared" ref="AA806" si="2418">AA805</f>
        <v>0</v>
      </c>
      <c r="AB806" s="411">
        <f t="shared" ref="AB806" si="2419">AB805</f>
        <v>0</v>
      </c>
      <c r="AC806" s="411">
        <f t="shared" ref="AC806" si="2420">AC805</f>
        <v>0</v>
      </c>
      <c r="AD806" s="411">
        <f t="shared" ref="AD806" si="2421">AD805</f>
        <v>0</v>
      </c>
      <c r="AE806" s="411">
        <f t="shared" ref="AE806" si="2422">AE805</f>
        <v>0</v>
      </c>
      <c r="AF806" s="411">
        <f t="shared" ref="AF806" si="2423">AF805</f>
        <v>0</v>
      </c>
      <c r="AG806" s="411">
        <f t="shared" ref="AG806" si="2424">AG805</f>
        <v>0</v>
      </c>
      <c r="AH806" s="411">
        <f t="shared" ref="AH806" si="2425">AH805</f>
        <v>0</v>
      </c>
      <c r="AI806" s="411">
        <f t="shared" ref="AI806" si="2426">AI805</f>
        <v>0</v>
      </c>
      <c r="AJ806" s="411">
        <f t="shared" ref="AJ806" si="2427">AJ805</f>
        <v>0</v>
      </c>
      <c r="AK806" s="411">
        <f t="shared" ref="AK806" si="2428">AK805</f>
        <v>0</v>
      </c>
      <c r="AL806" s="411">
        <f t="shared" ref="AL806" si="2429">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hidden="1"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30">Z808</f>
        <v>0</v>
      </c>
      <c r="AA809" s="411">
        <f t="shared" ref="AA809" si="2431">AA808</f>
        <v>0</v>
      </c>
      <c r="AB809" s="411">
        <f t="shared" ref="AB809" si="2432">AB808</f>
        <v>0</v>
      </c>
      <c r="AC809" s="411">
        <f t="shared" ref="AC809" si="2433">AC808</f>
        <v>0</v>
      </c>
      <c r="AD809" s="411">
        <f t="shared" ref="AD809" si="2434">AD808</f>
        <v>0</v>
      </c>
      <c r="AE809" s="411">
        <f t="shared" ref="AE809" si="2435">AE808</f>
        <v>0</v>
      </c>
      <c r="AF809" s="411">
        <f t="shared" ref="AF809" si="2436">AF808</f>
        <v>0</v>
      </c>
      <c r="AG809" s="411">
        <f t="shared" ref="AG809" si="2437">AG808</f>
        <v>0</v>
      </c>
      <c r="AH809" s="411">
        <f t="shared" ref="AH809" si="2438">AH808</f>
        <v>0</v>
      </c>
      <c r="AI809" s="411">
        <f t="shared" ref="AI809" si="2439">AI808</f>
        <v>0</v>
      </c>
      <c r="AJ809" s="411">
        <f t="shared" ref="AJ809" si="2440">AJ808</f>
        <v>0</v>
      </c>
      <c r="AK809" s="411">
        <f t="shared" ref="AK809" si="2441">AK808</f>
        <v>0</v>
      </c>
      <c r="AL809" s="411">
        <f t="shared" ref="AL809" si="2442">AL808</f>
        <v>0</v>
      </c>
      <c r="AM809" s="297"/>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hidden="1"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idden="1"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43">Z811</f>
        <v>0</v>
      </c>
      <c r="AA812" s="411">
        <f t="shared" ref="AA812" si="2444">AA811</f>
        <v>0</v>
      </c>
      <c r="AB812" s="411">
        <f t="shared" ref="AB812" si="2445">AB811</f>
        <v>0</v>
      </c>
      <c r="AC812" s="411">
        <f t="shared" ref="AC812" si="2446">AC811</f>
        <v>0</v>
      </c>
      <c r="AD812" s="411">
        <f t="shared" ref="AD812" si="2447">AD811</f>
        <v>0</v>
      </c>
      <c r="AE812" s="411">
        <f t="shared" ref="AE812" si="2448">AE811</f>
        <v>0</v>
      </c>
      <c r="AF812" s="411">
        <f t="shared" ref="AF812" si="2449">AF811</f>
        <v>0</v>
      </c>
      <c r="AG812" s="411">
        <f t="shared" ref="AG812" si="2450">AG811</f>
        <v>0</v>
      </c>
      <c r="AH812" s="411">
        <f t="shared" ref="AH812" si="2451">AH811</f>
        <v>0</v>
      </c>
      <c r="AI812" s="411">
        <f t="shared" ref="AI812" si="2452">AI811</f>
        <v>0</v>
      </c>
      <c r="AJ812" s="411">
        <f t="shared" ref="AJ812" si="2453">AJ811</f>
        <v>0</v>
      </c>
      <c r="AK812" s="411">
        <f t="shared" ref="AK812" si="2454">AK811</f>
        <v>0</v>
      </c>
      <c r="AL812" s="411">
        <f t="shared" ref="AL812" si="2455">AL811</f>
        <v>0</v>
      </c>
      <c r="AM812" s="306"/>
    </row>
    <row r="813" spans="1:39" hidden="1"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hidden="1"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idden="1"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idden="1" outlineLevel="1">
      <c r="A816" s="532"/>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456">Z815</f>
        <v>0</v>
      </c>
      <c r="AA816" s="411">
        <f t="shared" ref="AA816" si="2457">AA815</f>
        <v>0</v>
      </c>
      <c r="AB816" s="411">
        <f t="shared" ref="AB816" si="2458">AB815</f>
        <v>0</v>
      </c>
      <c r="AC816" s="411">
        <f t="shared" ref="AC816" si="2459">AC815</f>
        <v>0</v>
      </c>
      <c r="AD816" s="411">
        <f t="shared" ref="AD816" si="2460">AD815</f>
        <v>0</v>
      </c>
      <c r="AE816" s="411">
        <f t="shared" ref="AE816" si="2461">AE815</f>
        <v>0</v>
      </c>
      <c r="AF816" s="411">
        <f t="shared" ref="AF816" si="2462">AF815</f>
        <v>0</v>
      </c>
      <c r="AG816" s="411">
        <f t="shared" ref="AG816" si="2463">AG815</f>
        <v>0</v>
      </c>
      <c r="AH816" s="411">
        <f t="shared" ref="AH816" si="2464">AH815</f>
        <v>0</v>
      </c>
      <c r="AI816" s="411">
        <f t="shared" ref="AI816" si="2465">AI815</f>
        <v>0</v>
      </c>
      <c r="AJ816" s="411">
        <f t="shared" ref="AJ816" si="2466">AJ815</f>
        <v>0</v>
      </c>
      <c r="AK816" s="411">
        <f t="shared" ref="AK816" si="2467">AK815</f>
        <v>0</v>
      </c>
      <c r="AL816" s="411">
        <f t="shared" ref="AL816" si="2468">AL815</f>
        <v>0</v>
      </c>
      <c r="AM816" s="297"/>
    </row>
    <row r="817" spans="1:39" hidden="1"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hidden="1" outlineLevel="1">
      <c r="A818" s="532"/>
      <c r="B818" s="288" t="s">
        <v>489</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hidden="1" outlineLevel="1">
      <c r="A819" s="532">
        <v>15</v>
      </c>
      <c r="B819" s="294" t="s">
        <v>494</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hidden="1"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idden="1" outlineLevel="1">
      <c r="A822" s="532">
        <v>16</v>
      </c>
      <c r="B822" s="324" t="s">
        <v>490</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idden="1" outlineLevel="1">
      <c r="A823" s="532"/>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70">Z822</f>
        <v>0</v>
      </c>
      <c r="AA823" s="411">
        <f t="shared" si="2470"/>
        <v>0</v>
      </c>
      <c r="AB823" s="411">
        <f t="shared" si="2470"/>
        <v>0</v>
      </c>
      <c r="AC823" s="411">
        <f t="shared" si="2470"/>
        <v>0</v>
      </c>
      <c r="AD823" s="411">
        <f t="shared" si="2470"/>
        <v>0</v>
      </c>
      <c r="AE823" s="411">
        <f t="shared" si="2470"/>
        <v>0</v>
      </c>
      <c r="AF823" s="411">
        <f t="shared" si="2470"/>
        <v>0</v>
      </c>
      <c r="AG823" s="411">
        <f t="shared" si="2470"/>
        <v>0</v>
      </c>
      <c r="AH823" s="411">
        <f t="shared" si="2470"/>
        <v>0</v>
      </c>
      <c r="AI823" s="411">
        <f t="shared" si="2470"/>
        <v>0</v>
      </c>
      <c r="AJ823" s="411">
        <f t="shared" si="2470"/>
        <v>0</v>
      </c>
      <c r="AK823" s="411">
        <f t="shared" si="2470"/>
        <v>0</v>
      </c>
      <c r="AL823" s="411">
        <f t="shared" si="2470"/>
        <v>0</v>
      </c>
      <c r="AM823" s="297"/>
    </row>
    <row r="824" spans="1:39" s="283" customFormat="1" hidden="1"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hidden="1" outlineLevel="1">
      <c r="A825" s="532"/>
      <c r="B825" s="519" t="s">
        <v>495</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idden="1"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idden="1"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306"/>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idden="1"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297"/>
    </row>
    <row r="834" spans="1:39" hidden="1"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idden="1"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idden="1"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74">Z835</f>
        <v>0</v>
      </c>
      <c r="AA836" s="411">
        <f t="shared" si="2474"/>
        <v>0</v>
      </c>
      <c r="AB836" s="411">
        <f t="shared" si="2474"/>
        <v>0</v>
      </c>
      <c r="AC836" s="411">
        <f t="shared" si="2474"/>
        <v>0</v>
      </c>
      <c r="AD836" s="411">
        <f t="shared" si="2474"/>
        <v>0</v>
      </c>
      <c r="AE836" s="411">
        <f t="shared" si="2474"/>
        <v>0</v>
      </c>
      <c r="AF836" s="411">
        <f t="shared" si="2474"/>
        <v>0</v>
      </c>
      <c r="AG836" s="411">
        <f t="shared" si="2474"/>
        <v>0</v>
      </c>
      <c r="AH836" s="411">
        <f t="shared" si="2474"/>
        <v>0</v>
      </c>
      <c r="AI836" s="411">
        <f t="shared" si="2474"/>
        <v>0</v>
      </c>
      <c r="AJ836" s="411">
        <f t="shared" si="2474"/>
        <v>0</v>
      </c>
      <c r="AK836" s="411">
        <f t="shared" si="2474"/>
        <v>0</v>
      </c>
      <c r="AL836" s="411">
        <f t="shared" si="2474"/>
        <v>0</v>
      </c>
      <c r="AM836" s="306"/>
    </row>
    <row r="837" spans="1:39" ht="15.75" hidden="1"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32"/>
      <c r="B838" s="518" t="s">
        <v>502</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hidden="1" outlineLevel="1">
      <c r="A839" s="532"/>
      <c r="B839" s="504" t="s">
        <v>498</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idden="1"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75">Z840</f>
        <v>0</v>
      </c>
      <c r="AA841" s="411">
        <f t="shared" ref="AA841" si="2476">AA840</f>
        <v>0</v>
      </c>
      <c r="AB841" s="411">
        <f t="shared" ref="AB841" si="2477">AB840</f>
        <v>0</v>
      </c>
      <c r="AC841" s="411">
        <f t="shared" ref="AC841" si="2478">AC840</f>
        <v>0</v>
      </c>
      <c r="AD841" s="411">
        <f t="shared" ref="AD841" si="2479">AD840</f>
        <v>0</v>
      </c>
      <c r="AE841" s="411">
        <f t="shared" ref="AE841" si="2480">AE840</f>
        <v>0</v>
      </c>
      <c r="AF841" s="411">
        <f t="shared" ref="AF841" si="2481">AF840</f>
        <v>0</v>
      </c>
      <c r="AG841" s="411">
        <f t="shared" ref="AG841" si="2482">AG840</f>
        <v>0</v>
      </c>
      <c r="AH841" s="411">
        <f t="shared" ref="AH841" si="2483">AH840</f>
        <v>0</v>
      </c>
      <c r="AI841" s="411">
        <f t="shared" ref="AI841" si="2484">AI840</f>
        <v>0</v>
      </c>
      <c r="AJ841" s="411">
        <f t="shared" ref="AJ841" si="2485">AJ840</f>
        <v>0</v>
      </c>
      <c r="AK841" s="411">
        <f t="shared" ref="AK841" si="2486">AK840</f>
        <v>0</v>
      </c>
      <c r="AL841" s="411">
        <f t="shared" ref="AL841" si="2487">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88">Z843</f>
        <v>0</v>
      </c>
      <c r="AA844" s="411">
        <f t="shared" ref="AA844" si="2489">AA843</f>
        <v>0</v>
      </c>
      <c r="AB844" s="411">
        <f t="shared" ref="AB844" si="2490">AB843</f>
        <v>0</v>
      </c>
      <c r="AC844" s="411">
        <f t="shared" ref="AC844" si="2491">AC843</f>
        <v>0</v>
      </c>
      <c r="AD844" s="411">
        <f t="shared" ref="AD844" si="2492">AD843</f>
        <v>0</v>
      </c>
      <c r="AE844" s="411">
        <f t="shared" ref="AE844" si="2493">AE843</f>
        <v>0</v>
      </c>
      <c r="AF844" s="411">
        <f t="shared" ref="AF844" si="2494">AF843</f>
        <v>0</v>
      </c>
      <c r="AG844" s="411">
        <f t="shared" ref="AG844" si="2495">AG843</f>
        <v>0</v>
      </c>
      <c r="AH844" s="411">
        <f t="shared" ref="AH844" si="2496">AH843</f>
        <v>0</v>
      </c>
      <c r="AI844" s="411">
        <f t="shared" ref="AI844" si="2497">AI843</f>
        <v>0</v>
      </c>
      <c r="AJ844" s="411">
        <f t="shared" ref="AJ844" si="2498">AJ843</f>
        <v>0</v>
      </c>
      <c r="AK844" s="411">
        <f t="shared" ref="AK844" si="2499">AK843</f>
        <v>0</v>
      </c>
      <c r="AL844" s="411">
        <f t="shared" ref="AL844" si="2500">AL843</f>
        <v>0</v>
      </c>
      <c r="AM844" s="306"/>
    </row>
    <row r="845" spans="1:39" hidden="1"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01">Z846</f>
        <v>0</v>
      </c>
      <c r="AA847" s="411">
        <f t="shared" ref="AA847" si="2502">AA846</f>
        <v>0</v>
      </c>
      <c r="AB847" s="411">
        <f t="shared" ref="AB847" si="2503">AB846</f>
        <v>0</v>
      </c>
      <c r="AC847" s="411">
        <f t="shared" ref="AC847" si="2504">AC846</f>
        <v>0</v>
      </c>
      <c r="AD847" s="411">
        <f t="shared" ref="AD847" si="2505">AD846</f>
        <v>0</v>
      </c>
      <c r="AE847" s="411">
        <f t="shared" ref="AE847" si="2506">AE846</f>
        <v>0</v>
      </c>
      <c r="AF847" s="411">
        <f t="shared" ref="AF847" si="2507">AF846</f>
        <v>0</v>
      </c>
      <c r="AG847" s="411">
        <f t="shared" ref="AG847" si="2508">AG846</f>
        <v>0</v>
      </c>
      <c r="AH847" s="411">
        <f t="shared" ref="AH847" si="2509">AH846</f>
        <v>0</v>
      </c>
      <c r="AI847" s="411">
        <f t="shared" ref="AI847" si="2510">AI846</f>
        <v>0</v>
      </c>
      <c r="AJ847" s="411">
        <f t="shared" ref="AJ847" si="2511">AJ846</f>
        <v>0</v>
      </c>
      <c r="AK847" s="411">
        <f t="shared" ref="AK847" si="2512">AK846</f>
        <v>0</v>
      </c>
      <c r="AL847" s="411">
        <f t="shared" ref="AL847" si="2513">AL846</f>
        <v>0</v>
      </c>
      <c r="AM847" s="306"/>
    </row>
    <row r="848" spans="1:39" hidden="1"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hidden="1"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idden="1"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14">Z849</f>
        <v>0</v>
      </c>
      <c r="AA850" s="411">
        <f t="shared" ref="AA850" si="2515">AA849</f>
        <v>0</v>
      </c>
      <c r="AB850" s="411">
        <f t="shared" ref="AB850" si="2516">AB849</f>
        <v>0</v>
      </c>
      <c r="AC850" s="411">
        <f t="shared" ref="AC850" si="2517">AC849</f>
        <v>0</v>
      </c>
      <c r="AD850" s="411">
        <f t="shared" ref="AD850" si="2518">AD849</f>
        <v>0</v>
      </c>
      <c r="AE850" s="411">
        <f t="shared" ref="AE850" si="2519">AE849</f>
        <v>0</v>
      </c>
      <c r="AF850" s="411">
        <f t="shared" ref="AF850" si="2520">AF849</f>
        <v>0</v>
      </c>
      <c r="AG850" s="411">
        <f t="shared" ref="AG850" si="2521">AG849</f>
        <v>0</v>
      </c>
      <c r="AH850" s="411">
        <f t="shared" ref="AH850" si="2522">AH849</f>
        <v>0</v>
      </c>
      <c r="AI850" s="411">
        <f t="shared" ref="AI850" si="2523">AI849</f>
        <v>0</v>
      </c>
      <c r="AJ850" s="411">
        <f t="shared" ref="AJ850" si="2524">AJ849</f>
        <v>0</v>
      </c>
      <c r="AK850" s="411">
        <f t="shared" ref="AK850" si="2525">AK849</f>
        <v>0</v>
      </c>
      <c r="AL850" s="411">
        <f t="shared" ref="AL850" si="2526">AL849</f>
        <v>0</v>
      </c>
      <c r="AM850" s="306"/>
    </row>
    <row r="851" spans="1:39" hidden="1"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hidden="1" outlineLevel="1">
      <c r="A852" s="532"/>
      <c r="B852" s="288" t="s">
        <v>499</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27">Z853</f>
        <v>0</v>
      </c>
      <c r="AA854" s="411">
        <f t="shared" ref="AA854" si="2528">AA853</f>
        <v>0</v>
      </c>
      <c r="AB854" s="411">
        <f t="shared" ref="AB854" si="2529">AB853</f>
        <v>0</v>
      </c>
      <c r="AC854" s="411">
        <f t="shared" ref="AC854" si="2530">AC853</f>
        <v>0</v>
      </c>
      <c r="AD854" s="411">
        <f t="shared" ref="AD854" si="2531">AD853</f>
        <v>0</v>
      </c>
      <c r="AE854" s="411">
        <f t="shared" ref="AE854" si="2532">AE853</f>
        <v>0</v>
      </c>
      <c r="AF854" s="411">
        <f t="shared" ref="AF854" si="2533">AF853</f>
        <v>0</v>
      </c>
      <c r="AG854" s="411">
        <f t="shared" ref="AG854" si="2534">AG853</f>
        <v>0</v>
      </c>
      <c r="AH854" s="411">
        <f t="shared" ref="AH854" si="2535">AH853</f>
        <v>0</v>
      </c>
      <c r="AI854" s="411">
        <f t="shared" ref="AI854" si="2536">AI853</f>
        <v>0</v>
      </c>
      <c r="AJ854" s="411">
        <f t="shared" ref="AJ854" si="2537">AJ853</f>
        <v>0</v>
      </c>
      <c r="AK854" s="411">
        <f t="shared" ref="AK854" si="2538">AK853</f>
        <v>0</v>
      </c>
      <c r="AL854" s="411">
        <f t="shared" ref="AL854" si="2539">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idden="1"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40">Z856</f>
        <v>0</v>
      </c>
      <c r="AA857" s="411">
        <f t="shared" ref="AA857" si="2541">AA856</f>
        <v>0</v>
      </c>
      <c r="AB857" s="411">
        <f t="shared" ref="AB857" si="2542">AB856</f>
        <v>0</v>
      </c>
      <c r="AC857" s="411">
        <f t="shared" ref="AC857" si="2543">AC856</f>
        <v>0</v>
      </c>
      <c r="AD857" s="411">
        <f t="shared" ref="AD857" si="2544">AD856</f>
        <v>0</v>
      </c>
      <c r="AE857" s="411">
        <f t="shared" ref="AE857" si="2545">AE856</f>
        <v>0</v>
      </c>
      <c r="AF857" s="411">
        <f t="shared" ref="AF857" si="2546">AF856</f>
        <v>0</v>
      </c>
      <c r="AG857" s="411">
        <f t="shared" ref="AG857" si="2547">AG856</f>
        <v>0</v>
      </c>
      <c r="AH857" s="411">
        <f t="shared" ref="AH857" si="2548">AH856</f>
        <v>0</v>
      </c>
      <c r="AI857" s="411">
        <f t="shared" ref="AI857" si="2549">AI856</f>
        <v>0</v>
      </c>
      <c r="AJ857" s="411">
        <f t="shared" ref="AJ857" si="2550">AJ856</f>
        <v>0</v>
      </c>
      <c r="AK857" s="411">
        <f t="shared" ref="AK857" si="2551">AK856</f>
        <v>0</v>
      </c>
      <c r="AL857" s="411">
        <f t="shared" ref="AL857" si="2552">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53">Z859</f>
        <v>0</v>
      </c>
      <c r="AA860" s="411">
        <f t="shared" ref="AA860" si="2554">AA859</f>
        <v>0</v>
      </c>
      <c r="AB860" s="411">
        <f t="shared" ref="AB860" si="2555">AB859</f>
        <v>0</v>
      </c>
      <c r="AC860" s="411">
        <f t="shared" ref="AC860" si="2556">AC859</f>
        <v>0</v>
      </c>
      <c r="AD860" s="411">
        <f t="shared" ref="AD860" si="2557">AD859</f>
        <v>0</v>
      </c>
      <c r="AE860" s="411">
        <f t="shared" ref="AE860" si="2558">AE859</f>
        <v>0</v>
      </c>
      <c r="AF860" s="411">
        <f t="shared" ref="AF860" si="2559">AF859</f>
        <v>0</v>
      </c>
      <c r="AG860" s="411">
        <f t="shared" ref="AG860" si="2560">AG859</f>
        <v>0</v>
      </c>
      <c r="AH860" s="411">
        <f t="shared" ref="AH860" si="2561">AH859</f>
        <v>0</v>
      </c>
      <c r="AI860" s="411">
        <f t="shared" ref="AI860" si="2562">AI859</f>
        <v>0</v>
      </c>
      <c r="AJ860" s="411">
        <f t="shared" ref="AJ860" si="2563">AJ859</f>
        <v>0</v>
      </c>
      <c r="AK860" s="411">
        <f t="shared" ref="AK860" si="2564">AK859</f>
        <v>0</v>
      </c>
      <c r="AL860" s="411">
        <f t="shared" ref="AL860" si="2565">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66">Z862</f>
        <v>0</v>
      </c>
      <c r="AA863" s="411">
        <f t="shared" ref="AA863" si="2567">AA862</f>
        <v>0</v>
      </c>
      <c r="AB863" s="411">
        <f t="shared" ref="AB863" si="2568">AB862</f>
        <v>0</v>
      </c>
      <c r="AC863" s="411">
        <f t="shared" ref="AC863" si="2569">AC862</f>
        <v>0</v>
      </c>
      <c r="AD863" s="411">
        <f t="shared" ref="AD863" si="2570">AD862</f>
        <v>0</v>
      </c>
      <c r="AE863" s="411">
        <f t="shared" ref="AE863" si="2571">AE862</f>
        <v>0</v>
      </c>
      <c r="AF863" s="411">
        <f t="shared" ref="AF863" si="2572">AF862</f>
        <v>0</v>
      </c>
      <c r="AG863" s="411">
        <f t="shared" ref="AG863" si="2573">AG862</f>
        <v>0</v>
      </c>
      <c r="AH863" s="411">
        <f t="shared" ref="AH863" si="2574">AH862</f>
        <v>0</v>
      </c>
      <c r="AI863" s="411">
        <f t="shared" ref="AI863" si="2575">AI862</f>
        <v>0</v>
      </c>
      <c r="AJ863" s="411">
        <f t="shared" ref="AJ863" si="2576">AJ862</f>
        <v>0</v>
      </c>
      <c r="AK863" s="411">
        <f t="shared" ref="AK863" si="2577">AK862</f>
        <v>0</v>
      </c>
      <c r="AL863" s="411">
        <f t="shared" ref="AL863" si="2578">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579">Z865</f>
        <v>0</v>
      </c>
      <c r="AA866" s="411">
        <f t="shared" ref="AA866" si="2580">AA865</f>
        <v>0</v>
      </c>
      <c r="AB866" s="411">
        <f t="shared" ref="AB866" si="2581">AB865</f>
        <v>0</v>
      </c>
      <c r="AC866" s="411">
        <f t="shared" ref="AC866" si="2582">AC865</f>
        <v>0</v>
      </c>
      <c r="AD866" s="411">
        <f t="shared" ref="AD866" si="2583">AD865</f>
        <v>0</v>
      </c>
      <c r="AE866" s="411">
        <f t="shared" ref="AE866" si="2584">AE865</f>
        <v>0</v>
      </c>
      <c r="AF866" s="411">
        <f t="shared" ref="AF866" si="2585">AF865</f>
        <v>0</v>
      </c>
      <c r="AG866" s="411">
        <f t="shared" ref="AG866" si="2586">AG865</f>
        <v>0</v>
      </c>
      <c r="AH866" s="411">
        <f t="shared" ref="AH866" si="2587">AH865</f>
        <v>0</v>
      </c>
      <c r="AI866" s="411">
        <f t="shared" ref="AI866" si="2588">AI865</f>
        <v>0</v>
      </c>
      <c r="AJ866" s="411">
        <f t="shared" ref="AJ866" si="2589">AJ865</f>
        <v>0</v>
      </c>
      <c r="AK866" s="411">
        <f t="shared" ref="AK866" si="2590">AK865</f>
        <v>0</v>
      </c>
      <c r="AL866" s="411">
        <f t="shared" ref="AL866" si="2591">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92">Z868</f>
        <v>0</v>
      </c>
      <c r="AA869" s="411">
        <f t="shared" ref="AA869" si="2593">AA868</f>
        <v>0</v>
      </c>
      <c r="AB869" s="411">
        <f t="shared" ref="AB869" si="2594">AB868</f>
        <v>0</v>
      </c>
      <c r="AC869" s="411">
        <f t="shared" ref="AC869" si="2595">AC868</f>
        <v>0</v>
      </c>
      <c r="AD869" s="411">
        <f t="shared" ref="AD869" si="2596">AD868</f>
        <v>0</v>
      </c>
      <c r="AE869" s="411">
        <f t="shared" ref="AE869" si="2597">AE868</f>
        <v>0</v>
      </c>
      <c r="AF869" s="411">
        <f t="shared" ref="AF869" si="2598">AF868</f>
        <v>0</v>
      </c>
      <c r="AG869" s="411">
        <f t="shared" ref="AG869" si="2599">AG868</f>
        <v>0</v>
      </c>
      <c r="AH869" s="411">
        <f t="shared" ref="AH869" si="2600">AH868</f>
        <v>0</v>
      </c>
      <c r="AI869" s="411">
        <f t="shared" ref="AI869" si="2601">AI868</f>
        <v>0</v>
      </c>
      <c r="AJ869" s="411">
        <f t="shared" ref="AJ869" si="2602">AJ868</f>
        <v>0</v>
      </c>
      <c r="AK869" s="411">
        <f t="shared" ref="AK869" si="2603">AK868</f>
        <v>0</v>
      </c>
      <c r="AL869" s="411">
        <f t="shared" ref="AL869" si="2604">AL868</f>
        <v>0</v>
      </c>
      <c r="AM869" s="306"/>
    </row>
    <row r="870" spans="1:39" hidden="1"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05">Z871</f>
        <v>0</v>
      </c>
      <c r="AA872" s="411">
        <f t="shared" ref="AA872" si="2606">AA871</f>
        <v>0</v>
      </c>
      <c r="AB872" s="411">
        <f t="shared" ref="AB872" si="2607">AB871</f>
        <v>0</v>
      </c>
      <c r="AC872" s="411">
        <f t="shared" ref="AC872" si="2608">AC871</f>
        <v>0</v>
      </c>
      <c r="AD872" s="411">
        <f t="shared" ref="AD872" si="2609">AD871</f>
        <v>0</v>
      </c>
      <c r="AE872" s="411">
        <f t="shared" ref="AE872" si="2610">AE871</f>
        <v>0</v>
      </c>
      <c r="AF872" s="411">
        <f t="shared" ref="AF872" si="2611">AF871</f>
        <v>0</v>
      </c>
      <c r="AG872" s="411">
        <f t="shared" ref="AG872" si="2612">AG871</f>
        <v>0</v>
      </c>
      <c r="AH872" s="411">
        <f t="shared" ref="AH872" si="2613">AH871</f>
        <v>0</v>
      </c>
      <c r="AI872" s="411">
        <f t="shared" ref="AI872" si="2614">AI871</f>
        <v>0</v>
      </c>
      <c r="AJ872" s="411">
        <f t="shared" ref="AJ872" si="2615">AJ871</f>
        <v>0</v>
      </c>
      <c r="AK872" s="411">
        <f t="shared" ref="AK872" si="2616">AK871</f>
        <v>0</v>
      </c>
      <c r="AL872" s="411">
        <f t="shared" ref="AL872" si="2617">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hidden="1"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idden="1"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18">Z874</f>
        <v>0</v>
      </c>
      <c r="AA875" s="411">
        <f t="shared" ref="AA875" si="2619">AA874</f>
        <v>0</v>
      </c>
      <c r="AB875" s="411">
        <f t="shared" ref="AB875" si="2620">AB874</f>
        <v>0</v>
      </c>
      <c r="AC875" s="411">
        <f t="shared" ref="AC875" si="2621">AC874</f>
        <v>0</v>
      </c>
      <c r="AD875" s="411">
        <f t="shared" ref="AD875" si="2622">AD874</f>
        <v>0</v>
      </c>
      <c r="AE875" s="411">
        <f t="shared" ref="AE875" si="2623">AE874</f>
        <v>0</v>
      </c>
      <c r="AF875" s="411">
        <f t="shared" ref="AF875" si="2624">AF874</f>
        <v>0</v>
      </c>
      <c r="AG875" s="411">
        <f t="shared" ref="AG875" si="2625">AG874</f>
        <v>0</v>
      </c>
      <c r="AH875" s="411">
        <f t="shared" ref="AH875" si="2626">AH874</f>
        <v>0</v>
      </c>
      <c r="AI875" s="411">
        <f t="shared" ref="AI875" si="2627">AI874</f>
        <v>0</v>
      </c>
      <c r="AJ875" s="411">
        <f t="shared" ref="AJ875" si="2628">AJ874</f>
        <v>0</v>
      </c>
      <c r="AK875" s="411">
        <f t="shared" ref="AK875" si="2629">AK874</f>
        <v>0</v>
      </c>
      <c r="AL875" s="411">
        <f>AL874</f>
        <v>0</v>
      </c>
      <c r="AM875" s="306"/>
    </row>
    <row r="876" spans="1:39" hidden="1"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hidden="1" outlineLevel="1">
      <c r="A877" s="532"/>
      <c r="B877" s="288" t="s">
        <v>500</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30">Z878</f>
        <v>0</v>
      </c>
      <c r="AA879" s="411">
        <f t="shared" ref="AA879" si="2631">AA878</f>
        <v>0</v>
      </c>
      <c r="AB879" s="411">
        <f t="shared" ref="AB879" si="2632">AB878</f>
        <v>0</v>
      </c>
      <c r="AC879" s="411">
        <f t="shared" ref="AC879" si="2633">AC878</f>
        <v>0</v>
      </c>
      <c r="AD879" s="411">
        <f t="shared" ref="AD879" si="2634">AD878</f>
        <v>0</v>
      </c>
      <c r="AE879" s="411">
        <f t="shared" ref="AE879" si="2635">AE878</f>
        <v>0</v>
      </c>
      <c r="AF879" s="411">
        <f t="shared" ref="AF879" si="2636">AF878</f>
        <v>0</v>
      </c>
      <c r="AG879" s="411">
        <f t="shared" ref="AG879" si="2637">AG878</f>
        <v>0</v>
      </c>
      <c r="AH879" s="411">
        <f t="shared" ref="AH879" si="2638">AH878</f>
        <v>0</v>
      </c>
      <c r="AI879" s="411">
        <f t="shared" ref="AI879" si="2639">AI878</f>
        <v>0</v>
      </c>
      <c r="AJ879" s="411">
        <f t="shared" ref="AJ879" si="2640">AJ878</f>
        <v>0</v>
      </c>
      <c r="AK879" s="411">
        <f t="shared" ref="AK879" si="2641">AK878</f>
        <v>0</v>
      </c>
      <c r="AL879" s="411">
        <f t="shared" ref="AL879" si="2642">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43">Z881</f>
        <v>0</v>
      </c>
      <c r="AA882" s="411">
        <f t="shared" ref="AA882" si="2644">AA881</f>
        <v>0</v>
      </c>
      <c r="AB882" s="411">
        <f t="shared" ref="AB882" si="2645">AB881</f>
        <v>0</v>
      </c>
      <c r="AC882" s="411">
        <f t="shared" ref="AC882" si="2646">AC881</f>
        <v>0</v>
      </c>
      <c r="AD882" s="411">
        <f t="shared" ref="AD882" si="2647">AD881</f>
        <v>0</v>
      </c>
      <c r="AE882" s="411">
        <f t="shared" ref="AE882" si="2648">AE881</f>
        <v>0</v>
      </c>
      <c r="AF882" s="411">
        <f t="shared" ref="AF882" si="2649">AF881</f>
        <v>0</v>
      </c>
      <c r="AG882" s="411">
        <f t="shared" ref="AG882" si="2650">AG881</f>
        <v>0</v>
      </c>
      <c r="AH882" s="411">
        <f t="shared" ref="AH882" si="2651">AH881</f>
        <v>0</v>
      </c>
      <c r="AI882" s="411">
        <f t="shared" ref="AI882" si="2652">AI881</f>
        <v>0</v>
      </c>
      <c r="AJ882" s="411">
        <f t="shared" ref="AJ882" si="2653">AJ881</f>
        <v>0</v>
      </c>
      <c r="AK882" s="411">
        <f t="shared" ref="AK882" si="2654">AK881</f>
        <v>0</v>
      </c>
      <c r="AL882" s="411">
        <f t="shared" ref="AL882" si="2655">AL881</f>
        <v>0</v>
      </c>
      <c r="AM882" s="306"/>
    </row>
    <row r="883" spans="1:39" hidden="1"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idden="1"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56">Z884</f>
        <v>0</v>
      </c>
      <c r="AA885" s="411">
        <f t="shared" ref="AA885" si="2657">AA884</f>
        <v>0</v>
      </c>
      <c r="AB885" s="411">
        <f t="shared" ref="AB885" si="2658">AB884</f>
        <v>0</v>
      </c>
      <c r="AC885" s="411">
        <f t="shared" ref="AC885" si="2659">AC884</f>
        <v>0</v>
      </c>
      <c r="AD885" s="411">
        <f t="shared" ref="AD885" si="2660">AD884</f>
        <v>0</v>
      </c>
      <c r="AE885" s="411">
        <f t="shared" ref="AE885" si="2661">AE884</f>
        <v>0</v>
      </c>
      <c r="AF885" s="411">
        <f t="shared" ref="AF885" si="2662">AF884</f>
        <v>0</v>
      </c>
      <c r="AG885" s="411">
        <f t="shared" ref="AG885" si="2663">AG884</f>
        <v>0</v>
      </c>
      <c r="AH885" s="411">
        <f t="shared" ref="AH885" si="2664">AH884</f>
        <v>0</v>
      </c>
      <c r="AI885" s="411">
        <f t="shared" ref="AI885" si="2665">AI884</f>
        <v>0</v>
      </c>
      <c r="AJ885" s="411">
        <f t="shared" ref="AJ885" si="2666">AJ884</f>
        <v>0</v>
      </c>
      <c r="AK885" s="411">
        <f t="shared" ref="AK885" si="2667">AK884</f>
        <v>0</v>
      </c>
      <c r="AL885" s="411">
        <f t="shared" ref="AL885" si="2668">AL884</f>
        <v>0</v>
      </c>
      <c r="AM885" s="306"/>
    </row>
    <row r="886" spans="1:39" hidden="1"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hidden="1" outlineLevel="1">
      <c r="A887" s="532"/>
      <c r="B887" s="288" t="s">
        <v>501</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hidden="1"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69">Z888</f>
        <v>0</v>
      </c>
      <c r="AA889" s="411">
        <f t="shared" ref="AA889" si="2670">AA888</f>
        <v>0</v>
      </c>
      <c r="AB889" s="411">
        <f t="shared" ref="AB889" si="2671">AB888</f>
        <v>0</v>
      </c>
      <c r="AC889" s="411">
        <f t="shared" ref="AC889" si="2672">AC888</f>
        <v>0</v>
      </c>
      <c r="AD889" s="411">
        <f t="shared" ref="AD889" si="2673">AD888</f>
        <v>0</v>
      </c>
      <c r="AE889" s="411">
        <f t="shared" ref="AE889" si="2674">AE888</f>
        <v>0</v>
      </c>
      <c r="AF889" s="411">
        <f t="shared" ref="AF889" si="2675">AF888</f>
        <v>0</v>
      </c>
      <c r="AG889" s="411">
        <f t="shared" ref="AG889" si="2676">AG888</f>
        <v>0</v>
      </c>
      <c r="AH889" s="411">
        <f t="shared" ref="AH889" si="2677">AH888</f>
        <v>0</v>
      </c>
      <c r="AI889" s="411">
        <f t="shared" ref="AI889" si="2678">AI888</f>
        <v>0</v>
      </c>
      <c r="AJ889" s="411">
        <f t="shared" ref="AJ889" si="2679">AJ888</f>
        <v>0</v>
      </c>
      <c r="AK889" s="411">
        <f t="shared" ref="AK889" si="2680">AK888</f>
        <v>0</v>
      </c>
      <c r="AL889" s="411">
        <f t="shared" ref="AL889" si="2681">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hidden="1"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82">Z891</f>
        <v>0</v>
      </c>
      <c r="AA892" s="411">
        <f t="shared" ref="AA892" si="2683">AA891</f>
        <v>0</v>
      </c>
      <c r="AB892" s="411">
        <f t="shared" ref="AB892" si="2684">AB891</f>
        <v>0</v>
      </c>
      <c r="AC892" s="411">
        <f t="shared" ref="AC892" si="2685">AC891</f>
        <v>0</v>
      </c>
      <c r="AD892" s="411">
        <f t="shared" ref="AD892" si="2686">AD891</f>
        <v>0</v>
      </c>
      <c r="AE892" s="411">
        <f t="shared" ref="AE892" si="2687">AE891</f>
        <v>0</v>
      </c>
      <c r="AF892" s="411">
        <f t="shared" ref="AF892" si="2688">AF891</f>
        <v>0</v>
      </c>
      <c r="AG892" s="411">
        <f t="shared" ref="AG892" si="2689">AG891</f>
        <v>0</v>
      </c>
      <c r="AH892" s="411">
        <f t="shared" ref="AH892" si="2690">AH891</f>
        <v>0</v>
      </c>
      <c r="AI892" s="411">
        <f t="shared" ref="AI892" si="2691">AI891</f>
        <v>0</v>
      </c>
      <c r="AJ892" s="411">
        <f t="shared" ref="AJ892" si="2692">AJ891</f>
        <v>0</v>
      </c>
      <c r="AK892" s="411">
        <f t="shared" ref="AK892" si="2693">AK891</f>
        <v>0</v>
      </c>
      <c r="AL892" s="411">
        <f t="shared" ref="AL892" si="2694">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idden="1"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95">Z894</f>
        <v>0</v>
      </c>
      <c r="AA895" s="411">
        <f t="shared" ref="AA895" si="2696">AA894</f>
        <v>0</v>
      </c>
      <c r="AB895" s="411">
        <f t="shared" ref="AB895" si="2697">AB894</f>
        <v>0</v>
      </c>
      <c r="AC895" s="411">
        <f t="shared" ref="AC895" si="2698">AC894</f>
        <v>0</v>
      </c>
      <c r="AD895" s="411">
        <f t="shared" ref="AD895" si="2699">AD894</f>
        <v>0</v>
      </c>
      <c r="AE895" s="411">
        <f t="shared" ref="AE895" si="2700">AE894</f>
        <v>0</v>
      </c>
      <c r="AF895" s="411">
        <f t="shared" ref="AF895" si="2701">AF894</f>
        <v>0</v>
      </c>
      <c r="AG895" s="411">
        <f t="shared" ref="AG895" si="2702">AG894</f>
        <v>0</v>
      </c>
      <c r="AH895" s="411">
        <f t="shared" ref="AH895" si="2703">AH894</f>
        <v>0</v>
      </c>
      <c r="AI895" s="411">
        <f t="shared" ref="AI895" si="2704">AI894</f>
        <v>0</v>
      </c>
      <c r="AJ895" s="411">
        <f t="shared" ref="AJ895" si="2705">AJ894</f>
        <v>0</v>
      </c>
      <c r="AK895" s="411">
        <f t="shared" ref="AK895" si="2706">AK894</f>
        <v>0</v>
      </c>
      <c r="AL895" s="411">
        <f t="shared" ref="AL895" si="2707">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08">Z897</f>
        <v>0</v>
      </c>
      <c r="AA898" s="411">
        <f t="shared" ref="AA898" si="2709">AA897</f>
        <v>0</v>
      </c>
      <c r="AB898" s="411">
        <f t="shared" ref="AB898" si="2710">AB897</f>
        <v>0</v>
      </c>
      <c r="AC898" s="411">
        <f t="shared" ref="AC898" si="2711">AC897</f>
        <v>0</v>
      </c>
      <c r="AD898" s="411">
        <f t="shared" ref="AD898" si="2712">AD897</f>
        <v>0</v>
      </c>
      <c r="AE898" s="411">
        <f t="shared" ref="AE898" si="2713">AE897</f>
        <v>0</v>
      </c>
      <c r="AF898" s="411">
        <f t="shared" ref="AF898" si="2714">AF897</f>
        <v>0</v>
      </c>
      <c r="AG898" s="411">
        <f t="shared" ref="AG898" si="2715">AG897</f>
        <v>0</v>
      </c>
      <c r="AH898" s="411">
        <f t="shared" ref="AH898" si="2716">AH897</f>
        <v>0</v>
      </c>
      <c r="AI898" s="411">
        <f t="shared" ref="AI898" si="2717">AI897</f>
        <v>0</v>
      </c>
      <c r="AJ898" s="411">
        <f t="shared" ref="AJ898" si="2718">AJ897</f>
        <v>0</v>
      </c>
      <c r="AK898" s="411">
        <f t="shared" ref="AK898" si="2719">AK897</f>
        <v>0</v>
      </c>
      <c r="AL898" s="411">
        <f t="shared" ref="AL898" si="2720">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hidden="1"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21">Z900</f>
        <v>0</v>
      </c>
      <c r="AA901" s="411">
        <f t="shared" ref="AA901" si="2722">AA900</f>
        <v>0</v>
      </c>
      <c r="AB901" s="411">
        <f t="shared" ref="AB901" si="2723">AB900</f>
        <v>0</v>
      </c>
      <c r="AC901" s="411">
        <f t="shared" ref="AC901" si="2724">AC900</f>
        <v>0</v>
      </c>
      <c r="AD901" s="411">
        <f t="shared" ref="AD901" si="2725">AD900</f>
        <v>0</v>
      </c>
      <c r="AE901" s="411">
        <f t="shared" ref="AE901" si="2726">AE900</f>
        <v>0</v>
      </c>
      <c r="AF901" s="411">
        <f t="shared" ref="AF901" si="2727">AF900</f>
        <v>0</v>
      </c>
      <c r="AG901" s="411">
        <f t="shared" ref="AG901" si="2728">AG900</f>
        <v>0</v>
      </c>
      <c r="AH901" s="411">
        <f t="shared" ref="AH901" si="2729">AH900</f>
        <v>0</v>
      </c>
      <c r="AI901" s="411">
        <f t="shared" ref="AI901" si="2730">AI900</f>
        <v>0</v>
      </c>
      <c r="AJ901" s="411">
        <f t="shared" ref="AJ901" si="2731">AJ900</f>
        <v>0</v>
      </c>
      <c r="AK901" s="411">
        <f t="shared" ref="AK901" si="2732">AK900</f>
        <v>0</v>
      </c>
      <c r="AL901" s="411">
        <f t="shared" ref="AL901" si="2733">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34">Z903</f>
        <v>0</v>
      </c>
      <c r="AA904" s="411">
        <f t="shared" ref="AA904" si="2735">AA903</f>
        <v>0</v>
      </c>
      <c r="AB904" s="411">
        <f t="shared" ref="AB904" si="2736">AB903</f>
        <v>0</v>
      </c>
      <c r="AC904" s="411">
        <f t="shared" ref="AC904" si="2737">AC903</f>
        <v>0</v>
      </c>
      <c r="AD904" s="411">
        <f t="shared" ref="AD904" si="2738">AD903</f>
        <v>0</v>
      </c>
      <c r="AE904" s="411">
        <f t="shared" ref="AE904" si="2739">AE903</f>
        <v>0</v>
      </c>
      <c r="AF904" s="411">
        <f t="shared" ref="AF904" si="2740">AF903</f>
        <v>0</v>
      </c>
      <c r="AG904" s="411">
        <f t="shared" ref="AG904" si="2741">AG903</f>
        <v>0</v>
      </c>
      <c r="AH904" s="411">
        <f t="shared" ref="AH904" si="2742">AH903</f>
        <v>0</v>
      </c>
      <c r="AI904" s="411">
        <f t="shared" ref="AI904" si="2743">AI903</f>
        <v>0</v>
      </c>
      <c r="AJ904" s="411">
        <f t="shared" ref="AJ904" si="2744">AJ903</f>
        <v>0</v>
      </c>
      <c r="AK904" s="411">
        <f t="shared" ref="AK904" si="2745">AK903</f>
        <v>0</v>
      </c>
      <c r="AL904" s="411">
        <f t="shared" ref="AL904" si="2746">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hidden="1"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747">Z906</f>
        <v>0</v>
      </c>
      <c r="AA907" s="411">
        <f t="shared" ref="AA907" si="2748">AA906</f>
        <v>0</v>
      </c>
      <c r="AB907" s="411">
        <f t="shared" ref="AB907" si="2749">AB906</f>
        <v>0</v>
      </c>
      <c r="AC907" s="411">
        <f t="shared" ref="AC907" si="2750">AC906</f>
        <v>0</v>
      </c>
      <c r="AD907" s="411">
        <f t="shared" ref="AD907" si="2751">AD906</f>
        <v>0</v>
      </c>
      <c r="AE907" s="411">
        <f t="shared" ref="AE907" si="2752">AE906</f>
        <v>0</v>
      </c>
      <c r="AF907" s="411">
        <f t="shared" ref="AF907" si="2753">AF906</f>
        <v>0</v>
      </c>
      <c r="AG907" s="411">
        <f t="shared" ref="AG907" si="2754">AG906</f>
        <v>0</v>
      </c>
      <c r="AH907" s="411">
        <f t="shared" ref="AH907" si="2755">AH906</f>
        <v>0</v>
      </c>
      <c r="AI907" s="411">
        <f t="shared" ref="AI907" si="2756">AI906</f>
        <v>0</v>
      </c>
      <c r="AJ907" s="411">
        <f t="shared" ref="AJ907" si="2757">AJ906</f>
        <v>0</v>
      </c>
      <c r="AK907" s="411">
        <f t="shared" ref="AK907" si="2758">AK906</f>
        <v>0</v>
      </c>
      <c r="AL907" s="411">
        <f t="shared" ref="AL907" si="2759">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hidden="1"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60">Z909</f>
        <v>0</v>
      </c>
      <c r="AA910" s="411">
        <f t="shared" ref="AA910" si="2761">AA909</f>
        <v>0</v>
      </c>
      <c r="AB910" s="411">
        <f t="shared" ref="AB910" si="2762">AB909</f>
        <v>0</v>
      </c>
      <c r="AC910" s="411">
        <f t="shared" ref="AC910" si="2763">AC909</f>
        <v>0</v>
      </c>
      <c r="AD910" s="411">
        <f t="shared" ref="AD910" si="2764">AD909</f>
        <v>0</v>
      </c>
      <c r="AE910" s="411">
        <f t="shared" ref="AE910" si="2765">AE909</f>
        <v>0</v>
      </c>
      <c r="AF910" s="411">
        <f t="shared" ref="AF910" si="2766">AF909</f>
        <v>0</v>
      </c>
      <c r="AG910" s="411">
        <f t="shared" ref="AG910" si="2767">AG909</f>
        <v>0</v>
      </c>
      <c r="AH910" s="411">
        <f t="shared" ref="AH910" si="2768">AH909</f>
        <v>0</v>
      </c>
      <c r="AI910" s="411">
        <f t="shared" ref="AI910" si="2769">AI909</f>
        <v>0</v>
      </c>
      <c r="AJ910" s="411">
        <f t="shared" ref="AJ910" si="2770">AJ909</f>
        <v>0</v>
      </c>
      <c r="AK910" s="411">
        <f t="shared" ref="AK910" si="2771">AK909</f>
        <v>0</v>
      </c>
      <c r="AL910" s="411">
        <f t="shared" ref="AL910" si="2772">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73">Z912</f>
        <v>0</v>
      </c>
      <c r="AA913" s="411">
        <f t="shared" ref="AA913" si="2774">AA912</f>
        <v>0</v>
      </c>
      <c r="AB913" s="411">
        <f t="shared" ref="AB913" si="2775">AB912</f>
        <v>0</v>
      </c>
      <c r="AC913" s="411">
        <f t="shared" ref="AC913" si="2776">AC912</f>
        <v>0</v>
      </c>
      <c r="AD913" s="411">
        <f t="shared" ref="AD913" si="2777">AD912</f>
        <v>0</v>
      </c>
      <c r="AE913" s="411">
        <f t="shared" ref="AE913" si="2778">AE912</f>
        <v>0</v>
      </c>
      <c r="AF913" s="411">
        <f t="shared" ref="AF913" si="2779">AF912</f>
        <v>0</v>
      </c>
      <c r="AG913" s="411">
        <f t="shared" ref="AG913" si="2780">AG912</f>
        <v>0</v>
      </c>
      <c r="AH913" s="411">
        <f t="shared" ref="AH913" si="2781">AH912</f>
        <v>0</v>
      </c>
      <c r="AI913" s="411">
        <f t="shared" ref="AI913" si="2782">AI912</f>
        <v>0</v>
      </c>
      <c r="AJ913" s="411">
        <f t="shared" ref="AJ913" si="2783">AJ912</f>
        <v>0</v>
      </c>
      <c r="AK913" s="411">
        <f t="shared" ref="AK913" si="2784">AK912</f>
        <v>0</v>
      </c>
      <c r="AL913" s="411">
        <f t="shared" ref="AL913" si="2785">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86">Z915</f>
        <v>0</v>
      </c>
      <c r="AA916" s="411">
        <f t="shared" ref="AA916" si="2787">AA915</f>
        <v>0</v>
      </c>
      <c r="AB916" s="411">
        <f t="shared" ref="AB916" si="2788">AB915</f>
        <v>0</v>
      </c>
      <c r="AC916" s="411">
        <f t="shared" ref="AC916" si="2789">AC915</f>
        <v>0</v>
      </c>
      <c r="AD916" s="411">
        <f t="shared" ref="AD916" si="2790">AD915</f>
        <v>0</v>
      </c>
      <c r="AE916" s="411">
        <f t="shared" ref="AE916" si="2791">AE915</f>
        <v>0</v>
      </c>
      <c r="AF916" s="411">
        <f t="shared" ref="AF916" si="2792">AF915</f>
        <v>0</v>
      </c>
      <c r="AG916" s="411">
        <f t="shared" ref="AG916" si="2793">AG915</f>
        <v>0</v>
      </c>
      <c r="AH916" s="411">
        <f t="shared" ref="AH916" si="2794">AH915</f>
        <v>0</v>
      </c>
      <c r="AI916" s="411">
        <f t="shared" ref="AI916" si="2795">AI915</f>
        <v>0</v>
      </c>
      <c r="AJ916" s="411">
        <f t="shared" ref="AJ916" si="2796">AJ915</f>
        <v>0</v>
      </c>
      <c r="AK916" s="411">
        <f t="shared" ref="AK916" si="2797">AK915</f>
        <v>0</v>
      </c>
      <c r="AL916" s="411">
        <f t="shared" ref="AL916" si="2798">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99">Z918</f>
        <v>0</v>
      </c>
      <c r="AA919" s="411">
        <f t="shared" ref="AA919" si="2800">AA918</f>
        <v>0</v>
      </c>
      <c r="AB919" s="411">
        <f t="shared" ref="AB919" si="2801">AB918</f>
        <v>0</v>
      </c>
      <c r="AC919" s="411">
        <f t="shared" ref="AC919" si="2802">AC918</f>
        <v>0</v>
      </c>
      <c r="AD919" s="411">
        <f t="shared" ref="AD919" si="2803">AD918</f>
        <v>0</v>
      </c>
      <c r="AE919" s="411">
        <f t="shared" ref="AE919" si="2804">AE918</f>
        <v>0</v>
      </c>
      <c r="AF919" s="411">
        <f t="shared" ref="AF919" si="2805">AF918</f>
        <v>0</v>
      </c>
      <c r="AG919" s="411">
        <f t="shared" ref="AG919" si="2806">AG918</f>
        <v>0</v>
      </c>
      <c r="AH919" s="411">
        <f t="shared" ref="AH919" si="2807">AH918</f>
        <v>0</v>
      </c>
      <c r="AI919" s="411">
        <f t="shared" ref="AI919" si="2808">AI918</f>
        <v>0</v>
      </c>
      <c r="AJ919" s="411">
        <f t="shared" ref="AJ919" si="2809">AJ918</f>
        <v>0</v>
      </c>
      <c r="AK919" s="411">
        <f t="shared" ref="AK919" si="2810">AK918</f>
        <v>0</v>
      </c>
      <c r="AL919" s="411">
        <f t="shared" ref="AL919" si="2811">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12">Z921</f>
        <v>0</v>
      </c>
      <c r="AA922" s="411">
        <f t="shared" ref="AA922" si="2813">AA921</f>
        <v>0</v>
      </c>
      <c r="AB922" s="411">
        <f t="shared" ref="AB922" si="2814">AB921</f>
        <v>0</v>
      </c>
      <c r="AC922" s="411">
        <f t="shared" ref="AC922" si="2815">AC921</f>
        <v>0</v>
      </c>
      <c r="AD922" s="411">
        <f t="shared" ref="AD922" si="2816">AD921</f>
        <v>0</v>
      </c>
      <c r="AE922" s="411">
        <f t="shared" ref="AE922" si="2817">AE921</f>
        <v>0</v>
      </c>
      <c r="AF922" s="411">
        <f t="shared" ref="AF922" si="2818">AF921</f>
        <v>0</v>
      </c>
      <c r="AG922" s="411">
        <f t="shared" ref="AG922" si="2819">AG921</f>
        <v>0</v>
      </c>
      <c r="AH922" s="411">
        <f t="shared" ref="AH922" si="2820">AH921</f>
        <v>0</v>
      </c>
      <c r="AI922" s="411">
        <f t="shared" ref="AI922" si="2821">AI921</f>
        <v>0</v>
      </c>
      <c r="AJ922" s="411">
        <f t="shared" ref="AJ922" si="2822">AJ921</f>
        <v>0</v>
      </c>
      <c r="AK922" s="411">
        <f t="shared" ref="AK922" si="2823">AK921</f>
        <v>0</v>
      </c>
      <c r="AL922" s="411">
        <f t="shared" ref="AL922" si="2824">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hidden="1"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25">Z924</f>
        <v>0</v>
      </c>
      <c r="AA925" s="411">
        <f t="shared" ref="AA925" si="2826">AA924</f>
        <v>0</v>
      </c>
      <c r="AB925" s="411">
        <f t="shared" ref="AB925" si="2827">AB924</f>
        <v>0</v>
      </c>
      <c r="AC925" s="411">
        <f t="shared" ref="AC925" si="2828">AC924</f>
        <v>0</v>
      </c>
      <c r="AD925" s="411">
        <f t="shared" ref="AD925" si="2829">AD924</f>
        <v>0</v>
      </c>
      <c r="AE925" s="411">
        <f t="shared" ref="AE925" si="2830">AE924</f>
        <v>0</v>
      </c>
      <c r="AF925" s="411">
        <f t="shared" ref="AF925" si="2831">AF924</f>
        <v>0</v>
      </c>
      <c r="AG925" s="411">
        <f t="shared" ref="AG925" si="2832">AG924</f>
        <v>0</v>
      </c>
      <c r="AH925" s="411">
        <f t="shared" ref="AH925" si="2833">AH924</f>
        <v>0</v>
      </c>
      <c r="AI925" s="411">
        <f t="shared" ref="AI925" si="2834">AI924</f>
        <v>0</v>
      </c>
      <c r="AJ925" s="411">
        <f t="shared" ref="AJ925" si="2835">AJ924</f>
        <v>0</v>
      </c>
      <c r="AK925" s="411">
        <f t="shared" ref="AK925" si="2836">AK924</f>
        <v>0</v>
      </c>
      <c r="AL925" s="411">
        <f t="shared" ref="AL925" si="2837">AL924</f>
        <v>0</v>
      </c>
      <c r="AM925" s="306"/>
    </row>
    <row r="926" spans="1:39" hidden="1"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hidden="1"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38">Z927</f>
        <v>0</v>
      </c>
      <c r="AA928" s="411">
        <f t="shared" ref="AA928" si="2839">AA927</f>
        <v>0</v>
      </c>
      <c r="AB928" s="411">
        <f t="shared" ref="AB928" si="2840">AB927</f>
        <v>0</v>
      </c>
      <c r="AC928" s="411">
        <f t="shared" ref="AC928" si="2841">AC927</f>
        <v>0</v>
      </c>
      <c r="AD928" s="411">
        <f t="shared" ref="AD928" si="2842">AD927</f>
        <v>0</v>
      </c>
      <c r="AE928" s="411">
        <f t="shared" ref="AE928" si="2843">AE927</f>
        <v>0</v>
      </c>
      <c r="AF928" s="411">
        <f t="shared" ref="AF928" si="2844">AF927</f>
        <v>0</v>
      </c>
      <c r="AG928" s="411">
        <f t="shared" ref="AG928" si="2845">AG927</f>
        <v>0</v>
      </c>
      <c r="AH928" s="411">
        <f t="shared" ref="AH928" si="2846">AH927</f>
        <v>0</v>
      </c>
      <c r="AI928" s="411">
        <f t="shared" ref="AI928" si="2847">AI927</f>
        <v>0</v>
      </c>
      <c r="AJ928" s="411">
        <f t="shared" ref="AJ928" si="2848">AJ927</f>
        <v>0</v>
      </c>
      <c r="AK928" s="411">
        <f t="shared" ref="AK928" si="2849">AK927</f>
        <v>0</v>
      </c>
      <c r="AL928" s="411">
        <f t="shared" ref="AL928" si="2850">AL927</f>
        <v>0</v>
      </c>
      <c r="AM928" s="306"/>
    </row>
    <row r="929" spans="1:39" hidden="1"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ollapsed="1">
      <c r="B930" s="327" t="s">
        <v>328</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329</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0</v>
      </c>
      <c r="Z931" s="392">
        <f>HLOOKUP(Z587,'2. LRAMVA Threshold'!$B$42:$Q$53,11,FALSE)</f>
        <v>0</v>
      </c>
      <c r="AA931" s="392">
        <f>HLOOKUP(AA587,'2. LRAMVA Threshold'!$B$42:$Q$53,11,FALSE)</f>
        <v>0</v>
      </c>
      <c r="AB931" s="392">
        <f>HLOOKUP(AB587,'2. LRAMVA Threshold'!$B$42:$Q$53,11,FALSE)</f>
        <v>0</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330</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331</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0</v>
      </c>
      <c r="Z934" s="378">
        <f>'4.  2011-2014 LRAM'!Z142*Z933</f>
        <v>0</v>
      </c>
      <c r="AA934" s="378">
        <f>'4.  2011-2014 LRAM'!AA142*AA933</f>
        <v>0</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9">
        <f t="shared" ref="AM934:AM942" si="2851">SUM(Y934:AL934)</f>
        <v>0</v>
      </c>
    </row>
    <row r="935" spans="1:39">
      <c r="B935" s="324" t="s">
        <v>332</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0</v>
      </c>
      <c r="Z935" s="378">
        <f>'4.  2011-2014 LRAM'!Z271*Z933</f>
        <v>0</v>
      </c>
      <c r="AA935" s="378">
        <f>'4.  2011-2014 LRAM'!AA271*AA933</f>
        <v>0</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9">
        <f t="shared" si="2851"/>
        <v>0</v>
      </c>
    </row>
    <row r="936" spans="1:39">
      <c r="B936" s="324" t="s">
        <v>333</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0</v>
      </c>
      <c r="Z936" s="378">
        <f>'4.  2011-2014 LRAM'!Z400*Z933</f>
        <v>0</v>
      </c>
      <c r="AA936" s="378">
        <f>'4.  2011-2014 LRAM'!AA400*AA933</f>
        <v>0</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9">
        <f t="shared" si="2851"/>
        <v>0</v>
      </c>
    </row>
    <row r="937" spans="1:39">
      <c r="B937" s="324" t="s">
        <v>334</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0</v>
      </c>
      <c r="Z937" s="378">
        <f>'4.  2011-2014 LRAM'!Z530*Z933</f>
        <v>0</v>
      </c>
      <c r="AA937" s="378">
        <f>'4.  2011-2014 LRAM'!AA530*AA933</f>
        <v>0</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9">
        <f t="shared" si="2851"/>
        <v>0</v>
      </c>
    </row>
    <row r="938" spans="1:39">
      <c r="B938" s="324" t="s">
        <v>335</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2">Y211*Y933</f>
        <v>0</v>
      </c>
      <c r="Z938" s="378">
        <f t="shared" si="2852"/>
        <v>0</v>
      </c>
      <c r="AA938" s="378">
        <f t="shared" si="2852"/>
        <v>0</v>
      </c>
      <c r="AB938" s="378">
        <f t="shared" si="2852"/>
        <v>0</v>
      </c>
      <c r="AC938" s="378">
        <f t="shared" si="2852"/>
        <v>0</v>
      </c>
      <c r="AD938" s="378">
        <f t="shared" si="2852"/>
        <v>0</v>
      </c>
      <c r="AE938" s="378">
        <f t="shared" si="2852"/>
        <v>0</v>
      </c>
      <c r="AF938" s="378">
        <f t="shared" si="2852"/>
        <v>0</v>
      </c>
      <c r="AG938" s="378">
        <f t="shared" si="2852"/>
        <v>0</v>
      </c>
      <c r="AH938" s="378">
        <f t="shared" si="2852"/>
        <v>0</v>
      </c>
      <c r="AI938" s="378">
        <f t="shared" si="2852"/>
        <v>0</v>
      </c>
      <c r="AJ938" s="378">
        <f t="shared" si="2852"/>
        <v>0</v>
      </c>
      <c r="AK938" s="378">
        <f t="shared" si="2852"/>
        <v>0</v>
      </c>
      <c r="AL938" s="378">
        <f t="shared" si="2852"/>
        <v>0</v>
      </c>
      <c r="AM938" s="629">
        <f t="shared" si="2851"/>
        <v>0</v>
      </c>
    </row>
    <row r="939" spans="1:39">
      <c r="B939" s="324" t="s">
        <v>336</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53">Y397*Y933</f>
        <v>0</v>
      </c>
      <c r="Z939" s="378">
        <f t="shared" si="2853"/>
        <v>0</v>
      </c>
      <c r="AA939" s="378">
        <f t="shared" si="2853"/>
        <v>0</v>
      </c>
      <c r="AB939" s="378">
        <f t="shared" si="2853"/>
        <v>0</v>
      </c>
      <c r="AC939" s="378">
        <f t="shared" si="2853"/>
        <v>0</v>
      </c>
      <c r="AD939" s="378">
        <f t="shared" si="2853"/>
        <v>0</v>
      </c>
      <c r="AE939" s="378">
        <f t="shared" si="2853"/>
        <v>0</v>
      </c>
      <c r="AF939" s="378">
        <f t="shared" si="2853"/>
        <v>0</v>
      </c>
      <c r="AG939" s="378">
        <f t="shared" si="2853"/>
        <v>0</v>
      </c>
      <c r="AH939" s="378">
        <f t="shared" si="2853"/>
        <v>0</v>
      </c>
      <c r="AI939" s="378">
        <f t="shared" si="2853"/>
        <v>0</v>
      </c>
      <c r="AJ939" s="378">
        <f t="shared" si="2853"/>
        <v>0</v>
      </c>
      <c r="AK939" s="378">
        <f t="shared" si="2853"/>
        <v>0</v>
      </c>
      <c r="AL939" s="378">
        <f t="shared" si="2853"/>
        <v>0</v>
      </c>
      <c r="AM939" s="629">
        <f t="shared" si="2851"/>
        <v>0</v>
      </c>
    </row>
    <row r="940" spans="1:39">
      <c r="B940" s="324" t="s">
        <v>337</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54">Y580*Y933</f>
        <v>0</v>
      </c>
      <c r="Z940" s="378">
        <f t="shared" si="2854"/>
        <v>0</v>
      </c>
      <c r="AA940" s="378">
        <f t="shared" si="2854"/>
        <v>0</v>
      </c>
      <c r="AB940" s="378">
        <f t="shared" si="2854"/>
        <v>0</v>
      </c>
      <c r="AC940" s="378">
        <f t="shared" si="2854"/>
        <v>0</v>
      </c>
      <c r="AD940" s="378">
        <f t="shared" si="2854"/>
        <v>0</v>
      </c>
      <c r="AE940" s="378">
        <f t="shared" si="2854"/>
        <v>0</v>
      </c>
      <c r="AF940" s="378">
        <f t="shared" si="2854"/>
        <v>0</v>
      </c>
      <c r="AG940" s="378">
        <f t="shared" si="2854"/>
        <v>0</v>
      </c>
      <c r="AH940" s="378">
        <f t="shared" si="2854"/>
        <v>0</v>
      </c>
      <c r="AI940" s="378">
        <f t="shared" si="2854"/>
        <v>0</v>
      </c>
      <c r="AJ940" s="378">
        <f t="shared" si="2854"/>
        <v>0</v>
      </c>
      <c r="AK940" s="378">
        <f t="shared" si="2854"/>
        <v>0</v>
      </c>
      <c r="AL940" s="378">
        <f t="shared" si="2854"/>
        <v>0</v>
      </c>
      <c r="AM940" s="629">
        <f t="shared" si="2851"/>
        <v>0</v>
      </c>
    </row>
    <row r="941" spans="1:39">
      <c r="B941" s="324" t="s">
        <v>338</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55">Y763*Y933</f>
        <v>0</v>
      </c>
      <c r="Z941" s="378">
        <f t="shared" si="2855"/>
        <v>0</v>
      </c>
      <c r="AA941" s="378">
        <f t="shared" si="2855"/>
        <v>0</v>
      </c>
      <c r="AB941" s="378">
        <f t="shared" si="2855"/>
        <v>0</v>
      </c>
      <c r="AC941" s="378">
        <f t="shared" si="2855"/>
        <v>0</v>
      </c>
      <c r="AD941" s="378">
        <f t="shared" si="2855"/>
        <v>0</v>
      </c>
      <c r="AE941" s="378">
        <f t="shared" si="2855"/>
        <v>0</v>
      </c>
      <c r="AF941" s="378">
        <f t="shared" si="2855"/>
        <v>0</v>
      </c>
      <c r="AG941" s="378">
        <f t="shared" si="2855"/>
        <v>0</v>
      </c>
      <c r="AH941" s="378">
        <f t="shared" si="2855"/>
        <v>0</v>
      </c>
      <c r="AI941" s="378">
        <f t="shared" si="2855"/>
        <v>0</v>
      </c>
      <c r="AJ941" s="378">
        <f t="shared" si="2855"/>
        <v>0</v>
      </c>
      <c r="AK941" s="378">
        <f t="shared" si="2855"/>
        <v>0</v>
      </c>
      <c r="AL941" s="378">
        <f t="shared" si="2855"/>
        <v>0</v>
      </c>
      <c r="AM941" s="629">
        <f t="shared" si="2851"/>
        <v>0</v>
      </c>
    </row>
    <row r="942" spans="1:39">
      <c r="B942" s="324" t="s">
        <v>339</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856">Z930*Z933</f>
        <v>0</v>
      </c>
      <c r="AA942" s="378">
        <f t="shared" si="2856"/>
        <v>0</v>
      </c>
      <c r="AB942" s="378">
        <f t="shared" si="2856"/>
        <v>0</v>
      </c>
      <c r="AC942" s="378">
        <f t="shared" si="2856"/>
        <v>0</v>
      </c>
      <c r="AD942" s="378">
        <f t="shared" si="2856"/>
        <v>0</v>
      </c>
      <c r="AE942" s="378">
        <f t="shared" si="2856"/>
        <v>0</v>
      </c>
      <c r="AF942" s="378">
        <f t="shared" si="2856"/>
        <v>0</v>
      </c>
      <c r="AG942" s="378">
        <f t="shared" si="2856"/>
        <v>0</v>
      </c>
      <c r="AH942" s="378">
        <f t="shared" si="2856"/>
        <v>0</v>
      </c>
      <c r="AI942" s="378">
        <f t="shared" si="2856"/>
        <v>0</v>
      </c>
      <c r="AJ942" s="378">
        <f t="shared" si="2856"/>
        <v>0</v>
      </c>
      <c r="AK942" s="378">
        <f t="shared" si="2856"/>
        <v>0</v>
      </c>
      <c r="AL942" s="378">
        <f t="shared" si="2856"/>
        <v>0</v>
      </c>
      <c r="AM942" s="629">
        <f t="shared" si="2851"/>
        <v>0</v>
      </c>
    </row>
    <row r="943" spans="1:39" ht="15.75">
      <c r="B943" s="349" t="s">
        <v>343</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857">SUM(Z934:Z942)</f>
        <v>0</v>
      </c>
      <c r="AA943" s="346">
        <f t="shared" si="2857"/>
        <v>0</v>
      </c>
      <c r="AB943" s="346">
        <f t="shared" si="2857"/>
        <v>0</v>
      </c>
      <c r="AC943" s="346">
        <f t="shared" si="2857"/>
        <v>0</v>
      </c>
      <c r="AD943" s="346">
        <f t="shared" si="2857"/>
        <v>0</v>
      </c>
      <c r="AE943" s="346">
        <f t="shared" si="2857"/>
        <v>0</v>
      </c>
      <c r="AF943" s="346">
        <f>SUM(AF934:AF942)</f>
        <v>0</v>
      </c>
      <c r="AG943" s="346">
        <f t="shared" ref="AG943:AL943" si="2858">SUM(AG934:AG942)</f>
        <v>0</v>
      </c>
      <c r="AH943" s="346">
        <f t="shared" si="2858"/>
        <v>0</v>
      </c>
      <c r="AI943" s="346">
        <f t="shared" si="2858"/>
        <v>0</v>
      </c>
      <c r="AJ943" s="346">
        <f t="shared" si="2858"/>
        <v>0</v>
      </c>
      <c r="AK943" s="346">
        <f t="shared" si="2858"/>
        <v>0</v>
      </c>
      <c r="AL943" s="346">
        <f t="shared" si="2858"/>
        <v>0</v>
      </c>
      <c r="AM943" s="407">
        <f>SUM(AM934:AM942)</f>
        <v>0</v>
      </c>
    </row>
    <row r="944" spans="1:39" ht="15.75">
      <c r="B944" s="349" t="s">
        <v>344</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859">Z931*Z933</f>
        <v>0</v>
      </c>
      <c r="AA944" s="347">
        <f t="shared" si="2859"/>
        <v>0</v>
      </c>
      <c r="AB944" s="347">
        <f t="shared" si="2859"/>
        <v>0</v>
      </c>
      <c r="AC944" s="347">
        <f t="shared" si="2859"/>
        <v>0</v>
      </c>
      <c r="AD944" s="347">
        <f t="shared" si="2859"/>
        <v>0</v>
      </c>
      <c r="AE944" s="347">
        <f t="shared" si="2859"/>
        <v>0</v>
      </c>
      <c r="AF944" s="347">
        <f>AF931*AF933</f>
        <v>0</v>
      </c>
      <c r="AG944" s="347">
        <f t="shared" ref="AG944:AL944" si="2860">AG931*AG933</f>
        <v>0</v>
      </c>
      <c r="AH944" s="347">
        <f t="shared" si="2860"/>
        <v>0</v>
      </c>
      <c r="AI944" s="347">
        <f t="shared" si="2860"/>
        <v>0</v>
      </c>
      <c r="AJ944" s="347">
        <f t="shared" si="2860"/>
        <v>0</v>
      </c>
      <c r="AK944" s="347">
        <f t="shared" si="2860"/>
        <v>0</v>
      </c>
      <c r="AL944" s="347">
        <f t="shared" si="2860"/>
        <v>0</v>
      </c>
      <c r="AM944" s="407">
        <f>SUM(Y944:AL944)</f>
        <v>0</v>
      </c>
    </row>
    <row r="945" spans="1:39" ht="15.75">
      <c r="B945" s="349" t="s">
        <v>345</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340</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861">IF(AA771="kw",SUMPRODUCT($N$773:$N$928,$P$773:$P$928,AA773:AA928),SUMPRODUCT($E$773:$E$928,AA773:AA928))</f>
        <v>0</v>
      </c>
      <c r="AB947" s="326">
        <f t="shared" si="2861"/>
        <v>0</v>
      </c>
      <c r="AC947" s="326">
        <f t="shared" si="2861"/>
        <v>0</v>
      </c>
      <c r="AD947" s="326">
        <f t="shared" si="2861"/>
        <v>0</v>
      </c>
      <c r="AE947" s="326">
        <f t="shared" si="2861"/>
        <v>0</v>
      </c>
      <c r="AF947" s="326">
        <f t="shared" si="2861"/>
        <v>0</v>
      </c>
      <c r="AG947" s="326">
        <f t="shared" si="2861"/>
        <v>0</v>
      </c>
      <c r="AH947" s="326">
        <f t="shared" si="2861"/>
        <v>0</v>
      </c>
      <c r="AI947" s="326">
        <f t="shared" si="2861"/>
        <v>0</v>
      </c>
      <c r="AJ947" s="326">
        <f t="shared" si="2861"/>
        <v>0</v>
      </c>
      <c r="AK947" s="326">
        <f t="shared" si="2861"/>
        <v>0</v>
      </c>
      <c r="AL947" s="326">
        <f t="shared" si="2861"/>
        <v>0</v>
      </c>
      <c r="AM947" s="386"/>
    </row>
    <row r="948" spans="1:39" ht="18.75" customHeight="1">
      <c r="B948" s="368" t="s">
        <v>585</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341</v>
      </c>
      <c r="C951" s="281"/>
      <c r="D951" s="590" t="s">
        <v>525</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38" t="s">
        <v>211</v>
      </c>
      <c r="C952" s="840" t="s">
        <v>33</v>
      </c>
      <c r="D952" s="284" t="s">
        <v>421</v>
      </c>
      <c r="E952" s="842" t="s">
        <v>209</v>
      </c>
      <c r="F952" s="843"/>
      <c r="G952" s="843"/>
      <c r="H952" s="843"/>
      <c r="I952" s="843"/>
      <c r="J952" s="843"/>
      <c r="K952" s="843"/>
      <c r="L952" s="843"/>
      <c r="M952" s="844"/>
      <c r="N952" s="845" t="s">
        <v>213</v>
      </c>
      <c r="O952" s="284" t="s">
        <v>422</v>
      </c>
      <c r="P952" s="842" t="s">
        <v>212</v>
      </c>
      <c r="Q952" s="843"/>
      <c r="R952" s="843"/>
      <c r="S952" s="843"/>
      <c r="T952" s="843"/>
      <c r="U952" s="843"/>
      <c r="V952" s="843"/>
      <c r="W952" s="843"/>
      <c r="X952" s="844"/>
      <c r="Y952" s="835" t="s">
        <v>243</v>
      </c>
      <c r="Z952" s="836"/>
      <c r="AA952" s="836"/>
      <c r="AB952" s="836"/>
      <c r="AC952" s="836"/>
      <c r="AD952" s="836"/>
      <c r="AE952" s="836"/>
      <c r="AF952" s="836"/>
      <c r="AG952" s="836"/>
      <c r="AH952" s="836"/>
      <c r="AI952" s="836"/>
      <c r="AJ952" s="836"/>
      <c r="AK952" s="836"/>
      <c r="AL952" s="836"/>
      <c r="AM952" s="837"/>
    </row>
    <row r="953" spans="1:39" ht="65.25" customHeight="1">
      <c r="B953" s="839"/>
      <c r="C953" s="841"/>
      <c r="D953" s="285">
        <v>2020</v>
      </c>
      <c r="E953" s="285">
        <v>2021</v>
      </c>
      <c r="F953" s="285">
        <v>2022</v>
      </c>
      <c r="G953" s="285">
        <v>2023</v>
      </c>
      <c r="H953" s="285">
        <v>2024</v>
      </c>
      <c r="I953" s="285">
        <v>2025</v>
      </c>
      <c r="J953" s="285">
        <v>2026</v>
      </c>
      <c r="K953" s="285">
        <v>2027</v>
      </c>
      <c r="L953" s="285">
        <v>2028</v>
      </c>
      <c r="M953" s="285">
        <v>2029</v>
      </c>
      <c r="N953" s="846"/>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GS&gt;50 kW</v>
      </c>
      <c r="AB953" s="285" t="str">
        <f>'1.  LRAMVA Summary'!G52</f>
        <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503</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f>'1.  LRAMVA Summary'!G53</f>
        <v>0</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496</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62">Z956</f>
        <v>0</v>
      </c>
      <c r="AA957" s="411">
        <f t="shared" ref="AA957" si="2863">AA956</f>
        <v>0</v>
      </c>
      <c r="AB957" s="411">
        <f t="shared" ref="AB957" si="2864">AB956</f>
        <v>0</v>
      </c>
      <c r="AC957" s="411">
        <f t="shared" ref="AC957" si="2865">AC956</f>
        <v>0</v>
      </c>
      <c r="AD957" s="411">
        <f t="shared" ref="AD957" si="2866">AD956</f>
        <v>0</v>
      </c>
      <c r="AE957" s="411">
        <f t="shared" ref="AE957" si="2867">AE956</f>
        <v>0</v>
      </c>
      <c r="AF957" s="411">
        <f t="shared" ref="AF957" si="2868">AF956</f>
        <v>0</v>
      </c>
      <c r="AG957" s="411">
        <f t="shared" ref="AG957" si="2869">AG956</f>
        <v>0</v>
      </c>
      <c r="AH957" s="411">
        <f t="shared" ref="AH957" si="2870">AH956</f>
        <v>0</v>
      </c>
      <c r="AI957" s="411">
        <f t="shared" ref="AI957" si="2871">AI956</f>
        <v>0</v>
      </c>
      <c r="AJ957" s="411">
        <f t="shared" ref="AJ957" si="2872">AJ956</f>
        <v>0</v>
      </c>
      <c r="AK957" s="411">
        <f t="shared" ref="AK957" si="2873">AK956</f>
        <v>0</v>
      </c>
      <c r="AL957" s="411">
        <f t="shared" ref="AL957" si="2874">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75">Z959</f>
        <v>0</v>
      </c>
      <c r="AA960" s="411">
        <f t="shared" ref="AA960" si="2876">AA959</f>
        <v>0</v>
      </c>
      <c r="AB960" s="411">
        <f t="shared" ref="AB960" si="2877">AB959</f>
        <v>0</v>
      </c>
      <c r="AC960" s="411">
        <f t="shared" ref="AC960" si="2878">AC959</f>
        <v>0</v>
      </c>
      <c r="AD960" s="411">
        <f t="shared" ref="AD960" si="2879">AD959</f>
        <v>0</v>
      </c>
      <c r="AE960" s="411">
        <f t="shared" ref="AE960" si="2880">AE959</f>
        <v>0</v>
      </c>
      <c r="AF960" s="411">
        <f t="shared" ref="AF960" si="2881">AF959</f>
        <v>0</v>
      </c>
      <c r="AG960" s="411">
        <f t="shared" ref="AG960" si="2882">AG959</f>
        <v>0</v>
      </c>
      <c r="AH960" s="411">
        <f t="shared" ref="AH960" si="2883">AH959</f>
        <v>0</v>
      </c>
      <c r="AI960" s="411">
        <f t="shared" ref="AI960" si="2884">AI959</f>
        <v>0</v>
      </c>
      <c r="AJ960" s="411">
        <f t="shared" ref="AJ960" si="2885">AJ959</f>
        <v>0</v>
      </c>
      <c r="AK960" s="411">
        <f t="shared" ref="AK960" si="2886">AK959</f>
        <v>0</v>
      </c>
      <c r="AL960" s="411">
        <f t="shared" ref="AL960" si="2887">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88">Z962</f>
        <v>0</v>
      </c>
      <c r="AA963" s="411">
        <f t="shared" ref="AA963" si="2889">AA962</f>
        <v>0</v>
      </c>
      <c r="AB963" s="411">
        <f t="shared" ref="AB963" si="2890">AB962</f>
        <v>0</v>
      </c>
      <c r="AC963" s="411">
        <f t="shared" ref="AC963" si="2891">AC962</f>
        <v>0</v>
      </c>
      <c r="AD963" s="411">
        <f t="shared" ref="AD963" si="2892">AD962</f>
        <v>0</v>
      </c>
      <c r="AE963" s="411">
        <f t="shared" ref="AE963" si="2893">AE962</f>
        <v>0</v>
      </c>
      <c r="AF963" s="411">
        <f t="shared" ref="AF963" si="2894">AF962</f>
        <v>0</v>
      </c>
      <c r="AG963" s="411">
        <f t="shared" ref="AG963" si="2895">AG962</f>
        <v>0</v>
      </c>
      <c r="AH963" s="411">
        <f t="shared" ref="AH963" si="2896">AH962</f>
        <v>0</v>
      </c>
      <c r="AI963" s="411">
        <f t="shared" ref="AI963" si="2897">AI962</f>
        <v>0</v>
      </c>
      <c r="AJ963" s="411">
        <f t="shared" ref="AJ963" si="2898">AJ962</f>
        <v>0</v>
      </c>
      <c r="AK963" s="411">
        <f t="shared" ref="AK963" si="2899">AK962</f>
        <v>0</v>
      </c>
      <c r="AL963" s="411">
        <f t="shared" ref="AL963" si="2900">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677</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01">Z965</f>
        <v>0</v>
      </c>
      <c r="AA966" s="411">
        <f t="shared" ref="AA966" si="2902">AA965</f>
        <v>0</v>
      </c>
      <c r="AB966" s="411">
        <f t="shared" ref="AB966" si="2903">AB965</f>
        <v>0</v>
      </c>
      <c r="AC966" s="411">
        <f t="shared" ref="AC966" si="2904">AC965</f>
        <v>0</v>
      </c>
      <c r="AD966" s="411">
        <f t="shared" ref="AD966" si="2905">AD965</f>
        <v>0</v>
      </c>
      <c r="AE966" s="411">
        <f t="shared" ref="AE966" si="2906">AE965</f>
        <v>0</v>
      </c>
      <c r="AF966" s="411">
        <f t="shared" ref="AF966" si="2907">AF965</f>
        <v>0</v>
      </c>
      <c r="AG966" s="411">
        <f t="shared" ref="AG966" si="2908">AG965</f>
        <v>0</v>
      </c>
      <c r="AH966" s="411">
        <f t="shared" ref="AH966" si="2909">AH965</f>
        <v>0</v>
      </c>
      <c r="AI966" s="411">
        <f t="shared" ref="AI966" si="2910">AI965</f>
        <v>0</v>
      </c>
      <c r="AJ966" s="411">
        <f t="shared" ref="AJ966" si="2911">AJ965</f>
        <v>0</v>
      </c>
      <c r="AK966" s="411">
        <f t="shared" ref="AK966" si="2912">AK965</f>
        <v>0</v>
      </c>
      <c r="AL966" s="411">
        <f t="shared" ref="AL966" si="2913">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14">Z968</f>
        <v>0</v>
      </c>
      <c r="AA969" s="411">
        <f t="shared" ref="AA969" si="2915">AA968</f>
        <v>0</v>
      </c>
      <c r="AB969" s="411">
        <f t="shared" ref="AB969" si="2916">AB968</f>
        <v>0</v>
      </c>
      <c r="AC969" s="411">
        <f t="shared" ref="AC969" si="2917">AC968</f>
        <v>0</v>
      </c>
      <c r="AD969" s="411">
        <f t="shared" ref="AD969" si="2918">AD968</f>
        <v>0</v>
      </c>
      <c r="AE969" s="411">
        <f t="shared" ref="AE969" si="2919">AE968</f>
        <v>0</v>
      </c>
      <c r="AF969" s="411">
        <f t="shared" ref="AF969" si="2920">AF968</f>
        <v>0</v>
      </c>
      <c r="AG969" s="411">
        <f t="shared" ref="AG969" si="2921">AG968</f>
        <v>0</v>
      </c>
      <c r="AH969" s="411">
        <f t="shared" ref="AH969" si="2922">AH968</f>
        <v>0</v>
      </c>
      <c r="AI969" s="411">
        <f t="shared" ref="AI969" si="2923">AI968</f>
        <v>0</v>
      </c>
      <c r="AJ969" s="411">
        <f t="shared" ref="AJ969" si="2924">AJ968</f>
        <v>0</v>
      </c>
      <c r="AK969" s="411">
        <f t="shared" ref="AK969" si="2925">AK968</f>
        <v>0</v>
      </c>
      <c r="AL969" s="411">
        <f t="shared" ref="AL969" si="2926">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2"/>
      <c r="B971" s="319" t="s">
        <v>497</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27">Z972</f>
        <v>0</v>
      </c>
      <c r="AA973" s="411">
        <f t="shared" ref="AA973" si="2928">AA972</f>
        <v>0</v>
      </c>
      <c r="AB973" s="411">
        <f t="shared" ref="AB973" si="2929">AB972</f>
        <v>0</v>
      </c>
      <c r="AC973" s="411">
        <f t="shared" ref="AC973" si="2930">AC972</f>
        <v>0</v>
      </c>
      <c r="AD973" s="411">
        <f t="shared" ref="AD973" si="2931">AD972</f>
        <v>0</v>
      </c>
      <c r="AE973" s="411">
        <f t="shared" ref="AE973" si="2932">AE972</f>
        <v>0</v>
      </c>
      <c r="AF973" s="411">
        <f t="shared" ref="AF973" si="2933">AF972</f>
        <v>0</v>
      </c>
      <c r="AG973" s="411">
        <f t="shared" ref="AG973" si="2934">AG972</f>
        <v>0</v>
      </c>
      <c r="AH973" s="411">
        <f t="shared" ref="AH973" si="2935">AH972</f>
        <v>0</v>
      </c>
      <c r="AI973" s="411">
        <f t="shared" ref="AI973" si="2936">AI972</f>
        <v>0</v>
      </c>
      <c r="AJ973" s="411">
        <f t="shared" ref="AJ973" si="2937">AJ972</f>
        <v>0</v>
      </c>
      <c r="AK973" s="411">
        <f t="shared" ref="AK973" si="2938">AK972</f>
        <v>0</v>
      </c>
      <c r="AL973" s="411">
        <f t="shared" ref="AL973" si="2939">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40">Z975</f>
        <v>0</v>
      </c>
      <c r="AA976" s="411">
        <f t="shared" ref="AA976" si="2941">AA975</f>
        <v>0</v>
      </c>
      <c r="AB976" s="411">
        <f t="shared" ref="AB976" si="2942">AB975</f>
        <v>0</v>
      </c>
      <c r="AC976" s="411">
        <f t="shared" ref="AC976" si="2943">AC975</f>
        <v>0</v>
      </c>
      <c r="AD976" s="411">
        <f t="shared" ref="AD976" si="2944">AD975</f>
        <v>0</v>
      </c>
      <c r="AE976" s="411">
        <f t="shared" ref="AE976" si="2945">AE975</f>
        <v>0</v>
      </c>
      <c r="AF976" s="411">
        <f t="shared" ref="AF976" si="2946">AF975</f>
        <v>0</v>
      </c>
      <c r="AG976" s="411">
        <f t="shared" ref="AG976" si="2947">AG975</f>
        <v>0</v>
      </c>
      <c r="AH976" s="411">
        <f t="shared" ref="AH976" si="2948">AH975</f>
        <v>0</v>
      </c>
      <c r="AI976" s="411">
        <f t="shared" ref="AI976" si="2949">AI975</f>
        <v>0</v>
      </c>
      <c r="AJ976" s="411">
        <f t="shared" ref="AJ976" si="2950">AJ975</f>
        <v>0</v>
      </c>
      <c r="AK976" s="411">
        <f t="shared" ref="AK976" si="2951">AK975</f>
        <v>0</v>
      </c>
      <c r="AL976" s="411">
        <f t="shared" ref="AL976" si="2952">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53">Z978</f>
        <v>0</v>
      </c>
      <c r="AA979" s="411">
        <f t="shared" ref="AA979" si="2954">AA978</f>
        <v>0</v>
      </c>
      <c r="AB979" s="411">
        <f t="shared" ref="AB979" si="2955">AB978</f>
        <v>0</v>
      </c>
      <c r="AC979" s="411">
        <f t="shared" ref="AC979" si="2956">AC978</f>
        <v>0</v>
      </c>
      <c r="AD979" s="411">
        <f t="shared" ref="AD979" si="2957">AD978</f>
        <v>0</v>
      </c>
      <c r="AE979" s="411">
        <f t="shared" ref="AE979" si="2958">AE978</f>
        <v>0</v>
      </c>
      <c r="AF979" s="411">
        <f t="shared" ref="AF979" si="2959">AF978</f>
        <v>0</v>
      </c>
      <c r="AG979" s="411">
        <f t="shared" ref="AG979" si="2960">AG978</f>
        <v>0</v>
      </c>
      <c r="AH979" s="411">
        <f t="shared" ref="AH979" si="2961">AH978</f>
        <v>0</v>
      </c>
      <c r="AI979" s="411">
        <f t="shared" ref="AI979" si="2962">AI978</f>
        <v>0</v>
      </c>
      <c r="AJ979" s="411">
        <f t="shared" ref="AJ979" si="2963">AJ978</f>
        <v>0</v>
      </c>
      <c r="AK979" s="411">
        <f t="shared" ref="AK979" si="2964">AK978</f>
        <v>0</v>
      </c>
      <c r="AL979" s="411">
        <f t="shared" ref="AL979" si="2965">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66">Z981</f>
        <v>0</v>
      </c>
      <c r="AA982" s="411">
        <f t="shared" ref="AA982" si="2967">AA981</f>
        <v>0</v>
      </c>
      <c r="AB982" s="411">
        <f t="shared" ref="AB982" si="2968">AB981</f>
        <v>0</v>
      </c>
      <c r="AC982" s="411">
        <f t="shared" ref="AC982" si="2969">AC981</f>
        <v>0</v>
      </c>
      <c r="AD982" s="411">
        <f t="shared" ref="AD982" si="2970">AD981</f>
        <v>0</v>
      </c>
      <c r="AE982" s="411">
        <f t="shared" ref="AE982" si="2971">AE981</f>
        <v>0</v>
      </c>
      <c r="AF982" s="411">
        <f t="shared" ref="AF982" si="2972">AF981</f>
        <v>0</v>
      </c>
      <c r="AG982" s="411">
        <f t="shared" ref="AG982" si="2973">AG981</f>
        <v>0</v>
      </c>
      <c r="AH982" s="411">
        <f t="shared" ref="AH982" si="2974">AH981</f>
        <v>0</v>
      </c>
      <c r="AI982" s="411">
        <f t="shared" ref="AI982" si="2975">AI981</f>
        <v>0</v>
      </c>
      <c r="AJ982" s="411">
        <f t="shared" ref="AJ982" si="2976">AJ981</f>
        <v>0</v>
      </c>
      <c r="AK982" s="411">
        <f t="shared" ref="AK982" si="2977">AK981</f>
        <v>0</v>
      </c>
      <c r="AL982" s="411">
        <f t="shared" ref="AL982" si="2978">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346</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979">Z984</f>
        <v>0</v>
      </c>
      <c r="AA985" s="411">
        <f t="shared" ref="AA985" si="2980">AA984</f>
        <v>0</v>
      </c>
      <c r="AB985" s="411">
        <f t="shared" ref="AB985" si="2981">AB984</f>
        <v>0</v>
      </c>
      <c r="AC985" s="411">
        <f t="shared" ref="AC985" si="2982">AC984</f>
        <v>0</v>
      </c>
      <c r="AD985" s="411">
        <f t="shared" ref="AD985" si="2983">AD984</f>
        <v>0</v>
      </c>
      <c r="AE985" s="411">
        <f t="shared" ref="AE985" si="2984">AE984</f>
        <v>0</v>
      </c>
      <c r="AF985" s="411">
        <f t="shared" ref="AF985" si="2985">AF984</f>
        <v>0</v>
      </c>
      <c r="AG985" s="411">
        <f t="shared" ref="AG985" si="2986">AG984</f>
        <v>0</v>
      </c>
      <c r="AH985" s="411">
        <f t="shared" ref="AH985" si="2987">AH984</f>
        <v>0</v>
      </c>
      <c r="AI985" s="411">
        <f t="shared" ref="AI985" si="2988">AI984</f>
        <v>0</v>
      </c>
      <c r="AJ985" s="411">
        <f t="shared" ref="AJ985" si="2989">AJ984</f>
        <v>0</v>
      </c>
      <c r="AK985" s="411">
        <f t="shared" ref="AK985" si="2990">AK984</f>
        <v>0</v>
      </c>
      <c r="AL985" s="411">
        <f t="shared" ref="AL985" si="2991">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92">Z988</f>
        <v>0</v>
      </c>
      <c r="AA989" s="411">
        <f t="shared" ref="AA989" si="2993">AA988</f>
        <v>0</v>
      </c>
      <c r="AB989" s="411">
        <f t="shared" ref="AB989" si="2994">AB988</f>
        <v>0</v>
      </c>
      <c r="AC989" s="411">
        <f t="shared" ref="AC989" si="2995">AC988</f>
        <v>0</v>
      </c>
      <c r="AD989" s="411">
        <f t="shared" ref="AD989" si="2996">AD988</f>
        <v>0</v>
      </c>
      <c r="AE989" s="411">
        <f t="shared" ref="AE989" si="2997">AE988</f>
        <v>0</v>
      </c>
      <c r="AF989" s="411">
        <f t="shared" ref="AF989" si="2998">AF988</f>
        <v>0</v>
      </c>
      <c r="AG989" s="411">
        <f t="shared" ref="AG989" si="2999">AG988</f>
        <v>0</v>
      </c>
      <c r="AH989" s="411">
        <f t="shared" ref="AH989" si="3000">AH988</f>
        <v>0</v>
      </c>
      <c r="AI989" s="411">
        <f t="shared" ref="AI989" si="3001">AI988</f>
        <v>0</v>
      </c>
      <c r="AJ989" s="411">
        <f t="shared" ref="AJ989" si="3002">AJ988</f>
        <v>0</v>
      </c>
      <c r="AK989" s="411">
        <f t="shared" ref="AK989" si="3003">AK988</f>
        <v>0</v>
      </c>
      <c r="AL989" s="411">
        <f t="shared" ref="AL989" si="3004">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05">Z991</f>
        <v>0</v>
      </c>
      <c r="AA992" s="411">
        <f t="shared" ref="AA992" si="3006">AA991</f>
        <v>0</v>
      </c>
      <c r="AB992" s="411">
        <f t="shared" ref="AB992" si="3007">AB991</f>
        <v>0</v>
      </c>
      <c r="AC992" s="411">
        <f t="shared" ref="AC992" si="3008">AC991</f>
        <v>0</v>
      </c>
      <c r="AD992" s="411">
        <f t="shared" ref="AD992" si="3009">AD991</f>
        <v>0</v>
      </c>
      <c r="AE992" s="411">
        <f t="shared" ref="AE992" si="3010">AE991</f>
        <v>0</v>
      </c>
      <c r="AF992" s="411">
        <f t="shared" ref="AF992" si="3011">AF991</f>
        <v>0</v>
      </c>
      <c r="AG992" s="411">
        <f t="shared" ref="AG992" si="3012">AG991</f>
        <v>0</v>
      </c>
      <c r="AH992" s="411">
        <f t="shared" ref="AH992" si="3013">AH991</f>
        <v>0</v>
      </c>
      <c r="AI992" s="411">
        <f t="shared" ref="AI992" si="3014">AI991</f>
        <v>0</v>
      </c>
      <c r="AJ992" s="411">
        <f t="shared" ref="AJ992" si="3015">AJ991</f>
        <v>0</v>
      </c>
      <c r="AK992" s="411">
        <f t="shared" ref="AK992" si="3016">AK991</f>
        <v>0</v>
      </c>
      <c r="AL992" s="411">
        <f t="shared" ref="AL992" si="3017">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18">Z994</f>
        <v>0</v>
      </c>
      <c r="AA995" s="411">
        <f t="shared" ref="AA995" si="3019">AA994</f>
        <v>0</v>
      </c>
      <c r="AB995" s="411">
        <f t="shared" ref="AB995" si="3020">AB994</f>
        <v>0</v>
      </c>
      <c r="AC995" s="411">
        <f t="shared" ref="AC995" si="3021">AC994</f>
        <v>0</v>
      </c>
      <c r="AD995" s="411">
        <f t="shared" ref="AD995" si="3022">AD994</f>
        <v>0</v>
      </c>
      <c r="AE995" s="411">
        <f t="shared" ref="AE995" si="3023">AE994</f>
        <v>0</v>
      </c>
      <c r="AF995" s="411">
        <f t="shared" ref="AF995" si="3024">AF994</f>
        <v>0</v>
      </c>
      <c r="AG995" s="411">
        <f t="shared" ref="AG995" si="3025">AG994</f>
        <v>0</v>
      </c>
      <c r="AH995" s="411">
        <f t="shared" ref="AH995" si="3026">AH994</f>
        <v>0</v>
      </c>
      <c r="AI995" s="411">
        <f t="shared" ref="AI995" si="3027">AI994</f>
        <v>0</v>
      </c>
      <c r="AJ995" s="411">
        <f t="shared" ref="AJ995" si="3028">AJ994</f>
        <v>0</v>
      </c>
      <c r="AK995" s="411">
        <f t="shared" ref="AK995" si="3029">AK994</f>
        <v>0</v>
      </c>
      <c r="AL995" s="411">
        <f t="shared" ref="AL995" si="3030">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3031">Z998</f>
        <v>0</v>
      </c>
      <c r="AA999" s="411">
        <f t="shared" ref="AA999" si="3032">AA998</f>
        <v>0</v>
      </c>
      <c r="AB999" s="411">
        <f t="shared" ref="AB999" si="3033">AB998</f>
        <v>0</v>
      </c>
      <c r="AC999" s="411">
        <f t="shared" ref="AC999" si="3034">AC998</f>
        <v>0</v>
      </c>
      <c r="AD999" s="411">
        <f t="shared" ref="AD999" si="3035">AD998</f>
        <v>0</v>
      </c>
      <c r="AE999" s="411">
        <f t="shared" ref="AE999" si="3036">AE998</f>
        <v>0</v>
      </c>
      <c r="AF999" s="411">
        <f t="shared" ref="AF999" si="3037">AF998</f>
        <v>0</v>
      </c>
      <c r="AG999" s="411">
        <f t="shared" ref="AG999" si="3038">AG998</f>
        <v>0</v>
      </c>
      <c r="AH999" s="411">
        <f t="shared" ref="AH999" si="3039">AH998</f>
        <v>0</v>
      </c>
      <c r="AI999" s="411">
        <f t="shared" ref="AI999" si="3040">AI998</f>
        <v>0</v>
      </c>
      <c r="AJ999" s="411">
        <f t="shared" ref="AJ999" si="3041">AJ998</f>
        <v>0</v>
      </c>
      <c r="AK999" s="411">
        <f t="shared" ref="AK999" si="3042">AK998</f>
        <v>0</v>
      </c>
      <c r="AL999" s="411">
        <f t="shared" ref="AL999" si="3043">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30"/>
    </row>
    <row r="1001" spans="1:40" s="309" customFormat="1" ht="15.75" hidden="1" outlineLevel="1">
      <c r="A1001" s="532"/>
      <c r="B1001" s="288" t="s">
        <v>489</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1"/>
    </row>
    <row r="1002" spans="1:40" hidden="1" outlineLevel="1">
      <c r="A1002" s="532">
        <v>15</v>
      </c>
      <c r="B1002" s="294" t="s">
        <v>494</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2">
        <f>SUM(Y1002:AL1002)</f>
        <v>0</v>
      </c>
      <c r="AN1002" s="630"/>
    </row>
    <row r="1003" spans="1:40"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3044">AA1002</f>
        <v>0</v>
      </c>
      <c r="AB1003" s="411">
        <f t="shared" si="3044"/>
        <v>0</v>
      </c>
      <c r="AC1003" s="411">
        <f t="shared" si="3044"/>
        <v>0</v>
      </c>
      <c r="AD1003" s="411">
        <f>AD1002</f>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 t="shared" si="3044"/>
        <v>0</v>
      </c>
      <c r="AM1003" s="297"/>
    </row>
    <row r="1004" spans="1:40"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2">
        <v>16</v>
      </c>
      <c r="B1005" s="324" t="s">
        <v>490</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2"/>
      <c r="B1006" s="294" t="s">
        <v>342</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3045">Z1005</f>
        <v>0</v>
      </c>
      <c r="AA1006" s="411">
        <f t="shared" si="3045"/>
        <v>0</v>
      </c>
      <c r="AB1006" s="411">
        <f t="shared" si="3045"/>
        <v>0</v>
      </c>
      <c r="AC1006" s="411">
        <f t="shared" si="3045"/>
        <v>0</v>
      </c>
      <c r="AD1006" s="411">
        <f t="shared" si="3045"/>
        <v>0</v>
      </c>
      <c r="AE1006" s="411">
        <f t="shared" si="3045"/>
        <v>0</v>
      </c>
      <c r="AF1006" s="411">
        <f t="shared" si="3045"/>
        <v>0</v>
      </c>
      <c r="AG1006" s="411">
        <f t="shared" si="3045"/>
        <v>0</v>
      </c>
      <c r="AH1006" s="411">
        <f t="shared" si="3045"/>
        <v>0</v>
      </c>
      <c r="AI1006" s="411">
        <f t="shared" si="3045"/>
        <v>0</v>
      </c>
      <c r="AJ1006" s="411">
        <f t="shared" si="3045"/>
        <v>0</v>
      </c>
      <c r="AK1006" s="411">
        <f t="shared" si="3045"/>
        <v>0</v>
      </c>
      <c r="AL1006" s="411">
        <f>AL1005</f>
        <v>0</v>
      </c>
      <c r="AM1006" s="297"/>
    </row>
    <row r="1007" spans="1:40" s="283" customFormat="1"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2"/>
      <c r="B1008" s="519" t="s">
        <v>495</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306"/>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48">Z1015</f>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297"/>
    </row>
    <row r="1017" spans="1:39"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3049">Y1018</f>
        <v>0</v>
      </c>
      <c r="Z1019" s="411">
        <f t="shared" si="3049"/>
        <v>0</v>
      </c>
      <c r="AA1019" s="411">
        <f t="shared" si="3049"/>
        <v>0</v>
      </c>
      <c r="AB1019" s="411">
        <f t="shared" si="3049"/>
        <v>0</v>
      </c>
      <c r="AC1019" s="411">
        <f t="shared" si="3049"/>
        <v>0</v>
      </c>
      <c r="AD1019" s="411">
        <f t="shared" si="3049"/>
        <v>0</v>
      </c>
      <c r="AE1019" s="411">
        <f t="shared" si="3049"/>
        <v>0</v>
      </c>
      <c r="AF1019" s="411">
        <f t="shared" si="3049"/>
        <v>0</v>
      </c>
      <c r="AG1019" s="411">
        <f t="shared" si="3049"/>
        <v>0</v>
      </c>
      <c r="AH1019" s="411">
        <f t="shared" si="3049"/>
        <v>0</v>
      </c>
      <c r="AI1019" s="411">
        <f t="shared" si="3049"/>
        <v>0</v>
      </c>
      <c r="AJ1019" s="411">
        <f t="shared" si="3049"/>
        <v>0</v>
      </c>
      <c r="AK1019" s="411">
        <f t="shared" si="3049"/>
        <v>0</v>
      </c>
      <c r="AL1019" s="411">
        <f t="shared" si="3049"/>
        <v>0</v>
      </c>
      <c r="AM1019" s="306"/>
    </row>
    <row r="1020" spans="1:39" ht="15.7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2"/>
      <c r="B1021" s="518" t="s">
        <v>502</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2"/>
      <c r="B1022" s="504" t="s">
        <v>498</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50">Z1023</f>
        <v>0</v>
      </c>
      <c r="AA1024" s="411">
        <f t="shared" ref="AA1024" si="3051">AA1023</f>
        <v>0</v>
      </c>
      <c r="AB1024" s="411">
        <f t="shared" ref="AB1024" si="3052">AB1023</f>
        <v>0</v>
      </c>
      <c r="AC1024" s="411">
        <f t="shared" ref="AC1024" si="3053">AC1023</f>
        <v>0</v>
      </c>
      <c r="AD1024" s="411">
        <f t="shared" ref="AD1024" si="3054">AD1023</f>
        <v>0</v>
      </c>
      <c r="AE1024" s="411">
        <f t="shared" ref="AE1024" si="3055">AE1023</f>
        <v>0</v>
      </c>
      <c r="AF1024" s="411">
        <f t="shared" ref="AF1024" si="3056">AF1023</f>
        <v>0</v>
      </c>
      <c r="AG1024" s="411">
        <f t="shared" ref="AG1024" si="3057">AG1023</f>
        <v>0</v>
      </c>
      <c r="AH1024" s="411">
        <f t="shared" ref="AH1024" si="3058">AH1023</f>
        <v>0</v>
      </c>
      <c r="AI1024" s="411">
        <f t="shared" ref="AI1024" si="3059">AI1023</f>
        <v>0</v>
      </c>
      <c r="AJ1024" s="411">
        <f t="shared" ref="AJ1024" si="3060">AJ1023</f>
        <v>0</v>
      </c>
      <c r="AK1024" s="411">
        <f t="shared" ref="AK1024" si="3061">AK1023</f>
        <v>0</v>
      </c>
      <c r="AL1024" s="411">
        <f t="shared" ref="AL1024" si="3062">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63">Z1026</f>
        <v>0</v>
      </c>
      <c r="AA1027" s="411">
        <f t="shared" ref="AA1027" si="3064">AA1026</f>
        <v>0</v>
      </c>
      <c r="AB1027" s="411">
        <f t="shared" ref="AB1027" si="3065">AB1026</f>
        <v>0</v>
      </c>
      <c r="AC1027" s="411">
        <f t="shared" ref="AC1027" si="3066">AC1026</f>
        <v>0</v>
      </c>
      <c r="AD1027" s="411">
        <f t="shared" ref="AD1027" si="3067">AD1026</f>
        <v>0</v>
      </c>
      <c r="AE1027" s="411">
        <f t="shared" ref="AE1027" si="3068">AE1026</f>
        <v>0</v>
      </c>
      <c r="AF1027" s="411">
        <f t="shared" ref="AF1027" si="3069">AF1026</f>
        <v>0</v>
      </c>
      <c r="AG1027" s="411">
        <f t="shared" ref="AG1027" si="3070">AG1026</f>
        <v>0</v>
      </c>
      <c r="AH1027" s="411">
        <f t="shared" ref="AH1027" si="3071">AH1026</f>
        <v>0</v>
      </c>
      <c r="AI1027" s="411">
        <f t="shared" ref="AI1027" si="3072">AI1026</f>
        <v>0</v>
      </c>
      <c r="AJ1027" s="411">
        <f t="shared" ref="AJ1027" si="3073">AJ1026</f>
        <v>0</v>
      </c>
      <c r="AK1027" s="411">
        <f t="shared" ref="AK1027" si="3074">AK1026</f>
        <v>0</v>
      </c>
      <c r="AL1027" s="411">
        <f t="shared" ref="AL1027" si="3075">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76">Z1029</f>
        <v>0</v>
      </c>
      <c r="AA1030" s="411">
        <f t="shared" ref="AA1030" si="3077">AA1029</f>
        <v>0</v>
      </c>
      <c r="AB1030" s="411">
        <f t="shared" ref="AB1030" si="3078">AB1029</f>
        <v>0</v>
      </c>
      <c r="AC1030" s="411">
        <f t="shared" ref="AC1030" si="3079">AC1029</f>
        <v>0</v>
      </c>
      <c r="AD1030" s="411">
        <f t="shared" ref="AD1030" si="3080">AD1029</f>
        <v>0</v>
      </c>
      <c r="AE1030" s="411">
        <f t="shared" ref="AE1030" si="3081">AE1029</f>
        <v>0</v>
      </c>
      <c r="AF1030" s="411">
        <f t="shared" ref="AF1030" si="3082">AF1029</f>
        <v>0</v>
      </c>
      <c r="AG1030" s="411">
        <f t="shared" ref="AG1030" si="3083">AG1029</f>
        <v>0</v>
      </c>
      <c r="AH1030" s="411">
        <f t="shared" ref="AH1030" si="3084">AH1029</f>
        <v>0</v>
      </c>
      <c r="AI1030" s="411">
        <f t="shared" ref="AI1030" si="3085">AI1029</f>
        <v>0</v>
      </c>
      <c r="AJ1030" s="411">
        <f t="shared" ref="AJ1030" si="3086">AJ1029</f>
        <v>0</v>
      </c>
      <c r="AK1030" s="411">
        <f t="shared" ref="AK1030" si="3087">AK1029</f>
        <v>0</v>
      </c>
      <c r="AL1030" s="411">
        <f t="shared" ref="AL1030" si="3088">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89">Z1032</f>
        <v>0</v>
      </c>
      <c r="AA1033" s="411">
        <f t="shared" ref="AA1033" si="3090">AA1032</f>
        <v>0</v>
      </c>
      <c r="AB1033" s="411">
        <f t="shared" ref="AB1033" si="3091">AB1032</f>
        <v>0</v>
      </c>
      <c r="AC1033" s="411">
        <f t="shared" ref="AC1033" si="3092">AC1032</f>
        <v>0</v>
      </c>
      <c r="AD1033" s="411">
        <f t="shared" ref="AD1033" si="3093">AD1032</f>
        <v>0</v>
      </c>
      <c r="AE1033" s="411">
        <f t="shared" ref="AE1033" si="3094">AE1032</f>
        <v>0</v>
      </c>
      <c r="AF1033" s="411">
        <f t="shared" ref="AF1033" si="3095">AF1032</f>
        <v>0</v>
      </c>
      <c r="AG1033" s="411">
        <f t="shared" ref="AG1033" si="3096">AG1032</f>
        <v>0</v>
      </c>
      <c r="AH1033" s="411">
        <f t="shared" ref="AH1033" si="3097">AH1032</f>
        <v>0</v>
      </c>
      <c r="AI1033" s="411">
        <f t="shared" ref="AI1033" si="3098">AI1032</f>
        <v>0</v>
      </c>
      <c r="AJ1033" s="411">
        <f t="shared" ref="AJ1033" si="3099">AJ1032</f>
        <v>0</v>
      </c>
      <c r="AK1033" s="411">
        <f t="shared" ref="AK1033" si="3100">AK1032</f>
        <v>0</v>
      </c>
      <c r="AL1033" s="411">
        <f t="shared" ref="AL1033" si="3101">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499</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02">Z1036</f>
        <v>0</v>
      </c>
      <c r="AA1037" s="411">
        <f t="shared" ref="AA1037" si="3103">AA1036</f>
        <v>0</v>
      </c>
      <c r="AB1037" s="411">
        <f t="shared" ref="AB1037" si="3104">AB1036</f>
        <v>0</v>
      </c>
      <c r="AC1037" s="411">
        <f t="shared" ref="AC1037" si="3105">AC1036</f>
        <v>0</v>
      </c>
      <c r="AD1037" s="411">
        <f t="shared" ref="AD1037" si="3106">AD1036</f>
        <v>0</v>
      </c>
      <c r="AE1037" s="411">
        <f t="shared" ref="AE1037" si="3107">AE1036</f>
        <v>0</v>
      </c>
      <c r="AF1037" s="411">
        <f t="shared" ref="AF1037" si="3108">AF1036</f>
        <v>0</v>
      </c>
      <c r="AG1037" s="411">
        <f t="shared" ref="AG1037" si="3109">AG1036</f>
        <v>0</v>
      </c>
      <c r="AH1037" s="411">
        <f t="shared" ref="AH1037" si="3110">AH1036</f>
        <v>0</v>
      </c>
      <c r="AI1037" s="411">
        <f t="shared" ref="AI1037" si="3111">AI1036</f>
        <v>0</v>
      </c>
      <c r="AJ1037" s="411">
        <f t="shared" ref="AJ1037" si="3112">AJ1036</f>
        <v>0</v>
      </c>
      <c r="AK1037" s="411">
        <f t="shared" ref="AK1037" si="3113">AK1036</f>
        <v>0</v>
      </c>
      <c r="AL1037" s="411">
        <f t="shared" ref="AL1037" si="3114">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15">Z1039</f>
        <v>0</v>
      </c>
      <c r="AA1040" s="411">
        <f t="shared" ref="AA1040" si="3116">AA1039</f>
        <v>0</v>
      </c>
      <c r="AB1040" s="411">
        <f t="shared" ref="AB1040" si="3117">AB1039</f>
        <v>0</v>
      </c>
      <c r="AC1040" s="411">
        <f t="shared" ref="AC1040" si="3118">AC1039</f>
        <v>0</v>
      </c>
      <c r="AD1040" s="411">
        <f t="shared" ref="AD1040" si="3119">AD1039</f>
        <v>0</v>
      </c>
      <c r="AE1040" s="411">
        <f t="shared" ref="AE1040" si="3120">AE1039</f>
        <v>0</v>
      </c>
      <c r="AF1040" s="411">
        <f t="shared" ref="AF1040" si="3121">AF1039</f>
        <v>0</v>
      </c>
      <c r="AG1040" s="411">
        <f t="shared" ref="AG1040" si="3122">AG1039</f>
        <v>0</v>
      </c>
      <c r="AH1040" s="411">
        <f t="shared" ref="AH1040" si="3123">AH1039</f>
        <v>0</v>
      </c>
      <c r="AI1040" s="411">
        <f t="shared" ref="AI1040" si="3124">AI1039</f>
        <v>0</v>
      </c>
      <c r="AJ1040" s="411">
        <f t="shared" ref="AJ1040" si="3125">AJ1039</f>
        <v>0</v>
      </c>
      <c r="AK1040" s="411">
        <f t="shared" ref="AK1040" si="3126">AK1039</f>
        <v>0</v>
      </c>
      <c r="AL1040" s="411">
        <f t="shared" ref="AL1040" si="3127">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28">Z1042</f>
        <v>0</v>
      </c>
      <c r="AA1043" s="411">
        <f t="shared" ref="AA1043" si="3129">AA1042</f>
        <v>0</v>
      </c>
      <c r="AB1043" s="411">
        <f t="shared" ref="AB1043" si="3130">AB1042</f>
        <v>0</v>
      </c>
      <c r="AC1043" s="411">
        <f t="shared" ref="AC1043" si="3131">AC1042</f>
        <v>0</v>
      </c>
      <c r="AD1043" s="411">
        <f t="shared" ref="AD1043" si="3132">AD1042</f>
        <v>0</v>
      </c>
      <c r="AE1043" s="411">
        <f t="shared" ref="AE1043" si="3133">AE1042</f>
        <v>0</v>
      </c>
      <c r="AF1043" s="411">
        <f t="shared" ref="AF1043" si="3134">AF1042</f>
        <v>0</v>
      </c>
      <c r="AG1043" s="411">
        <f t="shared" ref="AG1043" si="3135">AG1042</f>
        <v>0</v>
      </c>
      <c r="AH1043" s="411">
        <f t="shared" ref="AH1043" si="3136">AH1042</f>
        <v>0</v>
      </c>
      <c r="AI1043" s="411">
        <f t="shared" ref="AI1043" si="3137">AI1042</f>
        <v>0</v>
      </c>
      <c r="AJ1043" s="411">
        <f t="shared" ref="AJ1043" si="3138">AJ1042</f>
        <v>0</v>
      </c>
      <c r="AK1043" s="411">
        <f t="shared" ref="AK1043" si="3139">AK1042</f>
        <v>0</v>
      </c>
      <c r="AL1043" s="411">
        <f t="shared" ref="AL1043" si="314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3141">AA1045</f>
        <v>0</v>
      </c>
      <c r="AB1046" s="411">
        <f t="shared" ref="AB1046" si="3142">AB1045</f>
        <v>0</v>
      </c>
      <c r="AC1046" s="411">
        <f t="shared" ref="AC1046" si="3143">AC1045</f>
        <v>0</v>
      </c>
      <c r="AD1046" s="411">
        <f t="shared" ref="AD1046" si="3144">AD1045</f>
        <v>0</v>
      </c>
      <c r="AE1046" s="411">
        <f>AE1045</f>
        <v>0</v>
      </c>
      <c r="AF1046" s="411">
        <f t="shared" ref="AF1046" si="3145">AF1045</f>
        <v>0</v>
      </c>
      <c r="AG1046" s="411">
        <f t="shared" ref="AG1046" si="3146">AG1045</f>
        <v>0</v>
      </c>
      <c r="AH1046" s="411">
        <f t="shared" ref="AH1046" si="3147">AH1045</f>
        <v>0</v>
      </c>
      <c r="AI1046" s="411">
        <f t="shared" ref="AI1046" si="3148">AI1045</f>
        <v>0</v>
      </c>
      <c r="AJ1046" s="411">
        <f t="shared" ref="AJ1046" si="3149">AJ1045</f>
        <v>0</v>
      </c>
      <c r="AK1046" s="411">
        <f t="shared" ref="AK1046" si="3150">AK1045</f>
        <v>0</v>
      </c>
      <c r="AL1046" s="411">
        <f t="shared" ref="AL1046" si="3151">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152">Z1048</f>
        <v>0</v>
      </c>
      <c r="AA1049" s="411">
        <f t="shared" ref="AA1049" si="3153">AA1048</f>
        <v>0</v>
      </c>
      <c r="AB1049" s="411">
        <f t="shared" ref="AB1049" si="3154">AB1048</f>
        <v>0</v>
      </c>
      <c r="AC1049" s="411">
        <f t="shared" ref="AC1049" si="3155">AC1048</f>
        <v>0</v>
      </c>
      <c r="AD1049" s="411">
        <f t="shared" ref="AD1049" si="3156">AD1048</f>
        <v>0</v>
      </c>
      <c r="AE1049" s="411">
        <f t="shared" ref="AE1049" si="3157">AE1048</f>
        <v>0</v>
      </c>
      <c r="AF1049" s="411">
        <f t="shared" ref="AF1049" si="3158">AF1048</f>
        <v>0</v>
      </c>
      <c r="AG1049" s="411">
        <f t="shared" ref="AG1049" si="3159">AG1048</f>
        <v>0</v>
      </c>
      <c r="AH1049" s="411">
        <f t="shared" ref="AH1049" si="3160">AH1048</f>
        <v>0</v>
      </c>
      <c r="AI1049" s="411">
        <f t="shared" ref="AI1049" si="3161">AI1048</f>
        <v>0</v>
      </c>
      <c r="AJ1049" s="411">
        <f t="shared" ref="AJ1049" si="3162">AJ1048</f>
        <v>0</v>
      </c>
      <c r="AK1049" s="411">
        <f t="shared" ref="AK1049" si="3163">AK1048</f>
        <v>0</v>
      </c>
      <c r="AL1049" s="411">
        <f t="shared" ref="AL1049" si="3164">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65">Z1051</f>
        <v>0</v>
      </c>
      <c r="AA1052" s="411">
        <f t="shared" ref="AA1052" si="3166">AA1051</f>
        <v>0</v>
      </c>
      <c r="AB1052" s="411">
        <f t="shared" ref="AB1052" si="3167">AB1051</f>
        <v>0</v>
      </c>
      <c r="AC1052" s="411">
        <f t="shared" ref="AC1052" si="3168">AC1051</f>
        <v>0</v>
      </c>
      <c r="AD1052" s="411">
        <f t="shared" ref="AD1052" si="3169">AD1051</f>
        <v>0</v>
      </c>
      <c r="AE1052" s="411">
        <f t="shared" ref="AE1052" si="3170">AE1051</f>
        <v>0</v>
      </c>
      <c r="AF1052" s="411">
        <f t="shared" ref="AF1052" si="3171">AF1051</f>
        <v>0</v>
      </c>
      <c r="AG1052" s="411">
        <f t="shared" ref="AG1052" si="3172">AG1051</f>
        <v>0</v>
      </c>
      <c r="AH1052" s="411">
        <f t="shared" ref="AH1052" si="3173">AH1051</f>
        <v>0</v>
      </c>
      <c r="AI1052" s="411">
        <f t="shared" ref="AI1052" si="3174">AI1051</f>
        <v>0</v>
      </c>
      <c r="AJ1052" s="411">
        <f t="shared" ref="AJ1052" si="3175">AJ1051</f>
        <v>0</v>
      </c>
      <c r="AK1052" s="411">
        <f t="shared" ref="AK1052" si="3176">AK1051</f>
        <v>0</v>
      </c>
      <c r="AL1052" s="411">
        <f t="shared" ref="AL1052" si="3177">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78">Z1054</f>
        <v>0</v>
      </c>
      <c r="AA1055" s="411">
        <f t="shared" ref="AA1055" si="3179">AA1054</f>
        <v>0</v>
      </c>
      <c r="AB1055" s="411">
        <f t="shared" ref="AB1055" si="3180">AB1054</f>
        <v>0</v>
      </c>
      <c r="AC1055" s="411">
        <f t="shared" ref="AC1055" si="3181">AC1054</f>
        <v>0</v>
      </c>
      <c r="AD1055" s="411">
        <f t="shared" ref="AD1055" si="3182">AD1054</f>
        <v>0</v>
      </c>
      <c r="AE1055" s="411">
        <f t="shared" ref="AE1055" si="3183">AE1054</f>
        <v>0</v>
      </c>
      <c r="AF1055" s="411">
        <f t="shared" ref="AF1055" si="3184">AF1054</f>
        <v>0</v>
      </c>
      <c r="AG1055" s="411">
        <f t="shared" ref="AG1055" si="3185">AG1054</f>
        <v>0</v>
      </c>
      <c r="AH1055" s="411">
        <f t="shared" ref="AH1055" si="3186">AH1054</f>
        <v>0</v>
      </c>
      <c r="AI1055" s="411">
        <f t="shared" ref="AI1055" si="3187">AI1054</f>
        <v>0</v>
      </c>
      <c r="AJ1055" s="411">
        <f t="shared" ref="AJ1055" si="3188">AJ1054</f>
        <v>0</v>
      </c>
      <c r="AK1055" s="411">
        <f t="shared" ref="AK1055" si="3189">AK1054</f>
        <v>0</v>
      </c>
      <c r="AL1055" s="411">
        <f t="shared" ref="AL1055" si="3190">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91">Z1057</f>
        <v>0</v>
      </c>
      <c r="AA1058" s="411">
        <f t="shared" ref="AA1058" si="3192">AA1057</f>
        <v>0</v>
      </c>
      <c r="AB1058" s="411">
        <f t="shared" ref="AB1058" si="3193">AB1057</f>
        <v>0</v>
      </c>
      <c r="AC1058" s="411">
        <f t="shared" ref="AC1058" si="3194">AC1057</f>
        <v>0</v>
      </c>
      <c r="AD1058" s="411">
        <f t="shared" ref="AD1058" si="3195">AD1057</f>
        <v>0</v>
      </c>
      <c r="AE1058" s="411">
        <f t="shared" ref="AE1058" si="3196">AE1057</f>
        <v>0</v>
      </c>
      <c r="AF1058" s="411">
        <f t="shared" ref="AF1058" si="3197">AF1057</f>
        <v>0</v>
      </c>
      <c r="AG1058" s="411">
        <f t="shared" ref="AG1058" si="3198">AG1057</f>
        <v>0</v>
      </c>
      <c r="AH1058" s="411">
        <f t="shared" ref="AH1058" si="3199">AH1057</f>
        <v>0</v>
      </c>
      <c r="AI1058" s="411">
        <f t="shared" ref="AI1058" si="3200">AI1057</f>
        <v>0</v>
      </c>
      <c r="AJ1058" s="411">
        <f t="shared" ref="AJ1058" si="3201">AJ1057</f>
        <v>0</v>
      </c>
      <c r="AK1058" s="411">
        <f t="shared" ref="AK1058" si="3202">AK1057</f>
        <v>0</v>
      </c>
      <c r="AL1058" s="411">
        <f t="shared" ref="AL1058" si="3203">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500</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04">Z1061</f>
        <v>0</v>
      </c>
      <c r="AA1062" s="411">
        <f t="shared" ref="AA1062" si="3205">AA1061</f>
        <v>0</v>
      </c>
      <c r="AB1062" s="411">
        <f t="shared" ref="AB1062" si="3206">AB1061</f>
        <v>0</v>
      </c>
      <c r="AC1062" s="411">
        <f t="shared" ref="AC1062" si="3207">AC1061</f>
        <v>0</v>
      </c>
      <c r="AD1062" s="411">
        <f t="shared" ref="AD1062" si="3208">AD1061</f>
        <v>0</v>
      </c>
      <c r="AE1062" s="411">
        <f t="shared" ref="AE1062" si="3209">AE1061</f>
        <v>0</v>
      </c>
      <c r="AF1062" s="411">
        <f t="shared" ref="AF1062" si="3210">AF1061</f>
        <v>0</v>
      </c>
      <c r="AG1062" s="411">
        <f t="shared" ref="AG1062" si="3211">AG1061</f>
        <v>0</v>
      </c>
      <c r="AH1062" s="411">
        <f t="shared" ref="AH1062" si="3212">AH1061</f>
        <v>0</v>
      </c>
      <c r="AI1062" s="411">
        <f t="shared" ref="AI1062" si="3213">AI1061</f>
        <v>0</v>
      </c>
      <c r="AJ1062" s="411">
        <f t="shared" ref="AJ1062" si="3214">AJ1061</f>
        <v>0</v>
      </c>
      <c r="AK1062" s="411">
        <f t="shared" ref="AK1062" si="3215">AK1061</f>
        <v>0</v>
      </c>
      <c r="AL1062" s="411">
        <f t="shared" ref="AL1062" si="3216">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17">Z1064</f>
        <v>0</v>
      </c>
      <c r="AA1065" s="411">
        <f t="shared" ref="AA1065" si="3218">AA1064</f>
        <v>0</v>
      </c>
      <c r="AB1065" s="411">
        <f t="shared" ref="AB1065" si="3219">AB1064</f>
        <v>0</v>
      </c>
      <c r="AC1065" s="411">
        <f t="shared" ref="AC1065" si="3220">AC1064</f>
        <v>0</v>
      </c>
      <c r="AD1065" s="411">
        <f t="shared" ref="AD1065" si="3221">AD1064</f>
        <v>0</v>
      </c>
      <c r="AE1065" s="411">
        <f t="shared" ref="AE1065" si="3222">AE1064</f>
        <v>0</v>
      </c>
      <c r="AF1065" s="411">
        <f t="shared" ref="AF1065" si="3223">AF1064</f>
        <v>0</v>
      </c>
      <c r="AG1065" s="411">
        <f t="shared" ref="AG1065" si="3224">AG1064</f>
        <v>0</v>
      </c>
      <c r="AH1065" s="411">
        <f t="shared" ref="AH1065" si="3225">AH1064</f>
        <v>0</v>
      </c>
      <c r="AI1065" s="411">
        <f t="shared" ref="AI1065" si="3226">AI1064</f>
        <v>0</v>
      </c>
      <c r="AJ1065" s="411">
        <f t="shared" ref="AJ1065" si="3227">AJ1064</f>
        <v>0</v>
      </c>
      <c r="AK1065" s="411">
        <f t="shared" ref="AK1065" si="3228">AK1064</f>
        <v>0</v>
      </c>
      <c r="AL1065" s="411">
        <f t="shared" ref="AL1065" si="3229">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30">Z1067</f>
        <v>0</v>
      </c>
      <c r="AA1068" s="411">
        <f t="shared" ref="AA1068" si="3231">AA1067</f>
        <v>0</v>
      </c>
      <c r="AB1068" s="411">
        <f t="shared" ref="AB1068" si="3232">AB1067</f>
        <v>0</v>
      </c>
      <c r="AC1068" s="411">
        <f t="shared" ref="AC1068" si="3233">AC1067</f>
        <v>0</v>
      </c>
      <c r="AD1068" s="411">
        <f t="shared" ref="AD1068" si="3234">AD1067</f>
        <v>0</v>
      </c>
      <c r="AE1068" s="411">
        <f t="shared" ref="AE1068" si="3235">AE1067</f>
        <v>0</v>
      </c>
      <c r="AF1068" s="411">
        <f t="shared" ref="AF1068" si="3236">AF1067</f>
        <v>0</v>
      </c>
      <c r="AG1068" s="411">
        <f t="shared" ref="AG1068" si="3237">AG1067</f>
        <v>0</v>
      </c>
      <c r="AH1068" s="411">
        <f t="shared" ref="AH1068" si="3238">AH1067</f>
        <v>0</v>
      </c>
      <c r="AI1068" s="411">
        <f t="shared" ref="AI1068" si="3239">AI1067</f>
        <v>0</v>
      </c>
      <c r="AJ1068" s="411">
        <f t="shared" ref="AJ1068" si="3240">AJ1067</f>
        <v>0</v>
      </c>
      <c r="AK1068" s="411">
        <f t="shared" ref="AK1068" si="3241">AK1067</f>
        <v>0</v>
      </c>
      <c r="AL1068" s="411">
        <f t="shared" ref="AL1068" si="3242">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501</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43">Z1071</f>
        <v>0</v>
      </c>
      <c r="AA1072" s="411">
        <f t="shared" ref="AA1072" si="3244">AA1071</f>
        <v>0</v>
      </c>
      <c r="AB1072" s="411">
        <f t="shared" ref="AB1072" si="3245">AB1071</f>
        <v>0</v>
      </c>
      <c r="AC1072" s="411">
        <f t="shared" ref="AC1072" si="3246">AC1071</f>
        <v>0</v>
      </c>
      <c r="AD1072" s="411">
        <f t="shared" ref="AD1072" si="3247">AD1071</f>
        <v>0</v>
      </c>
      <c r="AE1072" s="411">
        <f t="shared" ref="AE1072" si="3248">AE1071</f>
        <v>0</v>
      </c>
      <c r="AF1072" s="411">
        <f t="shared" ref="AF1072" si="3249">AF1071</f>
        <v>0</v>
      </c>
      <c r="AG1072" s="411">
        <f t="shared" ref="AG1072" si="3250">AG1071</f>
        <v>0</v>
      </c>
      <c r="AH1072" s="411">
        <f t="shared" ref="AH1072" si="3251">AH1071</f>
        <v>0</v>
      </c>
      <c r="AI1072" s="411">
        <f t="shared" ref="AI1072" si="3252">AI1071</f>
        <v>0</v>
      </c>
      <c r="AJ1072" s="411">
        <f t="shared" ref="AJ1072" si="3253">AJ1071</f>
        <v>0</v>
      </c>
      <c r="AK1072" s="411">
        <f t="shared" ref="AK1072" si="3254">AK1071</f>
        <v>0</v>
      </c>
      <c r="AL1072" s="411">
        <f t="shared" ref="AL1072" si="3255">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56">Z1074</f>
        <v>0</v>
      </c>
      <c r="AA1075" s="411">
        <f t="shared" ref="AA1075" si="3257">AA1074</f>
        <v>0</v>
      </c>
      <c r="AB1075" s="411">
        <f t="shared" ref="AB1075" si="3258">AB1074</f>
        <v>0</v>
      </c>
      <c r="AC1075" s="411">
        <f t="shared" ref="AC1075" si="3259">AC1074</f>
        <v>0</v>
      </c>
      <c r="AD1075" s="411">
        <f t="shared" ref="AD1075" si="3260">AD1074</f>
        <v>0</v>
      </c>
      <c r="AE1075" s="411">
        <f t="shared" ref="AE1075" si="3261">AE1074</f>
        <v>0</v>
      </c>
      <c r="AF1075" s="411">
        <f t="shared" ref="AF1075" si="3262">AF1074</f>
        <v>0</v>
      </c>
      <c r="AG1075" s="411">
        <f t="shared" ref="AG1075" si="3263">AG1074</f>
        <v>0</v>
      </c>
      <c r="AH1075" s="411">
        <f t="shared" ref="AH1075" si="3264">AH1074</f>
        <v>0</v>
      </c>
      <c r="AI1075" s="411">
        <f t="shared" ref="AI1075" si="3265">AI1074</f>
        <v>0</v>
      </c>
      <c r="AJ1075" s="411">
        <f t="shared" ref="AJ1075" si="3266">AJ1074</f>
        <v>0</v>
      </c>
      <c r="AK1075" s="411">
        <f t="shared" ref="AK1075" si="3267">AK1074</f>
        <v>0</v>
      </c>
      <c r="AL1075" s="411">
        <f t="shared" ref="AL1075" si="3268">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69">Z1077</f>
        <v>0</v>
      </c>
      <c r="AA1078" s="411">
        <f t="shared" ref="AA1078" si="3270">AA1077</f>
        <v>0</v>
      </c>
      <c r="AB1078" s="411">
        <f t="shared" ref="AB1078" si="3271">AB1077</f>
        <v>0</v>
      </c>
      <c r="AC1078" s="411">
        <f t="shared" ref="AC1078" si="3272">AC1077</f>
        <v>0</v>
      </c>
      <c r="AD1078" s="411">
        <f t="shared" ref="AD1078" si="3273">AD1077</f>
        <v>0</v>
      </c>
      <c r="AE1078" s="411">
        <f t="shared" ref="AE1078" si="3274">AE1077</f>
        <v>0</v>
      </c>
      <c r="AF1078" s="411">
        <f t="shared" ref="AF1078" si="3275">AF1077</f>
        <v>0</v>
      </c>
      <c r="AG1078" s="411">
        <f t="shared" ref="AG1078" si="3276">AG1077</f>
        <v>0</v>
      </c>
      <c r="AH1078" s="411">
        <f t="shared" ref="AH1078" si="3277">AH1077</f>
        <v>0</v>
      </c>
      <c r="AI1078" s="411">
        <f t="shared" ref="AI1078" si="3278">AI1077</f>
        <v>0</v>
      </c>
      <c r="AJ1078" s="411">
        <f t="shared" ref="AJ1078" si="3279">AJ1077</f>
        <v>0</v>
      </c>
      <c r="AK1078" s="411">
        <f t="shared" ref="AK1078" si="3280">AK1077</f>
        <v>0</v>
      </c>
      <c r="AL1078" s="411">
        <f t="shared" ref="AL1078" si="3281">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82">Z1080</f>
        <v>0</v>
      </c>
      <c r="AA1081" s="411">
        <f t="shared" ref="AA1081" si="3283">AA1080</f>
        <v>0</v>
      </c>
      <c r="AB1081" s="411">
        <f t="shared" ref="AB1081" si="3284">AB1080</f>
        <v>0</v>
      </c>
      <c r="AC1081" s="411">
        <f t="shared" ref="AC1081" si="3285">AC1080</f>
        <v>0</v>
      </c>
      <c r="AD1081" s="411">
        <f t="shared" ref="AD1081" si="3286">AD1080</f>
        <v>0</v>
      </c>
      <c r="AE1081" s="411">
        <f t="shared" ref="AE1081" si="3287">AE1080</f>
        <v>0</v>
      </c>
      <c r="AF1081" s="411">
        <f t="shared" ref="AF1081" si="3288">AF1080</f>
        <v>0</v>
      </c>
      <c r="AG1081" s="411">
        <f t="shared" ref="AG1081" si="3289">AG1080</f>
        <v>0</v>
      </c>
      <c r="AH1081" s="411">
        <f t="shared" ref="AH1081" si="3290">AH1080</f>
        <v>0</v>
      </c>
      <c r="AI1081" s="411">
        <f t="shared" ref="AI1081" si="3291">AI1080</f>
        <v>0</v>
      </c>
      <c r="AJ1081" s="411">
        <f t="shared" ref="AJ1081" si="3292">AJ1080</f>
        <v>0</v>
      </c>
      <c r="AK1081" s="411">
        <f t="shared" ref="AK1081" si="3293">AK1080</f>
        <v>0</v>
      </c>
      <c r="AL1081" s="411">
        <f t="shared" ref="AL1081" si="3294">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95">Z1083</f>
        <v>0</v>
      </c>
      <c r="AA1084" s="411">
        <f t="shared" ref="AA1084" si="3296">AA1083</f>
        <v>0</v>
      </c>
      <c r="AB1084" s="411">
        <f t="shared" ref="AB1084" si="3297">AB1083</f>
        <v>0</v>
      </c>
      <c r="AC1084" s="411">
        <f t="shared" ref="AC1084" si="3298">AC1083</f>
        <v>0</v>
      </c>
      <c r="AD1084" s="411">
        <f t="shared" ref="AD1084" si="3299">AD1083</f>
        <v>0</v>
      </c>
      <c r="AE1084" s="411">
        <f t="shared" ref="AE1084" si="3300">AE1083</f>
        <v>0</v>
      </c>
      <c r="AF1084" s="411">
        <f t="shared" ref="AF1084" si="3301">AF1083</f>
        <v>0</v>
      </c>
      <c r="AG1084" s="411">
        <f t="shared" ref="AG1084" si="3302">AG1083</f>
        <v>0</v>
      </c>
      <c r="AH1084" s="411">
        <f t="shared" ref="AH1084" si="3303">AH1083</f>
        <v>0</v>
      </c>
      <c r="AI1084" s="411">
        <f t="shared" ref="AI1084" si="3304">AI1083</f>
        <v>0</v>
      </c>
      <c r="AJ1084" s="411">
        <f t="shared" ref="AJ1084" si="3305">AJ1083</f>
        <v>0</v>
      </c>
      <c r="AK1084" s="411">
        <f t="shared" ref="AK1084" si="3306">AK1083</f>
        <v>0</v>
      </c>
      <c r="AL1084" s="411">
        <f t="shared" ref="AL1084" si="3307">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308">Z1086</f>
        <v>0</v>
      </c>
      <c r="AA1087" s="411">
        <f t="shared" ref="AA1087" si="3309">AA1086</f>
        <v>0</v>
      </c>
      <c r="AB1087" s="411">
        <f t="shared" ref="AB1087" si="3310">AB1086</f>
        <v>0</v>
      </c>
      <c r="AC1087" s="411">
        <f t="shared" ref="AC1087" si="3311">AC1086</f>
        <v>0</v>
      </c>
      <c r="AD1087" s="411">
        <f t="shared" ref="AD1087" si="3312">AD1086</f>
        <v>0</v>
      </c>
      <c r="AE1087" s="411">
        <f t="shared" ref="AE1087" si="3313">AE1086</f>
        <v>0</v>
      </c>
      <c r="AF1087" s="411">
        <f t="shared" ref="AF1087" si="3314">AF1086</f>
        <v>0</v>
      </c>
      <c r="AG1087" s="411">
        <f t="shared" ref="AG1087" si="3315">AG1086</f>
        <v>0</v>
      </c>
      <c r="AH1087" s="411">
        <f t="shared" ref="AH1087" si="3316">AH1086</f>
        <v>0</v>
      </c>
      <c r="AI1087" s="411">
        <f t="shared" ref="AI1087" si="3317">AI1086</f>
        <v>0</v>
      </c>
      <c r="AJ1087" s="411">
        <f t="shared" ref="AJ1087" si="3318">AJ1086</f>
        <v>0</v>
      </c>
      <c r="AK1087" s="411">
        <f t="shared" ref="AK1087" si="3319">AK1086</f>
        <v>0</v>
      </c>
      <c r="AL1087" s="411">
        <f t="shared" ref="AL1087" si="3320">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321">Z1089</f>
        <v>0</v>
      </c>
      <c r="AA1090" s="411">
        <f t="shared" ref="AA1090" si="3322">AA1089</f>
        <v>0</v>
      </c>
      <c r="AB1090" s="411">
        <f t="shared" ref="AB1090" si="3323">AB1089</f>
        <v>0</v>
      </c>
      <c r="AC1090" s="411">
        <f t="shared" ref="AC1090" si="3324">AC1089</f>
        <v>0</v>
      </c>
      <c r="AD1090" s="411">
        <f t="shared" ref="AD1090" si="3325">AD1089</f>
        <v>0</v>
      </c>
      <c r="AE1090" s="411">
        <f t="shared" ref="AE1090" si="3326">AE1089</f>
        <v>0</v>
      </c>
      <c r="AF1090" s="411">
        <f t="shared" ref="AF1090" si="3327">AF1089</f>
        <v>0</v>
      </c>
      <c r="AG1090" s="411">
        <f t="shared" ref="AG1090" si="3328">AG1089</f>
        <v>0</v>
      </c>
      <c r="AH1090" s="411">
        <f t="shared" ref="AH1090" si="3329">AH1089</f>
        <v>0</v>
      </c>
      <c r="AI1090" s="411">
        <f t="shared" ref="AI1090" si="3330">AI1089</f>
        <v>0</v>
      </c>
      <c r="AJ1090" s="411">
        <f t="shared" ref="AJ1090" si="3331">AJ1089</f>
        <v>0</v>
      </c>
      <c r="AK1090" s="411">
        <f t="shared" ref="AK1090" si="3332">AK1089</f>
        <v>0</v>
      </c>
      <c r="AL1090" s="411">
        <f t="shared" ref="AL1090" si="3333">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34">Z1092</f>
        <v>0</v>
      </c>
      <c r="AA1093" s="411">
        <f t="shared" ref="AA1093" si="3335">AA1092</f>
        <v>0</v>
      </c>
      <c r="AB1093" s="411">
        <f t="shared" ref="AB1093" si="3336">AB1092</f>
        <v>0</v>
      </c>
      <c r="AC1093" s="411">
        <f t="shared" ref="AC1093" si="3337">AC1092</f>
        <v>0</v>
      </c>
      <c r="AD1093" s="411">
        <f t="shared" ref="AD1093" si="3338">AD1092</f>
        <v>0</v>
      </c>
      <c r="AE1093" s="411">
        <f t="shared" ref="AE1093" si="3339">AE1092</f>
        <v>0</v>
      </c>
      <c r="AF1093" s="411">
        <f t="shared" ref="AF1093" si="3340">AF1092</f>
        <v>0</v>
      </c>
      <c r="AG1093" s="411">
        <f t="shared" ref="AG1093" si="3341">AG1092</f>
        <v>0</v>
      </c>
      <c r="AH1093" s="411">
        <f t="shared" ref="AH1093" si="3342">AH1092</f>
        <v>0</v>
      </c>
      <c r="AI1093" s="411">
        <f t="shared" ref="AI1093" si="3343">AI1092</f>
        <v>0</v>
      </c>
      <c r="AJ1093" s="411">
        <f t="shared" ref="AJ1093" si="3344">AJ1092</f>
        <v>0</v>
      </c>
      <c r="AK1093" s="411">
        <f t="shared" ref="AK1093" si="3345">AK1092</f>
        <v>0</v>
      </c>
      <c r="AL1093" s="411">
        <f t="shared" ref="AL1093" si="3346">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47">Z1095</f>
        <v>0</v>
      </c>
      <c r="AA1096" s="411">
        <f t="shared" ref="AA1096" si="3348">AA1095</f>
        <v>0</v>
      </c>
      <c r="AB1096" s="411">
        <f t="shared" ref="AB1096" si="3349">AB1095</f>
        <v>0</v>
      </c>
      <c r="AC1096" s="411">
        <f t="shared" ref="AC1096" si="3350">AC1095</f>
        <v>0</v>
      </c>
      <c r="AD1096" s="411">
        <f t="shared" ref="AD1096" si="3351">AD1095</f>
        <v>0</v>
      </c>
      <c r="AE1096" s="411">
        <f t="shared" ref="AE1096" si="3352">AE1095</f>
        <v>0</v>
      </c>
      <c r="AF1096" s="411">
        <f t="shared" ref="AF1096" si="3353">AF1095</f>
        <v>0</v>
      </c>
      <c r="AG1096" s="411">
        <f t="shared" ref="AG1096" si="3354">AG1095</f>
        <v>0</v>
      </c>
      <c r="AH1096" s="411">
        <f t="shared" ref="AH1096" si="3355">AH1095</f>
        <v>0</v>
      </c>
      <c r="AI1096" s="411">
        <f t="shared" ref="AI1096" si="3356">AI1095</f>
        <v>0</v>
      </c>
      <c r="AJ1096" s="411">
        <f t="shared" ref="AJ1096" si="3357">AJ1095</f>
        <v>0</v>
      </c>
      <c r="AK1096" s="411">
        <f t="shared" ref="AK1096" si="3358">AK1095</f>
        <v>0</v>
      </c>
      <c r="AL1096" s="411">
        <f t="shared" ref="AL1096" si="3359">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60">Z1098</f>
        <v>0</v>
      </c>
      <c r="AA1099" s="411">
        <f t="shared" ref="AA1099" si="3361">AA1098</f>
        <v>0</v>
      </c>
      <c r="AB1099" s="411">
        <f t="shared" ref="AB1099" si="3362">AB1098</f>
        <v>0</v>
      </c>
      <c r="AC1099" s="411">
        <f t="shared" ref="AC1099" si="3363">AC1098</f>
        <v>0</v>
      </c>
      <c r="AD1099" s="411">
        <f t="shared" ref="AD1099" si="3364">AD1098</f>
        <v>0</v>
      </c>
      <c r="AE1099" s="411">
        <f t="shared" ref="AE1099" si="3365">AE1098</f>
        <v>0</v>
      </c>
      <c r="AF1099" s="411">
        <f t="shared" ref="AF1099" si="3366">AF1098</f>
        <v>0</v>
      </c>
      <c r="AG1099" s="411">
        <f t="shared" ref="AG1099" si="3367">AG1098</f>
        <v>0</v>
      </c>
      <c r="AH1099" s="411">
        <f t="shared" ref="AH1099" si="3368">AH1098</f>
        <v>0</v>
      </c>
      <c r="AI1099" s="411">
        <f t="shared" ref="AI1099" si="3369">AI1098</f>
        <v>0</v>
      </c>
      <c r="AJ1099" s="411">
        <f t="shared" ref="AJ1099" si="3370">AJ1098</f>
        <v>0</v>
      </c>
      <c r="AK1099" s="411">
        <f t="shared" ref="AK1099" si="3371">AK1098</f>
        <v>0</v>
      </c>
      <c r="AL1099" s="411">
        <f t="shared" ref="AL1099" si="3372">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73">Z1101</f>
        <v>0</v>
      </c>
      <c r="AA1102" s="411">
        <f t="shared" ref="AA1102" si="3374">AA1101</f>
        <v>0</v>
      </c>
      <c r="AB1102" s="411">
        <f t="shared" ref="AB1102" si="3375">AB1101</f>
        <v>0</v>
      </c>
      <c r="AC1102" s="411">
        <f t="shared" ref="AC1102" si="3376">AC1101</f>
        <v>0</v>
      </c>
      <c r="AD1102" s="411">
        <f t="shared" ref="AD1102" si="3377">AD1101</f>
        <v>0</v>
      </c>
      <c r="AE1102" s="411">
        <f t="shared" ref="AE1102" si="3378">AE1101</f>
        <v>0</v>
      </c>
      <c r="AF1102" s="411">
        <f t="shared" ref="AF1102" si="3379">AF1101</f>
        <v>0</v>
      </c>
      <c r="AG1102" s="411">
        <f t="shared" ref="AG1102" si="3380">AG1101</f>
        <v>0</v>
      </c>
      <c r="AH1102" s="411">
        <f t="shared" ref="AH1102" si="3381">AH1101</f>
        <v>0</v>
      </c>
      <c r="AI1102" s="411">
        <f t="shared" ref="AI1102" si="3382">AI1101</f>
        <v>0</v>
      </c>
      <c r="AJ1102" s="411">
        <f t="shared" ref="AJ1102" si="3383">AJ1101</f>
        <v>0</v>
      </c>
      <c r="AK1102" s="411">
        <f t="shared" ref="AK1102" si="3384">AK1101</f>
        <v>0</v>
      </c>
      <c r="AL1102" s="411">
        <f t="shared" ref="AL1102" si="3385">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86">Z1104</f>
        <v>0</v>
      </c>
      <c r="AA1105" s="411">
        <f t="shared" ref="AA1105" si="3387">AA1104</f>
        <v>0</v>
      </c>
      <c r="AB1105" s="411">
        <f t="shared" ref="AB1105" si="3388">AB1104</f>
        <v>0</v>
      </c>
      <c r="AC1105" s="411">
        <f t="shared" ref="AC1105" si="3389">AC1104</f>
        <v>0</v>
      </c>
      <c r="AD1105" s="411">
        <f t="shared" ref="AD1105" si="3390">AD1104</f>
        <v>0</v>
      </c>
      <c r="AE1105" s="411">
        <f t="shared" ref="AE1105" si="3391">AE1104</f>
        <v>0</v>
      </c>
      <c r="AF1105" s="411">
        <f t="shared" ref="AF1105" si="3392">AF1104</f>
        <v>0</v>
      </c>
      <c r="AG1105" s="411">
        <f t="shared" ref="AG1105" si="3393">AG1104</f>
        <v>0</v>
      </c>
      <c r="AH1105" s="411">
        <f t="shared" ref="AH1105" si="3394">AH1104</f>
        <v>0</v>
      </c>
      <c r="AI1105" s="411">
        <f t="shared" ref="AI1105" si="3395">AI1104</f>
        <v>0</v>
      </c>
      <c r="AJ1105" s="411">
        <f t="shared" ref="AJ1105" si="3396">AJ1104</f>
        <v>0</v>
      </c>
      <c r="AK1105" s="411">
        <f t="shared" ref="AK1105" si="3397">AK1104</f>
        <v>0</v>
      </c>
      <c r="AL1105" s="411">
        <f t="shared" ref="AL1105" si="3398">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99">Z1107</f>
        <v>0</v>
      </c>
      <c r="AA1108" s="411">
        <f t="shared" ref="AA1108" si="3400">AA1107</f>
        <v>0</v>
      </c>
      <c r="AB1108" s="411">
        <f t="shared" ref="AB1108" si="3401">AB1107</f>
        <v>0</v>
      </c>
      <c r="AC1108" s="411">
        <f t="shared" ref="AC1108" si="3402">AC1107</f>
        <v>0</v>
      </c>
      <c r="AD1108" s="411">
        <f t="shared" ref="AD1108" si="3403">AD1107</f>
        <v>0</v>
      </c>
      <c r="AE1108" s="411">
        <f t="shared" ref="AE1108" si="3404">AE1107</f>
        <v>0</v>
      </c>
      <c r="AF1108" s="411">
        <f t="shared" ref="AF1108" si="3405">AF1107</f>
        <v>0</v>
      </c>
      <c r="AG1108" s="411">
        <f t="shared" ref="AG1108" si="3406">AG1107</f>
        <v>0</v>
      </c>
      <c r="AH1108" s="411">
        <f t="shared" ref="AH1108" si="3407">AH1107</f>
        <v>0</v>
      </c>
      <c r="AI1108" s="411">
        <f t="shared" ref="AI1108" si="3408">AI1107</f>
        <v>0</v>
      </c>
      <c r="AJ1108" s="411">
        <f t="shared" ref="AJ1108" si="3409">AJ1107</f>
        <v>0</v>
      </c>
      <c r="AK1108" s="411">
        <f t="shared" ref="AK1108" si="3410">AK1107</f>
        <v>0</v>
      </c>
      <c r="AL1108" s="411">
        <f t="shared" ref="AL1108" si="3411">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12">Z1110</f>
        <v>0</v>
      </c>
      <c r="AA1111" s="411">
        <f t="shared" ref="AA1111" si="3413">AA1110</f>
        <v>0</v>
      </c>
      <c r="AB1111" s="411">
        <f t="shared" ref="AB1111" si="3414">AB1110</f>
        <v>0</v>
      </c>
      <c r="AC1111" s="411">
        <f t="shared" ref="AC1111" si="3415">AC1110</f>
        <v>0</v>
      </c>
      <c r="AD1111" s="411">
        <f t="shared" ref="AD1111" si="3416">AD1110</f>
        <v>0</v>
      </c>
      <c r="AE1111" s="411">
        <f t="shared" ref="AE1111" si="3417">AE1110</f>
        <v>0</v>
      </c>
      <c r="AF1111" s="411">
        <f t="shared" ref="AF1111" si="3418">AF1110</f>
        <v>0</v>
      </c>
      <c r="AG1111" s="411">
        <f t="shared" ref="AG1111" si="3419">AG1110</f>
        <v>0</v>
      </c>
      <c r="AH1111" s="411">
        <f t="shared" ref="AH1111" si="3420">AH1110</f>
        <v>0</v>
      </c>
      <c r="AI1111" s="411">
        <f t="shared" ref="AI1111" si="3421">AI1110</f>
        <v>0</v>
      </c>
      <c r="AJ1111" s="411">
        <f t="shared" ref="AJ1111" si="3422">AJ1110</f>
        <v>0</v>
      </c>
      <c r="AK1111" s="411">
        <f t="shared" ref="AK1111" si="3423">AK1110</f>
        <v>0</v>
      </c>
      <c r="AL1111" s="411">
        <f t="shared" ref="AL1111" si="3424">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347</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348</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349</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353</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9">
        <f t="shared" ref="AM1117:AM1126" si="3425">SUM(Y1117:AL1117)</f>
        <v>0</v>
      </c>
    </row>
    <row r="1118" spans="1:39">
      <c r="B1118" s="324" t="s">
        <v>354</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9">
        <f t="shared" si="3425"/>
        <v>0</v>
      </c>
    </row>
    <row r="1119" spans="1:39">
      <c r="B1119" s="324" t="s">
        <v>355</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9">
        <f t="shared" si="3425"/>
        <v>0</v>
      </c>
    </row>
    <row r="1120" spans="1:39">
      <c r="B1120" s="324" t="s">
        <v>356</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9">
        <f t="shared" si="3425"/>
        <v>0</v>
      </c>
    </row>
    <row r="1121" spans="2:39">
      <c r="B1121" s="324" t="s">
        <v>357</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6">Y212*Y1116</f>
        <v>0</v>
      </c>
      <c r="Z1121" s="378">
        <f t="shared" si="3426"/>
        <v>0</v>
      </c>
      <c r="AA1121" s="378">
        <f t="shared" si="3426"/>
        <v>0</v>
      </c>
      <c r="AB1121" s="378">
        <f t="shared" si="3426"/>
        <v>0</v>
      </c>
      <c r="AC1121" s="378">
        <f t="shared" si="3426"/>
        <v>0</v>
      </c>
      <c r="AD1121" s="378">
        <f t="shared" si="3426"/>
        <v>0</v>
      </c>
      <c r="AE1121" s="378">
        <f t="shared" si="3426"/>
        <v>0</v>
      </c>
      <c r="AF1121" s="378">
        <f t="shared" si="3426"/>
        <v>0</v>
      </c>
      <c r="AG1121" s="378">
        <f t="shared" si="3426"/>
        <v>0</v>
      </c>
      <c r="AH1121" s="378">
        <f t="shared" si="3426"/>
        <v>0</v>
      </c>
      <c r="AI1121" s="378">
        <f t="shared" si="3426"/>
        <v>0</v>
      </c>
      <c r="AJ1121" s="378">
        <f t="shared" si="3426"/>
        <v>0</v>
      </c>
      <c r="AK1121" s="378">
        <f t="shared" si="3426"/>
        <v>0</v>
      </c>
      <c r="AL1121" s="378">
        <f t="shared" si="3426"/>
        <v>0</v>
      </c>
      <c r="AM1121" s="629">
        <f t="shared" si="3425"/>
        <v>0</v>
      </c>
    </row>
    <row r="1122" spans="2:39">
      <c r="B1122" s="324" t="s">
        <v>358</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7">Y398*Y1116</f>
        <v>0</v>
      </c>
      <c r="Z1122" s="378">
        <f t="shared" si="3427"/>
        <v>0</v>
      </c>
      <c r="AA1122" s="378">
        <f t="shared" si="3427"/>
        <v>0</v>
      </c>
      <c r="AB1122" s="378">
        <f t="shared" si="3427"/>
        <v>0</v>
      </c>
      <c r="AC1122" s="378">
        <f t="shared" si="3427"/>
        <v>0</v>
      </c>
      <c r="AD1122" s="378">
        <f t="shared" si="3427"/>
        <v>0</v>
      </c>
      <c r="AE1122" s="378">
        <f t="shared" si="3427"/>
        <v>0</v>
      </c>
      <c r="AF1122" s="378">
        <f t="shared" si="3427"/>
        <v>0</v>
      </c>
      <c r="AG1122" s="378">
        <f t="shared" si="3427"/>
        <v>0</v>
      </c>
      <c r="AH1122" s="378">
        <f t="shared" si="3427"/>
        <v>0</v>
      </c>
      <c r="AI1122" s="378">
        <f t="shared" si="3427"/>
        <v>0</v>
      </c>
      <c r="AJ1122" s="378">
        <f t="shared" si="3427"/>
        <v>0</v>
      </c>
      <c r="AK1122" s="378">
        <f t="shared" si="3427"/>
        <v>0</v>
      </c>
      <c r="AL1122" s="378">
        <f t="shared" si="3427"/>
        <v>0</v>
      </c>
      <c r="AM1122" s="629">
        <f t="shared" si="3425"/>
        <v>0</v>
      </c>
    </row>
    <row r="1123" spans="2:39">
      <c r="B1123" s="324" t="s">
        <v>359</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28">Y581*Y1116</f>
        <v>0</v>
      </c>
      <c r="Z1123" s="378">
        <f t="shared" si="3428"/>
        <v>0</v>
      </c>
      <c r="AA1123" s="378">
        <f t="shared" si="3428"/>
        <v>0</v>
      </c>
      <c r="AB1123" s="378">
        <f t="shared" si="3428"/>
        <v>0</v>
      </c>
      <c r="AC1123" s="378">
        <f t="shared" si="3428"/>
        <v>0</v>
      </c>
      <c r="AD1123" s="378">
        <f t="shared" si="3428"/>
        <v>0</v>
      </c>
      <c r="AE1123" s="378">
        <f t="shared" si="3428"/>
        <v>0</v>
      </c>
      <c r="AF1123" s="378">
        <f t="shared" si="3428"/>
        <v>0</v>
      </c>
      <c r="AG1123" s="378">
        <f t="shared" si="3428"/>
        <v>0</v>
      </c>
      <c r="AH1123" s="378">
        <f t="shared" si="3428"/>
        <v>0</v>
      </c>
      <c r="AI1123" s="378">
        <f t="shared" si="3428"/>
        <v>0</v>
      </c>
      <c r="AJ1123" s="378">
        <f t="shared" si="3428"/>
        <v>0</v>
      </c>
      <c r="AK1123" s="378">
        <f t="shared" si="3428"/>
        <v>0</v>
      </c>
      <c r="AL1123" s="378">
        <f t="shared" si="3428"/>
        <v>0</v>
      </c>
      <c r="AM1123" s="629">
        <f t="shared" si="3425"/>
        <v>0</v>
      </c>
    </row>
    <row r="1124" spans="2:39">
      <c r="B1124" s="324" t="s">
        <v>360</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29">Y764*Y1116</f>
        <v>0</v>
      </c>
      <c r="Z1124" s="378">
        <f t="shared" si="3429"/>
        <v>0</v>
      </c>
      <c r="AA1124" s="378">
        <f t="shared" si="3429"/>
        <v>0</v>
      </c>
      <c r="AB1124" s="378">
        <f t="shared" si="3429"/>
        <v>0</v>
      </c>
      <c r="AC1124" s="378">
        <f t="shared" si="3429"/>
        <v>0</v>
      </c>
      <c r="AD1124" s="378">
        <f t="shared" si="3429"/>
        <v>0</v>
      </c>
      <c r="AE1124" s="378">
        <f t="shared" si="3429"/>
        <v>0</v>
      </c>
      <c r="AF1124" s="378">
        <f t="shared" si="3429"/>
        <v>0</v>
      </c>
      <c r="AG1124" s="378">
        <f t="shared" si="3429"/>
        <v>0</v>
      </c>
      <c r="AH1124" s="378">
        <f t="shared" si="3429"/>
        <v>0</v>
      </c>
      <c r="AI1124" s="378">
        <f t="shared" si="3429"/>
        <v>0</v>
      </c>
      <c r="AJ1124" s="378">
        <f t="shared" si="3429"/>
        <v>0</v>
      </c>
      <c r="AK1124" s="378">
        <f t="shared" si="3429"/>
        <v>0</v>
      </c>
      <c r="AL1124" s="378">
        <f t="shared" si="3429"/>
        <v>0</v>
      </c>
      <c r="AM1124" s="629">
        <f t="shared" si="3425"/>
        <v>0</v>
      </c>
    </row>
    <row r="1125" spans="2:39">
      <c r="B1125" s="324" t="s">
        <v>361</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30">Y947*Y1116</f>
        <v>0</v>
      </c>
      <c r="Z1125" s="378">
        <f t="shared" si="3430"/>
        <v>0</v>
      </c>
      <c r="AA1125" s="378">
        <f t="shared" si="3430"/>
        <v>0</v>
      </c>
      <c r="AB1125" s="378">
        <f t="shared" si="3430"/>
        <v>0</v>
      </c>
      <c r="AC1125" s="378">
        <f t="shared" si="3430"/>
        <v>0</v>
      </c>
      <c r="AD1125" s="378">
        <f t="shared" si="3430"/>
        <v>0</v>
      </c>
      <c r="AE1125" s="378">
        <f t="shared" si="3430"/>
        <v>0</v>
      </c>
      <c r="AF1125" s="378">
        <f t="shared" si="3430"/>
        <v>0</v>
      </c>
      <c r="AG1125" s="378">
        <f t="shared" si="3430"/>
        <v>0</v>
      </c>
      <c r="AH1125" s="378">
        <f t="shared" si="3430"/>
        <v>0</v>
      </c>
      <c r="AI1125" s="378">
        <f t="shared" si="3430"/>
        <v>0</v>
      </c>
      <c r="AJ1125" s="378">
        <f t="shared" si="3430"/>
        <v>0</v>
      </c>
      <c r="AK1125" s="378">
        <f t="shared" si="3430"/>
        <v>0</v>
      </c>
      <c r="AL1125" s="378">
        <f t="shared" si="3430"/>
        <v>0</v>
      </c>
      <c r="AM1125" s="629">
        <f t="shared" si="3425"/>
        <v>0</v>
      </c>
    </row>
    <row r="1126" spans="2:39">
      <c r="B1126" s="324" t="s">
        <v>362</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431">AA1113*AA1116</f>
        <v>0</v>
      </c>
      <c r="AB1126" s="378">
        <f t="shared" si="3431"/>
        <v>0</v>
      </c>
      <c r="AC1126" s="378">
        <f t="shared" si="3431"/>
        <v>0</v>
      </c>
      <c r="AD1126" s="378">
        <f t="shared" si="3431"/>
        <v>0</v>
      </c>
      <c r="AE1126" s="378">
        <f t="shared" si="3431"/>
        <v>0</v>
      </c>
      <c r="AF1126" s="378">
        <f t="shared" si="3431"/>
        <v>0</v>
      </c>
      <c r="AG1126" s="378">
        <f t="shared" si="3431"/>
        <v>0</v>
      </c>
      <c r="AH1126" s="378">
        <f t="shared" si="3431"/>
        <v>0</v>
      </c>
      <c r="AI1126" s="378">
        <f t="shared" si="3431"/>
        <v>0</v>
      </c>
      <c r="AJ1126" s="378">
        <f t="shared" si="3431"/>
        <v>0</v>
      </c>
      <c r="AK1126" s="378">
        <f t="shared" si="3431"/>
        <v>0</v>
      </c>
      <c r="AL1126" s="378">
        <f t="shared" si="3431"/>
        <v>0</v>
      </c>
      <c r="AM1126" s="629">
        <f t="shared" si="3425"/>
        <v>0</v>
      </c>
    </row>
    <row r="1127" spans="2:39" ht="15.75">
      <c r="B1127" s="349" t="s">
        <v>352</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432">SUM(Z1117:Z1126)</f>
        <v>0</v>
      </c>
      <c r="AA1127" s="346">
        <f t="shared" si="3432"/>
        <v>0</v>
      </c>
      <c r="AB1127" s="346">
        <f t="shared" si="3432"/>
        <v>0</v>
      </c>
      <c r="AC1127" s="346">
        <f t="shared" si="3432"/>
        <v>0</v>
      </c>
      <c r="AD1127" s="346">
        <f t="shared" si="3432"/>
        <v>0</v>
      </c>
      <c r="AE1127" s="346">
        <f t="shared" si="3432"/>
        <v>0</v>
      </c>
      <c r="AF1127" s="346">
        <f>SUM(AF1117:AF1126)</f>
        <v>0</v>
      </c>
      <c r="AG1127" s="346">
        <f t="shared" ref="AG1127:AL1127" si="3433">SUM(AG1117:AG1126)</f>
        <v>0</v>
      </c>
      <c r="AH1127" s="346">
        <f t="shared" si="3433"/>
        <v>0</v>
      </c>
      <c r="AI1127" s="346">
        <f t="shared" si="3433"/>
        <v>0</v>
      </c>
      <c r="AJ1127" s="346">
        <f t="shared" si="3433"/>
        <v>0</v>
      </c>
      <c r="AK1127" s="346">
        <f t="shared" si="3433"/>
        <v>0</v>
      </c>
      <c r="AL1127" s="346">
        <f t="shared" si="3433"/>
        <v>0</v>
      </c>
      <c r="AM1127" s="407">
        <f>SUM(AM1117:AM1126)</f>
        <v>0</v>
      </c>
    </row>
    <row r="1128" spans="2:39" ht="15.75">
      <c r="B1128" s="349" t="s">
        <v>351</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434">Z1114*Z1116</f>
        <v>0</v>
      </c>
      <c r="AA1128" s="347">
        <f>AA1114*AA1116</f>
        <v>0</v>
      </c>
      <c r="AB1128" s="347">
        <f t="shared" si="3434"/>
        <v>0</v>
      </c>
      <c r="AC1128" s="347">
        <f t="shared" si="3434"/>
        <v>0</v>
      </c>
      <c r="AD1128" s="347">
        <f t="shared" si="3434"/>
        <v>0</v>
      </c>
      <c r="AE1128" s="347">
        <f t="shared" si="3434"/>
        <v>0</v>
      </c>
      <c r="AF1128" s="347">
        <f t="shared" ref="AF1128:AL1128" si="3435">AF1114*AF1116</f>
        <v>0</v>
      </c>
      <c r="AG1128" s="347">
        <f t="shared" si="3435"/>
        <v>0</v>
      </c>
      <c r="AH1128" s="347">
        <f t="shared" si="3435"/>
        <v>0</v>
      </c>
      <c r="AI1128" s="347">
        <f t="shared" si="3435"/>
        <v>0</v>
      </c>
      <c r="AJ1128" s="347">
        <f t="shared" si="3435"/>
        <v>0</v>
      </c>
      <c r="AK1128" s="347">
        <f t="shared" si="3435"/>
        <v>0</v>
      </c>
      <c r="AL1128" s="347">
        <f t="shared" si="3435"/>
        <v>0</v>
      </c>
      <c r="AM1128" s="407">
        <f>SUM(Y1128:AL1128)</f>
        <v>0</v>
      </c>
    </row>
    <row r="1129" spans="2:39" ht="15.75">
      <c r="B1129" s="349" t="s">
        <v>350</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585</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525</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3:C404"/>
    <mergeCell ref="E403:M403"/>
    <mergeCell ref="N403:N404"/>
    <mergeCell ref="B586:B587"/>
    <mergeCell ref="C586:C587"/>
    <mergeCell ref="E586:M586"/>
    <mergeCell ref="N586:N587"/>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5"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2" location="'5.  2015-2020 LRAM'!A1" display="Return to top" xr:uid="{00000000-0004-0000-0A00-000008000000}"/>
    <hyperlink ref="D768" location="'5.  2015-2020 LRAM'!A1" display="Return to top" xr:uid="{00000000-0004-0000-0A00-000009000000}"/>
    <hyperlink ref="D951" location="'5.  2015-2020 LRAM'!A1" display="Return to top" xr:uid="{00000000-0004-0000-0A00-00000A000000}"/>
    <hyperlink ref="B1133" location="'5.  2015-2020 LRAM'!A1" display="Return to top" xr:uid="{00000000-0004-0000-0A00-00000B000000}"/>
  </hyperlinks>
  <pageMargins left="0.70866141732283472" right="0.70866141732283472" top="0.74803149606299213" bottom="0.74803149606299213" header="0.31496062992125984" footer="0.31496062992125984"/>
  <pageSetup paperSize="5" scale="2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24" zoomScale="90" zoomScaleNormal="90" workbookViewId="0">
      <selection activeCell="I134" sqref="I134:K134"/>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50" t="s">
        <v>663</v>
      </c>
      <c r="D8" s="850"/>
      <c r="E8" s="850"/>
      <c r="F8" s="850"/>
      <c r="G8" s="850"/>
      <c r="H8" s="850"/>
      <c r="I8" s="850"/>
      <c r="J8" s="850"/>
      <c r="K8" s="850"/>
      <c r="L8" s="850"/>
      <c r="M8" s="850"/>
      <c r="N8" s="850"/>
      <c r="O8" s="850"/>
      <c r="P8" s="850"/>
      <c r="Q8" s="850"/>
      <c r="R8" s="850"/>
      <c r="S8" s="850"/>
      <c r="T8" s="105"/>
      <c r="U8" s="105"/>
      <c r="V8" s="105"/>
      <c r="W8" s="105"/>
    </row>
    <row r="9" spans="1:28" s="9" customFormat="1" ht="46.9" customHeight="1">
      <c r="B9" s="55"/>
      <c r="C9" s="809" t="s">
        <v>675</v>
      </c>
      <c r="D9" s="809"/>
      <c r="E9" s="809"/>
      <c r="F9" s="809"/>
      <c r="G9" s="809"/>
      <c r="H9" s="809"/>
      <c r="I9" s="809"/>
      <c r="J9" s="809"/>
      <c r="K9" s="809"/>
      <c r="L9" s="809"/>
      <c r="M9" s="809"/>
      <c r="N9" s="809"/>
      <c r="O9" s="809"/>
      <c r="P9" s="809"/>
      <c r="Q9" s="809"/>
      <c r="R9" s="809"/>
      <c r="S9" s="809"/>
      <c r="T9" s="105"/>
      <c r="U9" s="105"/>
      <c r="V9" s="105"/>
      <c r="W9" s="105"/>
    </row>
    <row r="10" spans="1:28" s="9" customFormat="1" ht="37.9" customHeight="1">
      <c r="B10" s="88"/>
      <c r="C10" s="830" t="s">
        <v>676</v>
      </c>
      <c r="D10" s="809"/>
      <c r="E10" s="809"/>
      <c r="F10" s="809"/>
      <c r="G10" s="809"/>
      <c r="H10" s="809"/>
      <c r="I10" s="809"/>
      <c r="J10" s="809"/>
      <c r="K10" s="809"/>
      <c r="L10" s="809"/>
      <c r="M10" s="809"/>
      <c r="N10" s="809"/>
      <c r="O10" s="809"/>
      <c r="P10" s="809"/>
      <c r="Q10" s="809"/>
      <c r="R10" s="809"/>
      <c r="S10" s="80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9" t="s">
        <v>235</v>
      </c>
      <c r="C12" s="849"/>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v>2.4500000000000001E-2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2.4500000000000001E-2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2.4500000000000001E-2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16.251689098460051</v>
      </c>
      <c r="J76" s="230">
        <f>(SUM('1.  LRAMVA Summary'!E$54:E$65)+SUM('1.  LRAMVA Summary'!E$66:E$67)*(MONTH($E76)-1)/12)*$H76</f>
        <v>9.0163466038949149</v>
      </c>
      <c r="K76" s="230">
        <f>(SUM('1.  LRAMVA Summary'!F$54:F$65)+SUM('1.  LRAMVA Summary'!F$66:F$67)*(MONTH($E76)-1)/12)*$H76</f>
        <v>22.658360042924453</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47.926395745279422</v>
      </c>
    </row>
    <row r="77" spans="2:23" s="9" customFormat="1">
      <c r="B77" s="66"/>
      <c r="E77" s="214">
        <v>42064</v>
      </c>
      <c r="F77" s="214" t="s">
        <v>181</v>
      </c>
      <c r="G77" s="215" t="s">
        <v>65</v>
      </c>
      <c r="H77" s="229">
        <f t="shared" si="19"/>
        <v>1.225E-3</v>
      </c>
      <c r="I77" s="230">
        <f>(SUM('1.  LRAMVA Summary'!D$54:D$65)+SUM('1.  LRAMVA Summary'!D$66:D$67)*(MONTH($E77)-1)/12)*$H77</f>
        <v>32.503378196920103</v>
      </c>
      <c r="J77" s="230">
        <f>(SUM('1.  LRAMVA Summary'!E$54:E$65)+SUM('1.  LRAMVA Summary'!E$66:E$67)*(MONTH($E77)-1)/12)*$H77</f>
        <v>18.03269320778983</v>
      </c>
      <c r="K77" s="230">
        <f>(SUM('1.  LRAMVA Summary'!F$54:F$65)+SUM('1.  LRAMVA Summary'!F$66:F$67)*(MONTH($E77)-1)/12)*$H77</f>
        <v>45.316720085848907</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95.852791490558843</v>
      </c>
    </row>
    <row r="78" spans="2:23" s="9" customFormat="1">
      <c r="B78" s="66"/>
      <c r="E78" s="214">
        <v>42095</v>
      </c>
      <c r="F78" s="214" t="s">
        <v>181</v>
      </c>
      <c r="G78" s="215" t="s">
        <v>66</v>
      </c>
      <c r="H78" s="229">
        <f>C$32/12</f>
        <v>9.1666666666666665E-4</v>
      </c>
      <c r="I78" s="230">
        <f>(SUM('1.  LRAMVA Summary'!D$54:D$65)+SUM('1.  LRAMVA Summary'!D$66:D$67)*(MONTH($E78)-1)/12)*$H78</f>
        <v>36.483383690420524</v>
      </c>
      <c r="J78" s="230">
        <f>(SUM('1.  LRAMVA Summary'!E$54:E$65)+SUM('1.  LRAMVA Summary'!E$66:E$67)*(MONTH($E78)-1)/12)*$H78</f>
        <v>20.240778090376335</v>
      </c>
      <c r="K78" s="230">
        <f>(SUM('1.  LRAMVA Summary'!F$54:F$65)+SUM('1.  LRAMVA Summary'!F$66:F$67)*(MONTH($E78)-1)/12)*$H78</f>
        <v>50.865706218809997</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107.58986799960687</v>
      </c>
    </row>
    <row r="79" spans="2:23" s="9" customFormat="1">
      <c r="B79" s="66"/>
      <c r="E79" s="214">
        <v>42125</v>
      </c>
      <c r="F79" s="214" t="s">
        <v>181</v>
      </c>
      <c r="G79" s="215" t="s">
        <v>66</v>
      </c>
      <c r="H79" s="229">
        <f t="shared" ref="H79:H80" si="21">C$32/12</f>
        <v>9.1666666666666665E-4</v>
      </c>
      <c r="I79" s="230">
        <f>(SUM('1.  LRAMVA Summary'!D$54:D$65)+SUM('1.  LRAMVA Summary'!D$66:D$67)*(MONTH($E79)-1)/12)*$H79</f>
        <v>48.644511587227363</v>
      </c>
      <c r="J79" s="230">
        <f>(SUM('1.  LRAMVA Summary'!E$54:E$65)+SUM('1.  LRAMVA Summary'!E$66:E$67)*(MONTH($E79)-1)/12)*$H79</f>
        <v>26.987704120501785</v>
      </c>
      <c r="K79" s="230">
        <f>(SUM('1.  LRAMVA Summary'!F$54:F$65)+SUM('1.  LRAMVA Summary'!F$66:F$67)*(MONTH($E79)-1)/12)*$H79</f>
        <v>67.820941625079996</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143.45315733280916</v>
      </c>
    </row>
    <row r="80" spans="2:23" s="9" customFormat="1">
      <c r="B80" s="66"/>
      <c r="E80" s="214">
        <v>42156</v>
      </c>
      <c r="F80" s="214" t="s">
        <v>181</v>
      </c>
      <c r="G80" s="215" t="s">
        <v>66</v>
      </c>
      <c r="H80" s="229">
        <f t="shared" si="21"/>
        <v>9.1666666666666665E-4</v>
      </c>
      <c r="I80" s="230">
        <f>(SUM('1.  LRAMVA Summary'!D$54:D$65)+SUM('1.  LRAMVA Summary'!D$66:D$67)*(MONTH($E80)-1)/12)*$H80</f>
        <v>60.805639484034209</v>
      </c>
      <c r="J80" s="230">
        <f>(SUM('1.  LRAMVA Summary'!E$54:E$65)+SUM('1.  LRAMVA Summary'!E$66:E$67)*(MONTH($E80)-1)/12)*$H80</f>
        <v>33.734630150627233</v>
      </c>
      <c r="K80" s="230">
        <f>(SUM('1.  LRAMVA Summary'!F$54:F$65)+SUM('1.  LRAMVA Summary'!F$66:F$67)*(MONTH($E80)-1)/12)*$H80</f>
        <v>84.776177031350002</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179.31644666601144</v>
      </c>
    </row>
    <row r="81" spans="2:23" s="9" customFormat="1">
      <c r="B81" s="66"/>
      <c r="E81" s="214">
        <v>42186</v>
      </c>
      <c r="F81" s="214" t="s">
        <v>181</v>
      </c>
      <c r="G81" s="215" t="s">
        <v>68</v>
      </c>
      <c r="H81" s="229">
        <f>C$33/12</f>
        <v>9.1666666666666665E-4</v>
      </c>
      <c r="I81" s="230">
        <f>(SUM('1.  LRAMVA Summary'!D$54:D$65)+SUM('1.  LRAMVA Summary'!D$66:D$67)*(MONTH($E81)-1)/12)*$H81</f>
        <v>72.966767380841048</v>
      </c>
      <c r="J81" s="230">
        <f>(SUM('1.  LRAMVA Summary'!E$54:E$65)+SUM('1.  LRAMVA Summary'!E$66:E$67)*(MONTH($E81)-1)/12)*$H81</f>
        <v>40.481556180752669</v>
      </c>
      <c r="K81" s="230">
        <f>(SUM('1.  LRAMVA Summary'!F$54:F$65)+SUM('1.  LRAMVA Summary'!F$66:F$67)*(MONTH($E81)-1)/12)*$H81</f>
        <v>101.73141243761999</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215.17973599921373</v>
      </c>
    </row>
    <row r="82" spans="2:23" s="9" customFormat="1">
      <c r="B82" s="66"/>
      <c r="E82" s="214">
        <v>42217</v>
      </c>
      <c r="F82" s="214" t="s">
        <v>181</v>
      </c>
      <c r="G82" s="215" t="s">
        <v>68</v>
      </c>
      <c r="H82" s="229">
        <f t="shared" ref="H82:H83" si="22">C$33/12</f>
        <v>9.1666666666666665E-4</v>
      </c>
      <c r="I82" s="230">
        <f>(SUM('1.  LRAMVA Summary'!D$54:D$65)+SUM('1.  LRAMVA Summary'!D$66:D$67)*(MONTH($E82)-1)/12)*$H82</f>
        <v>85.12789527764788</v>
      </c>
      <c r="J82" s="230">
        <f>(SUM('1.  LRAMVA Summary'!E$54:E$65)+SUM('1.  LRAMVA Summary'!E$66:E$67)*(MONTH($E82)-1)/12)*$H82</f>
        <v>47.228482210878127</v>
      </c>
      <c r="K82" s="230">
        <f>(SUM('1.  LRAMVA Summary'!F$54:F$65)+SUM('1.  LRAMVA Summary'!F$66:F$67)*(MONTH($E82)-1)/12)*$H82</f>
        <v>118.68664784389</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251.04302533241599</v>
      </c>
    </row>
    <row r="83" spans="2:23" s="9" customFormat="1">
      <c r="B83" s="66"/>
      <c r="E83" s="214">
        <v>42248</v>
      </c>
      <c r="F83" s="214" t="s">
        <v>181</v>
      </c>
      <c r="G83" s="215" t="s">
        <v>68</v>
      </c>
      <c r="H83" s="229">
        <f t="shared" si="22"/>
        <v>9.1666666666666665E-4</v>
      </c>
      <c r="I83" s="230">
        <f>(SUM('1.  LRAMVA Summary'!D$54:D$65)+SUM('1.  LRAMVA Summary'!D$66:D$67)*(MONTH($E83)-1)/12)*$H83</f>
        <v>97.289023174454726</v>
      </c>
      <c r="J83" s="230">
        <f>(SUM('1.  LRAMVA Summary'!E$54:E$65)+SUM('1.  LRAMVA Summary'!E$66:E$67)*(MONTH($E83)-1)/12)*$H83</f>
        <v>53.975408241003571</v>
      </c>
      <c r="K83" s="230">
        <f>(SUM('1.  LRAMVA Summary'!F$54:F$65)+SUM('1.  LRAMVA Summary'!F$66:F$67)*(MONTH($E83)-1)/12)*$H83</f>
        <v>135.64188325015999</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286.90631466561831</v>
      </c>
    </row>
    <row r="84" spans="2:23" s="9" customFormat="1">
      <c r="B84" s="66"/>
      <c r="E84" s="214">
        <v>42278</v>
      </c>
      <c r="F84" s="214" t="s">
        <v>181</v>
      </c>
      <c r="G84" s="215" t="s">
        <v>69</v>
      </c>
      <c r="H84" s="229">
        <f>C$34/12</f>
        <v>9.1666666666666665E-4</v>
      </c>
      <c r="I84" s="230">
        <f>(SUM('1.  LRAMVA Summary'!D$54:D$65)+SUM('1.  LRAMVA Summary'!D$66:D$67)*(MONTH($E84)-1)/12)*$H84</f>
        <v>109.45015107126157</v>
      </c>
      <c r="J84" s="230">
        <f>(SUM('1.  LRAMVA Summary'!E$54:E$65)+SUM('1.  LRAMVA Summary'!E$66:E$67)*(MONTH($E84)-1)/12)*$H84</f>
        <v>60.722334271129021</v>
      </c>
      <c r="K84" s="230">
        <f>(SUM('1.  LRAMVA Summary'!F$54:F$65)+SUM('1.  LRAMVA Summary'!F$66:F$67)*(MONTH($E84)-1)/12)*$H84</f>
        <v>152.59711865643001</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322.76960399882057</v>
      </c>
    </row>
    <row r="85" spans="2:23" s="9" customFormat="1">
      <c r="B85" s="66"/>
      <c r="E85" s="214">
        <v>42309</v>
      </c>
      <c r="F85" s="214" t="s">
        <v>181</v>
      </c>
      <c r="G85" s="215" t="s">
        <v>69</v>
      </c>
      <c r="H85" s="229">
        <f t="shared" ref="H85:H86" si="23">C$34/12</f>
        <v>9.1666666666666665E-4</v>
      </c>
      <c r="I85" s="230">
        <f>(SUM('1.  LRAMVA Summary'!D$54:D$65)+SUM('1.  LRAMVA Summary'!D$66:D$67)*(MONTH($E85)-1)/12)*$H85</f>
        <v>121.61127896806842</v>
      </c>
      <c r="J85" s="230">
        <f>(SUM('1.  LRAMVA Summary'!E$54:E$65)+SUM('1.  LRAMVA Summary'!E$66:E$67)*(MONTH($E85)-1)/12)*$H85</f>
        <v>67.469260301254465</v>
      </c>
      <c r="K85" s="230">
        <f>(SUM('1.  LRAMVA Summary'!F$54:F$65)+SUM('1.  LRAMVA Summary'!F$66:F$67)*(MONTH($E85)-1)/12)*$H85</f>
        <v>169.5523540627</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358.63289333202289</v>
      </c>
    </row>
    <row r="86" spans="2:23" s="9" customFormat="1">
      <c r="B86" s="66"/>
      <c r="E86" s="214">
        <v>42339</v>
      </c>
      <c r="F86" s="214" t="s">
        <v>181</v>
      </c>
      <c r="G86" s="215" t="s">
        <v>69</v>
      </c>
      <c r="H86" s="229">
        <f t="shared" si="23"/>
        <v>9.1666666666666665E-4</v>
      </c>
      <c r="I86" s="230">
        <f>(SUM('1.  LRAMVA Summary'!D$54:D$65)+SUM('1.  LRAMVA Summary'!D$66:D$67)*(MONTH($E86)-1)/12)*$H86</f>
        <v>133.77240686487525</v>
      </c>
      <c r="J86" s="230">
        <f>(SUM('1.  LRAMVA Summary'!E$54:E$65)+SUM('1.  LRAMVA Summary'!E$66:E$67)*(MONTH($E86)-1)/12)*$H86</f>
        <v>74.216186331379902</v>
      </c>
      <c r="K86" s="230">
        <f>(SUM('1.  LRAMVA Summary'!F$54:F$65)+SUM('1.  LRAMVA Summary'!F$66:F$67)*(MONTH($E86)-1)/12)*$H86</f>
        <v>186.50758946897</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394.49618266522515</v>
      </c>
    </row>
    <row r="87" spans="2:23" s="9" customFormat="1" ht="15.75" thickBot="1">
      <c r="B87" s="66"/>
      <c r="E87" s="216" t="s">
        <v>464</v>
      </c>
      <c r="F87" s="216"/>
      <c r="G87" s="217"/>
      <c r="H87" s="218"/>
      <c r="I87" s="219">
        <f>SUM(I74:I86)</f>
        <v>814.90612479421111</v>
      </c>
      <c r="J87" s="219">
        <f>SUM(J74:J86)</f>
        <v>452.10537970958785</v>
      </c>
      <c r="K87" s="219">
        <f t="shared" ref="K87:O87" si="24">SUM(K74:K86)</f>
        <v>1136.1549107237834</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2403.1664152275821</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814.90612479421111</v>
      </c>
      <c r="J89" s="228">
        <f t="shared" ref="J89" si="26">J87+J88</f>
        <v>452.10537970958785</v>
      </c>
      <c r="K89" s="228">
        <f t="shared" ref="K89" si="27">K87+K88</f>
        <v>1136.1549107237834</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2403.1664152275821</v>
      </c>
    </row>
    <row r="90" spans="2:23" s="9" customFormat="1">
      <c r="B90" s="66"/>
      <c r="E90" s="214">
        <v>42370</v>
      </c>
      <c r="F90" s="214" t="s">
        <v>183</v>
      </c>
      <c r="G90" s="215" t="s">
        <v>65</v>
      </c>
      <c r="H90" s="229">
        <f>$C$35/12</f>
        <v>9.1666666666666665E-4</v>
      </c>
      <c r="I90" s="230">
        <f>(SUM('1.  LRAMVA Summary'!D$54:D$68)+SUM('1.  LRAMVA Summary'!D$69:D$70)*(MONTH($E90)-1)/12)*$H90</f>
        <v>145.9335347616821</v>
      </c>
      <c r="J90" s="230">
        <f>(SUM('1.  LRAMVA Summary'!E$54:E$68)+SUM('1.  LRAMVA Summary'!E$69:E$70)*(MONTH($E90)-1)/12)*$H90</f>
        <v>80.963112361505353</v>
      </c>
      <c r="K90" s="230">
        <f>(SUM('1.  LRAMVA Summary'!F$54:F$68)+SUM('1.  LRAMVA Summary'!F$69:F$70)*(MONTH($E90)-1)/12)*$H90</f>
        <v>203.46282487523999</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430.35947199842747</v>
      </c>
    </row>
    <row r="91" spans="2:23" s="9" customFormat="1">
      <c r="B91" s="66"/>
      <c r="E91" s="214">
        <v>42401</v>
      </c>
      <c r="F91" s="214" t="s">
        <v>183</v>
      </c>
      <c r="G91" s="215" t="s">
        <v>65</v>
      </c>
      <c r="H91" s="229">
        <f t="shared" ref="H91:H92" si="34">$C$35/12</f>
        <v>9.1666666666666665E-4</v>
      </c>
      <c r="I91" s="230">
        <f>(SUM('1.  LRAMVA Summary'!D$54:D$68)+SUM('1.  LRAMVA Summary'!D$69:D$70)*(MONTH($E91)-1)/12)*$H91</f>
        <v>163.40241730021822</v>
      </c>
      <c r="J91" s="230">
        <f>(SUM('1.  LRAMVA Summary'!E$54:E$68)+SUM('1.  LRAMVA Summary'!E$69:E$70)*(MONTH($E91)-1)/12)*$H91</f>
        <v>88.963932001224947</v>
      </c>
      <c r="K91" s="230">
        <f>(SUM('1.  LRAMVA Summary'!F$54:F$68)+SUM('1.  LRAMVA Summary'!F$69:F$70)*(MONTH($E91)-1)/12)*$H91</f>
        <v>229.71404263056775</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482.08039193201091</v>
      </c>
    </row>
    <row r="92" spans="2:23" s="9" customFormat="1" ht="14.25" customHeight="1">
      <c r="B92" s="66"/>
      <c r="E92" s="214">
        <v>42430</v>
      </c>
      <c r="F92" s="214" t="s">
        <v>183</v>
      </c>
      <c r="G92" s="215" t="s">
        <v>65</v>
      </c>
      <c r="H92" s="229">
        <f t="shared" si="34"/>
        <v>9.1666666666666665E-4</v>
      </c>
      <c r="I92" s="230">
        <f>(SUM('1.  LRAMVA Summary'!D$54:D$68)+SUM('1.  LRAMVA Summary'!D$69:D$70)*(MONTH($E92)-1)/12)*$H92</f>
        <v>180.87129983875431</v>
      </c>
      <c r="J92" s="230">
        <f>(SUM('1.  LRAMVA Summary'!E$54:E$68)+SUM('1.  LRAMVA Summary'!E$69:E$70)*(MONTH($E92)-1)/12)*$H92</f>
        <v>96.964751640944527</v>
      </c>
      <c r="K92" s="230">
        <f>(SUM('1.  LRAMVA Summary'!F$54:F$68)+SUM('1.  LRAMVA Summary'!F$69:F$70)*(MONTH($E92)-1)/12)*$H92</f>
        <v>255.9652603858955</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533.80131186559436</v>
      </c>
    </row>
    <row r="93" spans="2:23" s="8" customFormat="1">
      <c r="B93" s="239"/>
      <c r="D93" s="9"/>
      <c r="E93" s="214">
        <v>42461</v>
      </c>
      <c r="F93" s="214" t="s">
        <v>183</v>
      </c>
      <c r="G93" s="215" t="s">
        <v>66</v>
      </c>
      <c r="H93" s="229">
        <f>$C$36/12</f>
        <v>9.1666666666666665E-4</v>
      </c>
      <c r="I93" s="230">
        <f>(SUM('1.  LRAMVA Summary'!D$54:D$68)+SUM('1.  LRAMVA Summary'!D$69:D$70)*(MONTH($E93)-1)/12)*$H93</f>
        <v>198.34018237729046</v>
      </c>
      <c r="J93" s="230">
        <f>(SUM('1.  LRAMVA Summary'!E$54:E$68)+SUM('1.  LRAMVA Summary'!E$69:E$70)*(MONTH($E93)-1)/12)*$H93</f>
        <v>104.96557128066412</v>
      </c>
      <c r="K93" s="230">
        <f>(SUM('1.  LRAMVA Summary'!F$54:F$68)+SUM('1.  LRAMVA Summary'!F$69:F$70)*(MONTH($E93)-1)/12)*$H93</f>
        <v>282.21647814122321</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585.5222317991778</v>
      </c>
    </row>
    <row r="94" spans="2:23" s="9" customFormat="1">
      <c r="B94" s="66"/>
      <c r="E94" s="214">
        <v>42491</v>
      </c>
      <c r="F94" s="214" t="s">
        <v>183</v>
      </c>
      <c r="G94" s="215" t="s">
        <v>66</v>
      </c>
      <c r="H94" s="229">
        <f t="shared" ref="H94:H95" si="36">$C$36/12</f>
        <v>9.1666666666666665E-4</v>
      </c>
      <c r="I94" s="230">
        <f>(SUM('1.  LRAMVA Summary'!D$54:D$68)+SUM('1.  LRAMVA Summary'!D$69:D$70)*(MONTH($E94)-1)/12)*$H94</f>
        <v>215.80906491582658</v>
      </c>
      <c r="J94" s="230">
        <f>(SUM('1.  LRAMVA Summary'!E$54:E$68)+SUM('1.  LRAMVA Summary'!E$69:E$70)*(MONTH($E94)-1)/12)*$H94</f>
        <v>112.9663909203837</v>
      </c>
      <c r="K94" s="230">
        <f>(SUM('1.  LRAMVA Summary'!F$54:F$68)+SUM('1.  LRAMVA Summary'!F$69:F$70)*(MONTH($E94)-1)/12)*$H94</f>
        <v>308.46769589655094</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637.24315173276125</v>
      </c>
    </row>
    <row r="95" spans="2:23" s="238" customFormat="1">
      <c r="B95" s="237"/>
      <c r="D95" s="9"/>
      <c r="E95" s="214">
        <v>42522</v>
      </c>
      <c r="F95" s="214" t="s">
        <v>183</v>
      </c>
      <c r="G95" s="215" t="s">
        <v>66</v>
      </c>
      <c r="H95" s="229">
        <f t="shared" si="36"/>
        <v>9.1666666666666665E-4</v>
      </c>
      <c r="I95" s="230">
        <f>(SUM('1.  LRAMVA Summary'!D$54:D$68)+SUM('1.  LRAMVA Summary'!D$69:D$70)*(MONTH($E95)-1)/12)*$H95</f>
        <v>233.27794745436267</v>
      </c>
      <c r="J95" s="230">
        <f>(SUM('1.  LRAMVA Summary'!E$54:E$68)+SUM('1.  LRAMVA Summary'!E$69:E$70)*(MONTH($E95)-1)/12)*$H95</f>
        <v>120.96721056010328</v>
      </c>
      <c r="K95" s="230">
        <f>(SUM('1.  LRAMVA Summary'!F$54:F$68)+SUM('1.  LRAMVA Summary'!F$69:F$70)*(MONTH($E95)-1)/12)*$H95</f>
        <v>334.71891365187867</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688.96407166634458</v>
      </c>
    </row>
    <row r="96" spans="2:23" s="9" customFormat="1">
      <c r="B96" s="66"/>
      <c r="E96" s="214">
        <v>42552</v>
      </c>
      <c r="F96" s="214" t="s">
        <v>183</v>
      </c>
      <c r="G96" s="215" t="s">
        <v>68</v>
      </c>
      <c r="H96" s="229">
        <f>$C$37/12</f>
        <v>9.1666666666666665E-4</v>
      </c>
      <c r="I96" s="230">
        <f>(SUM('1.  LRAMVA Summary'!D$54:D$68)+SUM('1.  LRAMVA Summary'!D$69:D$70)*(MONTH($E96)-1)/12)*$H96</f>
        <v>250.7468299928988</v>
      </c>
      <c r="J96" s="230">
        <f>(SUM('1.  LRAMVA Summary'!E$54:E$68)+SUM('1.  LRAMVA Summary'!E$69:E$70)*(MONTH($E96)-1)/12)*$H96</f>
        <v>128.96803019982286</v>
      </c>
      <c r="K96" s="230">
        <f>(SUM('1.  LRAMVA Summary'!F$54:F$68)+SUM('1.  LRAMVA Summary'!F$69:F$70)*(MONTH($E96)-1)/12)*$H96</f>
        <v>360.9701314072064</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740.68499159992803</v>
      </c>
    </row>
    <row r="97" spans="2:23" s="9" customFormat="1">
      <c r="B97" s="66"/>
      <c r="E97" s="214">
        <v>42583</v>
      </c>
      <c r="F97" s="214" t="s">
        <v>183</v>
      </c>
      <c r="G97" s="215" t="s">
        <v>68</v>
      </c>
      <c r="H97" s="229">
        <f t="shared" ref="H97:H98" si="37">$C$37/12</f>
        <v>9.1666666666666665E-4</v>
      </c>
      <c r="I97" s="230">
        <f>(SUM('1.  LRAMVA Summary'!D$54:D$68)+SUM('1.  LRAMVA Summary'!D$69:D$70)*(MONTH($E97)-1)/12)*$H97</f>
        <v>268.21571253143492</v>
      </c>
      <c r="J97" s="230">
        <f>(SUM('1.  LRAMVA Summary'!E$54:E$68)+SUM('1.  LRAMVA Summary'!E$69:E$70)*(MONTH($E97)-1)/12)*$H97</f>
        <v>136.96884983954246</v>
      </c>
      <c r="K97" s="230">
        <f>(SUM('1.  LRAMVA Summary'!F$54:F$68)+SUM('1.  LRAMVA Summary'!F$69:F$70)*(MONTH($E97)-1)/12)*$H97</f>
        <v>387.22134916253418</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792.40591153351147</v>
      </c>
    </row>
    <row r="98" spans="2:23" s="9" customFormat="1">
      <c r="B98" s="66"/>
      <c r="E98" s="214">
        <v>42614</v>
      </c>
      <c r="F98" s="214" t="s">
        <v>183</v>
      </c>
      <c r="G98" s="215" t="s">
        <v>68</v>
      </c>
      <c r="H98" s="229">
        <f t="shared" si="37"/>
        <v>9.1666666666666665E-4</v>
      </c>
      <c r="I98" s="230">
        <f>(SUM('1.  LRAMVA Summary'!D$54:D$68)+SUM('1.  LRAMVA Summary'!D$69:D$70)*(MONTH($E98)-1)/12)*$H98</f>
        <v>285.68459506997107</v>
      </c>
      <c r="J98" s="230">
        <f>(SUM('1.  LRAMVA Summary'!E$54:E$68)+SUM('1.  LRAMVA Summary'!E$69:E$70)*(MONTH($E98)-1)/12)*$H98</f>
        <v>144.96966947926205</v>
      </c>
      <c r="K98" s="230">
        <f>(SUM('1.  LRAMVA Summary'!F$54:F$68)+SUM('1.  LRAMVA Summary'!F$69:F$70)*(MONTH($E98)-1)/12)*$H98</f>
        <v>413.47256691786191</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844.12683146709503</v>
      </c>
    </row>
    <row r="99" spans="2:23" s="9" customFormat="1">
      <c r="B99" s="66"/>
      <c r="E99" s="214">
        <v>42644</v>
      </c>
      <c r="F99" s="214" t="s">
        <v>183</v>
      </c>
      <c r="G99" s="215" t="s">
        <v>69</v>
      </c>
      <c r="H99" s="210">
        <f>$C$38/12</f>
        <v>9.1666666666666665E-4</v>
      </c>
      <c r="I99" s="230">
        <f>(SUM('1.  LRAMVA Summary'!D$54:D$68)+SUM('1.  LRAMVA Summary'!D$69:D$70)*(MONTH($E99)-1)/12)*$H99</f>
        <v>303.15347760850716</v>
      </c>
      <c r="J99" s="230">
        <f>(SUM('1.  LRAMVA Summary'!E$54:E$68)+SUM('1.  LRAMVA Summary'!E$69:E$70)*(MONTH($E99)-1)/12)*$H99</f>
        <v>152.97048911898162</v>
      </c>
      <c r="K99" s="230">
        <f>(SUM('1.  LRAMVA Summary'!F$54:F$68)+SUM('1.  LRAMVA Summary'!F$69:F$70)*(MONTH($E99)-1)/12)*$H99</f>
        <v>439.72378467318964</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895.84775140067836</v>
      </c>
    </row>
    <row r="100" spans="2:23" s="9" customFormat="1">
      <c r="B100" s="66"/>
      <c r="E100" s="214">
        <v>42675</v>
      </c>
      <c r="F100" s="214" t="s">
        <v>183</v>
      </c>
      <c r="G100" s="215" t="s">
        <v>69</v>
      </c>
      <c r="H100" s="210">
        <f t="shared" ref="H100:H101" si="38">$C$38/12</f>
        <v>9.1666666666666665E-4</v>
      </c>
      <c r="I100" s="230">
        <f>(SUM('1.  LRAMVA Summary'!D$54:D$68)+SUM('1.  LRAMVA Summary'!D$69:D$70)*(MONTH($E100)-1)/12)*$H100</f>
        <v>320.62236014704331</v>
      </c>
      <c r="J100" s="230">
        <f>(SUM('1.  LRAMVA Summary'!E$54:E$68)+SUM('1.  LRAMVA Summary'!E$69:E$70)*(MONTH($E100)-1)/12)*$H100</f>
        <v>160.97130875870121</v>
      </c>
      <c r="K100" s="230">
        <f>(SUM('1.  LRAMVA Summary'!F$54:F$68)+SUM('1.  LRAMVA Summary'!F$69:F$70)*(MONTH($E100)-1)/12)*$H100</f>
        <v>465.97500242851737</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947.56867133426181</v>
      </c>
    </row>
    <row r="101" spans="2:23" s="9" customFormat="1">
      <c r="B101" s="66"/>
      <c r="E101" s="214">
        <v>42705</v>
      </c>
      <c r="F101" s="214" t="s">
        <v>183</v>
      </c>
      <c r="G101" s="215" t="s">
        <v>69</v>
      </c>
      <c r="H101" s="210">
        <f t="shared" si="38"/>
        <v>9.1666666666666665E-4</v>
      </c>
      <c r="I101" s="230">
        <f>(SUM('1.  LRAMVA Summary'!D$54:D$68)+SUM('1.  LRAMVA Summary'!D$69:D$70)*(MONTH($E101)-1)/12)*$H101</f>
        <v>338.0912426855794</v>
      </c>
      <c r="J101" s="230">
        <f>(SUM('1.  LRAMVA Summary'!E$54:E$68)+SUM('1.  LRAMVA Summary'!E$69:E$70)*(MONTH($E101)-1)/12)*$H101</f>
        <v>168.97212839842081</v>
      </c>
      <c r="K101" s="230">
        <f>(SUM('1.  LRAMVA Summary'!F$54:F$68)+SUM('1.  LRAMVA Summary'!F$69:F$70)*(MONTH($E101)-1)/12)*$H101</f>
        <v>492.22622018384516</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999.28959126784537</v>
      </c>
    </row>
    <row r="102" spans="2:23" s="9" customFormat="1" ht="15.75" thickBot="1">
      <c r="B102" s="66"/>
      <c r="E102" s="216" t="s">
        <v>465</v>
      </c>
      <c r="F102" s="216"/>
      <c r="G102" s="217"/>
      <c r="H102" s="218"/>
      <c r="I102" s="219">
        <f>SUM(I89:I101)</f>
        <v>3719.0547894777801</v>
      </c>
      <c r="J102" s="219">
        <f>SUM(J89:J101)</f>
        <v>1951.7168242691448</v>
      </c>
      <c r="K102" s="219">
        <f t="shared" ref="K102:O102" si="39">SUM(K89:K101)</f>
        <v>5310.289181078294</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10981.060794825218</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3719.0547894777801</v>
      </c>
      <c r="J104" s="228">
        <f t="shared" ref="J104" si="41">J102+J103</f>
        <v>1951.7168242691448</v>
      </c>
      <c r="K104" s="228">
        <f t="shared" ref="K104" si="42">K102+K103</f>
        <v>5310.289181078294</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10981.060794825218</v>
      </c>
    </row>
    <row r="105" spans="2:23" s="9" customFormat="1">
      <c r="B105" s="66"/>
      <c r="E105" s="214">
        <v>42736</v>
      </c>
      <c r="F105" s="214" t="s">
        <v>184</v>
      </c>
      <c r="G105" s="215" t="s">
        <v>65</v>
      </c>
      <c r="H105" s="240">
        <f>$C$39/12</f>
        <v>9.1666666666666665E-4</v>
      </c>
      <c r="I105" s="230">
        <f>(SUM('1.  LRAMVA Summary'!D$54:D$71)+SUM('1.  LRAMVA Summary'!D$72:D$73)*(MONTH($E105)-1)/12)*$H105</f>
        <v>355.5601252241155</v>
      </c>
      <c r="J105" s="230">
        <f>(SUM('1.  LRAMVA Summary'!E$54:E$71)+SUM('1.  LRAMVA Summary'!E$72:E$73)*(MONTH($E105)-1)/12)*$H105</f>
        <v>176.9729480381404</v>
      </c>
      <c r="K105" s="230">
        <f>(SUM('1.  LRAMVA Summary'!F$54:F$71)+SUM('1.  LRAMVA Summary'!F$72:F$73)*(MONTH($E105)-1)/12)*$H105</f>
        <v>518.47743793917277</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1051.0105112014287</v>
      </c>
    </row>
    <row r="106" spans="2:23" s="9" customFormat="1">
      <c r="B106" s="66"/>
      <c r="E106" s="214">
        <v>42767</v>
      </c>
      <c r="F106" s="214" t="s">
        <v>184</v>
      </c>
      <c r="G106" s="215" t="s">
        <v>65</v>
      </c>
      <c r="H106" s="240">
        <f t="shared" ref="H106:H107" si="48">$C$39/12</f>
        <v>9.1666666666666665E-4</v>
      </c>
      <c r="I106" s="230">
        <f>(SUM('1.  LRAMVA Summary'!D$54:D$71)+SUM('1.  LRAMVA Summary'!D$72:D$73)*(MONTH($E106)-1)/12)*$H106</f>
        <v>355.5601252241155</v>
      </c>
      <c r="J106" s="230">
        <f>(SUM('1.  LRAMVA Summary'!E$54:E$71)+SUM('1.  LRAMVA Summary'!E$72:E$73)*(MONTH($E106)-1)/12)*$H106</f>
        <v>176.9729480381404</v>
      </c>
      <c r="K106" s="230">
        <f>(SUM('1.  LRAMVA Summary'!F$54:F$71)+SUM('1.  LRAMVA Summary'!F$72:F$73)*(MONTH($E106)-1)/12)*$H106</f>
        <v>518.47743793917277</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1051.0105112014287</v>
      </c>
    </row>
    <row r="107" spans="2:23" s="9" customFormat="1">
      <c r="B107" s="66"/>
      <c r="E107" s="214">
        <v>42795</v>
      </c>
      <c r="F107" s="214" t="s">
        <v>184</v>
      </c>
      <c r="G107" s="215" t="s">
        <v>65</v>
      </c>
      <c r="H107" s="240">
        <f t="shared" si="48"/>
        <v>9.1666666666666665E-4</v>
      </c>
      <c r="I107" s="230">
        <f>(SUM('1.  LRAMVA Summary'!D$54:D$71)+SUM('1.  LRAMVA Summary'!D$72:D$73)*(MONTH($E107)-1)/12)*$H107</f>
        <v>355.5601252241155</v>
      </c>
      <c r="J107" s="230">
        <f>(SUM('1.  LRAMVA Summary'!E$54:E$71)+SUM('1.  LRAMVA Summary'!E$72:E$73)*(MONTH($E107)-1)/12)*$H107</f>
        <v>176.9729480381404</v>
      </c>
      <c r="K107" s="230">
        <f>(SUM('1.  LRAMVA Summary'!F$54:F$71)+SUM('1.  LRAMVA Summary'!F$72:F$73)*(MONTH($E107)-1)/12)*$H107</f>
        <v>518.47743793917277</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1051.0105112014287</v>
      </c>
    </row>
    <row r="108" spans="2:23" s="8" customFormat="1">
      <c r="B108" s="239"/>
      <c r="E108" s="214">
        <v>42826</v>
      </c>
      <c r="F108" s="214" t="s">
        <v>184</v>
      </c>
      <c r="G108" s="215" t="s">
        <v>66</v>
      </c>
      <c r="H108" s="240">
        <f>$C$40/12</f>
        <v>9.1666666666666665E-4</v>
      </c>
      <c r="I108" s="230">
        <f>(SUM('1.  LRAMVA Summary'!D$54:D$71)+SUM('1.  LRAMVA Summary'!D$72:D$73)*(MONTH($E108)-1)/12)*$H108</f>
        <v>355.5601252241155</v>
      </c>
      <c r="J108" s="230">
        <f>(SUM('1.  LRAMVA Summary'!E$54:E$71)+SUM('1.  LRAMVA Summary'!E$72:E$73)*(MONTH($E108)-1)/12)*$H108</f>
        <v>176.9729480381404</v>
      </c>
      <c r="K108" s="230">
        <f>(SUM('1.  LRAMVA Summary'!F$54:F$71)+SUM('1.  LRAMVA Summary'!F$72:F$73)*(MONTH($E108)-1)/12)*$H108</f>
        <v>518.47743793917277</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1051.0105112014287</v>
      </c>
    </row>
    <row r="109" spans="2:23" s="9" customFormat="1">
      <c r="B109" s="66"/>
      <c r="E109" s="214">
        <v>42856</v>
      </c>
      <c r="F109" s="214" t="s">
        <v>184</v>
      </c>
      <c r="G109" s="215" t="s">
        <v>66</v>
      </c>
      <c r="H109" s="240">
        <f t="shared" ref="H109:H110" si="50">$C$40/12</f>
        <v>9.1666666666666665E-4</v>
      </c>
      <c r="I109" s="230">
        <f>(SUM('1.  LRAMVA Summary'!D$54:D$71)+SUM('1.  LRAMVA Summary'!D$72:D$73)*(MONTH($E109)-1)/12)*$H109</f>
        <v>355.5601252241155</v>
      </c>
      <c r="J109" s="230">
        <f>(SUM('1.  LRAMVA Summary'!E$54:E$71)+SUM('1.  LRAMVA Summary'!E$72:E$73)*(MONTH($E109)-1)/12)*$H109</f>
        <v>176.9729480381404</v>
      </c>
      <c r="K109" s="230">
        <f>(SUM('1.  LRAMVA Summary'!F$54:F$71)+SUM('1.  LRAMVA Summary'!F$72:F$73)*(MONTH($E109)-1)/12)*$H109</f>
        <v>518.47743793917277</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1051.0105112014287</v>
      </c>
    </row>
    <row r="110" spans="2:23" s="238" customFormat="1">
      <c r="B110" s="237"/>
      <c r="E110" s="214">
        <v>42887</v>
      </c>
      <c r="F110" s="214" t="s">
        <v>184</v>
      </c>
      <c r="G110" s="215" t="s">
        <v>66</v>
      </c>
      <c r="H110" s="240">
        <f t="shared" si="50"/>
        <v>9.1666666666666665E-4</v>
      </c>
      <c r="I110" s="230">
        <f>(SUM('1.  LRAMVA Summary'!D$54:D$71)+SUM('1.  LRAMVA Summary'!D$72:D$73)*(MONTH($E110)-1)/12)*$H110</f>
        <v>355.5601252241155</v>
      </c>
      <c r="J110" s="230">
        <f>(SUM('1.  LRAMVA Summary'!E$54:E$71)+SUM('1.  LRAMVA Summary'!E$72:E$73)*(MONTH($E110)-1)/12)*$H110</f>
        <v>176.9729480381404</v>
      </c>
      <c r="K110" s="230">
        <f>(SUM('1.  LRAMVA Summary'!F$54:F$71)+SUM('1.  LRAMVA Summary'!F$72:F$73)*(MONTH($E110)-1)/12)*$H110</f>
        <v>518.47743793917277</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1051.0105112014287</v>
      </c>
    </row>
    <row r="111" spans="2:23" s="9" customFormat="1">
      <c r="B111" s="66"/>
      <c r="E111" s="214">
        <v>42917</v>
      </c>
      <c r="F111" s="214" t="s">
        <v>184</v>
      </c>
      <c r="G111" s="215" t="s">
        <v>68</v>
      </c>
      <c r="H111" s="240">
        <f>$C$41/12</f>
        <v>9.1666666666666665E-4</v>
      </c>
      <c r="I111" s="230">
        <f>(SUM('1.  LRAMVA Summary'!D$54:D$71)+SUM('1.  LRAMVA Summary'!D$72:D$73)*(MONTH($E111)-1)/12)*$H111</f>
        <v>355.5601252241155</v>
      </c>
      <c r="J111" s="230">
        <f>(SUM('1.  LRAMVA Summary'!E$54:E$71)+SUM('1.  LRAMVA Summary'!E$72:E$73)*(MONTH($E111)-1)/12)*$H111</f>
        <v>176.9729480381404</v>
      </c>
      <c r="K111" s="230">
        <f>(SUM('1.  LRAMVA Summary'!F$54:F$71)+SUM('1.  LRAMVA Summary'!F$72:F$73)*(MONTH($E111)-1)/12)*$H111</f>
        <v>518.47743793917277</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1051.0105112014287</v>
      </c>
    </row>
    <row r="112" spans="2:23" s="9" customFormat="1">
      <c r="B112" s="66"/>
      <c r="E112" s="214">
        <v>42948</v>
      </c>
      <c r="F112" s="214" t="s">
        <v>184</v>
      </c>
      <c r="G112" s="215" t="s">
        <v>68</v>
      </c>
      <c r="H112" s="240">
        <f t="shared" ref="H112:H113" si="51">$C$41/12</f>
        <v>9.1666666666666665E-4</v>
      </c>
      <c r="I112" s="230">
        <f>(SUM('1.  LRAMVA Summary'!D$54:D$71)+SUM('1.  LRAMVA Summary'!D$72:D$73)*(MONTH($E112)-1)/12)*$H112</f>
        <v>355.5601252241155</v>
      </c>
      <c r="J112" s="230">
        <f>(SUM('1.  LRAMVA Summary'!E$54:E$71)+SUM('1.  LRAMVA Summary'!E$72:E$73)*(MONTH($E112)-1)/12)*$H112</f>
        <v>176.9729480381404</v>
      </c>
      <c r="K112" s="230">
        <f>(SUM('1.  LRAMVA Summary'!F$54:F$71)+SUM('1.  LRAMVA Summary'!F$72:F$73)*(MONTH($E112)-1)/12)*$H112</f>
        <v>518.47743793917277</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1051.0105112014287</v>
      </c>
    </row>
    <row r="113" spans="2:23" s="9" customFormat="1">
      <c r="B113" s="66"/>
      <c r="E113" s="214">
        <v>42979</v>
      </c>
      <c r="F113" s="214" t="s">
        <v>184</v>
      </c>
      <c r="G113" s="215" t="s">
        <v>68</v>
      </c>
      <c r="H113" s="240">
        <f t="shared" si="51"/>
        <v>9.1666666666666665E-4</v>
      </c>
      <c r="I113" s="230">
        <f>(SUM('1.  LRAMVA Summary'!D$54:D$71)+SUM('1.  LRAMVA Summary'!D$72:D$73)*(MONTH($E113)-1)/12)*$H113</f>
        <v>355.5601252241155</v>
      </c>
      <c r="J113" s="230">
        <f>(SUM('1.  LRAMVA Summary'!E$54:E$71)+SUM('1.  LRAMVA Summary'!E$72:E$73)*(MONTH($E113)-1)/12)*$H113</f>
        <v>176.9729480381404</v>
      </c>
      <c r="K113" s="230">
        <f>(SUM('1.  LRAMVA Summary'!F$54:F$71)+SUM('1.  LRAMVA Summary'!F$72:F$73)*(MONTH($E113)-1)/12)*$H113</f>
        <v>518.47743793917277</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1051.0105112014287</v>
      </c>
    </row>
    <row r="114" spans="2:23" s="9" customFormat="1">
      <c r="B114" s="66"/>
      <c r="E114" s="214">
        <v>43009</v>
      </c>
      <c r="F114" s="214" t="s">
        <v>184</v>
      </c>
      <c r="G114" s="215" t="s">
        <v>69</v>
      </c>
      <c r="H114" s="240">
        <f>$C$42/12</f>
        <v>1.25E-3</v>
      </c>
      <c r="I114" s="230">
        <f>(SUM('1.  LRAMVA Summary'!D$54:D$71)+SUM('1.  LRAMVA Summary'!D$72:D$73)*(MONTH($E114)-1)/12)*$H114</f>
        <v>484.85471621470293</v>
      </c>
      <c r="J114" s="230">
        <f>(SUM('1.  LRAMVA Summary'!E$54:E$71)+SUM('1.  LRAMVA Summary'!E$72:E$73)*(MONTH($E114)-1)/12)*$H114</f>
        <v>241.32674732473691</v>
      </c>
      <c r="K114" s="230">
        <f>(SUM('1.  LRAMVA Summary'!F$54:F$71)+SUM('1.  LRAMVA Summary'!F$72:F$73)*(MONTH($E114)-1)/12)*$H114</f>
        <v>707.01468809887206</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1433.1961516383119</v>
      </c>
    </row>
    <row r="115" spans="2:23" s="9" customFormat="1">
      <c r="B115" s="66"/>
      <c r="E115" s="214">
        <v>43040</v>
      </c>
      <c r="F115" s="214" t="s">
        <v>184</v>
      </c>
      <c r="G115" s="215" t="s">
        <v>69</v>
      </c>
      <c r="H115" s="240">
        <f t="shared" ref="H115:H116" si="52">$C$42/12</f>
        <v>1.25E-3</v>
      </c>
      <c r="I115" s="230">
        <f>(SUM('1.  LRAMVA Summary'!D$54:D$71)+SUM('1.  LRAMVA Summary'!D$72:D$73)*(MONTH($E115)-1)/12)*$H115</f>
        <v>484.85471621470293</v>
      </c>
      <c r="J115" s="230">
        <f>(SUM('1.  LRAMVA Summary'!E$54:E$71)+SUM('1.  LRAMVA Summary'!E$72:E$73)*(MONTH($E115)-1)/12)*$H115</f>
        <v>241.32674732473691</v>
      </c>
      <c r="K115" s="230">
        <f>(SUM('1.  LRAMVA Summary'!F$54:F$71)+SUM('1.  LRAMVA Summary'!F$72:F$73)*(MONTH($E115)-1)/12)*$H115</f>
        <v>707.01468809887206</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1433.1961516383119</v>
      </c>
    </row>
    <row r="116" spans="2:23" s="9" customFormat="1">
      <c r="B116" s="66"/>
      <c r="E116" s="214">
        <v>43070</v>
      </c>
      <c r="F116" s="214" t="s">
        <v>184</v>
      </c>
      <c r="G116" s="215" t="s">
        <v>69</v>
      </c>
      <c r="H116" s="240">
        <f t="shared" si="52"/>
        <v>1.25E-3</v>
      </c>
      <c r="I116" s="230">
        <f>(SUM('1.  LRAMVA Summary'!D$54:D$71)+SUM('1.  LRAMVA Summary'!D$72:D$73)*(MONTH($E116)-1)/12)*$H116</f>
        <v>484.85471621470293</v>
      </c>
      <c r="J116" s="230">
        <f>(SUM('1.  LRAMVA Summary'!E$54:E$71)+SUM('1.  LRAMVA Summary'!E$72:E$73)*(MONTH($E116)-1)/12)*$H116</f>
        <v>241.32674732473691</v>
      </c>
      <c r="K116" s="230">
        <f>(SUM('1.  LRAMVA Summary'!F$54:F$71)+SUM('1.  LRAMVA Summary'!F$72:F$73)*(MONTH($E116)-1)/12)*$H116</f>
        <v>707.01468809887206</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1433.1961516383119</v>
      </c>
    </row>
    <row r="117" spans="2:23" s="9" customFormat="1" ht="15.75" thickBot="1">
      <c r="B117" s="66"/>
      <c r="E117" s="216" t="s">
        <v>466</v>
      </c>
      <c r="F117" s="216"/>
      <c r="G117" s="217"/>
      <c r="H117" s="218"/>
      <c r="I117" s="219">
        <f>SUM(I104:I116)</f>
        <v>8373.6600651389308</v>
      </c>
      <c r="J117" s="219">
        <f>SUM(J104:J116)</f>
        <v>4268.4535985866178</v>
      </c>
      <c r="K117" s="219">
        <f t="shared" ref="K117:O117" si="53">SUM(K104:K116)</f>
        <v>12097.630186827466</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24739.743850553008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8373.6600651389308</v>
      </c>
      <c r="J119" s="228">
        <f t="shared" ref="J119" si="55">J117+J118</f>
        <v>4268.4535985866178</v>
      </c>
      <c r="K119" s="228">
        <f t="shared" ref="K119" si="56">K117+K118</f>
        <v>12097.630186827466</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24739.743850553008</v>
      </c>
    </row>
    <row r="120" spans="2:23" s="9" customFormat="1">
      <c r="B120" s="66"/>
      <c r="E120" s="214">
        <v>43101</v>
      </c>
      <c r="F120" s="214" t="s">
        <v>185</v>
      </c>
      <c r="G120" s="215" t="s">
        <v>65</v>
      </c>
      <c r="H120" s="240">
        <f>$C$43/12</f>
        <v>1.25E-3</v>
      </c>
      <c r="I120" s="230">
        <f>(SUM('1.  LRAMVA Summary'!D$54:D$74)+SUM('1.  LRAMVA Summary'!D$75:D$76)*(MONTH($E120)-1)/12)*$H120</f>
        <v>484.85471621470293</v>
      </c>
      <c r="J120" s="230">
        <f>(SUM('1.  LRAMVA Summary'!E$54:E$74)+SUM('1.  LRAMVA Summary'!E$75:E$76)*(MONTH($E120)-1)/12)*$H120</f>
        <v>241.32674732473691</v>
      </c>
      <c r="K120" s="230">
        <f>(SUM('1.  LRAMVA Summary'!F$54:F$74)+SUM('1.  LRAMVA Summary'!F$75:F$76)*(MONTH($E120)-1)/12)*$H120</f>
        <v>707.01468809887206</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1433.1961516383119</v>
      </c>
    </row>
    <row r="121" spans="2:23" s="9" customFormat="1">
      <c r="B121" s="66"/>
      <c r="E121" s="214">
        <v>43132</v>
      </c>
      <c r="F121" s="214" t="s">
        <v>185</v>
      </c>
      <c r="G121" s="215" t="s">
        <v>65</v>
      </c>
      <c r="H121" s="240">
        <f t="shared" ref="H121:H122" si="62">$C$43/12</f>
        <v>1.25E-3</v>
      </c>
      <c r="I121" s="230">
        <f>(SUM('1.  LRAMVA Summary'!D$54:D$74)+SUM('1.  LRAMVA Summary'!D$75:D$76)*(MONTH($E121)-1)/12)*$H121</f>
        <v>484.85471621470293</v>
      </c>
      <c r="J121" s="230">
        <f>(SUM('1.  LRAMVA Summary'!E$54:E$74)+SUM('1.  LRAMVA Summary'!E$75:E$76)*(MONTH($E121)-1)/12)*$H121</f>
        <v>241.32674732473691</v>
      </c>
      <c r="K121" s="230">
        <f>(SUM('1.  LRAMVA Summary'!F$54:F$74)+SUM('1.  LRAMVA Summary'!F$75:F$76)*(MONTH($E121)-1)/12)*$H121</f>
        <v>707.01468809887206</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1433.1961516383119</v>
      </c>
    </row>
    <row r="122" spans="2:23" s="9" customFormat="1">
      <c r="B122" s="66"/>
      <c r="E122" s="214">
        <v>43160</v>
      </c>
      <c r="F122" s="214" t="s">
        <v>185</v>
      </c>
      <c r="G122" s="215" t="s">
        <v>65</v>
      </c>
      <c r="H122" s="240">
        <f t="shared" si="62"/>
        <v>1.25E-3</v>
      </c>
      <c r="I122" s="230">
        <f>(SUM('1.  LRAMVA Summary'!D$54:D$74)+SUM('1.  LRAMVA Summary'!D$75:D$76)*(MONTH($E122)-1)/12)*$H122</f>
        <v>484.85471621470293</v>
      </c>
      <c r="J122" s="230">
        <f>(SUM('1.  LRAMVA Summary'!E$54:E$74)+SUM('1.  LRAMVA Summary'!E$75:E$76)*(MONTH($E122)-1)/12)*$H122</f>
        <v>241.32674732473691</v>
      </c>
      <c r="K122" s="230">
        <f>(SUM('1.  LRAMVA Summary'!F$54:F$74)+SUM('1.  LRAMVA Summary'!F$75:F$76)*(MONTH($E122)-1)/12)*$H122</f>
        <v>707.01468809887206</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1433.1961516383119</v>
      </c>
    </row>
    <row r="123" spans="2:23" s="8" customFormat="1">
      <c r="B123" s="239"/>
      <c r="E123" s="214">
        <v>43191</v>
      </c>
      <c r="F123" s="214" t="s">
        <v>185</v>
      </c>
      <c r="G123" s="215" t="s">
        <v>66</v>
      </c>
      <c r="H123" s="240">
        <f>$C$44/12</f>
        <v>1.575E-3</v>
      </c>
      <c r="I123" s="230">
        <f>(SUM('1.  LRAMVA Summary'!D$54:D$74)+SUM('1.  LRAMVA Summary'!D$75:D$76)*(MONTH($E123)-1)/12)*$H123</f>
        <v>610.91694243052575</v>
      </c>
      <c r="J123" s="230">
        <f>(SUM('1.  LRAMVA Summary'!E$54:E$74)+SUM('1.  LRAMVA Summary'!E$75:E$76)*(MONTH($E123)-1)/12)*$H123</f>
        <v>304.0717016291685</v>
      </c>
      <c r="K123" s="230">
        <f>(SUM('1.  LRAMVA Summary'!F$54:F$74)+SUM('1.  LRAMVA Summary'!F$75:F$76)*(MONTH($E123)-1)/12)*$H123</f>
        <v>890.83850700457867</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1805.827151064273</v>
      </c>
    </row>
    <row r="124" spans="2:23" s="9" customFormat="1">
      <c r="B124" s="66"/>
      <c r="E124" s="214">
        <v>43221</v>
      </c>
      <c r="F124" s="214" t="s">
        <v>185</v>
      </c>
      <c r="G124" s="215" t="s">
        <v>66</v>
      </c>
      <c r="H124" s="240">
        <f t="shared" ref="H124:H125" si="64">$C$44/12</f>
        <v>1.575E-3</v>
      </c>
      <c r="I124" s="230">
        <f>(SUM('1.  LRAMVA Summary'!D$54:D$74)+SUM('1.  LRAMVA Summary'!D$75:D$76)*(MONTH($E124)-1)/12)*$H124</f>
        <v>610.91694243052575</v>
      </c>
      <c r="J124" s="230">
        <f>(SUM('1.  LRAMVA Summary'!E$54:E$74)+SUM('1.  LRAMVA Summary'!E$75:E$76)*(MONTH($E124)-1)/12)*$H124</f>
        <v>304.0717016291685</v>
      </c>
      <c r="K124" s="230">
        <f>(SUM('1.  LRAMVA Summary'!F$54:F$74)+SUM('1.  LRAMVA Summary'!F$75:F$76)*(MONTH($E124)-1)/12)*$H124</f>
        <v>890.83850700457867</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1805.827151064273</v>
      </c>
    </row>
    <row r="125" spans="2:23" s="238" customFormat="1">
      <c r="B125" s="237"/>
      <c r="E125" s="214">
        <v>43252</v>
      </c>
      <c r="F125" s="214" t="s">
        <v>185</v>
      </c>
      <c r="G125" s="215" t="s">
        <v>66</v>
      </c>
      <c r="H125" s="240">
        <f t="shared" si="64"/>
        <v>1.575E-3</v>
      </c>
      <c r="I125" s="230">
        <f>(SUM('1.  LRAMVA Summary'!D$54:D$74)+SUM('1.  LRAMVA Summary'!D$75:D$76)*(MONTH($E125)-1)/12)*$H125</f>
        <v>610.91694243052575</v>
      </c>
      <c r="J125" s="230">
        <f>(SUM('1.  LRAMVA Summary'!E$54:E$74)+SUM('1.  LRAMVA Summary'!E$75:E$76)*(MONTH($E125)-1)/12)*$H125</f>
        <v>304.0717016291685</v>
      </c>
      <c r="K125" s="230">
        <f>(SUM('1.  LRAMVA Summary'!F$54:F$74)+SUM('1.  LRAMVA Summary'!F$75:F$76)*(MONTH($E125)-1)/12)*$H125</f>
        <v>890.83850700457867</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1805.827151064273</v>
      </c>
    </row>
    <row r="126" spans="2:23" s="9" customFormat="1">
      <c r="B126" s="66"/>
      <c r="E126" s="214">
        <v>43282</v>
      </c>
      <c r="F126" s="214" t="s">
        <v>185</v>
      </c>
      <c r="G126" s="215" t="s">
        <v>68</v>
      </c>
      <c r="H126" s="240">
        <f>$C$45/12</f>
        <v>1.575E-3</v>
      </c>
      <c r="I126" s="230">
        <f>(SUM('1.  LRAMVA Summary'!D$54:D$74)+SUM('1.  LRAMVA Summary'!D$75:D$76)*(MONTH($E126)-1)/12)*$H126</f>
        <v>610.91694243052575</v>
      </c>
      <c r="J126" s="230">
        <f>(SUM('1.  LRAMVA Summary'!E$54:E$74)+SUM('1.  LRAMVA Summary'!E$75:E$76)*(MONTH($E126)-1)/12)*$H126</f>
        <v>304.0717016291685</v>
      </c>
      <c r="K126" s="230">
        <f>(SUM('1.  LRAMVA Summary'!F$54:F$74)+SUM('1.  LRAMVA Summary'!F$75:F$76)*(MONTH($E126)-1)/12)*$H126</f>
        <v>890.83850700457867</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1805.827151064273</v>
      </c>
    </row>
    <row r="127" spans="2:23" s="9" customFormat="1">
      <c r="B127" s="66"/>
      <c r="E127" s="214">
        <v>43313</v>
      </c>
      <c r="F127" s="214" t="s">
        <v>185</v>
      </c>
      <c r="G127" s="215" t="s">
        <v>68</v>
      </c>
      <c r="H127" s="240">
        <f t="shared" ref="H127:H128" si="65">$C$45/12</f>
        <v>1.575E-3</v>
      </c>
      <c r="I127" s="230">
        <f>(SUM('1.  LRAMVA Summary'!D$54:D$74)+SUM('1.  LRAMVA Summary'!D$75:D$76)*(MONTH($E127)-1)/12)*$H127</f>
        <v>610.91694243052575</v>
      </c>
      <c r="J127" s="230">
        <f>(SUM('1.  LRAMVA Summary'!E$54:E$74)+SUM('1.  LRAMVA Summary'!E$75:E$76)*(MONTH($E127)-1)/12)*$H127</f>
        <v>304.0717016291685</v>
      </c>
      <c r="K127" s="230">
        <f>(SUM('1.  LRAMVA Summary'!F$54:F$74)+SUM('1.  LRAMVA Summary'!F$75:F$76)*(MONTH($E127)-1)/12)*$H127</f>
        <v>890.83850700457867</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1805.827151064273</v>
      </c>
    </row>
    <row r="128" spans="2:23" s="9" customFormat="1">
      <c r="B128" s="66"/>
      <c r="E128" s="214">
        <v>43344</v>
      </c>
      <c r="F128" s="214" t="s">
        <v>185</v>
      </c>
      <c r="G128" s="215" t="s">
        <v>68</v>
      </c>
      <c r="H128" s="240">
        <f t="shared" si="65"/>
        <v>1.575E-3</v>
      </c>
      <c r="I128" s="230">
        <f>(SUM('1.  LRAMVA Summary'!D$54:D$74)+SUM('1.  LRAMVA Summary'!D$75:D$76)*(MONTH($E128)-1)/12)*$H128</f>
        <v>610.91694243052575</v>
      </c>
      <c r="J128" s="230">
        <f>(SUM('1.  LRAMVA Summary'!E$54:E$74)+SUM('1.  LRAMVA Summary'!E$75:E$76)*(MONTH($E128)-1)/12)*$H128</f>
        <v>304.0717016291685</v>
      </c>
      <c r="K128" s="230">
        <f>(SUM('1.  LRAMVA Summary'!F$54:F$74)+SUM('1.  LRAMVA Summary'!F$75:F$76)*(MONTH($E128)-1)/12)*$H128</f>
        <v>890.83850700457867</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1805.827151064273</v>
      </c>
    </row>
    <row r="129" spans="2:23" s="9" customFormat="1">
      <c r="B129" s="66"/>
      <c r="E129" s="214">
        <v>43374</v>
      </c>
      <c r="F129" s="214" t="s">
        <v>185</v>
      </c>
      <c r="G129" s="215" t="s">
        <v>69</v>
      </c>
      <c r="H129" s="240">
        <f>$C$46/12</f>
        <v>1.8083333333333335E-3</v>
      </c>
      <c r="I129" s="230">
        <f>(SUM('1.  LRAMVA Summary'!D$54:D$74)+SUM('1.  LRAMVA Summary'!D$75:D$76)*(MONTH($E129)-1)/12)*$H129</f>
        <v>701.42315612393691</v>
      </c>
      <c r="J129" s="230">
        <f>(SUM('1.  LRAMVA Summary'!E$54:E$74)+SUM('1.  LRAMVA Summary'!E$75:E$76)*(MONTH($E129)-1)/12)*$H129</f>
        <v>349.11936112978606</v>
      </c>
      <c r="K129" s="230">
        <f>(SUM('1.  LRAMVA Summary'!F$54:F$74)+SUM('1.  LRAMVA Summary'!F$75:F$76)*(MONTH($E129)-1)/12)*$H129</f>
        <v>1022.8145821163682</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2073.3570993700914</v>
      </c>
    </row>
    <row r="130" spans="2:23" s="9" customFormat="1">
      <c r="B130" s="66"/>
      <c r="E130" s="214">
        <v>43405</v>
      </c>
      <c r="F130" s="214" t="s">
        <v>185</v>
      </c>
      <c r="G130" s="215" t="s">
        <v>69</v>
      </c>
      <c r="H130" s="240">
        <f t="shared" ref="H130:H131" si="66">$C$46/12</f>
        <v>1.8083333333333335E-3</v>
      </c>
      <c r="I130" s="230">
        <f>(SUM('1.  LRAMVA Summary'!D$54:D$74)+SUM('1.  LRAMVA Summary'!D$75:D$76)*(MONTH($E130)-1)/12)*$H130</f>
        <v>701.42315612393691</v>
      </c>
      <c r="J130" s="230">
        <f>(SUM('1.  LRAMVA Summary'!E$54:E$74)+SUM('1.  LRAMVA Summary'!E$75:E$76)*(MONTH($E130)-1)/12)*$H130</f>
        <v>349.11936112978606</v>
      </c>
      <c r="K130" s="230">
        <f>(SUM('1.  LRAMVA Summary'!F$54:F$74)+SUM('1.  LRAMVA Summary'!F$75:F$76)*(MONTH($E130)-1)/12)*$H130</f>
        <v>1022.8145821163682</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2073.3570993700914</v>
      </c>
    </row>
    <row r="131" spans="2:23" s="9" customFormat="1">
      <c r="B131" s="66"/>
      <c r="E131" s="214">
        <v>43435</v>
      </c>
      <c r="F131" s="214" t="s">
        <v>185</v>
      </c>
      <c r="G131" s="215" t="s">
        <v>69</v>
      </c>
      <c r="H131" s="240">
        <f t="shared" si="66"/>
        <v>1.8083333333333335E-3</v>
      </c>
      <c r="I131" s="230">
        <f>(SUM('1.  LRAMVA Summary'!D$54:D$74)+SUM('1.  LRAMVA Summary'!D$75:D$76)*(MONTH($E131)-1)/12)*$H131</f>
        <v>701.42315612393691</v>
      </c>
      <c r="J131" s="230">
        <f>(SUM('1.  LRAMVA Summary'!E$54:E$74)+SUM('1.  LRAMVA Summary'!E$75:E$76)*(MONTH($E131)-1)/12)*$H131</f>
        <v>349.11936112978606</v>
      </c>
      <c r="K131" s="230">
        <f>(SUM('1.  LRAMVA Summary'!F$54:F$74)+SUM('1.  LRAMVA Summary'!F$75:F$76)*(MONTH($E131)-1)/12)*$H131</f>
        <v>1022.8145821163682</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2073.3570993700914</v>
      </c>
    </row>
    <row r="132" spans="2:23" s="9" customFormat="1" ht="15.75" thickBot="1">
      <c r="B132" s="66"/>
      <c r="E132" s="216" t="s">
        <v>467</v>
      </c>
      <c r="F132" s="216"/>
      <c r="G132" s="217"/>
      <c r="H132" s="218"/>
      <c r="I132" s="219">
        <f>SUM(I119:I131)</f>
        <v>15597.995336738004</v>
      </c>
      <c r="J132" s="219">
        <f>SUM(J119:J131)</f>
        <v>7864.2221337251958</v>
      </c>
      <c r="K132" s="219">
        <f t="shared" ref="K132:O132" si="67">SUM(K119:K131)</f>
        <v>22632.149039500651</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46094.36650996386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15597.995336738004</v>
      </c>
      <c r="J134" s="228">
        <f t="shared" ref="J134" si="69">J132+J133</f>
        <v>7864.2221337251958</v>
      </c>
      <c r="K134" s="228">
        <f t="shared" ref="K134" si="70">K132+K133</f>
        <v>22632.149039500651</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46094.36650996386</v>
      </c>
    </row>
    <row r="135" spans="2:23" s="9" customFormat="1">
      <c r="B135" s="66"/>
      <c r="E135" s="214">
        <v>43466</v>
      </c>
      <c r="F135" s="214" t="s">
        <v>186</v>
      </c>
      <c r="G135" s="215" t="s">
        <v>65</v>
      </c>
      <c r="H135" s="240">
        <f>0.0245/12</f>
        <v>2.0416666666666669E-3</v>
      </c>
      <c r="I135" s="230">
        <f>(SUM('1.  LRAMVA Summary'!D$54:D$77)+SUM('1.  LRAMVA Summary'!D$78:D$79)*(MONTH($E135)-1)/12)*$H135</f>
        <v>791.92936981734817</v>
      </c>
      <c r="J135" s="230">
        <f>(SUM('1.  LRAMVA Summary'!E$54:E$77)+SUM('1.  LRAMVA Summary'!E$78:E$79)*(MONTH($E135)-1)/12)*$H135</f>
        <v>394.16702063040367</v>
      </c>
      <c r="K135" s="230">
        <f>(SUM('1.  LRAMVA Summary'!F$54:F$77)+SUM('1.  LRAMVA Summary'!F$78:F$79)*(MONTH($E135)-1)/12)*$H135</f>
        <v>1154.7906572281577</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2340.8870476759093</v>
      </c>
    </row>
    <row r="136" spans="2:23" s="9" customFormat="1">
      <c r="B136" s="66"/>
      <c r="E136" s="214">
        <v>43497</v>
      </c>
      <c r="F136" s="214" t="s">
        <v>186</v>
      </c>
      <c r="G136" s="215" t="s">
        <v>65</v>
      </c>
      <c r="H136" s="240">
        <f t="shared" ref="H136:H146" si="75">0.0245/12</f>
        <v>2.0416666666666669E-3</v>
      </c>
      <c r="I136" s="230">
        <f>(SUM('1.  LRAMVA Summary'!D$54:D$77)+SUM('1.  LRAMVA Summary'!D$78:D$79)*(MONTH($E136)-1)/12)*$H136</f>
        <v>791.92936981734817</v>
      </c>
      <c r="J136" s="230">
        <f>(SUM('1.  LRAMVA Summary'!E$54:E$77)+SUM('1.  LRAMVA Summary'!E$78:E$79)*(MONTH($E136)-1)/12)*$H136</f>
        <v>394.16702063040367</v>
      </c>
      <c r="K136" s="230">
        <f>(SUM('1.  LRAMVA Summary'!F$54:F$77)+SUM('1.  LRAMVA Summary'!F$78:F$79)*(MONTH($E136)-1)/12)*$H136</f>
        <v>1154.7906572281577</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2340.8870476759093</v>
      </c>
    </row>
    <row r="137" spans="2:23" s="9" customFormat="1">
      <c r="B137" s="66"/>
      <c r="E137" s="214">
        <v>43525</v>
      </c>
      <c r="F137" s="214" t="s">
        <v>186</v>
      </c>
      <c r="G137" s="215" t="s">
        <v>65</v>
      </c>
      <c r="H137" s="240">
        <f t="shared" si="75"/>
        <v>2.0416666666666669E-3</v>
      </c>
      <c r="I137" s="230">
        <f>(SUM('1.  LRAMVA Summary'!D$54:D$77)+SUM('1.  LRAMVA Summary'!D$78:D$79)*(MONTH($E137)-1)/12)*$H137</f>
        <v>791.92936981734817</v>
      </c>
      <c r="J137" s="230">
        <f>(SUM('1.  LRAMVA Summary'!E$54:E$77)+SUM('1.  LRAMVA Summary'!E$78:E$79)*(MONTH($E137)-1)/12)*$H137</f>
        <v>394.16702063040367</v>
      </c>
      <c r="K137" s="230">
        <f>(SUM('1.  LRAMVA Summary'!F$54:F$77)+SUM('1.  LRAMVA Summary'!F$78:F$79)*(MONTH($E137)-1)/12)*$H137</f>
        <v>1154.7906572281577</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2340.8870476759093</v>
      </c>
    </row>
    <row r="138" spans="2:23" s="8" customFormat="1">
      <c r="B138" s="239"/>
      <c r="E138" s="214">
        <v>43556</v>
      </c>
      <c r="F138" s="214" t="s">
        <v>186</v>
      </c>
      <c r="G138" s="215" t="s">
        <v>66</v>
      </c>
      <c r="H138" s="240">
        <f t="shared" si="75"/>
        <v>2.0416666666666669E-3</v>
      </c>
      <c r="I138" s="230">
        <f>(SUM('1.  LRAMVA Summary'!D$54:D$77)+SUM('1.  LRAMVA Summary'!D$78:D$79)*(MONTH($E138)-1)/12)*$H138</f>
        <v>791.92936981734817</v>
      </c>
      <c r="J138" s="230">
        <f>(SUM('1.  LRAMVA Summary'!E$54:E$77)+SUM('1.  LRAMVA Summary'!E$78:E$79)*(MONTH($E138)-1)/12)*$H138</f>
        <v>394.16702063040367</v>
      </c>
      <c r="K138" s="230">
        <f>(SUM('1.  LRAMVA Summary'!F$54:F$77)+SUM('1.  LRAMVA Summary'!F$78:F$79)*(MONTH($E138)-1)/12)*$H138</f>
        <v>1154.7906572281577</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2340.8870476759093</v>
      </c>
    </row>
    <row r="139" spans="2:23" s="9" customFormat="1">
      <c r="B139" s="66"/>
      <c r="E139" s="214">
        <v>43586</v>
      </c>
      <c r="F139" s="214" t="s">
        <v>186</v>
      </c>
      <c r="G139" s="215" t="s">
        <v>66</v>
      </c>
      <c r="H139" s="240">
        <f t="shared" si="75"/>
        <v>2.0416666666666669E-3</v>
      </c>
      <c r="I139" s="230">
        <f>(SUM('1.  LRAMVA Summary'!D$54:D$77)+SUM('1.  LRAMVA Summary'!D$78:D$79)*(MONTH($E139)-1)/12)*$H139</f>
        <v>791.92936981734817</v>
      </c>
      <c r="J139" s="230">
        <f>(SUM('1.  LRAMVA Summary'!E$54:E$77)+SUM('1.  LRAMVA Summary'!E$78:E$79)*(MONTH($E139)-1)/12)*$H139</f>
        <v>394.16702063040367</v>
      </c>
      <c r="K139" s="230">
        <f>(SUM('1.  LRAMVA Summary'!F$54:F$77)+SUM('1.  LRAMVA Summary'!F$78:F$79)*(MONTH($E139)-1)/12)*$H139</f>
        <v>1154.7906572281577</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2340.8870476759093</v>
      </c>
    </row>
    <row r="140" spans="2:23" s="9" customFormat="1">
      <c r="B140" s="66"/>
      <c r="E140" s="214">
        <v>43617</v>
      </c>
      <c r="F140" s="214" t="s">
        <v>186</v>
      </c>
      <c r="G140" s="215" t="s">
        <v>66</v>
      </c>
      <c r="H140" s="240">
        <f t="shared" si="75"/>
        <v>2.0416666666666669E-3</v>
      </c>
      <c r="I140" s="230">
        <f>(SUM('1.  LRAMVA Summary'!D$54:D$77)+SUM('1.  LRAMVA Summary'!D$78:D$79)*(MONTH($E140)-1)/12)*$H140</f>
        <v>791.92936981734817</v>
      </c>
      <c r="J140" s="230">
        <f>(SUM('1.  LRAMVA Summary'!E$54:E$77)+SUM('1.  LRAMVA Summary'!E$78:E$79)*(MONTH($E140)-1)/12)*$H140</f>
        <v>394.16702063040367</v>
      </c>
      <c r="K140" s="230">
        <f>(SUM('1.  LRAMVA Summary'!F$54:F$77)+SUM('1.  LRAMVA Summary'!F$78:F$79)*(MONTH($E140)-1)/12)*$H140</f>
        <v>1154.7906572281577</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2340.8870476759093</v>
      </c>
    </row>
    <row r="141" spans="2:23" s="9" customFormat="1">
      <c r="B141" s="66"/>
      <c r="E141" s="214">
        <v>43647</v>
      </c>
      <c r="F141" s="214" t="s">
        <v>186</v>
      </c>
      <c r="G141" s="215" t="s">
        <v>68</v>
      </c>
      <c r="H141" s="240">
        <f t="shared" si="75"/>
        <v>2.0416666666666669E-3</v>
      </c>
      <c r="I141" s="230">
        <f>(SUM('1.  LRAMVA Summary'!D$54:D$77)+SUM('1.  LRAMVA Summary'!D$78:D$79)*(MONTH($E141)-1)/12)*$H141</f>
        <v>791.92936981734817</v>
      </c>
      <c r="J141" s="230">
        <f>(SUM('1.  LRAMVA Summary'!E$54:E$77)+SUM('1.  LRAMVA Summary'!E$78:E$79)*(MONTH($E141)-1)/12)*$H141</f>
        <v>394.16702063040367</v>
      </c>
      <c r="K141" s="230">
        <f>(SUM('1.  LRAMVA Summary'!F$54:F$77)+SUM('1.  LRAMVA Summary'!F$78:F$79)*(MONTH($E141)-1)/12)*$H141</f>
        <v>1154.7906572281577</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2340.8870476759093</v>
      </c>
    </row>
    <row r="142" spans="2:23" s="9" customFormat="1">
      <c r="B142" s="66"/>
      <c r="E142" s="214">
        <v>43678</v>
      </c>
      <c r="F142" s="214" t="s">
        <v>186</v>
      </c>
      <c r="G142" s="215" t="s">
        <v>68</v>
      </c>
      <c r="H142" s="240">
        <f t="shared" si="75"/>
        <v>2.0416666666666669E-3</v>
      </c>
      <c r="I142" s="230">
        <f>(SUM('1.  LRAMVA Summary'!D$54:D$77)+SUM('1.  LRAMVA Summary'!D$78:D$79)*(MONTH($E142)-1)/12)*$H142</f>
        <v>791.92936981734817</v>
      </c>
      <c r="J142" s="230">
        <f>(SUM('1.  LRAMVA Summary'!E$54:E$77)+SUM('1.  LRAMVA Summary'!E$78:E$79)*(MONTH($E142)-1)/12)*$H142</f>
        <v>394.16702063040367</v>
      </c>
      <c r="K142" s="230">
        <f>(SUM('1.  LRAMVA Summary'!F$54:F$77)+SUM('1.  LRAMVA Summary'!F$78:F$79)*(MONTH($E142)-1)/12)*$H142</f>
        <v>1154.7906572281577</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2340.8870476759093</v>
      </c>
    </row>
    <row r="143" spans="2:23" s="9" customFormat="1">
      <c r="B143" s="66"/>
      <c r="E143" s="214">
        <v>43709</v>
      </c>
      <c r="F143" s="214" t="s">
        <v>186</v>
      </c>
      <c r="G143" s="215" t="s">
        <v>68</v>
      </c>
      <c r="H143" s="240">
        <f t="shared" si="75"/>
        <v>2.0416666666666669E-3</v>
      </c>
      <c r="I143" s="230">
        <f>(SUM('1.  LRAMVA Summary'!D$54:D$77)+SUM('1.  LRAMVA Summary'!D$78:D$79)*(MONTH($E143)-1)/12)*$H143</f>
        <v>791.92936981734817</v>
      </c>
      <c r="J143" s="230">
        <f>(SUM('1.  LRAMVA Summary'!E$54:E$77)+SUM('1.  LRAMVA Summary'!E$78:E$79)*(MONTH($E143)-1)/12)*$H143</f>
        <v>394.16702063040367</v>
      </c>
      <c r="K143" s="230">
        <f>(SUM('1.  LRAMVA Summary'!F$54:F$77)+SUM('1.  LRAMVA Summary'!F$78:F$79)*(MONTH($E143)-1)/12)*$H143</f>
        <v>1154.7906572281577</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2340.8870476759093</v>
      </c>
    </row>
    <row r="144" spans="2:23" s="9" customFormat="1">
      <c r="B144" s="66"/>
      <c r="E144" s="214">
        <v>43739</v>
      </c>
      <c r="F144" s="214" t="s">
        <v>186</v>
      </c>
      <c r="G144" s="215" t="s">
        <v>69</v>
      </c>
      <c r="H144" s="240">
        <f t="shared" si="75"/>
        <v>2.0416666666666669E-3</v>
      </c>
      <c r="I144" s="230">
        <f>(SUM('1.  LRAMVA Summary'!D$54:D$77)+SUM('1.  LRAMVA Summary'!D$78:D$79)*(MONTH($E144)-1)/12)*$H144</f>
        <v>791.92936981734817</v>
      </c>
      <c r="J144" s="230">
        <f>(SUM('1.  LRAMVA Summary'!E$54:E$77)+SUM('1.  LRAMVA Summary'!E$78:E$79)*(MONTH($E144)-1)/12)*$H144</f>
        <v>394.16702063040367</v>
      </c>
      <c r="K144" s="230">
        <f>(SUM('1.  LRAMVA Summary'!F$54:F$77)+SUM('1.  LRAMVA Summary'!F$78:F$79)*(MONTH($E144)-1)/12)*$H144</f>
        <v>1154.7906572281577</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2340.8870476759093</v>
      </c>
    </row>
    <row r="145" spans="2:23" s="9" customFormat="1">
      <c r="B145" s="66"/>
      <c r="E145" s="214">
        <v>43770</v>
      </c>
      <c r="F145" s="214" t="s">
        <v>186</v>
      </c>
      <c r="G145" s="215" t="s">
        <v>69</v>
      </c>
      <c r="H145" s="240">
        <f t="shared" si="75"/>
        <v>2.0416666666666669E-3</v>
      </c>
      <c r="I145" s="230">
        <f>(SUM('1.  LRAMVA Summary'!D$54:D$77)+SUM('1.  LRAMVA Summary'!D$78:D$79)*(MONTH($E145)-1)/12)*$H145</f>
        <v>791.92936981734817</v>
      </c>
      <c r="J145" s="230">
        <f>(SUM('1.  LRAMVA Summary'!E$54:E$77)+SUM('1.  LRAMVA Summary'!E$78:E$79)*(MONTH($E145)-1)/12)*$H145</f>
        <v>394.16702063040367</v>
      </c>
      <c r="K145" s="230">
        <f>(SUM('1.  LRAMVA Summary'!F$54:F$77)+SUM('1.  LRAMVA Summary'!F$78:F$79)*(MONTH($E145)-1)/12)*$H145</f>
        <v>1154.7906572281577</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2340.8870476759093</v>
      </c>
    </row>
    <row r="146" spans="2:23" s="9" customFormat="1">
      <c r="B146" s="66"/>
      <c r="E146" s="214">
        <v>43800</v>
      </c>
      <c r="F146" s="214" t="s">
        <v>186</v>
      </c>
      <c r="G146" s="215" t="s">
        <v>69</v>
      </c>
      <c r="H146" s="240">
        <f t="shared" si="75"/>
        <v>2.0416666666666669E-3</v>
      </c>
      <c r="I146" s="230">
        <f>(SUM('1.  LRAMVA Summary'!D$54:D$77)+SUM('1.  LRAMVA Summary'!D$78:D$79)*(MONTH($E146)-1)/12)*$H146</f>
        <v>791.92936981734817</v>
      </c>
      <c r="J146" s="230">
        <f>(SUM('1.  LRAMVA Summary'!E$54:E$77)+SUM('1.  LRAMVA Summary'!E$78:E$79)*(MONTH($E146)-1)/12)*$H146</f>
        <v>394.16702063040367</v>
      </c>
      <c r="K146" s="230">
        <f>(SUM('1.  LRAMVA Summary'!F$54:F$77)+SUM('1.  LRAMVA Summary'!F$78:F$79)*(MONTH($E146)-1)/12)*$H146</f>
        <v>1154.7906572281577</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2340.8870476759093</v>
      </c>
    </row>
    <row r="147" spans="2:23" s="9" customFormat="1" ht="15.75" thickBot="1">
      <c r="B147" s="66"/>
      <c r="E147" s="216" t="s">
        <v>468</v>
      </c>
      <c r="F147" s="216"/>
      <c r="G147" s="217"/>
      <c r="H147" s="218"/>
      <c r="I147" s="219">
        <f>SUM(I134:I146)</f>
        <v>25101.1477745462</v>
      </c>
      <c r="J147" s="219">
        <f>SUM(J134:J146)</f>
        <v>12594.226381290047</v>
      </c>
      <c r="K147" s="219">
        <f t="shared" ref="K147:O147" si="77">SUM(K134:K146)</f>
        <v>36489.636926238541</v>
      </c>
      <c r="L147" s="219">
        <f t="shared" si="77"/>
        <v>0</v>
      </c>
      <c r="M147" s="219">
        <f t="shared" si="77"/>
        <v>0</v>
      </c>
      <c r="N147" s="219">
        <f t="shared" si="77"/>
        <v>0</v>
      </c>
      <c r="O147" s="219">
        <f t="shared" si="77"/>
        <v>0</v>
      </c>
      <c r="P147" s="219">
        <f t="shared" ref="P147:V147" si="78">SUM(P134:P146)</f>
        <v>0</v>
      </c>
      <c r="Q147" s="219">
        <f t="shared" si="78"/>
        <v>0</v>
      </c>
      <c r="R147" s="219">
        <f t="shared" si="78"/>
        <v>0</v>
      </c>
      <c r="S147" s="219">
        <f t="shared" si="78"/>
        <v>0</v>
      </c>
      <c r="T147" s="219">
        <f t="shared" si="78"/>
        <v>0</v>
      </c>
      <c r="U147" s="219">
        <f t="shared" si="78"/>
        <v>0</v>
      </c>
      <c r="V147" s="219">
        <f t="shared" si="78"/>
        <v>0</v>
      </c>
      <c r="W147" s="219">
        <f>SUM(W134:W146)</f>
        <v>74185.011082074765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25101.1477745462</v>
      </c>
      <c r="J149" s="228">
        <f t="shared" ref="J149" si="79">J147+J148</f>
        <v>12594.226381290047</v>
      </c>
      <c r="K149" s="228">
        <f t="shared" ref="K149" si="80">K147+K148</f>
        <v>36489.636926238541</v>
      </c>
      <c r="L149" s="228">
        <f t="shared" ref="L149" si="81">L147+L148</f>
        <v>0</v>
      </c>
      <c r="M149" s="228">
        <f t="shared" ref="M149" si="82">M147+M148</f>
        <v>0</v>
      </c>
      <c r="N149" s="228">
        <f t="shared" ref="N149" si="83">N147+N148</f>
        <v>0</v>
      </c>
      <c r="O149" s="228">
        <f t="shared" ref="O149:V149" si="84">O147+O148</f>
        <v>0</v>
      </c>
      <c r="P149" s="228">
        <f t="shared" si="84"/>
        <v>0</v>
      </c>
      <c r="Q149" s="228">
        <f t="shared" si="84"/>
        <v>0</v>
      </c>
      <c r="R149" s="228">
        <f t="shared" si="84"/>
        <v>0</v>
      </c>
      <c r="S149" s="228">
        <f t="shared" si="84"/>
        <v>0</v>
      </c>
      <c r="T149" s="228">
        <f t="shared" si="84"/>
        <v>0</v>
      </c>
      <c r="U149" s="228">
        <f t="shared" si="84"/>
        <v>0</v>
      </c>
      <c r="V149" s="228">
        <f t="shared" si="84"/>
        <v>0</v>
      </c>
      <c r="W149" s="228">
        <f>W147+W148</f>
        <v>74185.011082074765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5">$C$51/12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6">SUM(I151:V151)</f>
        <v>0</v>
      </c>
    </row>
    <row r="152" spans="2:23" s="9" customFormat="1">
      <c r="B152" s="66"/>
      <c r="E152" s="214">
        <v>43891</v>
      </c>
      <c r="F152" s="214" t="s">
        <v>187</v>
      </c>
      <c r="G152" s="215" t="s">
        <v>65</v>
      </c>
      <c r="H152" s="240">
        <f t="shared" si="85"/>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6"/>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6"/>
        <v>0</v>
      </c>
    </row>
    <row r="154" spans="2:23" s="9" customFormat="1">
      <c r="B154" s="66"/>
      <c r="E154" s="214">
        <v>43952</v>
      </c>
      <c r="F154" s="214" t="s">
        <v>187</v>
      </c>
      <c r="G154" s="215" t="s">
        <v>66</v>
      </c>
      <c r="H154" s="240">
        <f t="shared" ref="H154:H155" si="87">$C$52/12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6"/>
        <v>0</v>
      </c>
    </row>
    <row r="155" spans="2:23" s="9" customFormat="1">
      <c r="B155" s="66"/>
      <c r="E155" s="214">
        <v>43983</v>
      </c>
      <c r="F155" s="214" t="s">
        <v>187</v>
      </c>
      <c r="G155" s="215" t="s">
        <v>66</v>
      </c>
      <c r="H155" s="240">
        <f t="shared" si="87"/>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6"/>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6"/>
        <v>0</v>
      </c>
    </row>
    <row r="157" spans="2:23" s="9" customFormat="1">
      <c r="B157" s="66"/>
      <c r="E157" s="214">
        <v>44044</v>
      </c>
      <c r="F157" s="214" t="s">
        <v>187</v>
      </c>
      <c r="G157" s="215" t="s">
        <v>68</v>
      </c>
      <c r="H157" s="240">
        <f t="shared" ref="H157:H158" si="88">$C$53/12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6"/>
        <v>0</v>
      </c>
    </row>
    <row r="158" spans="2:23" s="9" customFormat="1">
      <c r="B158" s="66"/>
      <c r="E158" s="214">
        <v>44075</v>
      </c>
      <c r="F158" s="214" t="s">
        <v>187</v>
      </c>
      <c r="G158" s="215" t="s">
        <v>68</v>
      </c>
      <c r="H158" s="240">
        <f t="shared" si="88"/>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6"/>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6"/>
        <v>0</v>
      </c>
    </row>
    <row r="160" spans="2:23" s="9" customFormat="1">
      <c r="B160" s="66"/>
      <c r="E160" s="214">
        <v>44136</v>
      </c>
      <c r="F160" s="214" t="s">
        <v>187</v>
      </c>
      <c r="G160" s="215" t="s">
        <v>69</v>
      </c>
      <c r="H160" s="240">
        <f t="shared" ref="H160:H161" si="89">$C$54/12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6"/>
        <v>0</v>
      </c>
    </row>
    <row r="161" spans="2:23" s="9" customFormat="1">
      <c r="B161" s="66"/>
      <c r="E161" s="214">
        <v>44166</v>
      </c>
      <c r="F161" s="214" t="s">
        <v>187</v>
      </c>
      <c r="G161" s="215" t="s">
        <v>69</v>
      </c>
      <c r="H161" s="240">
        <f t="shared" si="89"/>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25101.1477745462</v>
      </c>
      <c r="J162" s="219">
        <f>SUM(J149:J161)</f>
        <v>12594.226381290047</v>
      </c>
      <c r="K162" s="219">
        <f t="shared" ref="K162:O162" si="90">SUM(K149:K161)</f>
        <v>36489.636926238541</v>
      </c>
      <c r="L162" s="219">
        <f t="shared" si="90"/>
        <v>0</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74185.011082074765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pageSetUpPr fitToPage="1"/>
  </sheetPr>
  <dimension ref="B1:CD218"/>
  <sheetViews>
    <sheetView topLeftCell="A20" zoomScale="90" zoomScaleNormal="90" workbookViewId="0">
      <selection activeCell="B148" sqref="B148:G148"/>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612</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606</v>
      </c>
      <c r="C17" s="90"/>
      <c r="D17" s="611" t="s">
        <v>584</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629</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589</v>
      </c>
      <c r="H23" s="10"/>
      <c r="I23" s="10"/>
      <c r="J23" s="10"/>
    </row>
    <row r="24" spans="2:73" s="670" customFormat="1" ht="21" customHeight="1">
      <c r="B24" s="702" t="s">
        <v>593</v>
      </c>
      <c r="C24" s="851" t="s">
        <v>594</v>
      </c>
      <c r="D24" s="851"/>
      <c r="E24" s="851"/>
      <c r="F24" s="851"/>
      <c r="G24" s="851"/>
      <c r="H24" s="678" t="s">
        <v>591</v>
      </c>
      <c r="I24" s="678" t="s">
        <v>590</v>
      </c>
      <c r="J24" s="678" t="s">
        <v>592</v>
      </c>
      <c r="K24" s="669"/>
      <c r="L24" s="670" t="s">
        <v>594</v>
      </c>
      <c r="AQ24" s="670" t="s">
        <v>594</v>
      </c>
      <c r="BU24" s="669"/>
    </row>
    <row r="25" spans="2:73" s="250" customFormat="1" ht="49.5" customHeight="1">
      <c r="B25" s="245" t="s">
        <v>472</v>
      </c>
      <c r="C25" s="245" t="s">
        <v>211</v>
      </c>
      <c r="D25" s="628" t="s">
        <v>473</v>
      </c>
      <c r="E25" s="245" t="s">
        <v>208</v>
      </c>
      <c r="F25" s="245" t="s">
        <v>474</v>
      </c>
      <c r="G25" s="245" t="s">
        <v>475</v>
      </c>
      <c r="H25" s="628" t="s">
        <v>476</v>
      </c>
      <c r="I25" s="636" t="s">
        <v>582</v>
      </c>
      <c r="J25" s="643" t="s">
        <v>583</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t="s">
        <v>689</v>
      </c>
      <c r="C27" s="692" t="s">
        <v>690</v>
      </c>
      <c r="D27" s="692" t="s">
        <v>707</v>
      </c>
      <c r="E27" s="692" t="s">
        <v>691</v>
      </c>
      <c r="F27" s="692" t="s">
        <v>29</v>
      </c>
      <c r="G27" s="692" t="s">
        <v>693</v>
      </c>
      <c r="H27" s="692">
        <v>2007</v>
      </c>
      <c r="I27" s="644" t="s">
        <v>572</v>
      </c>
      <c r="J27" s="644" t="s">
        <v>581</v>
      </c>
      <c r="K27" s="633"/>
      <c r="L27" s="693">
        <v>0</v>
      </c>
      <c r="M27" s="694">
        <v>0</v>
      </c>
      <c r="N27" s="694">
        <v>6.4899100000000001</v>
      </c>
      <c r="O27" s="694">
        <v>0</v>
      </c>
      <c r="P27" s="694">
        <v>0</v>
      </c>
      <c r="Q27" s="694">
        <v>0</v>
      </c>
      <c r="R27" s="694">
        <v>0</v>
      </c>
      <c r="S27" s="694">
        <v>0</v>
      </c>
      <c r="T27" s="694">
        <v>0</v>
      </c>
      <c r="U27" s="694">
        <v>0</v>
      </c>
      <c r="V27" s="694">
        <v>0</v>
      </c>
      <c r="W27" s="694">
        <v>0</v>
      </c>
      <c r="X27" s="694">
        <v>0</v>
      </c>
      <c r="Y27" s="694">
        <v>0</v>
      </c>
      <c r="Z27" s="694">
        <v>0</v>
      </c>
      <c r="AA27" s="694">
        <v>0</v>
      </c>
      <c r="AB27" s="694">
        <v>0</v>
      </c>
      <c r="AC27" s="694">
        <v>0</v>
      </c>
      <c r="AD27" s="694">
        <v>0</v>
      </c>
      <c r="AE27" s="694">
        <v>0</v>
      </c>
      <c r="AF27" s="694">
        <v>0</v>
      </c>
      <c r="AG27" s="694">
        <v>0</v>
      </c>
      <c r="AH27" s="694">
        <v>0</v>
      </c>
      <c r="AI27" s="694">
        <v>0</v>
      </c>
      <c r="AJ27" s="694">
        <v>0</v>
      </c>
      <c r="AK27" s="694">
        <v>0</v>
      </c>
      <c r="AL27" s="694">
        <v>0</v>
      </c>
      <c r="AM27" s="694">
        <v>0</v>
      </c>
      <c r="AN27" s="694">
        <v>0</v>
      </c>
      <c r="AO27" s="695">
        <v>0</v>
      </c>
      <c r="AP27" s="633"/>
      <c r="AQ27" s="696">
        <v>0</v>
      </c>
      <c r="AR27" s="697">
        <v>0</v>
      </c>
      <c r="AS27" s="697">
        <v>28.215949999999999</v>
      </c>
      <c r="AT27" s="697">
        <v>0</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hidden="1">
      <c r="B28" s="692" t="s">
        <v>689</v>
      </c>
      <c r="C28" s="692" t="s">
        <v>690</v>
      </c>
      <c r="D28" s="692" t="s">
        <v>707</v>
      </c>
      <c r="E28" s="692" t="s">
        <v>691</v>
      </c>
      <c r="F28" s="692" t="s">
        <v>29</v>
      </c>
      <c r="G28" s="692" t="s">
        <v>693</v>
      </c>
      <c r="H28" s="692">
        <v>2007</v>
      </c>
      <c r="I28" s="644" t="s">
        <v>572</v>
      </c>
      <c r="J28" s="644" t="s">
        <v>581</v>
      </c>
      <c r="K28" s="633"/>
      <c r="L28" s="696">
        <v>0</v>
      </c>
      <c r="M28" s="697">
        <v>0</v>
      </c>
      <c r="N28" s="697">
        <v>9.0926880000000008</v>
      </c>
      <c r="O28" s="697">
        <v>0</v>
      </c>
      <c r="P28" s="697">
        <v>0</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0</v>
      </c>
      <c r="AR28" s="697">
        <v>0</v>
      </c>
      <c r="AS28" s="697">
        <v>39.695509999999999</v>
      </c>
      <c r="AT28" s="697">
        <v>0</v>
      </c>
      <c r="AU28" s="697">
        <v>0</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hidden="1" customHeight="1">
      <c r="B29" s="692" t="s">
        <v>689</v>
      </c>
      <c r="C29" s="692" t="s">
        <v>690</v>
      </c>
      <c r="D29" s="692" t="s">
        <v>42</v>
      </c>
      <c r="E29" s="692" t="s">
        <v>691</v>
      </c>
      <c r="F29" s="692" t="s">
        <v>29</v>
      </c>
      <c r="G29" s="692" t="s">
        <v>693</v>
      </c>
      <c r="H29" s="692">
        <v>2007</v>
      </c>
      <c r="I29" s="644" t="s">
        <v>573</v>
      </c>
      <c r="J29" s="644" t="s">
        <v>581</v>
      </c>
      <c r="K29" s="633"/>
      <c r="L29" s="696">
        <v>0</v>
      </c>
      <c r="M29" s="697">
        <v>0</v>
      </c>
      <c r="N29" s="697">
        <v>0</v>
      </c>
      <c r="O29" s="697">
        <v>6.6754360000000004</v>
      </c>
      <c r="P29" s="697">
        <v>0</v>
      </c>
      <c r="Q29" s="697">
        <v>0</v>
      </c>
      <c r="R29" s="697">
        <v>0</v>
      </c>
      <c r="S29" s="697">
        <v>0</v>
      </c>
      <c r="T29" s="697">
        <v>0</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0</v>
      </c>
      <c r="AR29" s="697">
        <v>0</v>
      </c>
      <c r="AS29" s="697">
        <v>0</v>
      </c>
      <c r="AT29" s="697">
        <v>0</v>
      </c>
      <c r="AU29" s="697">
        <v>0</v>
      </c>
      <c r="AV29" s="697">
        <v>0</v>
      </c>
      <c r="AW29" s="697">
        <v>0</v>
      </c>
      <c r="AX29" s="697">
        <v>0</v>
      </c>
      <c r="AY29" s="697">
        <v>0</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hidden="1">
      <c r="B30" s="692" t="s">
        <v>689</v>
      </c>
      <c r="C30" s="692" t="s">
        <v>690</v>
      </c>
      <c r="D30" s="692" t="s">
        <v>42</v>
      </c>
      <c r="E30" s="692" t="s">
        <v>691</v>
      </c>
      <c r="F30" s="692" t="s">
        <v>29</v>
      </c>
      <c r="G30" s="692" t="s">
        <v>693</v>
      </c>
      <c r="H30" s="692">
        <v>2007</v>
      </c>
      <c r="I30" s="644" t="s">
        <v>573</v>
      </c>
      <c r="J30" s="644" t="s">
        <v>581</v>
      </c>
      <c r="K30" s="633"/>
      <c r="L30" s="696">
        <v>0</v>
      </c>
      <c r="M30" s="697">
        <v>0</v>
      </c>
      <c r="N30" s="697">
        <v>0</v>
      </c>
      <c r="O30" s="697">
        <v>8.0807909999999996</v>
      </c>
      <c r="P30" s="697">
        <v>0</v>
      </c>
      <c r="Q30" s="697">
        <v>0</v>
      </c>
      <c r="R30" s="697">
        <v>0</v>
      </c>
      <c r="S30" s="697">
        <v>0</v>
      </c>
      <c r="T30" s="697">
        <v>0</v>
      </c>
      <c r="U30" s="697">
        <v>0</v>
      </c>
      <c r="V30" s="697">
        <v>0</v>
      </c>
      <c r="W30" s="697">
        <v>0</v>
      </c>
      <c r="X30" s="697">
        <v>0</v>
      </c>
      <c r="Y30" s="697">
        <v>0</v>
      </c>
      <c r="Z30" s="697">
        <v>0</v>
      </c>
      <c r="AA30" s="697">
        <v>0</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0</v>
      </c>
      <c r="AR30" s="697">
        <v>0</v>
      </c>
      <c r="AS30" s="697">
        <v>0</v>
      </c>
      <c r="AT30" s="697">
        <v>0</v>
      </c>
      <c r="AU30" s="697">
        <v>0</v>
      </c>
      <c r="AV30" s="697">
        <v>0</v>
      </c>
      <c r="AW30" s="697">
        <v>0</v>
      </c>
      <c r="AX30" s="697">
        <v>0</v>
      </c>
      <c r="AY30" s="697">
        <v>0</v>
      </c>
      <c r="AZ30" s="697">
        <v>0</v>
      </c>
      <c r="BA30" s="697">
        <v>0</v>
      </c>
      <c r="BB30" s="697">
        <v>0</v>
      </c>
      <c r="BC30" s="697">
        <v>0</v>
      </c>
      <c r="BD30" s="697">
        <v>0</v>
      </c>
      <c r="BE30" s="697">
        <v>0</v>
      </c>
      <c r="BF30" s="697">
        <v>0</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hidden="1">
      <c r="B31" s="692" t="s">
        <v>689</v>
      </c>
      <c r="C31" s="692" t="s">
        <v>690</v>
      </c>
      <c r="D31" s="692" t="s">
        <v>707</v>
      </c>
      <c r="E31" s="692" t="s">
        <v>691</v>
      </c>
      <c r="F31" s="692" t="s">
        <v>29</v>
      </c>
      <c r="G31" s="692" t="s">
        <v>693</v>
      </c>
      <c r="H31" s="692">
        <v>2008</v>
      </c>
      <c r="I31" s="644" t="s">
        <v>572</v>
      </c>
      <c r="J31" s="644" t="s">
        <v>581</v>
      </c>
      <c r="K31" s="633"/>
      <c r="L31" s="696">
        <v>0</v>
      </c>
      <c r="M31" s="697">
        <v>0</v>
      </c>
      <c r="N31" s="697">
        <v>22.85023</v>
      </c>
      <c r="O31" s="697">
        <v>0</v>
      </c>
      <c r="P31" s="697">
        <v>0</v>
      </c>
      <c r="Q31" s="697">
        <v>0</v>
      </c>
      <c r="R31" s="697">
        <v>0</v>
      </c>
      <c r="S31" s="697">
        <v>0</v>
      </c>
      <c r="T31" s="697">
        <v>0</v>
      </c>
      <c r="U31" s="697">
        <v>0</v>
      </c>
      <c r="V31" s="697">
        <v>0</v>
      </c>
      <c r="W31" s="697">
        <v>0</v>
      </c>
      <c r="X31" s="697">
        <v>0</v>
      </c>
      <c r="Y31" s="697">
        <v>0</v>
      </c>
      <c r="Z31" s="697">
        <v>0</v>
      </c>
      <c r="AA31" s="697">
        <v>0</v>
      </c>
      <c r="AB31" s="697">
        <v>0</v>
      </c>
      <c r="AC31" s="697">
        <v>0</v>
      </c>
      <c r="AD31" s="697">
        <v>0</v>
      </c>
      <c r="AE31" s="697">
        <v>0</v>
      </c>
      <c r="AF31" s="697">
        <v>0</v>
      </c>
      <c r="AG31" s="697">
        <v>0</v>
      </c>
      <c r="AH31" s="697">
        <v>0</v>
      </c>
      <c r="AI31" s="697">
        <v>0</v>
      </c>
      <c r="AJ31" s="697">
        <v>0</v>
      </c>
      <c r="AK31" s="697">
        <v>0</v>
      </c>
      <c r="AL31" s="697">
        <v>0</v>
      </c>
      <c r="AM31" s="697">
        <v>0</v>
      </c>
      <c r="AN31" s="697">
        <v>0</v>
      </c>
      <c r="AO31" s="698">
        <v>0</v>
      </c>
      <c r="AP31" s="633"/>
      <c r="AQ31" s="696">
        <v>0</v>
      </c>
      <c r="AR31" s="697">
        <v>0</v>
      </c>
      <c r="AS31" s="697">
        <v>100.3732</v>
      </c>
      <c r="AT31" s="697">
        <v>0</v>
      </c>
      <c r="AU31" s="697">
        <v>0</v>
      </c>
      <c r="AV31" s="697">
        <v>0</v>
      </c>
      <c r="AW31" s="697">
        <v>0</v>
      </c>
      <c r="AX31" s="697">
        <v>0</v>
      </c>
      <c r="AY31" s="697">
        <v>0</v>
      </c>
      <c r="AZ31" s="697">
        <v>0</v>
      </c>
      <c r="BA31" s="697">
        <v>0</v>
      </c>
      <c r="BB31" s="697">
        <v>0</v>
      </c>
      <c r="BC31" s="697">
        <v>0</v>
      </c>
      <c r="BD31" s="697">
        <v>0</v>
      </c>
      <c r="BE31" s="697">
        <v>0</v>
      </c>
      <c r="BF31" s="697">
        <v>0</v>
      </c>
      <c r="BG31" s="697">
        <v>0</v>
      </c>
      <c r="BH31" s="697">
        <v>0</v>
      </c>
      <c r="BI31" s="697">
        <v>0</v>
      </c>
      <c r="BJ31" s="697">
        <v>0</v>
      </c>
      <c r="BK31" s="697">
        <v>0</v>
      </c>
      <c r="BL31" s="697">
        <v>0</v>
      </c>
      <c r="BM31" s="697">
        <v>0</v>
      </c>
      <c r="BN31" s="697">
        <v>0</v>
      </c>
      <c r="BO31" s="697">
        <v>0</v>
      </c>
      <c r="BP31" s="697">
        <v>0</v>
      </c>
      <c r="BQ31" s="697">
        <v>0</v>
      </c>
      <c r="BR31" s="697">
        <v>0</v>
      </c>
      <c r="BS31" s="697">
        <v>0</v>
      </c>
      <c r="BT31" s="698">
        <v>0</v>
      </c>
      <c r="BU31" s="16"/>
    </row>
    <row r="32" spans="2:73" s="17" customFormat="1" ht="15.75" hidden="1">
      <c r="B32" s="692" t="s">
        <v>689</v>
      </c>
      <c r="C32" s="692" t="s">
        <v>690</v>
      </c>
      <c r="D32" s="692" t="s">
        <v>707</v>
      </c>
      <c r="E32" s="692" t="s">
        <v>691</v>
      </c>
      <c r="F32" s="692" t="s">
        <v>29</v>
      </c>
      <c r="G32" s="692" t="s">
        <v>693</v>
      </c>
      <c r="H32" s="692">
        <v>2008</v>
      </c>
      <c r="I32" s="644" t="s">
        <v>572</v>
      </c>
      <c r="J32" s="644" t="s">
        <v>581</v>
      </c>
      <c r="K32" s="633"/>
      <c r="L32" s="696">
        <v>0</v>
      </c>
      <c r="M32" s="697">
        <v>0</v>
      </c>
      <c r="N32" s="697">
        <v>61.85783</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271.60070000000002</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hidden="1">
      <c r="B33" s="692" t="s">
        <v>689</v>
      </c>
      <c r="C33" s="692" t="s">
        <v>690</v>
      </c>
      <c r="D33" s="692" t="s">
        <v>42</v>
      </c>
      <c r="E33" s="692" t="s">
        <v>691</v>
      </c>
      <c r="F33" s="692" t="s">
        <v>29</v>
      </c>
      <c r="G33" s="692" t="s">
        <v>693</v>
      </c>
      <c r="H33" s="692">
        <v>2008</v>
      </c>
      <c r="I33" s="644" t="s">
        <v>573</v>
      </c>
      <c r="J33" s="644" t="s">
        <v>581</v>
      </c>
      <c r="K33" s="633"/>
      <c r="L33" s="696">
        <v>0</v>
      </c>
      <c r="M33" s="697">
        <v>0</v>
      </c>
      <c r="N33" s="697">
        <v>0</v>
      </c>
      <c r="O33" s="697">
        <v>47.782069999999997</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hidden="1">
      <c r="B34" s="692" t="s">
        <v>689</v>
      </c>
      <c r="C34" s="692" t="s">
        <v>690</v>
      </c>
      <c r="D34" s="692" t="s">
        <v>42</v>
      </c>
      <c r="E34" s="692" t="s">
        <v>691</v>
      </c>
      <c r="F34" s="692" t="s">
        <v>29</v>
      </c>
      <c r="G34" s="692" t="s">
        <v>693</v>
      </c>
      <c r="H34" s="692">
        <v>2008</v>
      </c>
      <c r="I34" s="644" t="s">
        <v>573</v>
      </c>
      <c r="J34" s="644" t="s">
        <v>581</v>
      </c>
      <c r="K34" s="633"/>
      <c r="L34" s="696">
        <v>0</v>
      </c>
      <c r="M34" s="697">
        <v>0</v>
      </c>
      <c r="N34" s="697">
        <v>0</v>
      </c>
      <c r="O34" s="697">
        <v>30.917809999999999</v>
      </c>
      <c r="P34" s="697">
        <v>0</v>
      </c>
      <c r="Q34" s="697">
        <v>0</v>
      </c>
      <c r="R34" s="697">
        <v>0</v>
      </c>
      <c r="S34" s="697">
        <v>0</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0</v>
      </c>
      <c r="AR34" s="697">
        <v>0</v>
      </c>
      <c r="AS34" s="697">
        <v>0</v>
      </c>
      <c r="AT34" s="697">
        <v>0</v>
      </c>
      <c r="AU34" s="697">
        <v>0</v>
      </c>
      <c r="AV34" s="697">
        <v>0</v>
      </c>
      <c r="AW34" s="697">
        <v>0</v>
      </c>
      <c r="AX34" s="697">
        <v>0</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hidden="1">
      <c r="B35" s="692" t="s">
        <v>689</v>
      </c>
      <c r="C35" s="692" t="s">
        <v>694</v>
      </c>
      <c r="D35" s="692" t="s">
        <v>707</v>
      </c>
      <c r="E35" s="692" t="s">
        <v>691</v>
      </c>
      <c r="F35" s="692" t="s">
        <v>696</v>
      </c>
      <c r="G35" s="692" t="s">
        <v>693</v>
      </c>
      <c r="H35" s="692">
        <v>2009</v>
      </c>
      <c r="I35" s="644" t="s">
        <v>572</v>
      </c>
      <c r="J35" s="644" t="s">
        <v>581</v>
      </c>
      <c r="K35" s="633"/>
      <c r="L35" s="696">
        <v>0</v>
      </c>
      <c r="M35" s="697">
        <v>0</v>
      </c>
      <c r="N35" s="697">
        <v>0.64</v>
      </c>
      <c r="O35" s="697">
        <v>0</v>
      </c>
      <c r="P35" s="697">
        <v>0</v>
      </c>
      <c r="Q35" s="697">
        <v>0</v>
      </c>
      <c r="R35" s="697">
        <v>0</v>
      </c>
      <c r="S35" s="697">
        <v>0</v>
      </c>
      <c r="T35" s="697">
        <v>0</v>
      </c>
      <c r="U35" s="697">
        <v>0</v>
      </c>
      <c r="V35" s="697">
        <v>0</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0</v>
      </c>
      <c r="AR35" s="697">
        <v>0</v>
      </c>
      <c r="AS35" s="697">
        <v>1.020945</v>
      </c>
      <c r="AT35" s="697">
        <v>0</v>
      </c>
      <c r="AU35" s="697">
        <v>0</v>
      </c>
      <c r="AV35" s="697">
        <v>0</v>
      </c>
      <c r="AW35" s="697">
        <v>0</v>
      </c>
      <c r="AX35" s="697">
        <v>0</v>
      </c>
      <c r="AY35" s="697">
        <v>0</v>
      </c>
      <c r="AZ35" s="697">
        <v>0</v>
      </c>
      <c r="BA35" s="697">
        <v>0</v>
      </c>
      <c r="BB35" s="697">
        <v>0</v>
      </c>
      <c r="BC35" s="697">
        <v>0</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hidden="1">
      <c r="B36" s="692" t="s">
        <v>689</v>
      </c>
      <c r="C36" s="692" t="s">
        <v>690</v>
      </c>
      <c r="D36" s="692" t="s">
        <v>707</v>
      </c>
      <c r="E36" s="692" t="s">
        <v>691</v>
      </c>
      <c r="F36" s="692" t="s">
        <v>29</v>
      </c>
      <c r="G36" s="692" t="s">
        <v>693</v>
      </c>
      <c r="H36" s="692">
        <v>2009</v>
      </c>
      <c r="I36" s="644" t="s">
        <v>572</v>
      </c>
      <c r="J36" s="644" t="s">
        <v>581</v>
      </c>
      <c r="K36" s="633"/>
      <c r="L36" s="696">
        <v>0</v>
      </c>
      <c r="M36" s="697">
        <v>0</v>
      </c>
      <c r="N36" s="697">
        <v>84.876940000000005</v>
      </c>
      <c r="O36" s="697">
        <v>0</v>
      </c>
      <c r="P36" s="697">
        <v>0</v>
      </c>
      <c r="Q36" s="697">
        <v>0</v>
      </c>
      <c r="R36" s="697">
        <v>0</v>
      </c>
      <c r="S36" s="697">
        <v>0</v>
      </c>
      <c r="T36" s="697">
        <v>0</v>
      </c>
      <c r="U36" s="697">
        <v>0</v>
      </c>
      <c r="V36" s="697">
        <v>0</v>
      </c>
      <c r="W36" s="697">
        <v>0</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v>0</v>
      </c>
      <c r="AR36" s="697">
        <v>0</v>
      </c>
      <c r="AS36" s="697">
        <v>372.3109</v>
      </c>
      <c r="AT36" s="697">
        <v>0</v>
      </c>
      <c r="AU36" s="697">
        <v>0</v>
      </c>
      <c r="AV36" s="697">
        <v>0</v>
      </c>
      <c r="AW36" s="697">
        <v>0</v>
      </c>
      <c r="AX36" s="697">
        <v>0</v>
      </c>
      <c r="AY36" s="697">
        <v>0</v>
      </c>
      <c r="AZ36" s="697">
        <v>0</v>
      </c>
      <c r="BA36" s="697">
        <v>0</v>
      </c>
      <c r="BB36" s="697">
        <v>0</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hidden="1">
      <c r="B37" s="692" t="s">
        <v>689</v>
      </c>
      <c r="C37" s="692" t="s">
        <v>694</v>
      </c>
      <c r="D37" s="692" t="s">
        <v>707</v>
      </c>
      <c r="E37" s="692" t="s">
        <v>691</v>
      </c>
      <c r="F37" s="692" t="s">
        <v>696</v>
      </c>
      <c r="G37" s="692" t="s">
        <v>693</v>
      </c>
      <c r="H37" s="692">
        <v>2009</v>
      </c>
      <c r="I37" s="644" t="s">
        <v>572</v>
      </c>
      <c r="J37" s="644" t="s">
        <v>581</v>
      </c>
      <c r="K37" s="633"/>
      <c r="L37" s="696">
        <v>0</v>
      </c>
      <c r="M37" s="697">
        <v>0</v>
      </c>
      <c r="N37" s="697">
        <v>23.04</v>
      </c>
      <c r="O37" s="697">
        <v>0</v>
      </c>
      <c r="P37" s="697">
        <v>0</v>
      </c>
      <c r="Q37" s="697">
        <v>0</v>
      </c>
      <c r="R37" s="697">
        <v>0</v>
      </c>
      <c r="S37" s="697">
        <v>0</v>
      </c>
      <c r="T37" s="697">
        <v>0</v>
      </c>
      <c r="U37" s="697">
        <v>0</v>
      </c>
      <c r="V37" s="697">
        <v>0</v>
      </c>
      <c r="W37" s="697">
        <v>0</v>
      </c>
      <c r="X37" s="697">
        <v>0</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0</v>
      </c>
      <c r="AR37" s="697">
        <v>0</v>
      </c>
      <c r="AS37" s="697">
        <v>36.75403</v>
      </c>
      <c r="AT37" s="697">
        <v>0</v>
      </c>
      <c r="AU37" s="697">
        <v>0</v>
      </c>
      <c r="AV37" s="697">
        <v>0</v>
      </c>
      <c r="AW37" s="697">
        <v>0</v>
      </c>
      <c r="AX37" s="697">
        <v>0</v>
      </c>
      <c r="AY37" s="697">
        <v>0</v>
      </c>
      <c r="AZ37" s="697">
        <v>0</v>
      </c>
      <c r="BA37" s="697">
        <v>0</v>
      </c>
      <c r="BB37" s="697">
        <v>0</v>
      </c>
      <c r="BC37" s="697">
        <v>0</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hidden="1">
      <c r="B38" s="692" t="s">
        <v>689</v>
      </c>
      <c r="C38" s="692" t="s">
        <v>690</v>
      </c>
      <c r="D38" s="692" t="s">
        <v>707</v>
      </c>
      <c r="E38" s="692" t="s">
        <v>691</v>
      </c>
      <c r="F38" s="692" t="s">
        <v>29</v>
      </c>
      <c r="G38" s="692" t="s">
        <v>693</v>
      </c>
      <c r="H38" s="692">
        <v>2009</v>
      </c>
      <c r="I38" s="644" t="s">
        <v>572</v>
      </c>
      <c r="J38" s="644" t="s">
        <v>581</v>
      </c>
      <c r="K38" s="633"/>
      <c r="L38" s="696">
        <v>0</v>
      </c>
      <c r="M38" s="697">
        <v>0</v>
      </c>
      <c r="N38" s="697">
        <v>386.93400000000003</v>
      </c>
      <c r="O38" s="697">
        <v>0</v>
      </c>
      <c r="P38" s="697">
        <v>0</v>
      </c>
      <c r="Q38" s="697">
        <v>0</v>
      </c>
      <c r="R38" s="697">
        <v>0</v>
      </c>
      <c r="S38" s="697">
        <v>0</v>
      </c>
      <c r="T38" s="697">
        <v>0</v>
      </c>
      <c r="U38" s="697">
        <v>0</v>
      </c>
      <c r="V38" s="697">
        <v>0</v>
      </c>
      <c r="W38" s="697">
        <v>0</v>
      </c>
      <c r="X38" s="697">
        <v>0</v>
      </c>
      <c r="Y38" s="697">
        <v>0</v>
      </c>
      <c r="Z38" s="697">
        <v>0</v>
      </c>
      <c r="AA38" s="697">
        <v>0</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696">
        <v>0</v>
      </c>
      <c r="AR38" s="697">
        <v>0</v>
      </c>
      <c r="AS38" s="697">
        <v>1703.3109999999999</v>
      </c>
      <c r="AT38" s="697">
        <v>0</v>
      </c>
      <c r="AU38" s="697">
        <v>0</v>
      </c>
      <c r="AV38" s="697">
        <v>0</v>
      </c>
      <c r="AW38" s="697">
        <v>0</v>
      </c>
      <c r="AX38" s="697">
        <v>0</v>
      </c>
      <c r="AY38" s="697">
        <v>0</v>
      </c>
      <c r="AZ38" s="697">
        <v>0</v>
      </c>
      <c r="BA38" s="697">
        <v>0</v>
      </c>
      <c r="BB38" s="697">
        <v>0</v>
      </c>
      <c r="BC38" s="697">
        <v>0</v>
      </c>
      <c r="BD38" s="697">
        <v>0</v>
      </c>
      <c r="BE38" s="697">
        <v>0</v>
      </c>
      <c r="BF38" s="697">
        <v>0</v>
      </c>
      <c r="BG38" s="697">
        <v>0</v>
      </c>
      <c r="BH38" s="697">
        <v>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hidden="1">
      <c r="B39" s="692" t="s">
        <v>689</v>
      </c>
      <c r="C39" s="692" t="s">
        <v>694</v>
      </c>
      <c r="D39" s="692" t="s">
        <v>718</v>
      </c>
      <c r="E39" s="692" t="s">
        <v>691</v>
      </c>
      <c r="F39" s="692" t="s">
        <v>714</v>
      </c>
      <c r="G39" s="692" t="s">
        <v>693</v>
      </c>
      <c r="H39" s="692">
        <v>2009</v>
      </c>
      <c r="I39" s="644" t="s">
        <v>573</v>
      </c>
      <c r="J39" s="644" t="s">
        <v>581</v>
      </c>
      <c r="K39" s="633"/>
      <c r="L39" s="696">
        <v>0</v>
      </c>
      <c r="M39" s="697">
        <v>0</v>
      </c>
      <c r="N39" s="697">
        <v>0</v>
      </c>
      <c r="O39" s="697">
        <v>19.708950000000002</v>
      </c>
      <c r="P39" s="697">
        <v>0</v>
      </c>
      <c r="Q39" s="697">
        <v>0</v>
      </c>
      <c r="R39" s="697">
        <v>0</v>
      </c>
      <c r="S39" s="697">
        <v>0</v>
      </c>
      <c r="T39" s="697">
        <v>0</v>
      </c>
      <c r="U39" s="697">
        <v>0</v>
      </c>
      <c r="V39" s="697">
        <v>0</v>
      </c>
      <c r="W39" s="697">
        <v>0</v>
      </c>
      <c r="X39" s="697">
        <v>0</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0</v>
      </c>
      <c r="AR39" s="697">
        <v>0</v>
      </c>
      <c r="AS39" s="697">
        <v>0</v>
      </c>
      <c r="AT39" s="697">
        <v>0</v>
      </c>
      <c r="AU39" s="697">
        <v>0</v>
      </c>
      <c r="AV39" s="697">
        <v>0</v>
      </c>
      <c r="AW39" s="697">
        <v>0</v>
      </c>
      <c r="AX39" s="697">
        <v>0</v>
      </c>
      <c r="AY39" s="697">
        <v>0</v>
      </c>
      <c r="AZ39" s="697">
        <v>0</v>
      </c>
      <c r="BA39" s="697">
        <v>0</v>
      </c>
      <c r="BB39" s="697">
        <v>0</v>
      </c>
      <c r="BC39" s="697">
        <v>0</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hidden="1">
      <c r="B40" s="692" t="s">
        <v>689</v>
      </c>
      <c r="C40" s="692" t="s">
        <v>690</v>
      </c>
      <c r="D40" s="692" t="s">
        <v>42</v>
      </c>
      <c r="E40" s="692" t="s">
        <v>691</v>
      </c>
      <c r="F40" s="692" t="s">
        <v>29</v>
      </c>
      <c r="G40" s="692" t="s">
        <v>693</v>
      </c>
      <c r="H40" s="692">
        <v>2009</v>
      </c>
      <c r="I40" s="644" t="s">
        <v>573</v>
      </c>
      <c r="J40" s="644" t="s">
        <v>581</v>
      </c>
      <c r="K40" s="633"/>
      <c r="L40" s="696">
        <v>0</v>
      </c>
      <c r="M40" s="697">
        <v>0</v>
      </c>
      <c r="N40" s="697">
        <v>0</v>
      </c>
      <c r="O40" s="697">
        <v>309.68270000000001</v>
      </c>
      <c r="P40" s="697">
        <v>0</v>
      </c>
      <c r="Q40" s="697">
        <v>0</v>
      </c>
      <c r="R40" s="697">
        <v>0</v>
      </c>
      <c r="S40" s="697">
        <v>0</v>
      </c>
      <c r="T40" s="697">
        <v>0</v>
      </c>
      <c r="U40" s="697">
        <v>0</v>
      </c>
      <c r="V40" s="697">
        <v>0</v>
      </c>
      <c r="W40" s="697">
        <v>0</v>
      </c>
      <c r="X40" s="697">
        <v>0</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696">
        <v>0</v>
      </c>
      <c r="AR40" s="697">
        <v>0</v>
      </c>
      <c r="AS40" s="697">
        <v>0</v>
      </c>
      <c r="AT40" s="697">
        <v>0</v>
      </c>
      <c r="AU40" s="697">
        <v>0</v>
      </c>
      <c r="AV40" s="697">
        <v>0</v>
      </c>
      <c r="AW40" s="697">
        <v>0</v>
      </c>
      <c r="AX40" s="697">
        <v>0</v>
      </c>
      <c r="AY40" s="697">
        <v>0</v>
      </c>
      <c r="AZ40" s="697">
        <v>0</v>
      </c>
      <c r="BA40" s="697">
        <v>0</v>
      </c>
      <c r="BB40" s="697">
        <v>0</v>
      </c>
      <c r="BC40" s="697">
        <v>0</v>
      </c>
      <c r="BD40" s="697">
        <v>0</v>
      </c>
      <c r="BE40" s="697">
        <v>0</v>
      </c>
      <c r="BF40" s="697">
        <v>0</v>
      </c>
      <c r="BG40" s="697">
        <v>0</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hidden="1">
      <c r="B41" s="692" t="s">
        <v>689</v>
      </c>
      <c r="C41" s="692" t="s">
        <v>694</v>
      </c>
      <c r="D41" s="692" t="s">
        <v>718</v>
      </c>
      <c r="E41" s="692" t="s">
        <v>691</v>
      </c>
      <c r="F41" s="692" t="s">
        <v>714</v>
      </c>
      <c r="G41" s="692" t="s">
        <v>693</v>
      </c>
      <c r="H41" s="692">
        <v>2009</v>
      </c>
      <c r="I41" s="644" t="s">
        <v>573</v>
      </c>
      <c r="J41" s="644" t="s">
        <v>581</v>
      </c>
      <c r="K41" s="633"/>
      <c r="L41" s="699">
        <v>0</v>
      </c>
      <c r="M41" s="700">
        <v>0</v>
      </c>
      <c r="N41" s="700">
        <v>0</v>
      </c>
      <c r="O41" s="700">
        <v>1.68415</v>
      </c>
      <c r="P41" s="700">
        <v>0</v>
      </c>
      <c r="Q41" s="700">
        <v>0</v>
      </c>
      <c r="R41" s="700">
        <v>0</v>
      </c>
      <c r="S41" s="700">
        <v>0</v>
      </c>
      <c r="T41" s="700">
        <v>0</v>
      </c>
      <c r="U41" s="700">
        <v>0</v>
      </c>
      <c r="V41" s="700">
        <v>0</v>
      </c>
      <c r="W41" s="700">
        <v>0</v>
      </c>
      <c r="X41" s="700">
        <v>0</v>
      </c>
      <c r="Y41" s="700">
        <v>0</v>
      </c>
      <c r="Z41" s="700">
        <v>0</v>
      </c>
      <c r="AA41" s="700">
        <v>0</v>
      </c>
      <c r="AB41" s="700">
        <v>0</v>
      </c>
      <c r="AC41" s="700">
        <v>0</v>
      </c>
      <c r="AD41" s="700">
        <v>0</v>
      </c>
      <c r="AE41" s="700">
        <v>0</v>
      </c>
      <c r="AF41" s="700">
        <v>0</v>
      </c>
      <c r="AG41" s="700">
        <v>0</v>
      </c>
      <c r="AH41" s="700">
        <v>0</v>
      </c>
      <c r="AI41" s="700">
        <v>0</v>
      </c>
      <c r="AJ41" s="700">
        <v>0</v>
      </c>
      <c r="AK41" s="700">
        <v>0</v>
      </c>
      <c r="AL41" s="700">
        <v>0</v>
      </c>
      <c r="AM41" s="700">
        <v>0</v>
      </c>
      <c r="AN41" s="700">
        <v>0</v>
      </c>
      <c r="AO41" s="701">
        <v>0</v>
      </c>
      <c r="AP41" s="633"/>
      <c r="AQ41" s="696">
        <v>0</v>
      </c>
      <c r="AR41" s="697">
        <v>0</v>
      </c>
      <c r="AS41" s="697">
        <v>0</v>
      </c>
      <c r="AT41" s="697">
        <v>0</v>
      </c>
      <c r="AU41" s="697">
        <v>0</v>
      </c>
      <c r="AV41" s="697">
        <v>0</v>
      </c>
      <c r="AW41" s="697">
        <v>0</v>
      </c>
      <c r="AX41" s="697">
        <v>0</v>
      </c>
      <c r="AY41" s="697">
        <v>0</v>
      </c>
      <c r="AZ41" s="697">
        <v>0</v>
      </c>
      <c r="BA41" s="697">
        <v>0</v>
      </c>
      <c r="BB41" s="697">
        <v>0</v>
      </c>
      <c r="BC41" s="697">
        <v>0</v>
      </c>
      <c r="BD41" s="697">
        <v>0</v>
      </c>
      <c r="BE41" s="697">
        <v>0</v>
      </c>
      <c r="BF41" s="697">
        <v>0</v>
      </c>
      <c r="BG41" s="697">
        <v>0</v>
      </c>
      <c r="BH41" s="697">
        <v>0</v>
      </c>
      <c r="BI41" s="697">
        <v>0</v>
      </c>
      <c r="BJ41" s="697">
        <v>0</v>
      </c>
      <c r="BK41" s="697">
        <v>0</v>
      </c>
      <c r="BL41" s="697">
        <v>0</v>
      </c>
      <c r="BM41" s="697">
        <v>0</v>
      </c>
      <c r="BN41" s="697">
        <v>0</v>
      </c>
      <c r="BO41" s="697">
        <v>0</v>
      </c>
      <c r="BP41" s="697">
        <v>0</v>
      </c>
      <c r="BQ41" s="697">
        <v>0</v>
      </c>
      <c r="BR41" s="697">
        <v>0</v>
      </c>
      <c r="BS41" s="697">
        <v>0</v>
      </c>
      <c r="BT41" s="698">
        <v>0</v>
      </c>
      <c r="BU41" s="16"/>
    </row>
    <row r="42" spans="2:73" s="17" customFormat="1" ht="15.75" hidden="1">
      <c r="B42" s="692" t="s">
        <v>689</v>
      </c>
      <c r="C42" s="692" t="s">
        <v>690</v>
      </c>
      <c r="D42" s="692" t="s">
        <v>42</v>
      </c>
      <c r="E42" s="692" t="s">
        <v>691</v>
      </c>
      <c r="F42" s="692" t="s">
        <v>29</v>
      </c>
      <c r="G42" s="692" t="s">
        <v>693</v>
      </c>
      <c r="H42" s="692">
        <v>2009</v>
      </c>
      <c r="I42" s="644" t="s">
        <v>573</v>
      </c>
      <c r="J42" s="644" t="s">
        <v>581</v>
      </c>
      <c r="K42" s="633"/>
      <c r="L42" s="696">
        <v>0</v>
      </c>
      <c r="M42" s="697">
        <v>0</v>
      </c>
      <c r="N42" s="697">
        <v>0</v>
      </c>
      <c r="O42" s="697">
        <v>133.9367</v>
      </c>
      <c r="P42" s="697">
        <v>0</v>
      </c>
      <c r="Q42" s="697">
        <v>0</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696">
        <v>0</v>
      </c>
      <c r="AR42" s="697">
        <v>0</v>
      </c>
      <c r="AS42" s="697">
        <v>0</v>
      </c>
      <c r="AT42" s="697">
        <v>0</v>
      </c>
      <c r="AU42" s="697">
        <v>0</v>
      </c>
      <c r="AV42" s="697">
        <v>0</v>
      </c>
      <c r="AW42" s="697">
        <v>0</v>
      </c>
      <c r="AX42" s="697">
        <v>0</v>
      </c>
      <c r="AY42" s="697">
        <v>0</v>
      </c>
      <c r="AZ42" s="697">
        <v>0</v>
      </c>
      <c r="BA42" s="697">
        <v>0</v>
      </c>
      <c r="BB42" s="697">
        <v>0</v>
      </c>
      <c r="BC42" s="697">
        <v>0</v>
      </c>
      <c r="BD42" s="697">
        <v>0</v>
      </c>
      <c r="BE42" s="697">
        <v>0</v>
      </c>
      <c r="BF42" s="697">
        <v>0</v>
      </c>
      <c r="BG42" s="697">
        <v>0</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hidden="1">
      <c r="B43" s="692" t="s">
        <v>689</v>
      </c>
      <c r="C43" s="692" t="s">
        <v>690</v>
      </c>
      <c r="D43" s="692" t="s">
        <v>707</v>
      </c>
      <c r="E43" s="692" t="s">
        <v>691</v>
      </c>
      <c r="F43" s="692" t="s">
        <v>29</v>
      </c>
      <c r="G43" s="692" t="s">
        <v>693</v>
      </c>
      <c r="H43" s="692">
        <v>2010</v>
      </c>
      <c r="I43" s="644" t="s">
        <v>572</v>
      </c>
      <c r="J43" s="644" t="s">
        <v>581</v>
      </c>
      <c r="K43" s="633"/>
      <c r="L43" s="696">
        <v>0</v>
      </c>
      <c r="M43" s="697">
        <v>0</v>
      </c>
      <c r="N43" s="697">
        <v>89.035150000000002</v>
      </c>
      <c r="O43" s="697">
        <v>0</v>
      </c>
      <c r="P43" s="697">
        <v>0</v>
      </c>
      <c r="Q43" s="697">
        <v>0</v>
      </c>
      <c r="R43" s="697">
        <v>0</v>
      </c>
      <c r="S43" s="697">
        <v>0</v>
      </c>
      <c r="T43" s="697">
        <v>0</v>
      </c>
      <c r="U43" s="697">
        <v>0</v>
      </c>
      <c r="V43" s="697">
        <v>0</v>
      </c>
      <c r="W43" s="697">
        <v>0</v>
      </c>
      <c r="X43" s="697">
        <v>0</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v>0</v>
      </c>
      <c r="AR43" s="697">
        <v>0</v>
      </c>
      <c r="AS43" s="697">
        <v>392.28199999999998</v>
      </c>
      <c r="AT43" s="697">
        <v>0</v>
      </c>
      <c r="AU43" s="697">
        <v>0</v>
      </c>
      <c r="AV43" s="697">
        <v>0</v>
      </c>
      <c r="AW43" s="697">
        <v>0</v>
      </c>
      <c r="AX43" s="697">
        <v>0</v>
      </c>
      <c r="AY43" s="697">
        <v>0</v>
      </c>
      <c r="AZ43" s="697">
        <v>0</v>
      </c>
      <c r="BA43" s="697">
        <v>0</v>
      </c>
      <c r="BB43" s="697">
        <v>0</v>
      </c>
      <c r="BC43" s="697">
        <v>0</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75" hidden="1">
      <c r="B44" s="692" t="s">
        <v>689</v>
      </c>
      <c r="C44" s="692" t="s">
        <v>694</v>
      </c>
      <c r="D44" s="692" t="s">
        <v>707</v>
      </c>
      <c r="E44" s="692" t="s">
        <v>691</v>
      </c>
      <c r="F44" s="692" t="s">
        <v>696</v>
      </c>
      <c r="G44" s="692" t="s">
        <v>693</v>
      </c>
      <c r="H44" s="692">
        <v>2010</v>
      </c>
      <c r="I44" s="644" t="s">
        <v>572</v>
      </c>
      <c r="J44" s="644" t="s">
        <v>581</v>
      </c>
      <c r="K44" s="633"/>
      <c r="L44" s="696">
        <v>0</v>
      </c>
      <c r="M44" s="697">
        <v>0</v>
      </c>
      <c r="N44" s="697">
        <v>6.4</v>
      </c>
      <c r="O44" s="697">
        <v>0</v>
      </c>
      <c r="P44" s="697">
        <v>0</v>
      </c>
      <c r="Q44" s="697">
        <v>0</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0</v>
      </c>
      <c r="AS44" s="697">
        <v>10.20945</v>
      </c>
      <c r="AT44" s="697">
        <v>0</v>
      </c>
      <c r="AU44" s="697">
        <v>0</v>
      </c>
      <c r="AV44" s="697">
        <v>0</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hidden="1">
      <c r="B45" s="692" t="s">
        <v>689</v>
      </c>
      <c r="C45" s="692" t="s">
        <v>690</v>
      </c>
      <c r="D45" s="692" t="s">
        <v>707</v>
      </c>
      <c r="E45" s="692" t="s">
        <v>691</v>
      </c>
      <c r="F45" s="692" t="s">
        <v>29</v>
      </c>
      <c r="G45" s="692" t="s">
        <v>693</v>
      </c>
      <c r="H45" s="692">
        <v>2010</v>
      </c>
      <c r="I45" s="644" t="s">
        <v>572</v>
      </c>
      <c r="J45" s="644" t="s">
        <v>581</v>
      </c>
      <c r="K45" s="633"/>
      <c r="L45" s="696">
        <v>0</v>
      </c>
      <c r="M45" s="697">
        <v>0</v>
      </c>
      <c r="N45" s="697">
        <v>449.6703</v>
      </c>
      <c r="O45" s="697">
        <v>0</v>
      </c>
      <c r="P45" s="697">
        <v>0</v>
      </c>
      <c r="Q45" s="697">
        <v>0</v>
      </c>
      <c r="R45" s="697">
        <v>0</v>
      </c>
      <c r="S45" s="697">
        <v>0</v>
      </c>
      <c r="T45" s="697">
        <v>0</v>
      </c>
      <c r="U45" s="697">
        <v>0</v>
      </c>
      <c r="V45" s="697">
        <v>0</v>
      </c>
      <c r="W45" s="697">
        <v>0</v>
      </c>
      <c r="X45" s="697">
        <v>0</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v>0</v>
      </c>
      <c r="AR45" s="697">
        <v>0</v>
      </c>
      <c r="AS45" s="697">
        <v>1977.5630000000001</v>
      </c>
      <c r="AT45" s="697">
        <v>0</v>
      </c>
      <c r="AU45" s="697">
        <v>0</v>
      </c>
      <c r="AV45" s="697">
        <v>0</v>
      </c>
      <c r="AW45" s="697">
        <v>0</v>
      </c>
      <c r="AX45" s="697">
        <v>0</v>
      </c>
      <c r="AY45" s="697">
        <v>0</v>
      </c>
      <c r="AZ45" s="697">
        <v>0</v>
      </c>
      <c r="BA45" s="697">
        <v>0</v>
      </c>
      <c r="BB45" s="697">
        <v>0</v>
      </c>
      <c r="BC45" s="697">
        <v>0</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hidden="1">
      <c r="B46" s="692" t="s">
        <v>689</v>
      </c>
      <c r="C46" s="692" t="s">
        <v>694</v>
      </c>
      <c r="D46" s="692" t="s">
        <v>718</v>
      </c>
      <c r="E46" s="692" t="s">
        <v>691</v>
      </c>
      <c r="F46" s="692" t="s">
        <v>714</v>
      </c>
      <c r="G46" s="692" t="s">
        <v>693</v>
      </c>
      <c r="H46" s="692">
        <v>2010</v>
      </c>
      <c r="I46" s="644" t="s">
        <v>573</v>
      </c>
      <c r="J46" s="644" t="s">
        <v>581</v>
      </c>
      <c r="K46" s="633"/>
      <c r="L46" s="696">
        <v>0</v>
      </c>
      <c r="M46" s="697">
        <v>0</v>
      </c>
      <c r="N46" s="697">
        <v>0</v>
      </c>
      <c r="O46" s="697">
        <v>5.0524490000000002</v>
      </c>
      <c r="P46" s="697">
        <v>0</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0</v>
      </c>
      <c r="AS46" s="697">
        <v>0</v>
      </c>
      <c r="AT46" s="697">
        <v>0</v>
      </c>
      <c r="AU46" s="697">
        <v>0</v>
      </c>
      <c r="AV46" s="697">
        <v>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hidden="1">
      <c r="B47" s="692" t="s">
        <v>689</v>
      </c>
      <c r="C47" s="692" t="s">
        <v>690</v>
      </c>
      <c r="D47" s="692" t="s">
        <v>42</v>
      </c>
      <c r="E47" s="692" t="s">
        <v>691</v>
      </c>
      <c r="F47" s="692" t="s">
        <v>29</v>
      </c>
      <c r="G47" s="692" t="s">
        <v>693</v>
      </c>
      <c r="H47" s="692">
        <v>2010</v>
      </c>
      <c r="I47" s="644" t="s">
        <v>573</v>
      </c>
      <c r="J47" s="644" t="s">
        <v>581</v>
      </c>
      <c r="K47" s="633"/>
      <c r="L47" s="696">
        <v>0</v>
      </c>
      <c r="M47" s="697">
        <v>0</v>
      </c>
      <c r="N47" s="697">
        <v>0</v>
      </c>
      <c r="O47" s="697">
        <v>336.65910000000002</v>
      </c>
      <c r="P47" s="697">
        <v>0</v>
      </c>
      <c r="Q47" s="697">
        <v>0</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0</v>
      </c>
      <c r="AS47" s="697">
        <v>0</v>
      </c>
      <c r="AT47" s="697">
        <v>0</v>
      </c>
      <c r="AU47" s="697">
        <v>0</v>
      </c>
      <c r="AV47" s="697">
        <v>0</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hidden="1">
      <c r="B48" s="692" t="s">
        <v>689</v>
      </c>
      <c r="C48" s="692" t="s">
        <v>694</v>
      </c>
      <c r="D48" s="692" t="s">
        <v>718</v>
      </c>
      <c r="E48" s="692" t="s">
        <v>691</v>
      </c>
      <c r="F48" s="692" t="s">
        <v>714</v>
      </c>
      <c r="G48" s="692" t="s">
        <v>693</v>
      </c>
      <c r="H48" s="692">
        <v>2010</v>
      </c>
      <c r="I48" s="644" t="s">
        <v>573</v>
      </c>
      <c r="J48" s="644" t="s">
        <v>581</v>
      </c>
      <c r="K48" s="633"/>
      <c r="L48" s="696">
        <v>0</v>
      </c>
      <c r="M48" s="697">
        <v>0</v>
      </c>
      <c r="N48" s="697">
        <v>0</v>
      </c>
      <c r="O48" s="697">
        <v>0.56138319999999997</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0</v>
      </c>
      <c r="AS48" s="697">
        <v>0</v>
      </c>
      <c r="AT48" s="697">
        <v>0</v>
      </c>
      <c r="AU48" s="697">
        <v>0</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hidden="1">
      <c r="B49" s="692" t="s">
        <v>689</v>
      </c>
      <c r="C49" s="692" t="s">
        <v>690</v>
      </c>
      <c r="D49" s="692" t="s">
        <v>42</v>
      </c>
      <c r="E49" s="692" t="s">
        <v>691</v>
      </c>
      <c r="F49" s="692" t="s">
        <v>29</v>
      </c>
      <c r="G49" s="692" t="s">
        <v>693</v>
      </c>
      <c r="H49" s="692">
        <v>2010</v>
      </c>
      <c r="I49" s="644" t="s">
        <v>573</v>
      </c>
      <c r="J49" s="644" t="s">
        <v>581</v>
      </c>
      <c r="K49" s="633"/>
      <c r="L49" s="696">
        <v>0</v>
      </c>
      <c r="M49" s="697">
        <v>0</v>
      </c>
      <c r="N49" s="697">
        <v>0</v>
      </c>
      <c r="O49" s="697">
        <v>174.9667</v>
      </c>
      <c r="P49" s="697">
        <v>0</v>
      </c>
      <c r="Q49" s="697">
        <v>0</v>
      </c>
      <c r="R49" s="697">
        <v>0</v>
      </c>
      <c r="S49" s="697">
        <v>0</v>
      </c>
      <c r="T49" s="697">
        <v>0</v>
      </c>
      <c r="U49" s="697">
        <v>0</v>
      </c>
      <c r="V49" s="697">
        <v>0</v>
      </c>
      <c r="W49" s="697">
        <v>0</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v>0</v>
      </c>
      <c r="AR49" s="697">
        <v>0</v>
      </c>
      <c r="AS49" s="697">
        <v>0</v>
      </c>
      <c r="AT49" s="697">
        <v>0</v>
      </c>
      <c r="AU49" s="697">
        <v>0</v>
      </c>
      <c r="AV49" s="697">
        <v>0</v>
      </c>
      <c r="AW49" s="697">
        <v>0</v>
      </c>
      <c r="AX49" s="697">
        <v>0</v>
      </c>
      <c r="AY49" s="697">
        <v>0</v>
      </c>
      <c r="AZ49" s="697">
        <v>0</v>
      </c>
      <c r="BA49" s="697">
        <v>0</v>
      </c>
      <c r="BB49" s="697">
        <v>0</v>
      </c>
      <c r="BC49" s="697">
        <v>0</v>
      </c>
      <c r="BD49" s="697">
        <v>0</v>
      </c>
      <c r="BE49" s="697">
        <v>0</v>
      </c>
      <c r="BF49" s="697">
        <v>0</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hidden="1">
      <c r="B50" s="692" t="s">
        <v>689</v>
      </c>
      <c r="C50" s="692" t="s">
        <v>690</v>
      </c>
      <c r="D50" s="692" t="s">
        <v>2</v>
      </c>
      <c r="E50" s="692" t="s">
        <v>691</v>
      </c>
      <c r="F50" s="692" t="s">
        <v>29</v>
      </c>
      <c r="G50" s="692" t="s">
        <v>692</v>
      </c>
      <c r="H50" s="692">
        <v>2011</v>
      </c>
      <c r="I50" s="644" t="s">
        <v>570</v>
      </c>
      <c r="J50" s="644" t="s">
        <v>588</v>
      </c>
      <c r="K50" s="633"/>
      <c r="L50" s="696">
        <v>6.9885629741930746</v>
      </c>
      <c r="M50" s="697">
        <v>6.9885629741930746</v>
      </c>
      <c r="N50" s="697">
        <v>6.9885629741930746</v>
      </c>
      <c r="O50" s="697">
        <v>2.6003949831621713</v>
      </c>
      <c r="P50" s="697">
        <v>0</v>
      </c>
      <c r="Q50" s="697">
        <v>0</v>
      </c>
      <c r="R50" s="697">
        <v>0</v>
      </c>
      <c r="S50" s="697">
        <v>0</v>
      </c>
      <c r="T50" s="697">
        <v>0</v>
      </c>
      <c r="U50" s="697">
        <v>0</v>
      </c>
      <c r="V50" s="697">
        <v>0</v>
      </c>
      <c r="W50" s="697">
        <v>0</v>
      </c>
      <c r="X50" s="697">
        <v>0</v>
      </c>
      <c r="Y50" s="697">
        <v>0</v>
      </c>
      <c r="Z50" s="697">
        <v>0</v>
      </c>
      <c r="AA50" s="697">
        <v>0</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v>8560.8035168923561</v>
      </c>
      <c r="AR50" s="697">
        <v>8560.8035168923561</v>
      </c>
      <c r="AS50" s="697">
        <v>8560.8035168923561</v>
      </c>
      <c r="AT50" s="697">
        <v>4636.664893805485</v>
      </c>
      <c r="AU50" s="697">
        <v>0</v>
      </c>
      <c r="AV50" s="697">
        <v>0</v>
      </c>
      <c r="AW50" s="697">
        <v>0</v>
      </c>
      <c r="AX50" s="697">
        <v>0</v>
      </c>
      <c r="AY50" s="697">
        <v>0</v>
      </c>
      <c r="AZ50" s="697">
        <v>0</v>
      </c>
      <c r="BA50" s="697">
        <v>0</v>
      </c>
      <c r="BB50" s="697">
        <v>0</v>
      </c>
      <c r="BC50" s="697">
        <v>0</v>
      </c>
      <c r="BD50" s="697">
        <v>0</v>
      </c>
      <c r="BE50" s="697">
        <v>0</v>
      </c>
      <c r="BF50" s="697">
        <v>0</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hidden="1">
      <c r="B51" s="692" t="s">
        <v>689</v>
      </c>
      <c r="C51" s="692" t="s">
        <v>690</v>
      </c>
      <c r="D51" s="692" t="s">
        <v>1</v>
      </c>
      <c r="E51" s="692" t="s">
        <v>691</v>
      </c>
      <c r="F51" s="692" t="s">
        <v>29</v>
      </c>
      <c r="G51" s="692" t="s">
        <v>692</v>
      </c>
      <c r="H51" s="692">
        <v>2011</v>
      </c>
      <c r="I51" s="644" t="s">
        <v>570</v>
      </c>
      <c r="J51" s="644" t="s">
        <v>588</v>
      </c>
      <c r="K51" s="633"/>
      <c r="L51" s="696">
        <v>35.962915018326093</v>
      </c>
      <c r="M51" s="697">
        <v>35.962915018326093</v>
      </c>
      <c r="N51" s="697">
        <v>35.962915018326093</v>
      </c>
      <c r="O51" s="697">
        <v>34.943958223286799</v>
      </c>
      <c r="P51" s="697">
        <v>24.550858745825472</v>
      </c>
      <c r="Q51" s="697">
        <v>0</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262506.3124313298</v>
      </c>
      <c r="AR51" s="697">
        <v>262506.3124313298</v>
      </c>
      <c r="AS51" s="697">
        <v>262506.3124313298</v>
      </c>
      <c r="AT51" s="697">
        <v>261595.10581325053</v>
      </c>
      <c r="AU51" s="697">
        <v>186727.33803115992</v>
      </c>
      <c r="AV51" s="697">
        <v>0</v>
      </c>
      <c r="AW51" s="697">
        <v>0</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hidden="1">
      <c r="B52" s="692" t="s">
        <v>689</v>
      </c>
      <c r="C52" s="692" t="s">
        <v>690</v>
      </c>
      <c r="D52" s="692" t="s">
        <v>5</v>
      </c>
      <c r="E52" s="692" t="s">
        <v>691</v>
      </c>
      <c r="F52" s="692" t="s">
        <v>29</v>
      </c>
      <c r="G52" s="692" t="s">
        <v>692</v>
      </c>
      <c r="H52" s="692">
        <v>2011</v>
      </c>
      <c r="I52" s="644" t="s">
        <v>570</v>
      </c>
      <c r="J52" s="644" t="s">
        <v>588</v>
      </c>
      <c r="K52" s="633"/>
      <c r="L52" s="696">
        <v>27.4250937914513</v>
      </c>
      <c r="M52" s="697">
        <v>27.4250937914513</v>
      </c>
      <c r="N52" s="697">
        <v>27.4250937914513</v>
      </c>
      <c r="O52" s="697">
        <v>27.4250937914513</v>
      </c>
      <c r="P52" s="697">
        <v>25.51480978718682</v>
      </c>
      <c r="Q52" s="697">
        <v>23.427904979319269</v>
      </c>
      <c r="R52" s="697">
        <v>18.950427947124663</v>
      </c>
      <c r="S52" s="697">
        <v>18.827044288056452</v>
      </c>
      <c r="T52" s="697">
        <v>22.824233100188486</v>
      </c>
      <c r="U52" s="697">
        <v>10.827046659641892</v>
      </c>
      <c r="V52" s="697">
        <v>1.5397092675054158</v>
      </c>
      <c r="W52" s="697">
        <v>1.539068822938265</v>
      </c>
      <c r="X52" s="697">
        <v>1.539068822938265</v>
      </c>
      <c r="Y52" s="697">
        <v>1.4285285630219771</v>
      </c>
      <c r="Z52" s="697">
        <v>1.4285285630219771</v>
      </c>
      <c r="AA52" s="697">
        <v>1.2057310630151372</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479312.86223310482</v>
      </c>
      <c r="AR52" s="697">
        <v>479312.86223310482</v>
      </c>
      <c r="AS52" s="697">
        <v>479312.86223310482</v>
      </c>
      <c r="AT52" s="697">
        <v>479312.86223310482</v>
      </c>
      <c r="AU52" s="697">
        <v>438056.65717455623</v>
      </c>
      <c r="AV52" s="697">
        <v>392985.99098102079</v>
      </c>
      <c r="AW52" s="697">
        <v>296286.38496809878</v>
      </c>
      <c r="AX52" s="697">
        <v>295205.54411466123</v>
      </c>
      <c r="AY52" s="697">
        <v>381532.41536674538</v>
      </c>
      <c r="AZ52" s="697">
        <v>122430.42696507648</v>
      </c>
      <c r="BA52" s="697">
        <v>44083.235847399686</v>
      </c>
      <c r="BB52" s="697">
        <v>38805.239968394817</v>
      </c>
      <c r="BC52" s="697">
        <v>38805.239968394817</v>
      </c>
      <c r="BD52" s="697">
        <v>28659.299602197825</v>
      </c>
      <c r="BE52" s="697">
        <v>28659.299602197825</v>
      </c>
      <c r="BF52" s="697">
        <v>26040.048427441678</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hidden="1">
      <c r="B53" s="692" t="s">
        <v>689</v>
      </c>
      <c r="C53" s="692" t="s">
        <v>690</v>
      </c>
      <c r="D53" s="692" t="s">
        <v>4</v>
      </c>
      <c r="E53" s="692" t="s">
        <v>691</v>
      </c>
      <c r="F53" s="692" t="s">
        <v>29</v>
      </c>
      <c r="G53" s="692" t="s">
        <v>692</v>
      </c>
      <c r="H53" s="692">
        <v>2011</v>
      </c>
      <c r="I53" s="644" t="s">
        <v>570</v>
      </c>
      <c r="J53" s="644" t="s">
        <v>588</v>
      </c>
      <c r="K53" s="633"/>
      <c r="L53" s="696">
        <v>18.901692690209543</v>
      </c>
      <c r="M53" s="697">
        <v>18.901692690209543</v>
      </c>
      <c r="N53" s="697">
        <v>18.901692690209543</v>
      </c>
      <c r="O53" s="697">
        <v>18.901692690209543</v>
      </c>
      <c r="P53" s="697">
        <v>17.766079770228057</v>
      </c>
      <c r="Q53" s="697">
        <v>16.525470490510845</v>
      </c>
      <c r="R53" s="697">
        <v>13.952410964232683</v>
      </c>
      <c r="S53" s="697">
        <v>13.806309044129691</v>
      </c>
      <c r="T53" s="697">
        <v>16.182531243828382</v>
      </c>
      <c r="U53" s="697">
        <v>9.05052370207172</v>
      </c>
      <c r="V53" s="697">
        <v>1.111818990872405</v>
      </c>
      <c r="W53" s="697">
        <v>1.1111149368782336</v>
      </c>
      <c r="X53" s="697">
        <v>1.1111149368782336</v>
      </c>
      <c r="Y53" s="697">
        <v>1.0900111427288275</v>
      </c>
      <c r="Z53" s="697">
        <v>1.0900111427288275</v>
      </c>
      <c r="AA53" s="697">
        <v>1.0352285528715863</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305679.32824966602</v>
      </c>
      <c r="AR53" s="697">
        <v>305679.32824966602</v>
      </c>
      <c r="AS53" s="697">
        <v>305679.32824966602</v>
      </c>
      <c r="AT53" s="697">
        <v>305679.32824966602</v>
      </c>
      <c r="AU53" s="697">
        <v>281153.61406826472</v>
      </c>
      <c r="AV53" s="697">
        <v>254360.30442043647</v>
      </c>
      <c r="AW53" s="697">
        <v>198790.205311086</v>
      </c>
      <c r="AX53" s="697">
        <v>197510.35249098376</v>
      </c>
      <c r="AY53" s="697">
        <v>248829.37632021334</v>
      </c>
      <c r="AZ53" s="697">
        <v>94800.150841188326</v>
      </c>
      <c r="BA53" s="697">
        <v>30740.980896537218</v>
      </c>
      <c r="BB53" s="697">
        <v>24938.770571973091</v>
      </c>
      <c r="BC53" s="697">
        <v>24938.770571973091</v>
      </c>
      <c r="BD53" s="697">
        <v>23001.758327723597</v>
      </c>
      <c r="BE53" s="697">
        <v>23001.758327723597</v>
      </c>
      <c r="BF53" s="697">
        <v>22357.723440279358</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hidden="1">
      <c r="B54" s="692" t="s">
        <v>689</v>
      </c>
      <c r="C54" s="692" t="s">
        <v>690</v>
      </c>
      <c r="D54" s="692" t="s">
        <v>3</v>
      </c>
      <c r="E54" s="692" t="s">
        <v>691</v>
      </c>
      <c r="F54" s="692" t="s">
        <v>29</v>
      </c>
      <c r="G54" s="692" t="s">
        <v>692</v>
      </c>
      <c r="H54" s="692">
        <v>2011</v>
      </c>
      <c r="I54" s="644" t="s">
        <v>570</v>
      </c>
      <c r="J54" s="644" t="s">
        <v>588</v>
      </c>
      <c r="K54" s="633"/>
      <c r="L54" s="696">
        <v>641.92259522546397</v>
      </c>
      <c r="M54" s="697">
        <v>641.92259522546397</v>
      </c>
      <c r="N54" s="697">
        <v>641.92259522546397</v>
      </c>
      <c r="O54" s="697">
        <v>641.92259522546397</v>
      </c>
      <c r="P54" s="697">
        <v>641.92259522546397</v>
      </c>
      <c r="Q54" s="697">
        <v>641.92259522546397</v>
      </c>
      <c r="R54" s="697">
        <v>641.92259522546397</v>
      </c>
      <c r="S54" s="697">
        <v>641.92259522546397</v>
      </c>
      <c r="T54" s="697">
        <v>641.92259522546397</v>
      </c>
      <c r="U54" s="697">
        <v>641.92259522546397</v>
      </c>
      <c r="V54" s="697">
        <v>641.92259522546397</v>
      </c>
      <c r="W54" s="697">
        <v>641.92259522546397</v>
      </c>
      <c r="X54" s="697">
        <v>641.92259522546397</v>
      </c>
      <c r="Y54" s="697">
        <v>641.92259522546397</v>
      </c>
      <c r="Z54" s="697">
        <v>641.92259522546397</v>
      </c>
      <c r="AA54" s="697">
        <v>641.92259522546397</v>
      </c>
      <c r="AB54" s="697">
        <v>641.92259522546397</v>
      </c>
      <c r="AC54" s="697">
        <v>641.92259522546397</v>
      </c>
      <c r="AD54" s="697">
        <v>520.67919693327667</v>
      </c>
      <c r="AE54" s="697">
        <v>0</v>
      </c>
      <c r="AF54" s="697">
        <v>0</v>
      </c>
      <c r="AG54" s="697">
        <v>0</v>
      </c>
      <c r="AH54" s="697">
        <v>0</v>
      </c>
      <c r="AI54" s="697">
        <v>0</v>
      </c>
      <c r="AJ54" s="697">
        <v>0</v>
      </c>
      <c r="AK54" s="697">
        <v>0</v>
      </c>
      <c r="AL54" s="697">
        <v>0</v>
      </c>
      <c r="AM54" s="697">
        <v>0</v>
      </c>
      <c r="AN54" s="697">
        <v>0</v>
      </c>
      <c r="AO54" s="698">
        <v>0</v>
      </c>
      <c r="AP54" s="633"/>
      <c r="AQ54" s="696">
        <v>1178372.1744378607</v>
      </c>
      <c r="AR54" s="697">
        <v>1178372.1744378607</v>
      </c>
      <c r="AS54" s="697">
        <v>1178372.1744378607</v>
      </c>
      <c r="AT54" s="697">
        <v>1178372.1744378607</v>
      </c>
      <c r="AU54" s="697">
        <v>1178372.1744378607</v>
      </c>
      <c r="AV54" s="697">
        <v>1178372.1744378607</v>
      </c>
      <c r="AW54" s="697">
        <v>1178372.1744378607</v>
      </c>
      <c r="AX54" s="697">
        <v>1178372.1744378607</v>
      </c>
      <c r="AY54" s="697">
        <v>1178372.1744378607</v>
      </c>
      <c r="AZ54" s="697">
        <v>1178372.1744378607</v>
      </c>
      <c r="BA54" s="697">
        <v>1178372.1744378607</v>
      </c>
      <c r="BB54" s="697">
        <v>1178372.1744378607</v>
      </c>
      <c r="BC54" s="697">
        <v>1178372.1744378607</v>
      </c>
      <c r="BD54" s="697">
        <v>1178372.1744378607</v>
      </c>
      <c r="BE54" s="697">
        <v>1178372.1744378607</v>
      </c>
      <c r="BF54" s="697">
        <v>1178372.1744378607</v>
      </c>
      <c r="BG54" s="697">
        <v>1178372.1744378607</v>
      </c>
      <c r="BH54" s="697">
        <v>1178372.1744378607</v>
      </c>
      <c r="BI54" s="697">
        <v>1069933.668989213</v>
      </c>
      <c r="BJ54" s="697">
        <v>0</v>
      </c>
      <c r="BK54" s="697">
        <v>0</v>
      </c>
      <c r="BL54" s="697">
        <v>0</v>
      </c>
      <c r="BM54" s="697">
        <v>0</v>
      </c>
      <c r="BN54" s="697">
        <v>0</v>
      </c>
      <c r="BO54" s="697">
        <v>0</v>
      </c>
      <c r="BP54" s="697">
        <v>0</v>
      </c>
      <c r="BQ54" s="697">
        <v>0</v>
      </c>
      <c r="BR54" s="697">
        <v>0</v>
      </c>
      <c r="BS54" s="697">
        <v>0</v>
      </c>
      <c r="BT54" s="698">
        <v>0</v>
      </c>
    </row>
    <row r="55" spans="2:73" hidden="1">
      <c r="B55" s="692" t="s">
        <v>702</v>
      </c>
      <c r="C55" s="692" t="s">
        <v>690</v>
      </c>
      <c r="D55" s="692" t="s">
        <v>42</v>
      </c>
      <c r="E55" s="692" t="s">
        <v>691</v>
      </c>
      <c r="F55" s="692" t="s">
        <v>29</v>
      </c>
      <c r="G55" s="692" t="s">
        <v>693</v>
      </c>
      <c r="H55" s="692">
        <v>2011</v>
      </c>
      <c r="I55" s="644" t="s">
        <v>570</v>
      </c>
      <c r="J55" s="644" t="s">
        <v>588</v>
      </c>
      <c r="K55" s="633"/>
      <c r="L55" s="696">
        <v>151.76000000000002</v>
      </c>
      <c r="M55" s="697">
        <v>0</v>
      </c>
      <c r="N55" s="697">
        <v>0</v>
      </c>
      <c r="O55" s="697">
        <v>0</v>
      </c>
      <c r="P55" s="697">
        <v>0</v>
      </c>
      <c r="Q55" s="697">
        <v>0</v>
      </c>
      <c r="R55" s="697">
        <v>0</v>
      </c>
      <c r="S55" s="697">
        <v>0</v>
      </c>
      <c r="T55" s="697">
        <v>0</v>
      </c>
      <c r="U55" s="697">
        <v>0</v>
      </c>
      <c r="V55" s="697">
        <v>0</v>
      </c>
      <c r="W55" s="697">
        <v>0</v>
      </c>
      <c r="X55" s="697">
        <v>0</v>
      </c>
      <c r="Y55" s="697">
        <v>0</v>
      </c>
      <c r="Z55" s="697">
        <v>0</v>
      </c>
      <c r="AA55" s="697">
        <v>0</v>
      </c>
      <c r="AB55" s="697">
        <v>0</v>
      </c>
      <c r="AC55" s="697">
        <v>0</v>
      </c>
      <c r="AD55" s="697">
        <v>0</v>
      </c>
      <c r="AE55" s="697">
        <v>0</v>
      </c>
      <c r="AF55" s="697">
        <v>0</v>
      </c>
      <c r="AG55" s="697">
        <v>0</v>
      </c>
      <c r="AH55" s="697">
        <v>0</v>
      </c>
      <c r="AI55" s="697">
        <v>0</v>
      </c>
      <c r="AJ55" s="697">
        <v>0</v>
      </c>
      <c r="AK55" s="697">
        <v>0</v>
      </c>
      <c r="AL55" s="697">
        <v>0</v>
      </c>
      <c r="AM55" s="697">
        <v>0</v>
      </c>
      <c r="AN55" s="697">
        <v>0</v>
      </c>
      <c r="AO55" s="698">
        <v>0</v>
      </c>
      <c r="AP55" s="633"/>
      <c r="AQ55" s="696">
        <v>0</v>
      </c>
      <c r="AR55" s="697">
        <v>0</v>
      </c>
      <c r="AS55" s="697">
        <v>0</v>
      </c>
      <c r="AT55" s="697">
        <v>0</v>
      </c>
      <c r="AU55" s="697">
        <v>0</v>
      </c>
      <c r="AV55" s="697">
        <v>0</v>
      </c>
      <c r="AW55" s="697">
        <v>0</v>
      </c>
      <c r="AX55" s="697">
        <v>0</v>
      </c>
      <c r="AY55" s="697">
        <v>0</v>
      </c>
      <c r="AZ55" s="697">
        <v>0</v>
      </c>
      <c r="BA55" s="697">
        <v>0</v>
      </c>
      <c r="BB55" s="697">
        <v>0</v>
      </c>
      <c r="BC55" s="697">
        <v>0</v>
      </c>
      <c r="BD55" s="697">
        <v>0</v>
      </c>
      <c r="BE55" s="697">
        <v>0</v>
      </c>
      <c r="BF55" s="697">
        <v>0</v>
      </c>
      <c r="BG55" s="697">
        <v>0</v>
      </c>
      <c r="BH55" s="697">
        <v>0</v>
      </c>
      <c r="BI55" s="697">
        <v>0</v>
      </c>
      <c r="BJ55" s="697">
        <v>0</v>
      </c>
      <c r="BK55" s="697">
        <v>0</v>
      </c>
      <c r="BL55" s="697">
        <v>0</v>
      </c>
      <c r="BM55" s="697">
        <v>0</v>
      </c>
      <c r="BN55" s="697">
        <v>0</v>
      </c>
      <c r="BO55" s="697">
        <v>0</v>
      </c>
      <c r="BP55" s="697">
        <v>0</v>
      </c>
      <c r="BQ55" s="697">
        <v>0</v>
      </c>
      <c r="BR55" s="697">
        <v>0</v>
      </c>
      <c r="BS55" s="697">
        <v>0</v>
      </c>
      <c r="BT55" s="698">
        <v>0</v>
      </c>
    </row>
    <row r="56" spans="2:73" hidden="1">
      <c r="B56" s="692" t="s">
        <v>702</v>
      </c>
      <c r="C56" s="692" t="s">
        <v>690</v>
      </c>
      <c r="D56" s="692" t="s">
        <v>6</v>
      </c>
      <c r="E56" s="692" t="s">
        <v>691</v>
      </c>
      <c r="F56" s="692" t="s">
        <v>29</v>
      </c>
      <c r="G56" s="692" t="s">
        <v>692</v>
      </c>
      <c r="H56" s="692">
        <v>2011</v>
      </c>
      <c r="I56" s="644" t="s">
        <v>570</v>
      </c>
      <c r="J56" s="644" t="s">
        <v>588</v>
      </c>
      <c r="K56" s="633"/>
      <c r="L56" s="696">
        <v>0</v>
      </c>
      <c r="M56" s="697">
        <v>0</v>
      </c>
      <c r="N56" s="697">
        <v>0</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0</v>
      </c>
      <c r="AT56" s="697">
        <v>0</v>
      </c>
      <c r="AU56" s="697">
        <v>0</v>
      </c>
      <c r="AV56" s="697">
        <v>0</v>
      </c>
      <c r="AW56" s="697">
        <v>0</v>
      </c>
      <c r="AX56" s="697">
        <v>0</v>
      </c>
      <c r="AY56" s="697">
        <v>0</v>
      </c>
      <c r="AZ56" s="697">
        <v>0</v>
      </c>
      <c r="BA56" s="697">
        <v>0</v>
      </c>
      <c r="BB56" s="697">
        <v>0</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hidden="1">
      <c r="B57" s="692" t="s">
        <v>703</v>
      </c>
      <c r="C57" s="692" t="s">
        <v>694</v>
      </c>
      <c r="D57" s="692" t="s">
        <v>695</v>
      </c>
      <c r="E57" s="692" t="s">
        <v>691</v>
      </c>
      <c r="F57" s="692" t="s">
        <v>696</v>
      </c>
      <c r="G57" s="692" t="s">
        <v>693</v>
      </c>
      <c r="H57" s="692">
        <v>2011</v>
      </c>
      <c r="I57" s="644" t="s">
        <v>570</v>
      </c>
      <c r="J57" s="644" t="s">
        <v>588</v>
      </c>
      <c r="K57" s="633"/>
      <c r="L57" s="696">
        <v>5.76</v>
      </c>
      <c r="M57" s="697">
        <v>0</v>
      </c>
      <c r="N57" s="697">
        <v>0</v>
      </c>
      <c r="O57" s="697">
        <v>0</v>
      </c>
      <c r="P57" s="697">
        <v>0</v>
      </c>
      <c r="Q57" s="697">
        <v>0</v>
      </c>
      <c r="R57" s="697">
        <v>0</v>
      </c>
      <c r="S57" s="697">
        <v>0</v>
      </c>
      <c r="T57" s="697">
        <v>0</v>
      </c>
      <c r="U57" s="697">
        <v>0</v>
      </c>
      <c r="V57" s="697">
        <v>0</v>
      </c>
      <c r="W57" s="697">
        <v>0</v>
      </c>
      <c r="X57" s="697">
        <v>0</v>
      </c>
      <c r="Y57" s="697">
        <v>0</v>
      </c>
      <c r="Z57" s="697">
        <v>0</v>
      </c>
      <c r="AA57" s="697">
        <v>0</v>
      </c>
      <c r="AB57" s="697">
        <v>0</v>
      </c>
      <c r="AC57" s="697">
        <v>0</v>
      </c>
      <c r="AD57" s="697">
        <v>0</v>
      </c>
      <c r="AE57" s="697">
        <v>0</v>
      </c>
      <c r="AF57" s="697">
        <v>0</v>
      </c>
      <c r="AG57" s="697">
        <v>0</v>
      </c>
      <c r="AH57" s="697">
        <v>0</v>
      </c>
      <c r="AI57" s="697">
        <v>0</v>
      </c>
      <c r="AJ57" s="697">
        <v>0</v>
      </c>
      <c r="AK57" s="697">
        <v>0</v>
      </c>
      <c r="AL57" s="697">
        <v>0</v>
      </c>
      <c r="AM57" s="697">
        <v>0</v>
      </c>
      <c r="AN57" s="697">
        <v>0</v>
      </c>
      <c r="AO57" s="698">
        <v>0</v>
      </c>
      <c r="AP57" s="633"/>
      <c r="AQ57" s="696">
        <v>0</v>
      </c>
      <c r="AR57" s="697">
        <v>0</v>
      </c>
      <c r="AS57" s="697">
        <v>0</v>
      </c>
      <c r="AT57" s="697">
        <v>0</v>
      </c>
      <c r="AU57" s="697">
        <v>0</v>
      </c>
      <c r="AV57" s="697">
        <v>0</v>
      </c>
      <c r="AW57" s="697">
        <v>0</v>
      </c>
      <c r="AX57" s="697">
        <v>0</v>
      </c>
      <c r="AY57" s="697">
        <v>0</v>
      </c>
      <c r="AZ57" s="697">
        <v>0</v>
      </c>
      <c r="BA57" s="697">
        <v>0</v>
      </c>
      <c r="BB57" s="697">
        <v>0</v>
      </c>
      <c r="BC57" s="697">
        <v>0</v>
      </c>
      <c r="BD57" s="697">
        <v>0</v>
      </c>
      <c r="BE57" s="697">
        <v>0</v>
      </c>
      <c r="BF57" s="697">
        <v>0</v>
      </c>
      <c r="BG57" s="697">
        <v>0</v>
      </c>
      <c r="BH57" s="697">
        <v>0</v>
      </c>
      <c r="BI57" s="697">
        <v>0</v>
      </c>
      <c r="BJ57" s="697">
        <v>0</v>
      </c>
      <c r="BK57" s="697">
        <v>0</v>
      </c>
      <c r="BL57" s="697">
        <v>0</v>
      </c>
      <c r="BM57" s="697">
        <v>0</v>
      </c>
      <c r="BN57" s="697">
        <v>0</v>
      </c>
      <c r="BO57" s="697">
        <v>0</v>
      </c>
      <c r="BP57" s="697">
        <v>0</v>
      </c>
      <c r="BQ57" s="697">
        <v>0</v>
      </c>
      <c r="BR57" s="697">
        <v>0</v>
      </c>
      <c r="BS57" s="697">
        <v>0</v>
      </c>
      <c r="BT57" s="698">
        <v>0</v>
      </c>
    </row>
    <row r="58" spans="2:73" hidden="1">
      <c r="B58" s="692" t="s">
        <v>703</v>
      </c>
      <c r="C58" s="692" t="s">
        <v>694</v>
      </c>
      <c r="D58" s="692" t="s">
        <v>697</v>
      </c>
      <c r="E58" s="692" t="s">
        <v>691</v>
      </c>
      <c r="F58" s="692" t="s">
        <v>696</v>
      </c>
      <c r="G58" s="692" t="s">
        <v>693</v>
      </c>
      <c r="H58" s="692">
        <v>2011</v>
      </c>
      <c r="I58" s="644" t="s">
        <v>570</v>
      </c>
      <c r="J58" s="644" t="s">
        <v>588</v>
      </c>
      <c r="K58" s="633"/>
      <c r="L58" s="696">
        <v>455.08199999999999</v>
      </c>
      <c r="M58" s="697">
        <v>0</v>
      </c>
      <c r="N58" s="697">
        <v>0</v>
      </c>
      <c r="O58" s="697">
        <v>0</v>
      </c>
      <c r="P58" s="697">
        <v>0</v>
      </c>
      <c r="Q58" s="697">
        <v>0</v>
      </c>
      <c r="R58" s="697">
        <v>0</v>
      </c>
      <c r="S58" s="697">
        <v>0</v>
      </c>
      <c r="T58" s="697">
        <v>0</v>
      </c>
      <c r="U58" s="697">
        <v>0</v>
      </c>
      <c r="V58" s="697">
        <v>0</v>
      </c>
      <c r="W58" s="697">
        <v>0</v>
      </c>
      <c r="X58" s="697">
        <v>0</v>
      </c>
      <c r="Y58" s="697">
        <v>0</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v>17767.759999999998</v>
      </c>
      <c r="AR58" s="697">
        <v>0</v>
      </c>
      <c r="AS58" s="697">
        <v>0</v>
      </c>
      <c r="AT58" s="697">
        <v>0</v>
      </c>
      <c r="AU58" s="697">
        <v>0</v>
      </c>
      <c r="AV58" s="697">
        <v>0</v>
      </c>
      <c r="AW58" s="697">
        <v>0</v>
      </c>
      <c r="AX58" s="697">
        <v>0</v>
      </c>
      <c r="AY58" s="697">
        <v>0</v>
      </c>
      <c r="AZ58" s="697">
        <v>0</v>
      </c>
      <c r="BA58" s="697">
        <v>0</v>
      </c>
      <c r="BB58" s="697">
        <v>0</v>
      </c>
      <c r="BC58" s="697">
        <v>0</v>
      </c>
      <c r="BD58" s="697">
        <v>0</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hidden="1">
      <c r="B59" s="692" t="s">
        <v>703</v>
      </c>
      <c r="C59" s="692" t="s">
        <v>694</v>
      </c>
      <c r="D59" s="692" t="s">
        <v>21</v>
      </c>
      <c r="E59" s="692" t="s">
        <v>691</v>
      </c>
      <c r="F59" s="692" t="s">
        <v>696</v>
      </c>
      <c r="G59" s="692" t="s">
        <v>692</v>
      </c>
      <c r="H59" s="692">
        <v>2011</v>
      </c>
      <c r="I59" s="644" t="s">
        <v>570</v>
      </c>
      <c r="J59" s="644" t="s">
        <v>588</v>
      </c>
      <c r="K59" s="633"/>
      <c r="L59" s="696">
        <v>260.90803991794672</v>
      </c>
      <c r="M59" s="697">
        <v>260.08712873835219</v>
      </c>
      <c r="N59" s="697">
        <v>255.97450774808883</v>
      </c>
      <c r="O59" s="697">
        <v>211.44022027459175</v>
      </c>
      <c r="P59" s="697">
        <v>211.44022027459175</v>
      </c>
      <c r="Q59" s="697">
        <v>211.44022027459175</v>
      </c>
      <c r="R59" s="697">
        <v>78.800560304824188</v>
      </c>
      <c r="S59" s="697">
        <v>72.628460390314999</v>
      </c>
      <c r="T59" s="697">
        <v>72.628460390314999</v>
      </c>
      <c r="U59" s="697">
        <v>72.628460390314999</v>
      </c>
      <c r="V59" s="697">
        <v>68.52217625828014</v>
      </c>
      <c r="W59" s="697">
        <v>68.52217625828014</v>
      </c>
      <c r="X59" s="697">
        <v>11.751991623668847</v>
      </c>
      <c r="Y59" s="697">
        <v>11.751991623668847</v>
      </c>
      <c r="Z59" s="697">
        <v>11.751991623668847</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631336.09519030957</v>
      </c>
      <c r="AR59" s="697">
        <v>629043.19413396483</v>
      </c>
      <c r="AS59" s="697">
        <v>618492.77257100388</v>
      </c>
      <c r="AT59" s="697">
        <v>494725.18538609933</v>
      </c>
      <c r="AU59" s="697">
        <v>494725.18538609933</v>
      </c>
      <c r="AV59" s="697">
        <v>494725.18538609933</v>
      </c>
      <c r="AW59" s="697">
        <v>176545.49174467372</v>
      </c>
      <c r="AX59" s="697">
        <v>171912.49044476336</v>
      </c>
      <c r="AY59" s="697">
        <v>171912.49044476336</v>
      </c>
      <c r="AZ59" s="697">
        <v>171912.49044476336</v>
      </c>
      <c r="BA59" s="697">
        <v>144911.32081548698</v>
      </c>
      <c r="BB59" s="697">
        <v>144911.32081548698</v>
      </c>
      <c r="BC59" s="697">
        <v>8821.469714221741</v>
      </c>
      <c r="BD59" s="697">
        <v>8821.469714221741</v>
      </c>
      <c r="BE59" s="697">
        <v>8821.469714221741</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hidden="1">
      <c r="B60" s="692" t="s">
        <v>703</v>
      </c>
      <c r="C60" s="692" t="s">
        <v>694</v>
      </c>
      <c r="D60" s="692" t="s">
        <v>22</v>
      </c>
      <c r="E60" s="692" t="s">
        <v>691</v>
      </c>
      <c r="F60" s="692" t="s">
        <v>696</v>
      </c>
      <c r="G60" s="692" t="s">
        <v>692</v>
      </c>
      <c r="H60" s="692">
        <v>2011</v>
      </c>
      <c r="I60" s="644" t="s">
        <v>570</v>
      </c>
      <c r="J60" s="644" t="s">
        <v>588</v>
      </c>
      <c r="K60" s="633"/>
      <c r="L60" s="696">
        <v>563.68446764139082</v>
      </c>
      <c r="M60" s="697">
        <v>563.68446764139082</v>
      </c>
      <c r="N60" s="697">
        <v>563.68446764139082</v>
      </c>
      <c r="O60" s="697">
        <v>550.66485693248649</v>
      </c>
      <c r="P60" s="697">
        <v>458.34768725125775</v>
      </c>
      <c r="Q60" s="697">
        <v>423.59563332671848</v>
      </c>
      <c r="R60" s="697">
        <v>387.80533734349859</v>
      </c>
      <c r="S60" s="697">
        <v>387.80533734349859</v>
      </c>
      <c r="T60" s="697">
        <v>330.58476652545392</v>
      </c>
      <c r="U60" s="697">
        <v>330.58476652545392</v>
      </c>
      <c r="V60" s="697">
        <v>328.2943441926019</v>
      </c>
      <c r="W60" s="697">
        <v>328.2943441926019</v>
      </c>
      <c r="X60" s="697">
        <v>82.581877423467773</v>
      </c>
      <c r="Y60" s="697">
        <v>23.952104039157337</v>
      </c>
      <c r="Z60" s="697">
        <v>16.826920066441492</v>
      </c>
      <c r="AA60" s="697">
        <v>13.144059785597749</v>
      </c>
      <c r="AB60" s="697">
        <v>13.144059785597749</v>
      </c>
      <c r="AC60" s="697">
        <v>13.144059785597749</v>
      </c>
      <c r="AD60" s="697">
        <v>13.144059785597749</v>
      </c>
      <c r="AE60" s="697">
        <v>13.144059785597749</v>
      </c>
      <c r="AF60" s="697">
        <v>0</v>
      </c>
      <c r="AG60" s="697">
        <v>0</v>
      </c>
      <c r="AH60" s="697">
        <v>0</v>
      </c>
      <c r="AI60" s="697">
        <v>0</v>
      </c>
      <c r="AJ60" s="697">
        <v>0</v>
      </c>
      <c r="AK60" s="697">
        <v>0</v>
      </c>
      <c r="AL60" s="697">
        <v>0</v>
      </c>
      <c r="AM60" s="697">
        <v>0</v>
      </c>
      <c r="AN60" s="697">
        <v>0</v>
      </c>
      <c r="AO60" s="698">
        <v>0</v>
      </c>
      <c r="AP60" s="633"/>
      <c r="AQ60" s="696">
        <v>3057370.0272504357</v>
      </c>
      <c r="AR60" s="697">
        <v>3057370.0272504357</v>
      </c>
      <c r="AS60" s="697">
        <v>3057370.0272504357</v>
      </c>
      <c r="AT60" s="697">
        <v>3007414.2943077022</v>
      </c>
      <c r="AU60" s="697">
        <v>2537280.8048618073</v>
      </c>
      <c r="AV60" s="697">
        <v>2403938.544184349</v>
      </c>
      <c r="AW60" s="697">
        <v>2266612.5896643479</v>
      </c>
      <c r="AX60" s="697">
        <v>2266612.5896643479</v>
      </c>
      <c r="AY60" s="697">
        <v>2049286.0523988444</v>
      </c>
      <c r="AZ60" s="697">
        <v>2049286.0523988444</v>
      </c>
      <c r="BA60" s="697">
        <v>2019607.8877112637</v>
      </c>
      <c r="BB60" s="697">
        <v>2019607.8877112637</v>
      </c>
      <c r="BC60" s="697">
        <v>309383.70478805096</v>
      </c>
      <c r="BD60" s="697">
        <v>84423.576012736303</v>
      </c>
      <c r="BE60" s="697">
        <v>64996.513462526236</v>
      </c>
      <c r="BF60" s="697">
        <v>50433.239143130959</v>
      </c>
      <c r="BG60" s="697">
        <v>50433.239143130959</v>
      </c>
      <c r="BH60" s="697">
        <v>50433.239143130959</v>
      </c>
      <c r="BI60" s="697">
        <v>50433.239143130959</v>
      </c>
      <c r="BJ60" s="697">
        <v>50433.239143130959</v>
      </c>
      <c r="BK60" s="697">
        <v>0</v>
      </c>
      <c r="BL60" s="697">
        <v>0</v>
      </c>
      <c r="BM60" s="697">
        <v>0</v>
      </c>
      <c r="BN60" s="697">
        <v>0</v>
      </c>
      <c r="BO60" s="697">
        <v>0</v>
      </c>
      <c r="BP60" s="697">
        <v>0</v>
      </c>
      <c r="BQ60" s="697">
        <v>0</v>
      </c>
      <c r="BR60" s="697">
        <v>0</v>
      </c>
      <c r="BS60" s="697">
        <v>0</v>
      </c>
      <c r="BT60" s="698">
        <v>0</v>
      </c>
      <c r="BU60" s="163"/>
    </row>
    <row r="61" spans="2:73" hidden="1">
      <c r="B61" s="692" t="s">
        <v>703</v>
      </c>
      <c r="C61" s="692" t="s">
        <v>698</v>
      </c>
      <c r="D61" s="692" t="s">
        <v>9</v>
      </c>
      <c r="E61" s="692" t="s">
        <v>691</v>
      </c>
      <c r="F61" s="692" t="s">
        <v>698</v>
      </c>
      <c r="G61" s="692" t="s">
        <v>693</v>
      </c>
      <c r="H61" s="692">
        <v>2011</v>
      </c>
      <c r="I61" s="644" t="s">
        <v>570</v>
      </c>
      <c r="J61" s="644" t="s">
        <v>588</v>
      </c>
      <c r="K61" s="633"/>
      <c r="L61" s="696">
        <v>1452.9179999999999</v>
      </c>
      <c r="M61" s="697">
        <v>0</v>
      </c>
      <c r="N61" s="697">
        <v>0</v>
      </c>
      <c r="O61" s="697">
        <v>0</v>
      </c>
      <c r="P61" s="697">
        <v>0</v>
      </c>
      <c r="Q61" s="697">
        <v>0</v>
      </c>
      <c r="R61" s="697">
        <v>0</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v>85284.719999999987</v>
      </c>
      <c r="AR61" s="697">
        <v>0</v>
      </c>
      <c r="AS61" s="697">
        <v>0</v>
      </c>
      <c r="AT61" s="697">
        <v>0</v>
      </c>
      <c r="AU61" s="697">
        <v>0</v>
      </c>
      <c r="AV61" s="697">
        <v>0</v>
      </c>
      <c r="AW61" s="697">
        <v>0</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hidden="1">
      <c r="B62" s="692" t="s">
        <v>703</v>
      </c>
      <c r="C62" s="692" t="s">
        <v>698</v>
      </c>
      <c r="D62" s="692" t="s">
        <v>22</v>
      </c>
      <c r="E62" s="692" t="s">
        <v>691</v>
      </c>
      <c r="F62" s="692" t="s">
        <v>698</v>
      </c>
      <c r="G62" s="692" t="s">
        <v>692</v>
      </c>
      <c r="H62" s="692">
        <v>2011</v>
      </c>
      <c r="I62" s="644" t="s">
        <v>570</v>
      </c>
      <c r="J62" s="644" t="s">
        <v>588</v>
      </c>
      <c r="K62" s="633"/>
      <c r="L62" s="696">
        <v>39.952116108783223</v>
      </c>
      <c r="M62" s="697">
        <v>39.952116108783223</v>
      </c>
      <c r="N62" s="697">
        <v>39.952116108783223</v>
      </c>
      <c r="O62" s="697">
        <v>39.952116108783223</v>
      </c>
      <c r="P62" s="697">
        <v>39.952116108783223</v>
      </c>
      <c r="Q62" s="697">
        <v>39.952116108783223</v>
      </c>
      <c r="R62" s="697">
        <v>37.123346646414682</v>
      </c>
      <c r="S62" s="697">
        <v>37.123346646414682</v>
      </c>
      <c r="T62" s="697">
        <v>33.53669629002551</v>
      </c>
      <c r="U62" s="697">
        <v>33.53669629002551</v>
      </c>
      <c r="V62" s="697">
        <v>33.53669629002551</v>
      </c>
      <c r="W62" s="697">
        <v>33.53669629002551</v>
      </c>
      <c r="X62" s="697">
        <v>0.87161026646635253</v>
      </c>
      <c r="Y62" s="697">
        <v>0.87161026646635253</v>
      </c>
      <c r="Z62" s="697">
        <v>0.87161026646635253</v>
      </c>
      <c r="AA62" s="697">
        <v>0</v>
      </c>
      <c r="AB62" s="697">
        <v>0</v>
      </c>
      <c r="AC62" s="697">
        <v>0</v>
      </c>
      <c r="AD62" s="697">
        <v>0</v>
      </c>
      <c r="AE62" s="697">
        <v>0</v>
      </c>
      <c r="AF62" s="697">
        <v>0</v>
      </c>
      <c r="AG62" s="697">
        <v>0</v>
      </c>
      <c r="AH62" s="697">
        <v>0</v>
      </c>
      <c r="AI62" s="697">
        <v>0</v>
      </c>
      <c r="AJ62" s="697">
        <v>0</v>
      </c>
      <c r="AK62" s="697">
        <v>0</v>
      </c>
      <c r="AL62" s="697">
        <v>0</v>
      </c>
      <c r="AM62" s="697">
        <v>0</v>
      </c>
      <c r="AN62" s="697">
        <v>0</v>
      </c>
      <c r="AO62" s="698">
        <v>0</v>
      </c>
      <c r="AP62" s="633"/>
      <c r="AQ62" s="696">
        <v>271185.08689651696</v>
      </c>
      <c r="AR62" s="697">
        <v>271185.08689651696</v>
      </c>
      <c r="AS62" s="697">
        <v>271185.08689651696</v>
      </c>
      <c r="AT62" s="697">
        <v>271185.08689651696</v>
      </c>
      <c r="AU62" s="697">
        <v>271185.08689651696</v>
      </c>
      <c r="AV62" s="697">
        <v>271185.08689651696</v>
      </c>
      <c r="AW62" s="697">
        <v>260331.21000433038</v>
      </c>
      <c r="AX62" s="697">
        <v>260331.21000433038</v>
      </c>
      <c r="AY62" s="697">
        <v>246569.37400410365</v>
      </c>
      <c r="AZ62" s="697">
        <v>246569.37400410365</v>
      </c>
      <c r="BA62" s="697">
        <v>246569.37400410365</v>
      </c>
      <c r="BB62" s="697">
        <v>246569.37400410365</v>
      </c>
      <c r="BC62" s="697">
        <v>17497.695161444259</v>
      </c>
      <c r="BD62" s="697">
        <v>17497.695161444259</v>
      </c>
      <c r="BE62" s="697">
        <v>3371.8513448763724</v>
      </c>
      <c r="BF62" s="697">
        <v>0</v>
      </c>
      <c r="BG62" s="697">
        <v>0</v>
      </c>
      <c r="BH62" s="697">
        <v>0</v>
      </c>
      <c r="BI62" s="697">
        <v>0</v>
      </c>
      <c r="BJ62" s="697">
        <v>0</v>
      </c>
      <c r="BK62" s="697">
        <v>0</v>
      </c>
      <c r="BL62" s="697">
        <v>0</v>
      </c>
      <c r="BM62" s="697">
        <v>0</v>
      </c>
      <c r="BN62" s="697">
        <v>0</v>
      </c>
      <c r="BO62" s="697">
        <v>0</v>
      </c>
      <c r="BP62" s="697">
        <v>0</v>
      </c>
      <c r="BQ62" s="697">
        <v>0</v>
      </c>
      <c r="BR62" s="697">
        <v>0</v>
      </c>
      <c r="BS62" s="697">
        <v>0</v>
      </c>
      <c r="BT62" s="698">
        <v>0</v>
      </c>
    </row>
    <row r="63" spans="2:73" hidden="1">
      <c r="B63" s="692" t="s">
        <v>703</v>
      </c>
      <c r="C63" s="692" t="s">
        <v>699</v>
      </c>
      <c r="D63" s="692" t="s">
        <v>16</v>
      </c>
      <c r="E63" s="692" t="s">
        <v>691</v>
      </c>
      <c r="F63" s="692" t="s">
        <v>696</v>
      </c>
      <c r="G63" s="692" t="s">
        <v>692</v>
      </c>
      <c r="H63" s="692">
        <v>2011</v>
      </c>
      <c r="I63" s="644" t="s">
        <v>570</v>
      </c>
      <c r="J63" s="644" t="s">
        <v>588</v>
      </c>
      <c r="K63" s="633"/>
      <c r="L63" s="696">
        <v>964.17525581299992</v>
      </c>
      <c r="M63" s="697">
        <v>964.17525581299992</v>
      </c>
      <c r="N63" s="697">
        <v>964.17525581299992</v>
      </c>
      <c r="O63" s="697">
        <v>964.17525581299992</v>
      </c>
      <c r="P63" s="697">
        <v>964.17525581299992</v>
      </c>
      <c r="Q63" s="697">
        <v>964.17525581299992</v>
      </c>
      <c r="R63" s="697">
        <v>964.17525581299992</v>
      </c>
      <c r="S63" s="697">
        <v>964.17525581299992</v>
      </c>
      <c r="T63" s="697">
        <v>964.17525581299992</v>
      </c>
      <c r="U63" s="697">
        <v>964.17525581299992</v>
      </c>
      <c r="V63" s="697">
        <v>964.17525581299992</v>
      </c>
      <c r="W63" s="697">
        <v>964.17525581299992</v>
      </c>
      <c r="X63" s="697">
        <v>964.17525581299992</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6580023.0343503272</v>
      </c>
      <c r="AR63" s="697">
        <v>6580023.0343503272</v>
      </c>
      <c r="AS63" s="697">
        <v>6580023.0343503272</v>
      </c>
      <c r="AT63" s="697">
        <v>6580023.0343503272</v>
      </c>
      <c r="AU63" s="697">
        <v>6580023.0343503272</v>
      </c>
      <c r="AV63" s="697">
        <v>6580023.0343503272</v>
      </c>
      <c r="AW63" s="697">
        <v>6580023.0343503272</v>
      </c>
      <c r="AX63" s="697">
        <v>6580023.0343503272</v>
      </c>
      <c r="AY63" s="697">
        <v>6580023.0343503272</v>
      </c>
      <c r="AZ63" s="697">
        <v>6580023.0343503272</v>
      </c>
      <c r="BA63" s="697">
        <v>6580023.0343503272</v>
      </c>
      <c r="BB63" s="697">
        <v>6580023.0343503272</v>
      </c>
      <c r="BC63" s="697">
        <v>6580023.0343503272</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hidden="1">
      <c r="B64" s="692" t="s">
        <v>703</v>
      </c>
      <c r="C64" s="692" t="s">
        <v>699</v>
      </c>
      <c r="D64" s="692" t="s">
        <v>17</v>
      </c>
      <c r="E64" s="692" t="s">
        <v>691</v>
      </c>
      <c r="F64" s="692" t="s">
        <v>696</v>
      </c>
      <c r="G64" s="692" t="s">
        <v>692</v>
      </c>
      <c r="H64" s="692">
        <v>2011</v>
      </c>
      <c r="I64" s="644" t="s">
        <v>570</v>
      </c>
      <c r="J64" s="644" t="s">
        <v>588</v>
      </c>
      <c r="K64" s="633"/>
      <c r="L64" s="696">
        <v>1.0183766523853501</v>
      </c>
      <c r="M64" s="697">
        <v>1.0183766523853501</v>
      </c>
      <c r="N64" s="697">
        <v>1.0183766523853501</v>
      </c>
      <c r="O64" s="697">
        <v>1.0183766523853501</v>
      </c>
      <c r="P64" s="697">
        <v>1.0183766523853501</v>
      </c>
      <c r="Q64" s="697">
        <v>1.0183766523853501</v>
      </c>
      <c r="R64" s="697">
        <v>1.0183766523853501</v>
      </c>
      <c r="S64" s="697">
        <v>1.0183766523853501</v>
      </c>
      <c r="T64" s="697">
        <v>1.0183766523853501</v>
      </c>
      <c r="U64" s="697">
        <v>1.0183766523853501</v>
      </c>
      <c r="V64" s="697">
        <v>1.0183766523853501</v>
      </c>
      <c r="W64" s="697">
        <v>1.0183766523853501</v>
      </c>
      <c r="X64" s="697">
        <v>1.0183766523853501</v>
      </c>
      <c r="Y64" s="697">
        <v>1.0183766523853501</v>
      </c>
      <c r="Z64" s="697">
        <v>1.0183766523853501</v>
      </c>
      <c r="AA64" s="697">
        <v>1.0183766523853501</v>
      </c>
      <c r="AB64" s="697">
        <v>1.0183766523853501</v>
      </c>
      <c r="AC64" s="697">
        <v>1.0183766523853501</v>
      </c>
      <c r="AD64" s="697">
        <v>1.0183766523853501</v>
      </c>
      <c r="AE64" s="697">
        <v>1.0183766523853501</v>
      </c>
      <c r="AF64" s="697">
        <v>1.0183766523853501</v>
      </c>
      <c r="AG64" s="697">
        <v>1.0183766523853501</v>
      </c>
      <c r="AH64" s="697">
        <v>1.0183766523853501</v>
      </c>
      <c r="AI64" s="697">
        <v>1.0183766523853501</v>
      </c>
      <c r="AJ64" s="697">
        <v>1.0183766523853501</v>
      </c>
      <c r="AK64" s="697">
        <v>1.0183766523853501</v>
      </c>
      <c r="AL64" s="697">
        <v>0</v>
      </c>
      <c r="AM64" s="697">
        <v>0</v>
      </c>
      <c r="AN64" s="697">
        <v>0</v>
      </c>
      <c r="AO64" s="698">
        <v>0</v>
      </c>
      <c r="AP64" s="633"/>
      <c r="AQ64" s="696">
        <v>5230.3824866511577</v>
      </c>
      <c r="AR64" s="697">
        <v>5230.3824866511577</v>
      </c>
      <c r="AS64" s="697">
        <v>5230.3824866511577</v>
      </c>
      <c r="AT64" s="697">
        <v>5230.3824866511577</v>
      </c>
      <c r="AU64" s="697">
        <v>5230.3824866511577</v>
      </c>
      <c r="AV64" s="697">
        <v>5230.3824866511577</v>
      </c>
      <c r="AW64" s="697">
        <v>5230.3824866511577</v>
      </c>
      <c r="AX64" s="697">
        <v>5230.3824866511577</v>
      </c>
      <c r="AY64" s="697">
        <v>5230.3824866511577</v>
      </c>
      <c r="AZ64" s="697">
        <v>5230.3824866511577</v>
      </c>
      <c r="BA64" s="697">
        <v>5230.3824866511577</v>
      </c>
      <c r="BB64" s="697">
        <v>5230.3824866511577</v>
      </c>
      <c r="BC64" s="697">
        <v>5230.3824866511577</v>
      </c>
      <c r="BD64" s="697">
        <v>5230.3824866511577</v>
      </c>
      <c r="BE64" s="697">
        <v>5230.3824866511577</v>
      </c>
      <c r="BF64" s="697">
        <v>5230.3824866511577</v>
      </c>
      <c r="BG64" s="697">
        <v>5230.3824866511577</v>
      </c>
      <c r="BH64" s="697">
        <v>5230.3824866511577</v>
      </c>
      <c r="BI64" s="697">
        <v>5230.3824866511577</v>
      </c>
      <c r="BJ64" s="697">
        <v>5230.3824866511577</v>
      </c>
      <c r="BK64" s="697">
        <v>5230.3824866511577</v>
      </c>
      <c r="BL64" s="697">
        <v>5230.3824866511577</v>
      </c>
      <c r="BM64" s="697">
        <v>5230.3824866511577</v>
      </c>
      <c r="BN64" s="697">
        <v>5230.3824866511577</v>
      </c>
      <c r="BO64" s="697">
        <v>5230.3824866511577</v>
      </c>
      <c r="BP64" s="697">
        <v>5230.3824866511577</v>
      </c>
      <c r="BQ64" s="697">
        <v>0</v>
      </c>
      <c r="BR64" s="697">
        <v>0</v>
      </c>
      <c r="BS64" s="697">
        <v>0</v>
      </c>
      <c r="BT64" s="698">
        <v>0</v>
      </c>
    </row>
    <row r="65" spans="2:73" hidden="1">
      <c r="B65" s="692" t="s">
        <v>208</v>
      </c>
      <c r="C65" s="692" t="s">
        <v>694</v>
      </c>
      <c r="D65" s="692" t="s">
        <v>22</v>
      </c>
      <c r="E65" s="692" t="s">
        <v>691</v>
      </c>
      <c r="F65" s="692" t="s">
        <v>700</v>
      </c>
      <c r="G65" s="692" t="s">
        <v>692</v>
      </c>
      <c r="H65" s="692">
        <v>2011</v>
      </c>
      <c r="I65" s="644" t="s">
        <v>571</v>
      </c>
      <c r="J65" s="644" t="s">
        <v>581</v>
      </c>
      <c r="K65" s="633"/>
      <c r="L65" s="696">
        <v>43.586972220751875</v>
      </c>
      <c r="M65" s="697">
        <v>43.586972220751875</v>
      </c>
      <c r="N65" s="697">
        <v>43.586972220751875</v>
      </c>
      <c r="O65" s="697">
        <v>43.586972220751875</v>
      </c>
      <c r="P65" s="697">
        <v>43.586972220751875</v>
      </c>
      <c r="Q65" s="697">
        <v>43.586972220751875</v>
      </c>
      <c r="R65" s="697">
        <v>37.081935229859418</v>
      </c>
      <c r="S65" s="697">
        <v>37.081935229859418</v>
      </c>
      <c r="T65" s="697">
        <v>35.949299506931766</v>
      </c>
      <c r="U65" s="697">
        <v>35.949299506931766</v>
      </c>
      <c r="V65" s="697">
        <v>35.603915527224196</v>
      </c>
      <c r="W65" s="697">
        <v>35.603915527224196</v>
      </c>
      <c r="X65" s="697">
        <v>0</v>
      </c>
      <c r="Y65" s="697">
        <v>0</v>
      </c>
      <c r="Z65" s="697">
        <v>0</v>
      </c>
      <c r="AA65" s="697">
        <v>0</v>
      </c>
      <c r="AB65" s="697">
        <v>0</v>
      </c>
      <c r="AC65" s="697">
        <v>0</v>
      </c>
      <c r="AD65" s="697">
        <v>0</v>
      </c>
      <c r="AE65" s="697">
        <v>0</v>
      </c>
      <c r="AF65" s="697">
        <v>0</v>
      </c>
      <c r="AG65" s="697">
        <v>0</v>
      </c>
      <c r="AH65" s="697">
        <v>0</v>
      </c>
      <c r="AI65" s="697">
        <v>0</v>
      </c>
      <c r="AJ65" s="697">
        <v>0</v>
      </c>
      <c r="AK65" s="697">
        <v>0</v>
      </c>
      <c r="AL65" s="697">
        <v>0</v>
      </c>
      <c r="AM65" s="697">
        <v>0</v>
      </c>
      <c r="AN65" s="697">
        <v>0</v>
      </c>
      <c r="AO65" s="698">
        <v>0</v>
      </c>
      <c r="AP65" s="633"/>
      <c r="AQ65" s="696">
        <v>290598.42512504983</v>
      </c>
      <c r="AR65" s="697">
        <v>290598.42512504983</v>
      </c>
      <c r="AS65" s="697">
        <v>290598.42512504983</v>
      </c>
      <c r="AT65" s="697">
        <v>290598.42512504983</v>
      </c>
      <c r="AU65" s="697">
        <v>290598.42512504983</v>
      </c>
      <c r="AV65" s="697">
        <v>290598.42512504983</v>
      </c>
      <c r="AW65" s="697">
        <v>265622.06822752242</v>
      </c>
      <c r="AX65" s="697">
        <v>265622.06822752242</v>
      </c>
      <c r="AY65" s="697">
        <v>261285.14719191543</v>
      </c>
      <c r="AZ65" s="697">
        <v>261285.14719191543</v>
      </c>
      <c r="BA65" s="697">
        <v>256819.05603037291</v>
      </c>
      <c r="BB65" s="697">
        <v>256819.05603037291</v>
      </c>
      <c r="BC65" s="697">
        <v>7532.9773273095743</v>
      </c>
      <c r="BD65" s="697">
        <v>7532.9773273095743</v>
      </c>
      <c r="BE65" s="697">
        <v>7532.9773273095743</v>
      </c>
      <c r="BF65" s="697">
        <v>7532.9773273095743</v>
      </c>
      <c r="BG65" s="697">
        <v>0</v>
      </c>
      <c r="BH65" s="697">
        <v>0</v>
      </c>
      <c r="BI65" s="697">
        <v>0</v>
      </c>
      <c r="BJ65" s="697">
        <v>0</v>
      </c>
      <c r="BK65" s="697">
        <v>0</v>
      </c>
      <c r="BL65" s="697">
        <v>0</v>
      </c>
      <c r="BM65" s="697">
        <v>0</v>
      </c>
      <c r="BN65" s="697">
        <v>0</v>
      </c>
      <c r="BO65" s="697">
        <v>0</v>
      </c>
      <c r="BP65" s="697">
        <v>0</v>
      </c>
      <c r="BQ65" s="697">
        <v>0</v>
      </c>
      <c r="BR65" s="697">
        <v>0</v>
      </c>
      <c r="BS65" s="697">
        <v>0</v>
      </c>
      <c r="BT65" s="698">
        <v>0</v>
      </c>
    </row>
    <row r="66" spans="2:73" hidden="1">
      <c r="B66" s="692" t="s">
        <v>208</v>
      </c>
      <c r="C66" s="692" t="s">
        <v>694</v>
      </c>
      <c r="D66" s="692" t="s">
        <v>21</v>
      </c>
      <c r="E66" s="692" t="s">
        <v>691</v>
      </c>
      <c r="F66" s="692" t="s">
        <v>700</v>
      </c>
      <c r="G66" s="692" t="s">
        <v>692</v>
      </c>
      <c r="H66" s="692">
        <v>2011</v>
      </c>
      <c r="I66" s="644" t="s">
        <v>571</v>
      </c>
      <c r="J66" s="644" t="s">
        <v>581</v>
      </c>
      <c r="K66" s="633"/>
      <c r="L66" s="696">
        <v>6.5661372807145968</v>
      </c>
      <c r="M66" s="697">
        <v>6.5661372807145968</v>
      </c>
      <c r="N66" s="697">
        <v>6.5661372807145968</v>
      </c>
      <c r="O66" s="697">
        <v>3.2686666898380965</v>
      </c>
      <c r="P66" s="697">
        <v>3.2686666898380965</v>
      </c>
      <c r="Q66" s="697">
        <v>3.2686666898380965</v>
      </c>
      <c r="R66" s="697">
        <v>0.92748561343661184</v>
      </c>
      <c r="S66" s="697">
        <v>0.92748561343661184</v>
      </c>
      <c r="T66" s="697">
        <v>0.92748561343661184</v>
      </c>
      <c r="U66" s="697">
        <v>0.92748561343661184</v>
      </c>
      <c r="V66" s="697">
        <v>0.92748561343661184</v>
      </c>
      <c r="W66" s="697">
        <v>0.92748561343661184</v>
      </c>
      <c r="X66" s="697">
        <v>0</v>
      </c>
      <c r="Y66" s="697">
        <v>0</v>
      </c>
      <c r="Z66" s="697">
        <v>0</v>
      </c>
      <c r="AA66" s="697">
        <v>0</v>
      </c>
      <c r="AB66" s="697">
        <v>0</v>
      </c>
      <c r="AC66" s="697">
        <v>0</v>
      </c>
      <c r="AD66" s="697">
        <v>0</v>
      </c>
      <c r="AE66" s="697">
        <v>0</v>
      </c>
      <c r="AF66" s="697">
        <v>0</v>
      </c>
      <c r="AG66" s="697">
        <v>0</v>
      </c>
      <c r="AH66" s="697">
        <v>0</v>
      </c>
      <c r="AI66" s="697">
        <v>0</v>
      </c>
      <c r="AJ66" s="697">
        <v>0</v>
      </c>
      <c r="AK66" s="697">
        <v>0</v>
      </c>
      <c r="AL66" s="697">
        <v>0</v>
      </c>
      <c r="AM66" s="697">
        <v>0</v>
      </c>
      <c r="AN66" s="697">
        <v>0</v>
      </c>
      <c r="AO66" s="698">
        <v>0</v>
      </c>
      <c r="AP66" s="633"/>
      <c r="AQ66" s="696">
        <v>16168.227525967908</v>
      </c>
      <c r="AR66" s="697">
        <v>16168.227525967908</v>
      </c>
      <c r="AS66" s="697">
        <v>16168.227525967908</v>
      </c>
      <c r="AT66" s="697">
        <v>7981.4936922834095</v>
      </c>
      <c r="AU66" s="697">
        <v>7981.4936922834095</v>
      </c>
      <c r="AV66" s="697">
        <v>7981.4936922834095</v>
      </c>
      <c r="AW66" s="697">
        <v>2264.7523518816165</v>
      </c>
      <c r="AX66" s="697">
        <v>2264.7523518816165</v>
      </c>
      <c r="AY66" s="697">
        <v>2264.7523518816165</v>
      </c>
      <c r="AZ66" s="697">
        <v>2264.7523518816165</v>
      </c>
      <c r="BA66" s="697">
        <v>2264.7523518816165</v>
      </c>
      <c r="BB66" s="697">
        <v>2264.7523518816165</v>
      </c>
      <c r="BC66" s="697">
        <v>0</v>
      </c>
      <c r="BD66" s="697">
        <v>0</v>
      </c>
      <c r="BE66" s="697">
        <v>0</v>
      </c>
      <c r="BF66" s="697">
        <v>0</v>
      </c>
      <c r="BG66" s="697">
        <v>0</v>
      </c>
      <c r="BH66" s="697">
        <v>0</v>
      </c>
      <c r="BI66" s="697">
        <v>0</v>
      </c>
      <c r="BJ66" s="697">
        <v>0</v>
      </c>
      <c r="BK66" s="697">
        <v>0</v>
      </c>
      <c r="BL66" s="697">
        <v>0</v>
      </c>
      <c r="BM66" s="697">
        <v>0</v>
      </c>
      <c r="BN66" s="697">
        <v>0</v>
      </c>
      <c r="BO66" s="697">
        <v>0</v>
      </c>
      <c r="BP66" s="697">
        <v>0</v>
      </c>
      <c r="BQ66" s="697">
        <v>0</v>
      </c>
      <c r="BR66" s="697">
        <v>0</v>
      </c>
      <c r="BS66" s="697">
        <v>0</v>
      </c>
      <c r="BT66" s="698">
        <v>0</v>
      </c>
    </row>
    <row r="67" spans="2:73" hidden="1">
      <c r="B67" s="692" t="s">
        <v>208</v>
      </c>
      <c r="C67" s="692" t="s">
        <v>694</v>
      </c>
      <c r="D67" s="692" t="s">
        <v>20</v>
      </c>
      <c r="E67" s="692" t="s">
        <v>691</v>
      </c>
      <c r="F67" s="692" t="s">
        <v>700</v>
      </c>
      <c r="G67" s="692" t="s">
        <v>692</v>
      </c>
      <c r="H67" s="692">
        <v>2011</v>
      </c>
      <c r="I67" s="644" t="s">
        <v>571</v>
      </c>
      <c r="J67" s="644" t="s">
        <v>581</v>
      </c>
      <c r="K67" s="633"/>
      <c r="L67" s="696">
        <v>10.354349259129565</v>
      </c>
      <c r="M67" s="697">
        <v>10.354349259129565</v>
      </c>
      <c r="N67" s="697">
        <v>10.354349259129565</v>
      </c>
      <c r="O67" s="697">
        <v>10.354349259129565</v>
      </c>
      <c r="P67" s="697">
        <v>10.354349259129565</v>
      </c>
      <c r="Q67" s="697">
        <v>0</v>
      </c>
      <c r="R67" s="697">
        <v>0</v>
      </c>
      <c r="S67" s="697">
        <v>0</v>
      </c>
      <c r="T67" s="697">
        <v>0</v>
      </c>
      <c r="U67" s="697">
        <v>0</v>
      </c>
      <c r="V67" s="697">
        <v>0</v>
      </c>
      <c r="W67" s="697">
        <v>0</v>
      </c>
      <c r="X67" s="697">
        <v>0</v>
      </c>
      <c r="Y67" s="697">
        <v>0</v>
      </c>
      <c r="Z67" s="697">
        <v>0</v>
      </c>
      <c r="AA67" s="697">
        <v>0</v>
      </c>
      <c r="AB67" s="697">
        <v>0</v>
      </c>
      <c r="AC67" s="697">
        <v>0</v>
      </c>
      <c r="AD67" s="697">
        <v>0</v>
      </c>
      <c r="AE67" s="697">
        <v>0</v>
      </c>
      <c r="AF67" s="697">
        <v>0</v>
      </c>
      <c r="AG67" s="697">
        <v>0</v>
      </c>
      <c r="AH67" s="697">
        <v>0</v>
      </c>
      <c r="AI67" s="697">
        <v>0</v>
      </c>
      <c r="AJ67" s="697">
        <v>0</v>
      </c>
      <c r="AK67" s="697">
        <v>0</v>
      </c>
      <c r="AL67" s="697">
        <v>0</v>
      </c>
      <c r="AM67" s="697">
        <v>0</v>
      </c>
      <c r="AN67" s="697">
        <v>0</v>
      </c>
      <c r="AO67" s="698">
        <v>0</v>
      </c>
      <c r="AP67" s="633"/>
      <c r="AQ67" s="696">
        <v>50352.508925126152</v>
      </c>
      <c r="AR67" s="697">
        <v>50352.508925126152</v>
      </c>
      <c r="AS67" s="697">
        <v>50352.508925126152</v>
      </c>
      <c r="AT67" s="697">
        <v>50352.508925126152</v>
      </c>
      <c r="AU67" s="697">
        <v>50352.508925126152</v>
      </c>
      <c r="AV67" s="697">
        <v>0</v>
      </c>
      <c r="AW67" s="697">
        <v>0</v>
      </c>
      <c r="AX67" s="697">
        <v>0</v>
      </c>
      <c r="AY67" s="697">
        <v>0</v>
      </c>
      <c r="AZ67" s="697">
        <v>0</v>
      </c>
      <c r="BA67" s="697">
        <v>0</v>
      </c>
      <c r="BB67" s="697">
        <v>0</v>
      </c>
      <c r="BC67" s="697">
        <v>0</v>
      </c>
      <c r="BD67" s="697">
        <v>0</v>
      </c>
      <c r="BE67" s="697">
        <v>0</v>
      </c>
      <c r="BF67" s="697">
        <v>0</v>
      </c>
      <c r="BG67" s="697">
        <v>0</v>
      </c>
      <c r="BH67" s="697">
        <v>0</v>
      </c>
      <c r="BI67" s="697">
        <v>0</v>
      </c>
      <c r="BJ67" s="697">
        <v>0</v>
      </c>
      <c r="BK67" s="697">
        <v>0</v>
      </c>
      <c r="BL67" s="697">
        <v>0</v>
      </c>
      <c r="BM67" s="697">
        <v>0</v>
      </c>
      <c r="BN67" s="697">
        <v>0</v>
      </c>
      <c r="BO67" s="697">
        <v>0</v>
      </c>
      <c r="BP67" s="697">
        <v>0</v>
      </c>
      <c r="BQ67" s="697">
        <v>0</v>
      </c>
      <c r="BR67" s="697">
        <v>0</v>
      </c>
      <c r="BS67" s="697">
        <v>0</v>
      </c>
      <c r="BT67" s="698">
        <v>0</v>
      </c>
    </row>
    <row r="68" spans="2:73" hidden="1">
      <c r="B68" s="692" t="s">
        <v>208</v>
      </c>
      <c r="C68" s="692" t="s">
        <v>699</v>
      </c>
      <c r="D68" s="692" t="s">
        <v>17</v>
      </c>
      <c r="E68" s="692" t="s">
        <v>691</v>
      </c>
      <c r="F68" s="692" t="s">
        <v>700</v>
      </c>
      <c r="G68" s="692" t="s">
        <v>692</v>
      </c>
      <c r="H68" s="692">
        <v>2011</v>
      </c>
      <c r="I68" s="644" t="s">
        <v>571</v>
      </c>
      <c r="J68" s="644" t="s">
        <v>581</v>
      </c>
      <c r="K68" s="633"/>
      <c r="L68" s="696">
        <v>8.9816233476146508</v>
      </c>
      <c r="M68" s="697">
        <v>8.9816233476146508</v>
      </c>
      <c r="N68" s="697">
        <v>8.9816233476146508</v>
      </c>
      <c r="O68" s="697">
        <v>8.9816233476146508</v>
      </c>
      <c r="P68" s="697">
        <v>8.9816233476146508</v>
      </c>
      <c r="Q68" s="697">
        <v>8.9816233476146508</v>
      </c>
      <c r="R68" s="697">
        <v>8.9816233476146508</v>
      </c>
      <c r="S68" s="697">
        <v>8.9816233476146508</v>
      </c>
      <c r="T68" s="697">
        <v>8.9816233476146508</v>
      </c>
      <c r="U68" s="697">
        <v>8.9816233476146508</v>
      </c>
      <c r="V68" s="697">
        <v>8.9816233476146508</v>
      </c>
      <c r="W68" s="697">
        <v>8.9816233476146508</v>
      </c>
      <c r="X68" s="697">
        <v>8.9816233476146508</v>
      </c>
      <c r="Y68" s="697">
        <v>8.9816233476146508</v>
      </c>
      <c r="Z68" s="697">
        <v>8.9816233476146508</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7794.1175133488414</v>
      </c>
      <c r="AR68" s="697">
        <v>7794.1175133488414</v>
      </c>
      <c r="AS68" s="697">
        <v>7794.1175133488414</v>
      </c>
      <c r="AT68" s="697">
        <v>7794.1175133488414</v>
      </c>
      <c r="AU68" s="697">
        <v>7794.1175133488396</v>
      </c>
      <c r="AV68" s="697">
        <v>7794.1175133488396</v>
      </c>
      <c r="AW68" s="697">
        <v>7794.1175133488396</v>
      </c>
      <c r="AX68" s="697">
        <v>7794.1175133488396</v>
      </c>
      <c r="AY68" s="697">
        <v>7794.1175133488396</v>
      </c>
      <c r="AZ68" s="697">
        <v>7794.1175133488396</v>
      </c>
      <c r="BA68" s="697">
        <v>7794.1175133488396</v>
      </c>
      <c r="BB68" s="697">
        <v>7794.1175133488396</v>
      </c>
      <c r="BC68" s="697">
        <v>7794.1175133488396</v>
      </c>
      <c r="BD68" s="697">
        <v>7794.1175133488396</v>
      </c>
      <c r="BE68" s="697">
        <v>7794.1175133488396</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hidden="1">
      <c r="B69" s="692" t="s">
        <v>208</v>
      </c>
      <c r="C69" s="692" t="s">
        <v>699</v>
      </c>
      <c r="D69" s="692" t="s">
        <v>704</v>
      </c>
      <c r="E69" s="692" t="s">
        <v>691</v>
      </c>
      <c r="F69" s="692" t="s">
        <v>700</v>
      </c>
      <c r="G69" s="692" t="s">
        <v>692</v>
      </c>
      <c r="H69" s="692">
        <v>2011</v>
      </c>
      <c r="I69" s="644" t="s">
        <v>571</v>
      </c>
      <c r="J69" s="644" t="s">
        <v>581</v>
      </c>
      <c r="K69" s="633"/>
      <c r="L69" s="696">
        <v>23.283660400000002</v>
      </c>
      <c r="M69" s="697">
        <v>23.283660400000002</v>
      </c>
      <c r="N69" s="697">
        <v>23.283660400000002</v>
      </c>
      <c r="O69" s="697">
        <v>23.283660400000002</v>
      </c>
      <c r="P69" s="697">
        <v>23.283660399999999</v>
      </c>
      <c r="Q69" s="697">
        <v>23.283660399999999</v>
      </c>
      <c r="R69" s="697">
        <v>23.283660399999999</v>
      </c>
      <c r="S69" s="697">
        <v>23.283660399999999</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141575.81502064</v>
      </c>
      <c r="AR69" s="697">
        <v>141575.81502064</v>
      </c>
      <c r="AS69" s="697">
        <v>141575.81502064</v>
      </c>
      <c r="AT69" s="697">
        <v>141575.81502064</v>
      </c>
      <c r="AU69" s="697">
        <v>141575.81502064</v>
      </c>
      <c r="AV69" s="697">
        <v>141575.81502064</v>
      </c>
      <c r="AW69" s="697">
        <v>141575.81502064</v>
      </c>
      <c r="AX69" s="697">
        <v>141575.81502064</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hidden="1">
      <c r="B70" s="692" t="s">
        <v>208</v>
      </c>
      <c r="C70" s="692" t="s">
        <v>690</v>
      </c>
      <c r="D70" s="692" t="s">
        <v>3</v>
      </c>
      <c r="E70" s="692" t="s">
        <v>691</v>
      </c>
      <c r="F70" s="692" t="s">
        <v>29</v>
      </c>
      <c r="G70" s="692" t="s">
        <v>692</v>
      </c>
      <c r="H70" s="692">
        <v>2011</v>
      </c>
      <c r="I70" s="644" t="s">
        <v>571</v>
      </c>
      <c r="J70" s="644" t="s">
        <v>581</v>
      </c>
      <c r="K70" s="633"/>
      <c r="L70" s="696">
        <v>-107.54032552785525</v>
      </c>
      <c r="M70" s="697">
        <v>-107.54032552785525</v>
      </c>
      <c r="N70" s="697">
        <v>-107.54032552785525</v>
      </c>
      <c r="O70" s="697">
        <v>-107.54032552785525</v>
      </c>
      <c r="P70" s="697">
        <v>-107.54032552785525</v>
      </c>
      <c r="Q70" s="697">
        <v>-107.54032552785525</v>
      </c>
      <c r="R70" s="697">
        <v>-107.54032552785525</v>
      </c>
      <c r="S70" s="697">
        <v>-107.54032552785525</v>
      </c>
      <c r="T70" s="697">
        <v>-107.54032552785525</v>
      </c>
      <c r="U70" s="697">
        <v>-107.54032552785525</v>
      </c>
      <c r="V70" s="697">
        <v>-107.54032552785525</v>
      </c>
      <c r="W70" s="697">
        <v>-107.54032552785525</v>
      </c>
      <c r="X70" s="697">
        <v>-107.54032552785525</v>
      </c>
      <c r="Y70" s="697">
        <v>-107.54032552785525</v>
      </c>
      <c r="Z70" s="697">
        <v>-107.54032552785525</v>
      </c>
      <c r="AA70" s="697">
        <v>-107.54032552785525</v>
      </c>
      <c r="AB70" s="697">
        <v>-107.54032552785525</v>
      </c>
      <c r="AC70" s="697">
        <v>-107.54032552785525</v>
      </c>
      <c r="AD70" s="697">
        <v>-84.020279366690545</v>
      </c>
      <c r="AE70" s="697">
        <v>0</v>
      </c>
      <c r="AF70" s="697">
        <v>0</v>
      </c>
      <c r="AG70" s="697">
        <v>0</v>
      </c>
      <c r="AH70" s="697">
        <v>0</v>
      </c>
      <c r="AI70" s="697">
        <v>0</v>
      </c>
      <c r="AJ70" s="697">
        <v>0</v>
      </c>
      <c r="AK70" s="697">
        <v>0</v>
      </c>
      <c r="AL70" s="697">
        <v>0</v>
      </c>
      <c r="AM70" s="697">
        <v>0</v>
      </c>
      <c r="AN70" s="697">
        <v>0</v>
      </c>
      <c r="AO70" s="698">
        <v>0</v>
      </c>
      <c r="AP70" s="633"/>
      <c r="AQ70" s="696">
        <v>-193765.30453962344</v>
      </c>
      <c r="AR70" s="697">
        <v>-193765.30453962344</v>
      </c>
      <c r="AS70" s="697">
        <v>-193765.30453962344</v>
      </c>
      <c r="AT70" s="697">
        <v>-193765.30453962344</v>
      </c>
      <c r="AU70" s="697">
        <v>-193765.30453962344</v>
      </c>
      <c r="AV70" s="697">
        <v>-193765.30453962344</v>
      </c>
      <c r="AW70" s="697">
        <v>-193765.30453962344</v>
      </c>
      <c r="AX70" s="697">
        <v>-193765.30453962344</v>
      </c>
      <c r="AY70" s="697">
        <v>-193765.30453962344</v>
      </c>
      <c r="AZ70" s="697">
        <v>-193765.30453962344</v>
      </c>
      <c r="BA70" s="697">
        <v>-193765.30453962344</v>
      </c>
      <c r="BB70" s="697">
        <v>-193765.30453962344</v>
      </c>
      <c r="BC70" s="697">
        <v>-193765.30453962344</v>
      </c>
      <c r="BD70" s="697">
        <v>-193765.30453962344</v>
      </c>
      <c r="BE70" s="697">
        <v>-193765.30453962344</v>
      </c>
      <c r="BF70" s="697">
        <v>-193765.30453962344</v>
      </c>
      <c r="BG70" s="697">
        <v>-193765.30453962344</v>
      </c>
      <c r="BH70" s="697">
        <v>-193765.30453962344</v>
      </c>
      <c r="BI70" s="697">
        <v>-172768.38795819553</v>
      </c>
      <c r="BJ70" s="697">
        <v>0</v>
      </c>
      <c r="BK70" s="697">
        <v>0</v>
      </c>
      <c r="BL70" s="697">
        <v>0</v>
      </c>
      <c r="BM70" s="697">
        <v>0</v>
      </c>
      <c r="BN70" s="697">
        <v>0</v>
      </c>
      <c r="BO70" s="697">
        <v>0</v>
      </c>
      <c r="BP70" s="697">
        <v>0</v>
      </c>
      <c r="BQ70" s="697">
        <v>0</v>
      </c>
      <c r="BR70" s="697">
        <v>0</v>
      </c>
      <c r="BS70" s="697">
        <v>0</v>
      </c>
      <c r="BT70" s="698">
        <v>0</v>
      </c>
    </row>
    <row r="71" spans="2:73" hidden="1">
      <c r="B71" s="692" t="s">
        <v>208</v>
      </c>
      <c r="C71" s="692" t="s">
        <v>690</v>
      </c>
      <c r="D71" s="692" t="s">
        <v>5</v>
      </c>
      <c r="E71" s="692" t="s">
        <v>691</v>
      </c>
      <c r="F71" s="692" t="s">
        <v>29</v>
      </c>
      <c r="G71" s="692" t="s">
        <v>692</v>
      </c>
      <c r="H71" s="692">
        <v>2011</v>
      </c>
      <c r="I71" s="644" t="s">
        <v>571</v>
      </c>
      <c r="J71" s="644" t="s">
        <v>581</v>
      </c>
      <c r="K71" s="633"/>
      <c r="L71" s="696">
        <v>1.7592749373159335</v>
      </c>
      <c r="M71" s="697">
        <v>1.7592749373159335</v>
      </c>
      <c r="N71" s="697">
        <v>1.7592749373159335</v>
      </c>
      <c r="O71" s="697">
        <v>1.7592749373159335</v>
      </c>
      <c r="P71" s="697">
        <v>1.7592749373159335</v>
      </c>
      <c r="Q71" s="697">
        <v>1.6087514598038006</v>
      </c>
      <c r="R71" s="697">
        <v>0.91932741751587566</v>
      </c>
      <c r="S71" s="697">
        <v>0.91892110562651985</v>
      </c>
      <c r="T71" s="697">
        <v>0.91892110562651985</v>
      </c>
      <c r="U71" s="697">
        <v>0.28855019720160946</v>
      </c>
      <c r="V71" s="697">
        <v>0.11988903047111307</v>
      </c>
      <c r="W71" s="697">
        <v>0.119856937245751</v>
      </c>
      <c r="X71" s="697">
        <v>0.119856937245751</v>
      </c>
      <c r="Y71" s="697">
        <v>0.11434595136315105</v>
      </c>
      <c r="Z71" s="697">
        <v>0.11434595136315105</v>
      </c>
      <c r="AA71" s="697">
        <v>0.11409361046940354</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v>35611.345083591696</v>
      </c>
      <c r="AR71" s="700">
        <v>35611.345083591696</v>
      </c>
      <c r="AS71" s="700">
        <v>35611.345083591696</v>
      </c>
      <c r="AT71" s="700">
        <v>35611.345083591696</v>
      </c>
      <c r="AU71" s="700">
        <v>35611.345083591696</v>
      </c>
      <c r="AV71" s="700">
        <v>32360.505187270915</v>
      </c>
      <c r="AW71" s="700">
        <v>17471.085814325073</v>
      </c>
      <c r="AX71" s="700">
        <v>17467.526522174314</v>
      </c>
      <c r="AY71" s="700">
        <v>17467.526522174314</v>
      </c>
      <c r="AZ71" s="700">
        <v>3853.4715424619794</v>
      </c>
      <c r="BA71" s="700">
        <v>3237.3452737727694</v>
      </c>
      <c r="BB71" s="700">
        <v>2972.8603832871413</v>
      </c>
      <c r="BC71" s="700">
        <v>2972.8603832871413</v>
      </c>
      <c r="BD71" s="700">
        <v>2467.0344139420699</v>
      </c>
      <c r="BE71" s="700">
        <v>2467.0344139420699</v>
      </c>
      <c r="BF71" s="700">
        <v>2464.0678448272147</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hidden="1">
      <c r="B72" s="692" t="s">
        <v>208</v>
      </c>
      <c r="C72" s="692" t="s">
        <v>690</v>
      </c>
      <c r="D72" s="692" t="s">
        <v>4</v>
      </c>
      <c r="E72" s="692" t="s">
        <v>691</v>
      </c>
      <c r="F72" s="692" t="s">
        <v>29</v>
      </c>
      <c r="G72" s="692" t="s">
        <v>692</v>
      </c>
      <c r="H72" s="692">
        <v>2011</v>
      </c>
      <c r="I72" s="644" t="s">
        <v>571</v>
      </c>
      <c r="J72" s="644" t="s">
        <v>581</v>
      </c>
      <c r="K72" s="633"/>
      <c r="L72" s="696">
        <v>0.26257633623855814</v>
      </c>
      <c r="M72" s="697">
        <v>0.26257633623855814</v>
      </c>
      <c r="N72" s="697">
        <v>0.26257633623855814</v>
      </c>
      <c r="O72" s="697">
        <v>0.26257633623855814</v>
      </c>
      <c r="P72" s="697">
        <v>0.26257633623855814</v>
      </c>
      <c r="Q72" s="697">
        <v>0.24460670475828517</v>
      </c>
      <c r="R72" s="697">
        <v>0.17109011402977262</v>
      </c>
      <c r="S72" s="697">
        <v>0.17069841987400053</v>
      </c>
      <c r="T72" s="697">
        <v>0.17069841987400053</v>
      </c>
      <c r="U72" s="697">
        <v>9.544415982431842E-2</v>
      </c>
      <c r="V72" s="697">
        <v>1.2616422687358174E-2</v>
      </c>
      <c r="W72" s="697">
        <v>1.2603114748300495E-2</v>
      </c>
      <c r="X72" s="697">
        <v>1.2603114748300495E-2</v>
      </c>
      <c r="Y72" s="697">
        <v>1.2275884821036647E-2</v>
      </c>
      <c r="Z72" s="697">
        <v>1.2275884821036647E-2</v>
      </c>
      <c r="AA72" s="697">
        <v>1.2051366010146317E-2</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4495.9657689369305</v>
      </c>
      <c r="AR72" s="694">
        <v>4495.9657689369305</v>
      </c>
      <c r="AS72" s="694">
        <v>4495.9657689369305</v>
      </c>
      <c r="AT72" s="694">
        <v>4495.9657689369305</v>
      </c>
      <c r="AU72" s="694">
        <v>4495.9657689369305</v>
      </c>
      <c r="AV72" s="694">
        <v>4107.8775058714928</v>
      </c>
      <c r="AW72" s="694">
        <v>2520.14733824717</v>
      </c>
      <c r="AX72" s="694">
        <v>2516.716097442606</v>
      </c>
      <c r="AY72" s="694">
        <v>2516.716097442606</v>
      </c>
      <c r="AZ72" s="694">
        <v>891.45766612655893</v>
      </c>
      <c r="BA72" s="694">
        <v>402.61903441900267</v>
      </c>
      <c r="BB72" s="694">
        <v>292.94639277734683</v>
      </c>
      <c r="BC72" s="694">
        <v>292.94639277734683</v>
      </c>
      <c r="BD72" s="694">
        <v>262.91158617775824</v>
      </c>
      <c r="BE72" s="694">
        <v>262.91158617775824</v>
      </c>
      <c r="BF72" s="694">
        <v>260.27209893413431</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hidden="1">
      <c r="B73" s="692" t="s">
        <v>208</v>
      </c>
      <c r="C73" s="692" t="s">
        <v>694</v>
      </c>
      <c r="D73" s="692" t="s">
        <v>707</v>
      </c>
      <c r="E73" s="692" t="s">
        <v>691</v>
      </c>
      <c r="F73" s="692" t="s">
        <v>696</v>
      </c>
      <c r="G73" s="692" t="s">
        <v>693</v>
      </c>
      <c r="H73" s="692">
        <v>2011</v>
      </c>
      <c r="I73" s="644" t="s">
        <v>572</v>
      </c>
      <c r="J73" s="644" t="s">
        <v>581</v>
      </c>
      <c r="K73" s="633"/>
      <c r="L73" s="696">
        <v>0</v>
      </c>
      <c r="M73" s="697">
        <v>0</v>
      </c>
      <c r="N73" s="697">
        <v>5.76</v>
      </c>
      <c r="O73" s="697">
        <v>0</v>
      </c>
      <c r="P73" s="697">
        <v>0</v>
      </c>
      <c r="Q73" s="697">
        <v>0</v>
      </c>
      <c r="R73" s="697">
        <v>0</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9.1885080000000006</v>
      </c>
      <c r="AT73" s="697">
        <v>0</v>
      </c>
      <c r="AU73" s="697">
        <v>0</v>
      </c>
      <c r="AV73" s="697">
        <v>0</v>
      </c>
      <c r="AW73" s="697">
        <v>0</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hidden="1">
      <c r="B74" s="692" t="s">
        <v>208</v>
      </c>
      <c r="C74" s="692" t="s">
        <v>690</v>
      </c>
      <c r="D74" s="692" t="s">
        <v>712</v>
      </c>
      <c r="E74" s="692" t="s">
        <v>691</v>
      </c>
      <c r="F74" s="692" t="s">
        <v>29</v>
      </c>
      <c r="G74" s="692" t="s">
        <v>692</v>
      </c>
      <c r="H74" s="692">
        <v>2011</v>
      </c>
      <c r="I74" s="644" t="s">
        <v>572</v>
      </c>
      <c r="J74" s="644" t="s">
        <v>581</v>
      </c>
      <c r="K74" s="633"/>
      <c r="L74" s="696">
        <v>0.36971780100000001</v>
      </c>
      <c r="M74" s="697">
        <v>0.36971780100000001</v>
      </c>
      <c r="N74" s="697">
        <v>0.36971780100000001</v>
      </c>
      <c r="O74" s="697">
        <v>0.36971780100000001</v>
      </c>
      <c r="P74" s="697">
        <v>0.36971780100000001</v>
      </c>
      <c r="Q74" s="697">
        <v>0.36971780100000001</v>
      </c>
      <c r="R74" s="697">
        <v>0.36971780100000001</v>
      </c>
      <c r="S74" s="697">
        <v>0.36971780100000001</v>
      </c>
      <c r="T74" s="697">
        <v>0.36971780100000001</v>
      </c>
      <c r="U74" s="697">
        <v>0.36971780100000001</v>
      </c>
      <c r="V74" s="697">
        <v>0.36971780100000001</v>
      </c>
      <c r="W74" s="697">
        <v>0.36971780100000001</v>
      </c>
      <c r="X74" s="697">
        <v>0.36971780100000001</v>
      </c>
      <c r="Y74" s="697">
        <v>0.36971780100000001</v>
      </c>
      <c r="Z74" s="697">
        <v>0.36971780100000001</v>
      </c>
      <c r="AA74" s="697">
        <v>0.36971780100000001</v>
      </c>
      <c r="AB74" s="697">
        <v>0.36971780100000001</v>
      </c>
      <c r="AC74" s="697">
        <v>0.36971780100000001</v>
      </c>
      <c r="AD74" s="697">
        <v>0.36971780100000001</v>
      </c>
      <c r="AE74" s="697">
        <v>0</v>
      </c>
      <c r="AF74" s="697">
        <v>0</v>
      </c>
      <c r="AG74" s="697">
        <v>0</v>
      </c>
      <c r="AH74" s="697">
        <v>0</v>
      </c>
      <c r="AI74" s="697">
        <v>0</v>
      </c>
      <c r="AJ74" s="697">
        <v>0</v>
      </c>
      <c r="AK74" s="697">
        <v>0</v>
      </c>
      <c r="AL74" s="697">
        <v>0</v>
      </c>
      <c r="AM74" s="697">
        <v>0</v>
      </c>
      <c r="AN74" s="697">
        <v>0</v>
      </c>
      <c r="AO74" s="698">
        <v>0</v>
      </c>
      <c r="AP74" s="633"/>
      <c r="AQ74" s="696">
        <v>759.52755114499996</v>
      </c>
      <c r="AR74" s="697">
        <v>759.52755114499996</v>
      </c>
      <c r="AS74" s="697">
        <v>759.52755114499996</v>
      </c>
      <c r="AT74" s="697">
        <v>759.52755114499996</v>
      </c>
      <c r="AU74" s="697">
        <v>759.52755114499996</v>
      </c>
      <c r="AV74" s="697">
        <v>759.52755114499996</v>
      </c>
      <c r="AW74" s="697">
        <v>759.52755114499996</v>
      </c>
      <c r="AX74" s="697">
        <v>759.52755114499996</v>
      </c>
      <c r="AY74" s="697">
        <v>759.52755114499996</v>
      </c>
      <c r="AZ74" s="697">
        <v>759.52755114499996</v>
      </c>
      <c r="BA74" s="697">
        <v>759.52755114499996</v>
      </c>
      <c r="BB74" s="697">
        <v>759.52755114499996</v>
      </c>
      <c r="BC74" s="697">
        <v>759.52755114499996</v>
      </c>
      <c r="BD74" s="697">
        <v>759.52755114499996</v>
      </c>
      <c r="BE74" s="697">
        <v>759.52755114499996</v>
      </c>
      <c r="BF74" s="697">
        <v>759.52755114499996</v>
      </c>
      <c r="BG74" s="697">
        <v>759.52755114499996</v>
      </c>
      <c r="BH74" s="697">
        <v>759.52755114499996</v>
      </c>
      <c r="BI74" s="697">
        <v>759.52755114499996</v>
      </c>
      <c r="BJ74" s="697">
        <v>0</v>
      </c>
      <c r="BK74" s="697">
        <v>0</v>
      </c>
      <c r="BL74" s="697">
        <v>0</v>
      </c>
      <c r="BM74" s="697">
        <v>0</v>
      </c>
      <c r="BN74" s="697">
        <v>0</v>
      </c>
      <c r="BO74" s="697">
        <v>0</v>
      </c>
      <c r="BP74" s="697">
        <v>0</v>
      </c>
      <c r="BQ74" s="697">
        <v>0</v>
      </c>
      <c r="BR74" s="697">
        <v>0</v>
      </c>
      <c r="BS74" s="697">
        <v>0</v>
      </c>
      <c r="BT74" s="698">
        <v>0</v>
      </c>
    </row>
    <row r="75" spans="2:73" hidden="1">
      <c r="B75" s="692" t="s">
        <v>208</v>
      </c>
      <c r="C75" s="692" t="s">
        <v>690</v>
      </c>
      <c r="D75" s="692" t="s">
        <v>707</v>
      </c>
      <c r="E75" s="692" t="s">
        <v>691</v>
      </c>
      <c r="F75" s="692" t="s">
        <v>29</v>
      </c>
      <c r="G75" s="692" t="s">
        <v>693</v>
      </c>
      <c r="H75" s="692">
        <v>2011</v>
      </c>
      <c r="I75" s="644" t="s">
        <v>572</v>
      </c>
      <c r="J75" s="644" t="s">
        <v>581</v>
      </c>
      <c r="K75" s="633"/>
      <c r="L75" s="696">
        <v>0</v>
      </c>
      <c r="M75" s="697">
        <v>0</v>
      </c>
      <c r="N75" s="697">
        <v>99.006299999999996</v>
      </c>
      <c r="O75" s="697">
        <v>0</v>
      </c>
      <c r="P75" s="697">
        <v>0</v>
      </c>
      <c r="Q75" s="697">
        <v>0</v>
      </c>
      <c r="R75" s="697">
        <v>0</v>
      </c>
      <c r="S75" s="697">
        <v>0</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434.62849999999997</v>
      </c>
      <c r="AT75" s="697">
        <v>0</v>
      </c>
      <c r="AU75" s="697">
        <v>0</v>
      </c>
      <c r="AV75" s="697">
        <v>0</v>
      </c>
      <c r="AW75" s="697">
        <v>0</v>
      </c>
      <c r="AX75" s="697">
        <v>0</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hidden="1">
      <c r="B76" s="692" t="s">
        <v>208</v>
      </c>
      <c r="C76" s="692" t="s">
        <v>694</v>
      </c>
      <c r="D76" s="692" t="s">
        <v>20</v>
      </c>
      <c r="E76" s="692" t="s">
        <v>691</v>
      </c>
      <c r="F76" s="692" t="s">
        <v>714</v>
      </c>
      <c r="G76" s="692" t="s">
        <v>692</v>
      </c>
      <c r="H76" s="692">
        <v>2011</v>
      </c>
      <c r="I76" s="644" t="s">
        <v>573</v>
      </c>
      <c r="J76" s="644" t="s">
        <v>581</v>
      </c>
      <c r="K76" s="633"/>
      <c r="L76" s="696">
        <v>0.493550451</v>
      </c>
      <c r="M76" s="697">
        <v>0.493550451</v>
      </c>
      <c r="N76" s="697">
        <v>0.493550451</v>
      </c>
      <c r="O76" s="697">
        <v>0.493550451</v>
      </c>
      <c r="P76" s="697">
        <v>0</v>
      </c>
      <c r="Q76" s="697">
        <v>0</v>
      </c>
      <c r="R76" s="697">
        <v>0</v>
      </c>
      <c r="S76" s="697">
        <v>0</v>
      </c>
      <c r="T76" s="697">
        <v>0</v>
      </c>
      <c r="U76" s="697">
        <v>0</v>
      </c>
      <c r="V76" s="697">
        <v>0</v>
      </c>
      <c r="W76" s="697">
        <v>0</v>
      </c>
      <c r="X76" s="697">
        <v>0</v>
      </c>
      <c r="Y76" s="697">
        <v>0</v>
      </c>
      <c r="Z76" s="697">
        <v>0</v>
      </c>
      <c r="AA76" s="697">
        <v>0</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v>2444.0812380000002</v>
      </c>
      <c r="AR76" s="697">
        <v>2444.0812380000002</v>
      </c>
      <c r="AS76" s="697">
        <v>2444.0812380000002</v>
      </c>
      <c r="AT76" s="697">
        <v>2444.0812380000002</v>
      </c>
      <c r="AU76" s="697">
        <v>0</v>
      </c>
      <c r="AV76" s="697">
        <v>0</v>
      </c>
      <c r="AW76" s="697">
        <v>0</v>
      </c>
      <c r="AX76" s="697">
        <v>0</v>
      </c>
      <c r="AY76" s="697">
        <v>0</v>
      </c>
      <c r="AZ76" s="697">
        <v>0</v>
      </c>
      <c r="BA76" s="697">
        <v>0</v>
      </c>
      <c r="BB76" s="697">
        <v>0</v>
      </c>
      <c r="BC76" s="697">
        <v>0</v>
      </c>
      <c r="BD76" s="697">
        <v>0</v>
      </c>
      <c r="BE76" s="697">
        <v>0</v>
      </c>
      <c r="BF76" s="697">
        <v>0</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hidden="1">
      <c r="B77" s="692" t="s">
        <v>208</v>
      </c>
      <c r="C77" s="692" t="s">
        <v>694</v>
      </c>
      <c r="D77" s="692" t="s">
        <v>718</v>
      </c>
      <c r="E77" s="692" t="s">
        <v>691</v>
      </c>
      <c r="F77" s="692" t="s">
        <v>714</v>
      </c>
      <c r="G77" s="692" t="s">
        <v>693</v>
      </c>
      <c r="H77" s="692">
        <v>2011</v>
      </c>
      <c r="I77" s="644" t="s">
        <v>573</v>
      </c>
      <c r="J77" s="644" t="s">
        <v>581</v>
      </c>
      <c r="K77" s="633"/>
      <c r="L77" s="696">
        <v>0</v>
      </c>
      <c r="M77" s="697">
        <v>0</v>
      </c>
      <c r="N77" s="697">
        <v>0</v>
      </c>
      <c r="O77" s="697">
        <v>6.1752159999999998</v>
      </c>
      <c r="P77" s="697">
        <v>0</v>
      </c>
      <c r="Q77" s="697">
        <v>0</v>
      </c>
      <c r="R77" s="697">
        <v>0</v>
      </c>
      <c r="S77" s="697">
        <v>0</v>
      </c>
      <c r="T77" s="697">
        <v>0</v>
      </c>
      <c r="U77" s="697">
        <v>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0</v>
      </c>
      <c r="AU77" s="697">
        <v>0</v>
      </c>
      <c r="AV77" s="697">
        <v>0</v>
      </c>
      <c r="AW77" s="697">
        <v>0</v>
      </c>
      <c r="AX77" s="697">
        <v>0</v>
      </c>
      <c r="AY77" s="697">
        <v>0</v>
      </c>
      <c r="AZ77" s="697">
        <v>0</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hidden="1">
      <c r="B78" s="692" t="s">
        <v>208</v>
      </c>
      <c r="C78" s="692" t="s">
        <v>690</v>
      </c>
      <c r="D78" s="692" t="s">
        <v>42</v>
      </c>
      <c r="E78" s="692" t="s">
        <v>691</v>
      </c>
      <c r="F78" s="692" t="s">
        <v>29</v>
      </c>
      <c r="G78" s="692" t="s">
        <v>693</v>
      </c>
      <c r="H78" s="692">
        <v>2011</v>
      </c>
      <c r="I78" s="644" t="s">
        <v>573</v>
      </c>
      <c r="J78" s="644" t="s">
        <v>581</v>
      </c>
      <c r="K78" s="633"/>
      <c r="L78" s="696">
        <v>0</v>
      </c>
      <c r="M78" s="697">
        <v>0</v>
      </c>
      <c r="N78" s="697">
        <v>0</v>
      </c>
      <c r="O78" s="697">
        <v>92.896090000000001</v>
      </c>
      <c r="P78" s="697">
        <v>0</v>
      </c>
      <c r="Q78" s="697">
        <v>0</v>
      </c>
      <c r="R78" s="697">
        <v>0</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v>0</v>
      </c>
      <c r="AR78" s="697">
        <v>0</v>
      </c>
      <c r="AS78" s="697">
        <v>0</v>
      </c>
      <c r="AT78" s="697">
        <v>0</v>
      </c>
      <c r="AU78" s="697">
        <v>0</v>
      </c>
      <c r="AV78" s="697">
        <v>0</v>
      </c>
      <c r="AW78" s="697">
        <v>0</v>
      </c>
      <c r="AX78" s="697">
        <v>0</v>
      </c>
      <c r="AY78" s="697">
        <v>0</v>
      </c>
      <c r="AZ78" s="697">
        <v>0</v>
      </c>
      <c r="BA78" s="697">
        <v>0</v>
      </c>
      <c r="BB78" s="697">
        <v>0</v>
      </c>
      <c r="BC78" s="697">
        <v>0</v>
      </c>
      <c r="BD78" s="697">
        <v>0</v>
      </c>
      <c r="BE78" s="697">
        <v>0</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75" hidden="1">
      <c r="B79" s="692" t="s">
        <v>208</v>
      </c>
      <c r="C79" s="692" t="s">
        <v>694</v>
      </c>
      <c r="D79" s="692" t="s">
        <v>21</v>
      </c>
      <c r="E79" s="692" t="s">
        <v>691</v>
      </c>
      <c r="F79" s="692" t="s">
        <v>700</v>
      </c>
      <c r="G79" s="692" t="s">
        <v>692</v>
      </c>
      <c r="H79" s="692">
        <v>2012</v>
      </c>
      <c r="I79" s="644" t="s">
        <v>571</v>
      </c>
      <c r="J79" s="644" t="s">
        <v>588</v>
      </c>
      <c r="K79" s="633"/>
      <c r="L79" s="696">
        <v>0</v>
      </c>
      <c r="M79" s="697">
        <v>169.90588443678593</v>
      </c>
      <c r="N79" s="697">
        <v>169.90588443678593</v>
      </c>
      <c r="O79" s="697">
        <v>168.23579086144412</v>
      </c>
      <c r="P79" s="697">
        <v>145.88841920209796</v>
      </c>
      <c r="Q79" s="697">
        <v>145.88841920209796</v>
      </c>
      <c r="R79" s="697">
        <v>65.95487053880548</v>
      </c>
      <c r="S79" s="697">
        <v>65.95487053880548</v>
      </c>
      <c r="T79" s="697">
        <v>64.908706009594212</v>
      </c>
      <c r="U79" s="697">
        <v>64.908706009594212</v>
      </c>
      <c r="V79" s="697">
        <v>64.908706009594212</v>
      </c>
      <c r="W79" s="697">
        <v>63.158906808667425</v>
      </c>
      <c r="X79" s="697">
        <v>63.158906808667425</v>
      </c>
      <c r="Y79" s="697">
        <v>0</v>
      </c>
      <c r="Z79" s="697">
        <v>0</v>
      </c>
      <c r="AA79" s="697">
        <v>0</v>
      </c>
      <c r="AB79" s="697">
        <v>0</v>
      </c>
      <c r="AC79" s="697">
        <v>0</v>
      </c>
      <c r="AD79" s="697">
        <v>0</v>
      </c>
      <c r="AE79" s="697">
        <v>0</v>
      </c>
      <c r="AF79" s="697">
        <v>0</v>
      </c>
      <c r="AG79" s="697">
        <v>0</v>
      </c>
      <c r="AH79" s="697">
        <v>0</v>
      </c>
      <c r="AI79" s="697">
        <v>0</v>
      </c>
      <c r="AJ79" s="697">
        <v>0</v>
      </c>
      <c r="AK79" s="697">
        <v>0</v>
      </c>
      <c r="AL79" s="697">
        <v>0</v>
      </c>
      <c r="AM79" s="697">
        <v>0</v>
      </c>
      <c r="AN79" s="697">
        <v>0</v>
      </c>
      <c r="AO79" s="698">
        <v>0</v>
      </c>
      <c r="AP79" s="633"/>
      <c r="AQ79" s="696">
        <v>0</v>
      </c>
      <c r="AR79" s="697">
        <v>624604.94967936329</v>
      </c>
      <c r="AS79" s="697">
        <v>624604.9496793648</v>
      </c>
      <c r="AT79" s="697">
        <v>618604.62193890836</v>
      </c>
      <c r="AU79" s="697">
        <v>525579.28224435379</v>
      </c>
      <c r="AV79" s="697">
        <v>525579.28224435379</v>
      </c>
      <c r="AW79" s="697">
        <v>241678.70946222771</v>
      </c>
      <c r="AX79" s="697">
        <v>241678.70946222771</v>
      </c>
      <c r="AY79" s="697">
        <v>240633.98839516562</v>
      </c>
      <c r="AZ79" s="697">
        <v>240633.98839516562</v>
      </c>
      <c r="BA79" s="697">
        <v>240633.98839516562</v>
      </c>
      <c r="BB79" s="697">
        <v>223512.58427377287</v>
      </c>
      <c r="BC79" s="697">
        <v>223512.58427377287</v>
      </c>
      <c r="BD79" s="697">
        <v>0</v>
      </c>
      <c r="BE79" s="697">
        <v>0</v>
      </c>
      <c r="BF79" s="697">
        <v>0</v>
      </c>
      <c r="BG79" s="697">
        <v>0</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hidden="1">
      <c r="B80" s="692" t="s">
        <v>208</v>
      </c>
      <c r="C80" s="692" t="s">
        <v>694</v>
      </c>
      <c r="D80" s="692" t="s">
        <v>22</v>
      </c>
      <c r="E80" s="692" t="s">
        <v>691</v>
      </c>
      <c r="F80" s="692" t="s">
        <v>700</v>
      </c>
      <c r="G80" s="692" t="s">
        <v>692</v>
      </c>
      <c r="H80" s="692">
        <v>2012</v>
      </c>
      <c r="I80" s="644" t="s">
        <v>571</v>
      </c>
      <c r="J80" s="644" t="s">
        <v>588</v>
      </c>
      <c r="K80" s="633"/>
      <c r="L80" s="696">
        <v>0</v>
      </c>
      <c r="M80" s="697">
        <v>812.01873278296216</v>
      </c>
      <c r="N80" s="697">
        <v>796.90707084674193</v>
      </c>
      <c r="O80" s="697">
        <v>775.74614546975033</v>
      </c>
      <c r="P80" s="697">
        <v>716.08853425896268</v>
      </c>
      <c r="Q80" s="697">
        <v>712.49985635278131</v>
      </c>
      <c r="R80" s="697">
        <v>638.72812582759434</v>
      </c>
      <c r="S80" s="697">
        <v>625.23596457304234</v>
      </c>
      <c r="T80" s="697">
        <v>625.23596457304234</v>
      </c>
      <c r="U80" s="697">
        <v>600.73358824837703</v>
      </c>
      <c r="V80" s="697">
        <v>418.79344326388656</v>
      </c>
      <c r="W80" s="697">
        <v>413.80094502626264</v>
      </c>
      <c r="X80" s="697">
        <v>413.80094502626264</v>
      </c>
      <c r="Y80" s="697">
        <v>234.81679903367711</v>
      </c>
      <c r="Z80" s="697">
        <v>153.8198844494643</v>
      </c>
      <c r="AA80" s="697">
        <v>153.8198844494643</v>
      </c>
      <c r="AB80" s="697">
        <v>59.308105135947585</v>
      </c>
      <c r="AC80" s="697">
        <v>27.03987038958676</v>
      </c>
      <c r="AD80" s="697">
        <v>27.03987038958676</v>
      </c>
      <c r="AE80" s="697">
        <v>27.03987038958676</v>
      </c>
      <c r="AF80" s="697">
        <v>27.03987038958676</v>
      </c>
      <c r="AG80" s="697">
        <v>0</v>
      </c>
      <c r="AH80" s="697">
        <v>0</v>
      </c>
      <c r="AI80" s="697">
        <v>0</v>
      </c>
      <c r="AJ80" s="697">
        <v>0</v>
      </c>
      <c r="AK80" s="697">
        <v>0</v>
      </c>
      <c r="AL80" s="697">
        <v>0</v>
      </c>
      <c r="AM80" s="697">
        <v>0</v>
      </c>
      <c r="AN80" s="697">
        <v>0</v>
      </c>
      <c r="AO80" s="698">
        <v>0</v>
      </c>
      <c r="AP80" s="633"/>
      <c r="AQ80" s="696">
        <v>0</v>
      </c>
      <c r="AR80" s="697">
        <v>3955522.4539747941</v>
      </c>
      <c r="AS80" s="697">
        <v>3906020.377467047</v>
      </c>
      <c r="AT80" s="697">
        <v>3836713.6198006715</v>
      </c>
      <c r="AU80" s="697">
        <v>3642047.709898693</v>
      </c>
      <c r="AV80" s="697">
        <v>3625019.5717908186</v>
      </c>
      <c r="AW80" s="697">
        <v>3383172.1502834246</v>
      </c>
      <c r="AX80" s="697">
        <v>3285011.9860413577</v>
      </c>
      <c r="AY80" s="697">
        <v>3285011.9860413577</v>
      </c>
      <c r="AZ80" s="697">
        <v>3186257.6752704401</v>
      </c>
      <c r="BA80" s="697">
        <v>2174226.8036432718</v>
      </c>
      <c r="BB80" s="697">
        <v>2045413.0472616586</v>
      </c>
      <c r="BC80" s="697">
        <v>1951595.9454102148</v>
      </c>
      <c r="BD80" s="697">
        <v>940956.29416573746</v>
      </c>
      <c r="BE80" s="697">
        <v>675816.14692586544</v>
      </c>
      <c r="BF80" s="697">
        <v>675816.14692586544</v>
      </c>
      <c r="BG80" s="697">
        <v>219626.80425054589</v>
      </c>
      <c r="BH80" s="697">
        <v>88281.328489375854</v>
      </c>
      <c r="BI80" s="697">
        <v>88281.328489375854</v>
      </c>
      <c r="BJ80" s="697">
        <v>88281.328489375854</v>
      </c>
      <c r="BK80" s="697">
        <v>88281.328489375854</v>
      </c>
      <c r="BL80" s="697">
        <v>0</v>
      </c>
      <c r="BM80" s="697">
        <v>0</v>
      </c>
      <c r="BN80" s="697">
        <v>0</v>
      </c>
      <c r="BO80" s="697">
        <v>0</v>
      </c>
      <c r="BP80" s="697">
        <v>0</v>
      </c>
      <c r="BQ80" s="697">
        <v>0</v>
      </c>
      <c r="BR80" s="697">
        <v>0</v>
      </c>
      <c r="BS80" s="697">
        <v>0</v>
      </c>
      <c r="BT80" s="698">
        <v>0</v>
      </c>
      <c r="BU80" s="163"/>
    </row>
    <row r="81" spans="2:73" hidden="1">
      <c r="B81" s="692" t="s">
        <v>208</v>
      </c>
      <c r="C81" s="692" t="s">
        <v>694</v>
      </c>
      <c r="D81" s="692" t="s">
        <v>20</v>
      </c>
      <c r="E81" s="692" t="s">
        <v>691</v>
      </c>
      <c r="F81" s="692" t="s">
        <v>700</v>
      </c>
      <c r="G81" s="692" t="s">
        <v>692</v>
      </c>
      <c r="H81" s="692">
        <v>2012</v>
      </c>
      <c r="I81" s="644" t="s">
        <v>571</v>
      </c>
      <c r="J81" s="644" t="s">
        <v>588</v>
      </c>
      <c r="K81" s="633"/>
      <c r="L81" s="696">
        <v>0</v>
      </c>
      <c r="M81" s="697">
        <v>20.70869851825913</v>
      </c>
      <c r="N81" s="697">
        <v>20.70869851825913</v>
      </c>
      <c r="O81" s="697">
        <v>20.70869851825913</v>
      </c>
      <c r="P81" s="697">
        <v>20.70869851825913</v>
      </c>
      <c r="Q81" s="697">
        <v>0</v>
      </c>
      <c r="R81" s="697">
        <v>0</v>
      </c>
      <c r="S81" s="697">
        <v>0</v>
      </c>
      <c r="T81" s="697">
        <v>0</v>
      </c>
      <c r="U81" s="697">
        <v>0</v>
      </c>
      <c r="V81" s="697">
        <v>0</v>
      </c>
      <c r="W81" s="697">
        <v>0</v>
      </c>
      <c r="X81" s="697">
        <v>0</v>
      </c>
      <c r="Y81" s="697">
        <v>0</v>
      </c>
      <c r="Z81" s="697">
        <v>0</v>
      </c>
      <c r="AA81" s="697">
        <v>0</v>
      </c>
      <c r="AB81" s="697">
        <v>0</v>
      </c>
      <c r="AC81" s="697">
        <v>0</v>
      </c>
      <c r="AD81" s="697">
        <v>0</v>
      </c>
      <c r="AE81" s="697">
        <v>0</v>
      </c>
      <c r="AF81" s="697">
        <v>0</v>
      </c>
      <c r="AG81" s="697">
        <v>0</v>
      </c>
      <c r="AH81" s="697">
        <v>0</v>
      </c>
      <c r="AI81" s="697">
        <v>0</v>
      </c>
      <c r="AJ81" s="697">
        <v>0</v>
      </c>
      <c r="AK81" s="697">
        <v>0</v>
      </c>
      <c r="AL81" s="697">
        <v>0</v>
      </c>
      <c r="AM81" s="697">
        <v>0</v>
      </c>
      <c r="AN81" s="697">
        <v>0</v>
      </c>
      <c r="AO81" s="698">
        <v>0</v>
      </c>
      <c r="AP81" s="633"/>
      <c r="AQ81" s="696">
        <v>0</v>
      </c>
      <c r="AR81" s="697">
        <v>100705.0178502523</v>
      </c>
      <c r="AS81" s="697">
        <v>100705.0178502523</v>
      </c>
      <c r="AT81" s="697">
        <v>100705.0178502523</v>
      </c>
      <c r="AU81" s="697">
        <v>100705.0178502523</v>
      </c>
      <c r="AV81" s="697">
        <v>0</v>
      </c>
      <c r="AW81" s="697">
        <v>0</v>
      </c>
      <c r="AX81" s="697">
        <v>0</v>
      </c>
      <c r="AY81" s="697">
        <v>0</v>
      </c>
      <c r="AZ81" s="697">
        <v>0</v>
      </c>
      <c r="BA81" s="697">
        <v>0</v>
      </c>
      <c r="BB81" s="697">
        <v>0</v>
      </c>
      <c r="BC81" s="697">
        <v>0</v>
      </c>
      <c r="BD81" s="697">
        <v>0</v>
      </c>
      <c r="BE81" s="697">
        <v>0</v>
      </c>
      <c r="BF81" s="697">
        <v>0</v>
      </c>
      <c r="BG81" s="697">
        <v>0</v>
      </c>
      <c r="BH81" s="697">
        <v>0</v>
      </c>
      <c r="BI81" s="697">
        <v>0</v>
      </c>
      <c r="BJ81" s="697">
        <v>0</v>
      </c>
      <c r="BK81" s="697">
        <v>0</v>
      </c>
      <c r="BL81" s="697">
        <v>0</v>
      </c>
      <c r="BM81" s="697">
        <v>0</v>
      </c>
      <c r="BN81" s="697">
        <v>0</v>
      </c>
      <c r="BO81" s="697">
        <v>0</v>
      </c>
      <c r="BP81" s="697">
        <v>0</v>
      </c>
      <c r="BQ81" s="697">
        <v>0</v>
      </c>
      <c r="BR81" s="697">
        <v>0</v>
      </c>
      <c r="BS81" s="697">
        <v>0</v>
      </c>
      <c r="BT81" s="698">
        <v>0</v>
      </c>
    </row>
    <row r="82" spans="2:73" ht="15.75" hidden="1">
      <c r="B82" s="692" t="s">
        <v>208</v>
      </c>
      <c r="C82" s="692" t="s">
        <v>694</v>
      </c>
      <c r="D82" s="692" t="s">
        <v>17</v>
      </c>
      <c r="E82" s="692" t="s">
        <v>691</v>
      </c>
      <c r="F82" s="692" t="s">
        <v>700</v>
      </c>
      <c r="G82" s="692" t="s">
        <v>692</v>
      </c>
      <c r="H82" s="692">
        <v>2012</v>
      </c>
      <c r="I82" s="644" t="s">
        <v>571</v>
      </c>
      <c r="J82" s="644" t="s">
        <v>588</v>
      </c>
      <c r="K82" s="633"/>
      <c r="L82" s="696">
        <v>0</v>
      </c>
      <c r="M82" s="697">
        <v>29.89</v>
      </c>
      <c r="N82" s="697">
        <v>29.89</v>
      </c>
      <c r="O82" s="697">
        <v>29.89</v>
      </c>
      <c r="P82" s="697">
        <v>29.89</v>
      </c>
      <c r="Q82" s="697">
        <v>29.89</v>
      </c>
      <c r="R82" s="697">
        <v>29.89</v>
      </c>
      <c r="S82" s="697">
        <v>29.89</v>
      </c>
      <c r="T82" s="697">
        <v>29.89</v>
      </c>
      <c r="U82" s="697">
        <v>29.89</v>
      </c>
      <c r="V82" s="697">
        <v>29.89</v>
      </c>
      <c r="W82" s="697">
        <v>29.89</v>
      </c>
      <c r="X82" s="697">
        <v>29.89</v>
      </c>
      <c r="Y82" s="697">
        <v>29.89</v>
      </c>
      <c r="Z82" s="697">
        <v>29.89</v>
      </c>
      <c r="AA82" s="697">
        <v>29.89</v>
      </c>
      <c r="AB82" s="697">
        <v>0</v>
      </c>
      <c r="AC82" s="697">
        <v>0</v>
      </c>
      <c r="AD82" s="697">
        <v>0</v>
      </c>
      <c r="AE82" s="697">
        <v>0</v>
      </c>
      <c r="AF82" s="697">
        <v>0</v>
      </c>
      <c r="AG82" s="697">
        <v>0</v>
      </c>
      <c r="AH82" s="697">
        <v>0</v>
      </c>
      <c r="AI82" s="697">
        <v>0</v>
      </c>
      <c r="AJ82" s="697">
        <v>0</v>
      </c>
      <c r="AK82" s="697">
        <v>0</v>
      </c>
      <c r="AL82" s="697">
        <v>0</v>
      </c>
      <c r="AM82" s="697">
        <v>0</v>
      </c>
      <c r="AN82" s="697">
        <v>0</v>
      </c>
      <c r="AO82" s="698">
        <v>0</v>
      </c>
      <c r="AP82" s="633"/>
      <c r="AQ82" s="696">
        <v>0</v>
      </c>
      <c r="AR82" s="697">
        <v>51506.35</v>
      </c>
      <c r="AS82" s="697">
        <v>51506.35</v>
      </c>
      <c r="AT82" s="697">
        <v>51506.35</v>
      </c>
      <c r="AU82" s="697">
        <v>51506.35</v>
      </c>
      <c r="AV82" s="697">
        <v>51506.35</v>
      </c>
      <c r="AW82" s="697">
        <v>51506.35</v>
      </c>
      <c r="AX82" s="697">
        <v>51506.35</v>
      </c>
      <c r="AY82" s="697">
        <v>51506.35</v>
      </c>
      <c r="AZ82" s="697">
        <v>51506.35</v>
      </c>
      <c r="BA82" s="697">
        <v>51506.35</v>
      </c>
      <c r="BB82" s="697">
        <v>51506.35</v>
      </c>
      <c r="BC82" s="697">
        <v>51506.35</v>
      </c>
      <c r="BD82" s="697">
        <v>51506.35</v>
      </c>
      <c r="BE82" s="697">
        <v>51506.35</v>
      </c>
      <c r="BF82" s="697">
        <v>51506.35</v>
      </c>
      <c r="BG82" s="697">
        <v>0</v>
      </c>
      <c r="BH82" s="697">
        <v>0</v>
      </c>
      <c r="BI82" s="697">
        <v>0</v>
      </c>
      <c r="BJ82" s="697">
        <v>0</v>
      </c>
      <c r="BK82" s="697">
        <v>0</v>
      </c>
      <c r="BL82" s="697">
        <v>0</v>
      </c>
      <c r="BM82" s="697">
        <v>0</v>
      </c>
      <c r="BN82" s="697">
        <v>0</v>
      </c>
      <c r="BO82" s="697">
        <v>0</v>
      </c>
      <c r="BP82" s="697">
        <v>0</v>
      </c>
      <c r="BQ82" s="697">
        <v>0</v>
      </c>
      <c r="BR82" s="697">
        <v>0</v>
      </c>
      <c r="BS82" s="697">
        <v>0</v>
      </c>
      <c r="BT82" s="698">
        <v>0</v>
      </c>
      <c r="BU82" s="163"/>
    </row>
    <row r="83" spans="2:73" ht="15.75" hidden="1">
      <c r="B83" s="692" t="s">
        <v>208</v>
      </c>
      <c r="C83" s="692" t="s">
        <v>690</v>
      </c>
      <c r="D83" s="692" t="s">
        <v>2</v>
      </c>
      <c r="E83" s="692" t="s">
        <v>691</v>
      </c>
      <c r="F83" s="692" t="s">
        <v>29</v>
      </c>
      <c r="G83" s="692" t="s">
        <v>692</v>
      </c>
      <c r="H83" s="692">
        <v>2012</v>
      </c>
      <c r="I83" s="644" t="s">
        <v>571</v>
      </c>
      <c r="J83" s="644" t="s">
        <v>588</v>
      </c>
      <c r="K83" s="633"/>
      <c r="L83" s="696">
        <v>0</v>
      </c>
      <c r="M83" s="697">
        <v>7.9707003311146467</v>
      </c>
      <c r="N83" s="697">
        <v>7.9707003311146467</v>
      </c>
      <c r="O83" s="697">
        <v>7.9707003311146467</v>
      </c>
      <c r="P83" s="697">
        <v>7.850990765536876</v>
      </c>
      <c r="Q83" s="697">
        <v>0</v>
      </c>
      <c r="R83" s="697">
        <v>0</v>
      </c>
      <c r="S83" s="697">
        <v>0</v>
      </c>
      <c r="T83" s="697">
        <v>0</v>
      </c>
      <c r="U83" s="697">
        <v>0</v>
      </c>
      <c r="V83" s="697">
        <v>0</v>
      </c>
      <c r="W83" s="697">
        <v>0</v>
      </c>
      <c r="X83" s="697">
        <v>0</v>
      </c>
      <c r="Y83" s="697">
        <v>0</v>
      </c>
      <c r="Z83" s="697">
        <v>0</v>
      </c>
      <c r="AA83" s="697">
        <v>0</v>
      </c>
      <c r="AB83" s="697">
        <v>0</v>
      </c>
      <c r="AC83" s="697">
        <v>0</v>
      </c>
      <c r="AD83" s="697">
        <v>0</v>
      </c>
      <c r="AE83" s="697">
        <v>0</v>
      </c>
      <c r="AF83" s="697">
        <v>0</v>
      </c>
      <c r="AG83" s="697">
        <v>0</v>
      </c>
      <c r="AH83" s="697">
        <v>0</v>
      </c>
      <c r="AI83" s="697">
        <v>0</v>
      </c>
      <c r="AJ83" s="697">
        <v>0</v>
      </c>
      <c r="AK83" s="697">
        <v>0</v>
      </c>
      <c r="AL83" s="697">
        <v>0</v>
      </c>
      <c r="AM83" s="697">
        <v>0</v>
      </c>
      <c r="AN83" s="697">
        <v>0</v>
      </c>
      <c r="AO83" s="698">
        <v>0</v>
      </c>
      <c r="AP83" s="633"/>
      <c r="AQ83" s="696">
        <v>0</v>
      </c>
      <c r="AR83" s="697">
        <v>14105.852336350083</v>
      </c>
      <c r="AS83" s="697">
        <v>14105.852336350083</v>
      </c>
      <c r="AT83" s="697">
        <v>14105.852336350083</v>
      </c>
      <c r="AU83" s="697">
        <v>13998.801528177553</v>
      </c>
      <c r="AV83" s="697">
        <v>0</v>
      </c>
      <c r="AW83" s="697">
        <v>0</v>
      </c>
      <c r="AX83" s="697">
        <v>0</v>
      </c>
      <c r="AY83" s="697">
        <v>0</v>
      </c>
      <c r="AZ83" s="697">
        <v>0</v>
      </c>
      <c r="BA83" s="697">
        <v>0</v>
      </c>
      <c r="BB83" s="697">
        <v>0</v>
      </c>
      <c r="BC83" s="697">
        <v>0</v>
      </c>
      <c r="BD83" s="697">
        <v>0</v>
      </c>
      <c r="BE83" s="697">
        <v>0</v>
      </c>
      <c r="BF83" s="697">
        <v>0</v>
      </c>
      <c r="BG83" s="697">
        <v>0</v>
      </c>
      <c r="BH83" s="697">
        <v>0</v>
      </c>
      <c r="BI83" s="697">
        <v>0</v>
      </c>
      <c r="BJ83" s="697">
        <v>0</v>
      </c>
      <c r="BK83" s="697">
        <v>0</v>
      </c>
      <c r="BL83" s="697">
        <v>0</v>
      </c>
      <c r="BM83" s="697">
        <v>0</v>
      </c>
      <c r="BN83" s="697">
        <v>0</v>
      </c>
      <c r="BO83" s="697">
        <v>0</v>
      </c>
      <c r="BP83" s="697">
        <v>0</v>
      </c>
      <c r="BQ83" s="697">
        <v>0</v>
      </c>
      <c r="BR83" s="697">
        <v>0</v>
      </c>
      <c r="BS83" s="697">
        <v>0</v>
      </c>
      <c r="BT83" s="698">
        <v>0</v>
      </c>
      <c r="BU83" s="163"/>
    </row>
    <row r="84" spans="2:73" ht="15.75" hidden="1">
      <c r="B84" s="692" t="s">
        <v>208</v>
      </c>
      <c r="C84" s="692" t="s">
        <v>690</v>
      </c>
      <c r="D84" s="692" t="s">
        <v>1</v>
      </c>
      <c r="E84" s="692" t="s">
        <v>691</v>
      </c>
      <c r="F84" s="692" t="s">
        <v>29</v>
      </c>
      <c r="G84" s="692" t="s">
        <v>692</v>
      </c>
      <c r="H84" s="692">
        <v>2012</v>
      </c>
      <c r="I84" s="644" t="s">
        <v>571</v>
      </c>
      <c r="J84" s="644" t="s">
        <v>588</v>
      </c>
      <c r="K84" s="633"/>
      <c r="L84" s="696">
        <v>0</v>
      </c>
      <c r="M84" s="697">
        <v>19.675903914190929</v>
      </c>
      <c r="N84" s="697">
        <v>19.675903914190929</v>
      </c>
      <c r="O84" s="697">
        <v>19.675903914190929</v>
      </c>
      <c r="P84" s="697">
        <v>19.33209217782856</v>
      </c>
      <c r="Q84" s="697">
        <v>10.058511882172752</v>
      </c>
      <c r="R84" s="697">
        <v>0</v>
      </c>
      <c r="S84" s="697">
        <v>0</v>
      </c>
      <c r="T84" s="697">
        <v>0</v>
      </c>
      <c r="U84" s="697">
        <v>0</v>
      </c>
      <c r="V84" s="697">
        <v>0</v>
      </c>
      <c r="W84" s="697">
        <v>0</v>
      </c>
      <c r="X84" s="697">
        <v>0</v>
      </c>
      <c r="Y84" s="697">
        <v>0</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8">
        <v>0</v>
      </c>
      <c r="AP84" s="633"/>
      <c r="AQ84" s="696">
        <v>0</v>
      </c>
      <c r="AR84" s="697">
        <v>134959.7105646485</v>
      </c>
      <c r="AS84" s="697">
        <v>134959.7105646485</v>
      </c>
      <c r="AT84" s="697">
        <v>134959.7105646485</v>
      </c>
      <c r="AU84" s="697">
        <v>134652.25539964854</v>
      </c>
      <c r="AV84" s="697">
        <v>76502.380945524535</v>
      </c>
      <c r="AW84" s="697">
        <v>0</v>
      </c>
      <c r="AX84" s="697">
        <v>0</v>
      </c>
      <c r="AY84" s="697">
        <v>0</v>
      </c>
      <c r="AZ84" s="697">
        <v>0</v>
      </c>
      <c r="BA84" s="697">
        <v>0</v>
      </c>
      <c r="BB84" s="697">
        <v>0</v>
      </c>
      <c r="BC84" s="697">
        <v>0</v>
      </c>
      <c r="BD84" s="697">
        <v>0</v>
      </c>
      <c r="BE84" s="697">
        <v>0</v>
      </c>
      <c r="BF84" s="697">
        <v>0</v>
      </c>
      <c r="BG84" s="697">
        <v>0</v>
      </c>
      <c r="BH84" s="697">
        <v>0</v>
      </c>
      <c r="BI84" s="697">
        <v>0</v>
      </c>
      <c r="BJ84" s="697">
        <v>0</v>
      </c>
      <c r="BK84" s="697">
        <v>0</v>
      </c>
      <c r="BL84" s="697">
        <v>0</v>
      </c>
      <c r="BM84" s="697">
        <v>0</v>
      </c>
      <c r="BN84" s="697">
        <v>0</v>
      </c>
      <c r="BO84" s="697">
        <v>0</v>
      </c>
      <c r="BP84" s="697">
        <v>0</v>
      </c>
      <c r="BQ84" s="697">
        <v>0</v>
      </c>
      <c r="BR84" s="697">
        <v>0</v>
      </c>
      <c r="BS84" s="697">
        <v>0</v>
      </c>
      <c r="BT84" s="698">
        <v>0</v>
      </c>
      <c r="BU84" s="163"/>
    </row>
    <row r="85" spans="2:73" hidden="1">
      <c r="B85" s="692" t="s">
        <v>208</v>
      </c>
      <c r="C85" s="692" t="s">
        <v>690</v>
      </c>
      <c r="D85" s="692" t="s">
        <v>5</v>
      </c>
      <c r="E85" s="692" t="s">
        <v>691</v>
      </c>
      <c r="F85" s="692" t="s">
        <v>29</v>
      </c>
      <c r="G85" s="692" t="s">
        <v>692</v>
      </c>
      <c r="H85" s="692">
        <v>2012</v>
      </c>
      <c r="I85" s="644" t="s">
        <v>571</v>
      </c>
      <c r="J85" s="644" t="s">
        <v>588</v>
      </c>
      <c r="K85" s="633"/>
      <c r="L85" s="696">
        <v>0</v>
      </c>
      <c r="M85" s="697">
        <v>24.13869259330934</v>
      </c>
      <c r="N85" s="697">
        <v>24.13869259330934</v>
      </c>
      <c r="O85" s="697">
        <v>24.13869259330934</v>
      </c>
      <c r="P85" s="697">
        <v>24.13869259330934</v>
      </c>
      <c r="Q85" s="697">
        <v>22.094611486435571</v>
      </c>
      <c r="R85" s="697">
        <v>18.697248043423034</v>
      </c>
      <c r="S85" s="697">
        <v>13.997375105465824</v>
      </c>
      <c r="T85" s="697">
        <v>13.9456948799972</v>
      </c>
      <c r="U85" s="697">
        <v>13.9456948799972</v>
      </c>
      <c r="V85" s="697">
        <v>8.9937324441060245</v>
      </c>
      <c r="W85" s="697">
        <v>3.5187007591566815</v>
      </c>
      <c r="X85" s="697">
        <v>3.5183918107996961</v>
      </c>
      <c r="Y85" s="697">
        <v>3.5183918107996961</v>
      </c>
      <c r="Z85" s="697">
        <v>3.4580136085055586</v>
      </c>
      <c r="AA85" s="697">
        <v>3.4580136085055586</v>
      </c>
      <c r="AB85" s="697">
        <v>3.3720970303429607</v>
      </c>
      <c r="AC85" s="697">
        <v>0.94614538327629583</v>
      </c>
      <c r="AD85" s="697">
        <v>0.94614538327629583</v>
      </c>
      <c r="AE85" s="697">
        <v>0.94614538327629583</v>
      </c>
      <c r="AF85" s="697">
        <v>0.94614538327629583</v>
      </c>
      <c r="AG85" s="697">
        <v>0</v>
      </c>
      <c r="AH85" s="697">
        <v>0</v>
      </c>
      <c r="AI85" s="697">
        <v>0</v>
      </c>
      <c r="AJ85" s="697">
        <v>0</v>
      </c>
      <c r="AK85" s="697">
        <v>0</v>
      </c>
      <c r="AL85" s="697">
        <v>0</v>
      </c>
      <c r="AM85" s="697">
        <v>0</v>
      </c>
      <c r="AN85" s="697">
        <v>0</v>
      </c>
      <c r="AO85" s="698">
        <v>0</v>
      </c>
      <c r="AP85" s="633"/>
      <c r="AQ85" s="696">
        <v>0</v>
      </c>
      <c r="AR85" s="697">
        <v>436812.07062581723</v>
      </c>
      <c r="AS85" s="697">
        <v>436812.07062581723</v>
      </c>
      <c r="AT85" s="697">
        <v>436812.07062581723</v>
      </c>
      <c r="AU85" s="697">
        <v>436812.07062581723</v>
      </c>
      <c r="AV85" s="697">
        <v>392666.26345095207</v>
      </c>
      <c r="AW85" s="697">
        <v>319293.75834153057</v>
      </c>
      <c r="AX85" s="697">
        <v>217791.09107078478</v>
      </c>
      <c r="AY85" s="697">
        <v>217338.37229567958</v>
      </c>
      <c r="AZ85" s="697">
        <v>217338.37229567958</v>
      </c>
      <c r="BA85" s="697">
        <v>110391.3543437505</v>
      </c>
      <c r="BB85" s="697">
        <v>81924.783801718455</v>
      </c>
      <c r="BC85" s="697">
        <v>79378.695914285694</v>
      </c>
      <c r="BD85" s="697">
        <v>79378.695914285694</v>
      </c>
      <c r="BE85" s="697">
        <v>73836.881191229928</v>
      </c>
      <c r="BF85" s="697">
        <v>73836.881191229928</v>
      </c>
      <c r="BG85" s="697">
        <v>72826.829021539932</v>
      </c>
      <c r="BH85" s="697">
        <v>20433.803487076464</v>
      </c>
      <c r="BI85" s="697">
        <v>20433.803487076464</v>
      </c>
      <c r="BJ85" s="697">
        <v>20433.803487076464</v>
      </c>
      <c r="BK85" s="697">
        <v>20433.803487076464</v>
      </c>
      <c r="BL85" s="697">
        <v>0</v>
      </c>
      <c r="BM85" s="697">
        <v>0</v>
      </c>
      <c r="BN85" s="697">
        <v>0</v>
      </c>
      <c r="BO85" s="697">
        <v>0</v>
      </c>
      <c r="BP85" s="697">
        <v>0</v>
      </c>
      <c r="BQ85" s="697">
        <v>0</v>
      </c>
      <c r="BR85" s="697">
        <v>0</v>
      </c>
      <c r="BS85" s="697">
        <v>0</v>
      </c>
      <c r="BT85" s="698">
        <v>0</v>
      </c>
    </row>
    <row r="86" spans="2:73" hidden="1">
      <c r="B86" s="692" t="s">
        <v>208</v>
      </c>
      <c r="C86" s="692" t="s">
        <v>690</v>
      </c>
      <c r="D86" s="692" t="s">
        <v>4</v>
      </c>
      <c r="E86" s="692" t="s">
        <v>691</v>
      </c>
      <c r="F86" s="692" t="s">
        <v>29</v>
      </c>
      <c r="G86" s="692" t="s">
        <v>692</v>
      </c>
      <c r="H86" s="692">
        <v>2012</v>
      </c>
      <c r="I86" s="644" t="s">
        <v>571</v>
      </c>
      <c r="J86" s="644" t="s">
        <v>588</v>
      </c>
      <c r="K86" s="633"/>
      <c r="L86" s="696">
        <v>0</v>
      </c>
      <c r="M86" s="697">
        <v>3.7581033712972123</v>
      </c>
      <c r="N86" s="697">
        <v>3.7581033712972123</v>
      </c>
      <c r="O86" s="697">
        <v>3.7581033712972123</v>
      </c>
      <c r="P86" s="697">
        <v>3.7581033712972123</v>
      </c>
      <c r="Q86" s="697">
        <v>3.742239606626288</v>
      </c>
      <c r="R86" s="697">
        <v>3.742239606626288</v>
      </c>
      <c r="S86" s="697">
        <v>3.191936621705564</v>
      </c>
      <c r="T86" s="697">
        <v>3.185272592631978</v>
      </c>
      <c r="U86" s="697">
        <v>3.185272592631978</v>
      </c>
      <c r="V86" s="697">
        <v>3.185272592631978</v>
      </c>
      <c r="W86" s="697">
        <v>5.8592096833385392E-2</v>
      </c>
      <c r="X86" s="697">
        <v>5.8551745315034133E-2</v>
      </c>
      <c r="Y86" s="697">
        <v>5.8551745315034133E-2</v>
      </c>
      <c r="Z86" s="697">
        <v>5.6443349344327841E-2</v>
      </c>
      <c r="AA86" s="697">
        <v>5.6443349344327841E-2</v>
      </c>
      <c r="AB86" s="697">
        <v>5.2722552652246846E-2</v>
      </c>
      <c r="AC86" s="697">
        <v>0</v>
      </c>
      <c r="AD86" s="697">
        <v>0</v>
      </c>
      <c r="AE86" s="697">
        <v>0</v>
      </c>
      <c r="AF86" s="697">
        <v>0</v>
      </c>
      <c r="AG86" s="697">
        <v>0</v>
      </c>
      <c r="AH86" s="697">
        <v>0</v>
      </c>
      <c r="AI86" s="697">
        <v>0</v>
      </c>
      <c r="AJ86" s="697">
        <v>0</v>
      </c>
      <c r="AK86" s="697">
        <v>0</v>
      </c>
      <c r="AL86" s="697">
        <v>0</v>
      </c>
      <c r="AM86" s="697">
        <v>0</v>
      </c>
      <c r="AN86" s="697">
        <v>0</v>
      </c>
      <c r="AO86" s="698">
        <v>0</v>
      </c>
      <c r="AP86" s="633"/>
      <c r="AQ86" s="696">
        <v>0</v>
      </c>
      <c r="AR86" s="697">
        <v>22804.826940017141</v>
      </c>
      <c r="AS86" s="697">
        <v>22804.826940017141</v>
      </c>
      <c r="AT86" s="697">
        <v>22804.826940017141</v>
      </c>
      <c r="AU86" s="697">
        <v>22804.826940017141</v>
      </c>
      <c r="AV86" s="697">
        <v>22462.218863520055</v>
      </c>
      <c r="AW86" s="697">
        <v>22462.218863520055</v>
      </c>
      <c r="AX86" s="697">
        <v>10577.382504351395</v>
      </c>
      <c r="AY86" s="697">
        <v>10519.005609666781</v>
      </c>
      <c r="AZ86" s="697">
        <v>10519.005609666781</v>
      </c>
      <c r="BA86" s="697">
        <v>10519.005609666781</v>
      </c>
      <c r="BB86" s="697">
        <v>1708.4477515684994</v>
      </c>
      <c r="BC86" s="697">
        <v>1375.9050796601</v>
      </c>
      <c r="BD86" s="697">
        <v>1375.9050796601</v>
      </c>
      <c r="BE86" s="697">
        <v>1182.3859057110253</v>
      </c>
      <c r="BF86" s="697">
        <v>1182.3859057110253</v>
      </c>
      <c r="BG86" s="697">
        <v>1138.6434889134277</v>
      </c>
      <c r="BH86" s="697">
        <v>0</v>
      </c>
      <c r="BI86" s="697">
        <v>0</v>
      </c>
      <c r="BJ86" s="697">
        <v>0</v>
      </c>
      <c r="BK86" s="697">
        <v>0</v>
      </c>
      <c r="BL86" s="697">
        <v>0</v>
      </c>
      <c r="BM86" s="697">
        <v>0</v>
      </c>
      <c r="BN86" s="697">
        <v>0</v>
      </c>
      <c r="BO86" s="697">
        <v>0</v>
      </c>
      <c r="BP86" s="697">
        <v>0</v>
      </c>
      <c r="BQ86" s="697">
        <v>0</v>
      </c>
      <c r="BR86" s="697">
        <v>0</v>
      </c>
      <c r="BS86" s="697">
        <v>0</v>
      </c>
      <c r="BT86" s="698">
        <v>0</v>
      </c>
    </row>
    <row r="87" spans="2:73" hidden="1">
      <c r="B87" s="692" t="s">
        <v>208</v>
      </c>
      <c r="C87" s="692" t="s">
        <v>690</v>
      </c>
      <c r="D87" s="692" t="s">
        <v>3</v>
      </c>
      <c r="E87" s="692" t="s">
        <v>691</v>
      </c>
      <c r="F87" s="692" t="s">
        <v>29</v>
      </c>
      <c r="G87" s="692" t="s">
        <v>692</v>
      </c>
      <c r="H87" s="692">
        <v>2012</v>
      </c>
      <c r="I87" s="644" t="s">
        <v>571</v>
      </c>
      <c r="J87" s="644" t="s">
        <v>588</v>
      </c>
      <c r="K87" s="633"/>
      <c r="L87" s="696">
        <v>0</v>
      </c>
      <c r="M87" s="697">
        <v>400.98091445087772</v>
      </c>
      <c r="N87" s="697">
        <v>400.98091445087772</v>
      </c>
      <c r="O87" s="697">
        <v>400.98091445087772</v>
      </c>
      <c r="P87" s="697">
        <v>400.98091445087772</v>
      </c>
      <c r="Q87" s="697">
        <v>400.98091445087772</v>
      </c>
      <c r="R87" s="697">
        <v>400.98091445087772</v>
      </c>
      <c r="S87" s="697">
        <v>400.98091445087772</v>
      </c>
      <c r="T87" s="697">
        <v>400.98091445087772</v>
      </c>
      <c r="U87" s="697">
        <v>400.98091445087772</v>
      </c>
      <c r="V87" s="697">
        <v>400.98091445087772</v>
      </c>
      <c r="W87" s="697">
        <v>400.98091445087772</v>
      </c>
      <c r="X87" s="697">
        <v>400.98091445087772</v>
      </c>
      <c r="Y87" s="697">
        <v>400.98091445087772</v>
      </c>
      <c r="Z87" s="697">
        <v>400.98091445087772</v>
      </c>
      <c r="AA87" s="697">
        <v>400.98091445087772</v>
      </c>
      <c r="AB87" s="697">
        <v>400.98091445087772</v>
      </c>
      <c r="AC87" s="697">
        <v>400.98091445087772</v>
      </c>
      <c r="AD87" s="697">
        <v>400.98091445087772</v>
      </c>
      <c r="AE87" s="697">
        <v>319.64035620526926</v>
      </c>
      <c r="AF87" s="697">
        <v>0</v>
      </c>
      <c r="AG87" s="697">
        <v>0</v>
      </c>
      <c r="AH87" s="697">
        <v>0</v>
      </c>
      <c r="AI87" s="697">
        <v>0</v>
      </c>
      <c r="AJ87" s="697">
        <v>0</v>
      </c>
      <c r="AK87" s="697">
        <v>0</v>
      </c>
      <c r="AL87" s="697">
        <v>0</v>
      </c>
      <c r="AM87" s="697">
        <v>0</v>
      </c>
      <c r="AN87" s="697">
        <v>0</v>
      </c>
      <c r="AO87" s="698">
        <v>0</v>
      </c>
      <c r="AP87" s="633"/>
      <c r="AQ87" s="696">
        <v>0</v>
      </c>
      <c r="AR87" s="697">
        <v>689785.89970068005</v>
      </c>
      <c r="AS87" s="697">
        <v>689785.89970068005</v>
      </c>
      <c r="AT87" s="697">
        <v>689785.89970068005</v>
      </c>
      <c r="AU87" s="697">
        <v>689785.89970068005</v>
      </c>
      <c r="AV87" s="697">
        <v>689785.89970068005</v>
      </c>
      <c r="AW87" s="697">
        <v>689785.89970068005</v>
      </c>
      <c r="AX87" s="697">
        <v>689785.89970068005</v>
      </c>
      <c r="AY87" s="697">
        <v>689785.89970068005</v>
      </c>
      <c r="AZ87" s="697">
        <v>689785.89970068005</v>
      </c>
      <c r="BA87" s="697">
        <v>689785.89970068005</v>
      </c>
      <c r="BB87" s="697">
        <v>689785.89970068005</v>
      </c>
      <c r="BC87" s="697">
        <v>689785.89970068005</v>
      </c>
      <c r="BD87" s="697">
        <v>689785.89970068005</v>
      </c>
      <c r="BE87" s="697">
        <v>689785.89970068005</v>
      </c>
      <c r="BF87" s="697">
        <v>689785.89970068005</v>
      </c>
      <c r="BG87" s="697">
        <v>689785.89970068005</v>
      </c>
      <c r="BH87" s="697">
        <v>689785.89970068005</v>
      </c>
      <c r="BI87" s="697">
        <v>689785.89970068005</v>
      </c>
      <c r="BJ87" s="697">
        <v>617046.74593823601</v>
      </c>
      <c r="BK87" s="697">
        <v>0</v>
      </c>
      <c r="BL87" s="697">
        <v>0</v>
      </c>
      <c r="BM87" s="697">
        <v>0</v>
      </c>
      <c r="BN87" s="697">
        <v>0</v>
      </c>
      <c r="BO87" s="697">
        <v>0</v>
      </c>
      <c r="BP87" s="697">
        <v>0</v>
      </c>
      <c r="BQ87" s="697">
        <v>0</v>
      </c>
      <c r="BR87" s="697">
        <v>0</v>
      </c>
      <c r="BS87" s="697">
        <v>0</v>
      </c>
      <c r="BT87" s="698">
        <v>0</v>
      </c>
    </row>
    <row r="88" spans="2:73" hidden="1">
      <c r="B88" s="692" t="s">
        <v>208</v>
      </c>
      <c r="C88" s="692" t="s">
        <v>701</v>
      </c>
      <c r="D88" s="692" t="s">
        <v>14</v>
      </c>
      <c r="E88" s="692" t="s">
        <v>691</v>
      </c>
      <c r="F88" s="692" t="s">
        <v>29</v>
      </c>
      <c r="G88" s="692" t="s">
        <v>692</v>
      </c>
      <c r="H88" s="692">
        <v>2012</v>
      </c>
      <c r="I88" s="644" t="s">
        <v>571</v>
      </c>
      <c r="J88" s="644" t="s">
        <v>588</v>
      </c>
      <c r="K88" s="633"/>
      <c r="L88" s="696">
        <v>0</v>
      </c>
      <c r="M88" s="697">
        <v>13.649534726515402</v>
      </c>
      <c r="N88" s="697">
        <v>11.97873433842323</v>
      </c>
      <c r="O88" s="697">
        <v>11.97873433842323</v>
      </c>
      <c r="P88" s="697">
        <v>11.97873433842323</v>
      </c>
      <c r="Q88" s="697">
        <v>11.942008313490069</v>
      </c>
      <c r="R88" s="697">
        <v>11.942008313490069</v>
      </c>
      <c r="S88" s="697">
        <v>11.495613875566047</v>
      </c>
      <c r="T88" s="697">
        <v>11.495613875566047</v>
      </c>
      <c r="U88" s="697">
        <v>7.0244930419139493</v>
      </c>
      <c r="V88" s="697">
        <v>6.4334477218799222</v>
      </c>
      <c r="W88" s="697">
        <v>5.5554119357839209</v>
      </c>
      <c r="X88" s="697">
        <v>5.5554119357839209</v>
      </c>
      <c r="Y88" s="697">
        <v>3.0833016345277442</v>
      </c>
      <c r="Z88" s="697">
        <v>3.0833016345277442</v>
      </c>
      <c r="AA88" s="697">
        <v>0.66941335890442133</v>
      </c>
      <c r="AB88" s="697">
        <v>0.4293055459856987</v>
      </c>
      <c r="AC88" s="697">
        <v>0.4293055459856987</v>
      </c>
      <c r="AD88" s="697">
        <v>0.4293055459856987</v>
      </c>
      <c r="AE88" s="697">
        <v>0.4293055459856987</v>
      </c>
      <c r="AF88" s="697">
        <v>0.4293055459856987</v>
      </c>
      <c r="AG88" s="697">
        <v>0.4293055459856987</v>
      </c>
      <c r="AH88" s="697">
        <v>0</v>
      </c>
      <c r="AI88" s="697">
        <v>0</v>
      </c>
      <c r="AJ88" s="697">
        <v>0</v>
      </c>
      <c r="AK88" s="697">
        <v>0</v>
      </c>
      <c r="AL88" s="697">
        <v>0</v>
      </c>
      <c r="AM88" s="697">
        <v>0</v>
      </c>
      <c r="AN88" s="697">
        <v>0</v>
      </c>
      <c r="AO88" s="698">
        <v>0</v>
      </c>
      <c r="AP88" s="633"/>
      <c r="AQ88" s="699">
        <v>0</v>
      </c>
      <c r="AR88" s="700">
        <v>171520.23348999023</v>
      </c>
      <c r="AS88" s="700">
        <v>171520.2336730957</v>
      </c>
      <c r="AT88" s="700">
        <v>171520.2336730957</v>
      </c>
      <c r="AU88" s="700">
        <v>139356.23348999023</v>
      </c>
      <c r="AV88" s="700">
        <v>137494.23348999021</v>
      </c>
      <c r="AW88" s="700">
        <v>137494.23348999021</v>
      </c>
      <c r="AX88" s="700">
        <v>128900.84866333006</v>
      </c>
      <c r="AY88" s="700">
        <v>126162.0346221924</v>
      </c>
      <c r="AZ88" s="700">
        <v>40090.03462219239</v>
      </c>
      <c r="BA88" s="700">
        <v>39538.034622192383</v>
      </c>
      <c r="BB88" s="700">
        <v>32263.91455078125</v>
      </c>
      <c r="BC88" s="700">
        <v>32263.91455078125</v>
      </c>
      <c r="BD88" s="700">
        <v>24045</v>
      </c>
      <c r="BE88" s="700">
        <v>24045</v>
      </c>
      <c r="BF88" s="700">
        <v>5145</v>
      </c>
      <c r="BG88" s="700">
        <v>3165</v>
      </c>
      <c r="BH88" s="700">
        <v>3165</v>
      </c>
      <c r="BI88" s="700">
        <v>3165</v>
      </c>
      <c r="BJ88" s="700">
        <v>3165</v>
      </c>
      <c r="BK88" s="700">
        <v>3165</v>
      </c>
      <c r="BL88" s="700">
        <v>3165</v>
      </c>
      <c r="BM88" s="700">
        <v>0</v>
      </c>
      <c r="BN88" s="700">
        <v>0</v>
      </c>
      <c r="BO88" s="700">
        <v>0</v>
      </c>
      <c r="BP88" s="700">
        <v>0</v>
      </c>
      <c r="BQ88" s="700">
        <v>0</v>
      </c>
      <c r="BR88" s="700">
        <v>0</v>
      </c>
      <c r="BS88" s="700">
        <v>0</v>
      </c>
      <c r="BT88" s="701">
        <v>0</v>
      </c>
    </row>
    <row r="89" spans="2:73" hidden="1">
      <c r="B89" s="692" t="s">
        <v>208</v>
      </c>
      <c r="C89" s="692" t="s">
        <v>698</v>
      </c>
      <c r="D89" s="692" t="s">
        <v>9</v>
      </c>
      <c r="E89" s="692" t="s">
        <v>691</v>
      </c>
      <c r="F89" s="692" t="s">
        <v>698</v>
      </c>
      <c r="G89" s="692" t="s">
        <v>693</v>
      </c>
      <c r="H89" s="692">
        <v>2012</v>
      </c>
      <c r="I89" s="644" t="s">
        <v>571</v>
      </c>
      <c r="J89" s="644" t="s">
        <v>588</v>
      </c>
      <c r="K89" s="633"/>
      <c r="L89" s="696">
        <v>0</v>
      </c>
      <c r="M89" s="697">
        <v>1274.595914</v>
      </c>
      <c r="N89" s="697">
        <v>0</v>
      </c>
      <c r="O89" s="697">
        <v>0</v>
      </c>
      <c r="P89" s="697">
        <v>0</v>
      </c>
      <c r="Q89" s="697">
        <v>0</v>
      </c>
      <c r="R89" s="697">
        <v>0</v>
      </c>
      <c r="S89" s="697">
        <v>0</v>
      </c>
      <c r="T89" s="697">
        <v>0</v>
      </c>
      <c r="U89" s="697">
        <v>0</v>
      </c>
      <c r="V89" s="697">
        <v>0</v>
      </c>
      <c r="W89" s="697">
        <v>0</v>
      </c>
      <c r="X89" s="697">
        <v>0</v>
      </c>
      <c r="Y89" s="697">
        <v>0</v>
      </c>
      <c r="Z89" s="697">
        <v>0</v>
      </c>
      <c r="AA89" s="697">
        <v>0</v>
      </c>
      <c r="AB89" s="697">
        <v>0</v>
      </c>
      <c r="AC89" s="697">
        <v>0</v>
      </c>
      <c r="AD89" s="697">
        <v>0</v>
      </c>
      <c r="AE89" s="697">
        <v>0</v>
      </c>
      <c r="AF89" s="697">
        <v>0</v>
      </c>
      <c r="AG89" s="697">
        <v>0</v>
      </c>
      <c r="AH89" s="697">
        <v>0</v>
      </c>
      <c r="AI89" s="697">
        <v>0</v>
      </c>
      <c r="AJ89" s="697">
        <v>0</v>
      </c>
      <c r="AK89" s="697">
        <v>0</v>
      </c>
      <c r="AL89" s="697">
        <v>0</v>
      </c>
      <c r="AM89" s="697">
        <v>0</v>
      </c>
      <c r="AN89" s="697">
        <v>0</v>
      </c>
      <c r="AO89" s="698">
        <v>0</v>
      </c>
      <c r="AP89" s="633"/>
      <c r="AQ89" s="693">
        <v>0</v>
      </c>
      <c r="AR89" s="694">
        <v>30717.21</v>
      </c>
      <c r="AS89" s="694">
        <v>0</v>
      </c>
      <c r="AT89" s="694">
        <v>0</v>
      </c>
      <c r="AU89" s="694">
        <v>0</v>
      </c>
      <c r="AV89" s="694">
        <v>0</v>
      </c>
      <c r="AW89" s="694">
        <v>0</v>
      </c>
      <c r="AX89" s="694">
        <v>0</v>
      </c>
      <c r="AY89" s="694">
        <v>0</v>
      </c>
      <c r="AZ89" s="694">
        <v>0</v>
      </c>
      <c r="BA89" s="694">
        <v>0</v>
      </c>
      <c r="BB89" s="694">
        <v>0</v>
      </c>
      <c r="BC89" s="694">
        <v>0</v>
      </c>
      <c r="BD89" s="694">
        <v>0</v>
      </c>
      <c r="BE89" s="694">
        <v>0</v>
      </c>
      <c r="BF89" s="694">
        <v>0</v>
      </c>
      <c r="BG89" s="694">
        <v>0</v>
      </c>
      <c r="BH89" s="694">
        <v>0</v>
      </c>
      <c r="BI89" s="694">
        <v>0</v>
      </c>
      <c r="BJ89" s="694">
        <v>0</v>
      </c>
      <c r="BK89" s="694">
        <v>0</v>
      </c>
      <c r="BL89" s="694">
        <v>0</v>
      </c>
      <c r="BM89" s="694">
        <v>0</v>
      </c>
      <c r="BN89" s="694">
        <v>0</v>
      </c>
      <c r="BO89" s="694">
        <v>0</v>
      </c>
      <c r="BP89" s="694">
        <v>0</v>
      </c>
      <c r="BQ89" s="694">
        <v>0</v>
      </c>
      <c r="BR89" s="694">
        <v>0</v>
      </c>
      <c r="BS89" s="694">
        <v>0</v>
      </c>
      <c r="BT89" s="695">
        <v>0</v>
      </c>
    </row>
    <row r="90" spans="2:73" hidden="1">
      <c r="B90" s="692" t="s">
        <v>208</v>
      </c>
      <c r="C90" s="692" t="s">
        <v>699</v>
      </c>
      <c r="D90" s="692" t="s">
        <v>17</v>
      </c>
      <c r="E90" s="692" t="s">
        <v>691</v>
      </c>
      <c r="F90" s="692" t="s">
        <v>700</v>
      </c>
      <c r="G90" s="692" t="s">
        <v>692</v>
      </c>
      <c r="H90" s="692">
        <v>2012</v>
      </c>
      <c r="I90" s="644" t="s">
        <v>571</v>
      </c>
      <c r="J90" s="644" t="s">
        <v>588</v>
      </c>
      <c r="K90" s="633"/>
      <c r="L90" s="696">
        <v>0</v>
      </c>
      <c r="M90" s="697">
        <v>71.333042501561152</v>
      </c>
      <c r="N90" s="697">
        <v>71.333042501561152</v>
      </c>
      <c r="O90" s="697">
        <v>71.333042501561152</v>
      </c>
      <c r="P90" s="697">
        <v>71.333042501561152</v>
      </c>
      <c r="Q90" s="697">
        <v>71.333042501561152</v>
      </c>
      <c r="R90" s="697">
        <v>71.333042501561152</v>
      </c>
      <c r="S90" s="697">
        <v>71.333042501561152</v>
      </c>
      <c r="T90" s="697">
        <v>71.333042501561152</v>
      </c>
      <c r="U90" s="697">
        <v>71.333042501561152</v>
      </c>
      <c r="V90" s="697">
        <v>71.333042501561152</v>
      </c>
      <c r="W90" s="697">
        <v>71.333042501561152</v>
      </c>
      <c r="X90" s="697">
        <v>71.333042501561152</v>
      </c>
      <c r="Y90" s="697">
        <v>0</v>
      </c>
      <c r="Z90" s="697">
        <v>0</v>
      </c>
      <c r="AA90" s="697">
        <v>0</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0</v>
      </c>
      <c r="AR90" s="697">
        <v>19804.246446966041</v>
      </c>
      <c r="AS90" s="697">
        <v>19804.246446966041</v>
      </c>
      <c r="AT90" s="697">
        <v>19804.246446966041</v>
      </c>
      <c r="AU90" s="697">
        <v>19804.246446966041</v>
      </c>
      <c r="AV90" s="697">
        <v>19804.246446966041</v>
      </c>
      <c r="AW90" s="697">
        <v>19804.246446966041</v>
      </c>
      <c r="AX90" s="697">
        <v>19804.246446966041</v>
      </c>
      <c r="AY90" s="697">
        <v>19804.246446966041</v>
      </c>
      <c r="AZ90" s="697">
        <v>19804.246446966041</v>
      </c>
      <c r="BA90" s="697">
        <v>19804.246446966041</v>
      </c>
      <c r="BB90" s="697">
        <v>19804.246446966041</v>
      </c>
      <c r="BC90" s="697">
        <v>19804.246446966041</v>
      </c>
      <c r="BD90" s="697">
        <v>0</v>
      </c>
      <c r="BE90" s="697">
        <v>0</v>
      </c>
      <c r="BF90" s="697">
        <v>0</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hidden="1">
      <c r="B91" s="692" t="s">
        <v>208</v>
      </c>
      <c r="C91" s="692" t="s">
        <v>694</v>
      </c>
      <c r="D91" s="692" t="s">
        <v>697</v>
      </c>
      <c r="E91" s="692" t="s">
        <v>691</v>
      </c>
      <c r="F91" s="692" t="s">
        <v>700</v>
      </c>
      <c r="G91" s="692" t="s">
        <v>693</v>
      </c>
      <c r="H91" s="692">
        <v>2012</v>
      </c>
      <c r="I91" s="644" t="s">
        <v>571</v>
      </c>
      <c r="J91" s="644" t="s">
        <v>588</v>
      </c>
      <c r="K91" s="633"/>
      <c r="L91" s="696">
        <v>0</v>
      </c>
      <c r="M91" s="697">
        <v>579.65759100000002</v>
      </c>
      <c r="N91" s="697">
        <v>0</v>
      </c>
      <c r="O91" s="697">
        <v>0</v>
      </c>
      <c r="P91" s="697">
        <v>0</v>
      </c>
      <c r="Q91" s="697">
        <v>0</v>
      </c>
      <c r="R91" s="697">
        <v>0</v>
      </c>
      <c r="S91" s="697">
        <v>0</v>
      </c>
      <c r="T91" s="697">
        <v>0</v>
      </c>
      <c r="U91" s="697">
        <v>0</v>
      </c>
      <c r="V91" s="697">
        <v>0</v>
      </c>
      <c r="W91" s="697">
        <v>0</v>
      </c>
      <c r="X91" s="697">
        <v>0</v>
      </c>
      <c r="Y91" s="697">
        <v>0</v>
      </c>
      <c r="Z91" s="697">
        <v>0</v>
      </c>
      <c r="AA91" s="697">
        <v>0</v>
      </c>
      <c r="AB91" s="697">
        <v>0</v>
      </c>
      <c r="AC91" s="697">
        <v>0</v>
      </c>
      <c r="AD91" s="697">
        <v>0</v>
      </c>
      <c r="AE91" s="697">
        <v>0</v>
      </c>
      <c r="AF91" s="697">
        <v>0</v>
      </c>
      <c r="AG91" s="697">
        <v>0</v>
      </c>
      <c r="AH91" s="697">
        <v>0</v>
      </c>
      <c r="AI91" s="697">
        <v>0</v>
      </c>
      <c r="AJ91" s="697">
        <v>0</v>
      </c>
      <c r="AK91" s="697">
        <v>0</v>
      </c>
      <c r="AL91" s="697">
        <v>0</v>
      </c>
      <c r="AM91" s="697">
        <v>0</v>
      </c>
      <c r="AN91" s="697">
        <v>0</v>
      </c>
      <c r="AO91" s="698">
        <v>0</v>
      </c>
      <c r="AP91" s="633"/>
      <c r="AQ91" s="696">
        <v>0</v>
      </c>
      <c r="AR91" s="697">
        <v>8425.509</v>
      </c>
      <c r="AS91" s="697">
        <v>0</v>
      </c>
      <c r="AT91" s="697">
        <v>0</v>
      </c>
      <c r="AU91" s="697">
        <v>0</v>
      </c>
      <c r="AV91" s="697">
        <v>0</v>
      </c>
      <c r="AW91" s="697">
        <v>0</v>
      </c>
      <c r="AX91" s="697">
        <v>0</v>
      </c>
      <c r="AY91" s="697">
        <v>0</v>
      </c>
      <c r="AZ91" s="697">
        <v>0</v>
      </c>
      <c r="BA91" s="697">
        <v>0</v>
      </c>
      <c r="BB91" s="697">
        <v>0</v>
      </c>
      <c r="BC91" s="697">
        <v>0</v>
      </c>
      <c r="BD91" s="697">
        <v>0</v>
      </c>
      <c r="BE91" s="697">
        <v>0</v>
      </c>
      <c r="BF91" s="697">
        <v>0</v>
      </c>
      <c r="BG91" s="697">
        <v>0</v>
      </c>
      <c r="BH91" s="697">
        <v>0</v>
      </c>
      <c r="BI91" s="697">
        <v>0</v>
      </c>
      <c r="BJ91" s="697">
        <v>0</v>
      </c>
      <c r="BK91" s="697">
        <v>0</v>
      </c>
      <c r="BL91" s="697">
        <v>0</v>
      </c>
      <c r="BM91" s="697">
        <v>0</v>
      </c>
      <c r="BN91" s="697">
        <v>0</v>
      </c>
      <c r="BO91" s="697">
        <v>0</v>
      </c>
      <c r="BP91" s="697">
        <v>0</v>
      </c>
      <c r="BQ91" s="697">
        <v>0</v>
      </c>
      <c r="BR91" s="697">
        <v>0</v>
      </c>
      <c r="BS91" s="697">
        <v>0</v>
      </c>
      <c r="BT91" s="698">
        <v>0</v>
      </c>
    </row>
    <row r="92" spans="2:73" hidden="1">
      <c r="B92" s="692" t="s">
        <v>208</v>
      </c>
      <c r="C92" s="692" t="s">
        <v>698</v>
      </c>
      <c r="D92" s="692" t="s">
        <v>9</v>
      </c>
      <c r="E92" s="692" t="s">
        <v>691</v>
      </c>
      <c r="F92" s="692" t="s">
        <v>698</v>
      </c>
      <c r="G92" s="692" t="s">
        <v>693</v>
      </c>
      <c r="H92" s="692">
        <v>2012</v>
      </c>
      <c r="I92" s="644" t="s">
        <v>571</v>
      </c>
      <c r="J92" s="644" t="s">
        <v>588</v>
      </c>
      <c r="K92" s="633"/>
      <c r="L92" s="696">
        <v>0</v>
      </c>
      <c r="M92" s="697">
        <v>4255.0551266000002</v>
      </c>
      <c r="N92" s="697">
        <v>0</v>
      </c>
      <c r="O92" s="697">
        <v>0</v>
      </c>
      <c r="P92" s="697">
        <v>0</v>
      </c>
      <c r="Q92" s="697">
        <v>0</v>
      </c>
      <c r="R92" s="697">
        <v>0</v>
      </c>
      <c r="S92" s="697">
        <v>0</v>
      </c>
      <c r="T92" s="697">
        <v>0</v>
      </c>
      <c r="U92" s="697">
        <v>0</v>
      </c>
      <c r="V92" s="697">
        <v>0</v>
      </c>
      <c r="W92" s="697">
        <v>0</v>
      </c>
      <c r="X92" s="697">
        <v>0</v>
      </c>
      <c r="Y92" s="697">
        <v>0</v>
      </c>
      <c r="Z92" s="697">
        <v>0</v>
      </c>
      <c r="AA92" s="697">
        <v>0</v>
      </c>
      <c r="AB92" s="697">
        <v>0</v>
      </c>
      <c r="AC92" s="697">
        <v>0</v>
      </c>
      <c r="AD92" s="697">
        <v>0</v>
      </c>
      <c r="AE92" s="697">
        <v>0</v>
      </c>
      <c r="AF92" s="697">
        <v>0</v>
      </c>
      <c r="AG92" s="697">
        <v>0</v>
      </c>
      <c r="AH92" s="697">
        <v>0</v>
      </c>
      <c r="AI92" s="697">
        <v>0</v>
      </c>
      <c r="AJ92" s="697">
        <v>0</v>
      </c>
      <c r="AK92" s="697">
        <v>0</v>
      </c>
      <c r="AL92" s="697">
        <v>0</v>
      </c>
      <c r="AM92" s="697">
        <v>0</v>
      </c>
      <c r="AN92" s="697">
        <v>0</v>
      </c>
      <c r="AO92" s="698">
        <v>0</v>
      </c>
      <c r="AP92" s="633"/>
      <c r="AQ92" s="696">
        <v>0</v>
      </c>
      <c r="AR92" s="697">
        <v>102545</v>
      </c>
      <c r="AS92" s="697">
        <v>0</v>
      </c>
      <c r="AT92" s="697">
        <v>0</v>
      </c>
      <c r="AU92" s="697">
        <v>0</v>
      </c>
      <c r="AV92" s="697">
        <v>0</v>
      </c>
      <c r="AW92" s="697">
        <v>0</v>
      </c>
      <c r="AX92" s="697">
        <v>0</v>
      </c>
      <c r="AY92" s="697">
        <v>0</v>
      </c>
      <c r="AZ92" s="697">
        <v>0</v>
      </c>
      <c r="BA92" s="697">
        <v>0</v>
      </c>
      <c r="BB92" s="697">
        <v>0</v>
      </c>
      <c r="BC92" s="697">
        <v>0</v>
      </c>
      <c r="BD92" s="697">
        <v>0</v>
      </c>
      <c r="BE92" s="697">
        <v>0</v>
      </c>
      <c r="BF92" s="697">
        <v>0</v>
      </c>
      <c r="BG92" s="697">
        <v>0</v>
      </c>
      <c r="BH92" s="697">
        <v>0</v>
      </c>
      <c r="BI92" s="697">
        <v>0</v>
      </c>
      <c r="BJ92" s="697">
        <v>0</v>
      </c>
      <c r="BK92" s="697">
        <v>0</v>
      </c>
      <c r="BL92" s="697">
        <v>0</v>
      </c>
      <c r="BM92" s="697">
        <v>0</v>
      </c>
      <c r="BN92" s="697">
        <v>0</v>
      </c>
      <c r="BO92" s="697">
        <v>0</v>
      </c>
      <c r="BP92" s="697">
        <v>0</v>
      </c>
      <c r="BQ92" s="697">
        <v>0</v>
      </c>
      <c r="BR92" s="697">
        <v>0</v>
      </c>
      <c r="BS92" s="697">
        <v>0</v>
      </c>
      <c r="BT92" s="698">
        <v>0</v>
      </c>
    </row>
    <row r="93" spans="2:73" hidden="1">
      <c r="B93" s="692" t="s">
        <v>713</v>
      </c>
      <c r="C93" s="692" t="s">
        <v>694</v>
      </c>
      <c r="D93" s="692" t="s">
        <v>9</v>
      </c>
      <c r="E93" s="692" t="s">
        <v>691</v>
      </c>
      <c r="F93" s="692" t="s">
        <v>694</v>
      </c>
      <c r="G93" s="692" t="s">
        <v>693</v>
      </c>
      <c r="H93" s="692">
        <v>2012</v>
      </c>
      <c r="I93" s="644" t="s">
        <v>571</v>
      </c>
      <c r="J93" s="644" t="s">
        <v>588</v>
      </c>
      <c r="K93" s="633"/>
      <c r="L93" s="696">
        <v>0</v>
      </c>
      <c r="M93" s="697">
        <v>227.45094450000002</v>
      </c>
      <c r="N93" s="697">
        <v>0</v>
      </c>
      <c r="O93" s="697">
        <v>0</v>
      </c>
      <c r="P93" s="697">
        <v>0</v>
      </c>
      <c r="Q93" s="697">
        <v>0</v>
      </c>
      <c r="R93" s="697">
        <v>0</v>
      </c>
      <c r="S93" s="697">
        <v>0</v>
      </c>
      <c r="T93" s="697">
        <v>0</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v>0</v>
      </c>
      <c r="AR93" s="697">
        <v>3306.0720000000001</v>
      </c>
      <c r="AS93" s="697">
        <v>0</v>
      </c>
      <c r="AT93" s="697">
        <v>0</v>
      </c>
      <c r="AU93" s="697">
        <v>0</v>
      </c>
      <c r="AV93" s="697">
        <v>0</v>
      </c>
      <c r="AW93" s="697">
        <v>0</v>
      </c>
      <c r="AX93" s="697">
        <v>0</v>
      </c>
      <c r="AY93" s="697">
        <v>0</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hidden="1">
      <c r="B94" s="692" t="s">
        <v>713</v>
      </c>
      <c r="C94" s="692" t="s">
        <v>694</v>
      </c>
      <c r="D94" s="692" t="s">
        <v>705</v>
      </c>
      <c r="E94" s="692" t="s">
        <v>691</v>
      </c>
      <c r="F94" s="692" t="s">
        <v>696</v>
      </c>
      <c r="G94" s="692" t="s">
        <v>692</v>
      </c>
      <c r="H94" s="692">
        <v>2012</v>
      </c>
      <c r="I94" s="644" t="s">
        <v>572</v>
      </c>
      <c r="J94" s="644" t="s">
        <v>588</v>
      </c>
      <c r="K94" s="633"/>
      <c r="L94" s="696">
        <v>0</v>
      </c>
      <c r="M94" s="697">
        <v>5.1771746299999997</v>
      </c>
      <c r="N94" s="697">
        <v>5.1771746299999997</v>
      </c>
      <c r="O94" s="697">
        <v>5.1771746299999997</v>
      </c>
      <c r="P94" s="697">
        <v>5.1771746299999997</v>
      </c>
      <c r="Q94" s="697">
        <v>0</v>
      </c>
      <c r="R94" s="697">
        <v>0</v>
      </c>
      <c r="S94" s="697">
        <v>0</v>
      </c>
      <c r="T94" s="697">
        <v>0</v>
      </c>
      <c r="U94" s="697">
        <v>0</v>
      </c>
      <c r="V94" s="697">
        <v>0</v>
      </c>
      <c r="W94" s="697">
        <v>0</v>
      </c>
      <c r="X94" s="697">
        <v>0</v>
      </c>
      <c r="Y94" s="697">
        <v>0</v>
      </c>
      <c r="Z94" s="697">
        <v>0</v>
      </c>
      <c r="AA94" s="697">
        <v>0</v>
      </c>
      <c r="AB94" s="697">
        <v>0</v>
      </c>
      <c r="AC94" s="697">
        <v>0</v>
      </c>
      <c r="AD94" s="697">
        <v>0</v>
      </c>
      <c r="AE94" s="697">
        <v>0</v>
      </c>
      <c r="AF94" s="697">
        <v>0</v>
      </c>
      <c r="AG94" s="697">
        <v>0</v>
      </c>
      <c r="AH94" s="697">
        <v>0</v>
      </c>
      <c r="AI94" s="697">
        <v>0</v>
      </c>
      <c r="AJ94" s="697">
        <v>0</v>
      </c>
      <c r="AK94" s="697">
        <v>0</v>
      </c>
      <c r="AL94" s="697">
        <v>0</v>
      </c>
      <c r="AM94" s="697">
        <v>0</v>
      </c>
      <c r="AN94" s="697">
        <v>0</v>
      </c>
      <c r="AO94" s="698">
        <v>0</v>
      </c>
      <c r="AP94" s="633"/>
      <c r="AQ94" s="696">
        <v>0</v>
      </c>
      <c r="AR94" s="697">
        <v>25176.254462563</v>
      </c>
      <c r="AS94" s="697">
        <v>25176.254462563</v>
      </c>
      <c r="AT94" s="697">
        <v>25176.254462563</v>
      </c>
      <c r="AU94" s="697">
        <v>25176.254462563</v>
      </c>
      <c r="AV94" s="697">
        <v>0</v>
      </c>
      <c r="AW94" s="697">
        <v>0</v>
      </c>
      <c r="AX94" s="697">
        <v>0</v>
      </c>
      <c r="AY94" s="697">
        <v>0</v>
      </c>
      <c r="AZ94" s="697">
        <v>0</v>
      </c>
      <c r="BA94" s="697">
        <v>0</v>
      </c>
      <c r="BB94" s="697">
        <v>0</v>
      </c>
      <c r="BC94" s="697">
        <v>0</v>
      </c>
      <c r="BD94" s="697">
        <v>0</v>
      </c>
      <c r="BE94" s="697">
        <v>0</v>
      </c>
      <c r="BF94" s="697">
        <v>0</v>
      </c>
      <c r="BG94" s="697">
        <v>0</v>
      </c>
      <c r="BH94" s="697">
        <v>0</v>
      </c>
      <c r="BI94" s="697">
        <v>0</v>
      </c>
      <c r="BJ94" s="697">
        <v>0</v>
      </c>
      <c r="BK94" s="697">
        <v>0</v>
      </c>
      <c r="BL94" s="697">
        <v>0</v>
      </c>
      <c r="BM94" s="697">
        <v>0</v>
      </c>
      <c r="BN94" s="697">
        <v>0</v>
      </c>
      <c r="BO94" s="697">
        <v>0</v>
      </c>
      <c r="BP94" s="697">
        <v>0</v>
      </c>
      <c r="BQ94" s="697">
        <v>0</v>
      </c>
      <c r="BR94" s="697">
        <v>0</v>
      </c>
      <c r="BS94" s="697">
        <v>0</v>
      </c>
      <c r="BT94" s="698">
        <v>0</v>
      </c>
    </row>
    <row r="95" spans="2:73" hidden="1">
      <c r="B95" s="692" t="s">
        <v>713</v>
      </c>
      <c r="C95" s="692" t="s">
        <v>694</v>
      </c>
      <c r="D95" s="692" t="s">
        <v>22</v>
      </c>
      <c r="E95" s="692" t="s">
        <v>691</v>
      </c>
      <c r="F95" s="692" t="s">
        <v>696</v>
      </c>
      <c r="G95" s="692" t="s">
        <v>692</v>
      </c>
      <c r="H95" s="692">
        <v>2012</v>
      </c>
      <c r="I95" s="644" t="s">
        <v>572</v>
      </c>
      <c r="J95" s="644" t="s">
        <v>581</v>
      </c>
      <c r="K95" s="633"/>
      <c r="L95" s="696">
        <v>0</v>
      </c>
      <c r="M95" s="697">
        <v>55.950025887000002</v>
      </c>
      <c r="N95" s="697">
        <v>55.950025887000002</v>
      </c>
      <c r="O95" s="697">
        <v>55.950025887000002</v>
      </c>
      <c r="P95" s="697">
        <v>55.950025887000002</v>
      </c>
      <c r="Q95" s="697">
        <v>55.950025887000002</v>
      </c>
      <c r="R95" s="697">
        <v>50.809319668999997</v>
      </c>
      <c r="S95" s="697">
        <v>49.405623912999999</v>
      </c>
      <c r="T95" s="697">
        <v>49.405623912999999</v>
      </c>
      <c r="U95" s="697">
        <v>49.405623912999999</v>
      </c>
      <c r="V95" s="697">
        <v>41.017673768999998</v>
      </c>
      <c r="W95" s="697">
        <v>22.559212615</v>
      </c>
      <c r="X95" s="697">
        <v>22.559212615</v>
      </c>
      <c r="Y95" s="697">
        <v>19.487293304000001</v>
      </c>
      <c r="Z95" s="697">
        <v>19.487293304000001</v>
      </c>
      <c r="AA95" s="697">
        <v>19.487293304000001</v>
      </c>
      <c r="AB95" s="697">
        <v>15.318200276000001</v>
      </c>
      <c r="AC95" s="697">
        <v>4.6887715180000002</v>
      </c>
      <c r="AD95" s="697">
        <v>4.6257363250000001</v>
      </c>
      <c r="AE95" s="697">
        <v>4.6257363250000001</v>
      </c>
      <c r="AF95" s="697">
        <v>4.6257363250000001</v>
      </c>
      <c r="AG95" s="697">
        <v>0</v>
      </c>
      <c r="AH95" s="697">
        <v>0</v>
      </c>
      <c r="AI95" s="697">
        <v>0</v>
      </c>
      <c r="AJ95" s="697">
        <v>0</v>
      </c>
      <c r="AK95" s="697">
        <v>0</v>
      </c>
      <c r="AL95" s="697">
        <v>0</v>
      </c>
      <c r="AM95" s="697">
        <v>0</v>
      </c>
      <c r="AN95" s="697">
        <v>0</v>
      </c>
      <c r="AO95" s="698">
        <v>0</v>
      </c>
      <c r="AP95" s="633"/>
      <c r="AQ95" s="696">
        <v>0</v>
      </c>
      <c r="AR95" s="697">
        <v>273422.52283725201</v>
      </c>
      <c r="AS95" s="697">
        <v>273422.52283725201</v>
      </c>
      <c r="AT95" s="697">
        <v>273422.52283725201</v>
      </c>
      <c r="AU95" s="697">
        <v>273422.52283725201</v>
      </c>
      <c r="AV95" s="697">
        <v>273422.52283725201</v>
      </c>
      <c r="AW95" s="697">
        <v>254850.001857581</v>
      </c>
      <c r="AX95" s="697">
        <v>248836.65630365899</v>
      </c>
      <c r="AY95" s="697">
        <v>248836.65630365899</v>
      </c>
      <c r="AZ95" s="697">
        <v>241169.444518181</v>
      </c>
      <c r="BA95" s="697">
        <v>202320.48479508399</v>
      </c>
      <c r="BB95" s="697">
        <v>115781.371865077</v>
      </c>
      <c r="BC95" s="697">
        <v>104425.57735628</v>
      </c>
      <c r="BD95" s="697">
        <v>87730.859035412999</v>
      </c>
      <c r="BE95" s="697">
        <v>87730.859035412999</v>
      </c>
      <c r="BF95" s="697">
        <v>87730.859035412999</v>
      </c>
      <c r="BG95" s="697">
        <v>63885.188180317004</v>
      </c>
      <c r="BH95" s="697">
        <v>3907.0747812569998</v>
      </c>
      <c r="BI95" s="697">
        <v>3854.9027001909999</v>
      </c>
      <c r="BJ95" s="697">
        <v>3854.9027001909999</v>
      </c>
      <c r="BK95" s="697">
        <v>3854.9027001909999</v>
      </c>
      <c r="BL95" s="697">
        <v>0</v>
      </c>
      <c r="BM95" s="697">
        <v>0</v>
      </c>
      <c r="BN95" s="697">
        <v>0</v>
      </c>
      <c r="BO95" s="697">
        <v>0</v>
      </c>
      <c r="BP95" s="697">
        <v>0</v>
      </c>
      <c r="BQ95" s="697">
        <v>0</v>
      </c>
      <c r="BR95" s="697">
        <v>0</v>
      </c>
      <c r="BS95" s="697">
        <v>0</v>
      </c>
      <c r="BT95" s="698">
        <v>0</v>
      </c>
    </row>
    <row r="96" spans="2:73" hidden="1">
      <c r="B96" s="692" t="s">
        <v>713</v>
      </c>
      <c r="C96" s="692" t="s">
        <v>690</v>
      </c>
      <c r="D96" s="692" t="s">
        <v>712</v>
      </c>
      <c r="E96" s="692" t="s">
        <v>691</v>
      </c>
      <c r="F96" s="692" t="s">
        <v>29</v>
      </c>
      <c r="G96" s="692" t="s">
        <v>692</v>
      </c>
      <c r="H96" s="692">
        <v>2012</v>
      </c>
      <c r="I96" s="644" t="s">
        <v>572</v>
      </c>
      <c r="J96" s="644" t="s">
        <v>581</v>
      </c>
      <c r="K96" s="633"/>
      <c r="L96" s="696">
        <v>0</v>
      </c>
      <c r="M96" s="697">
        <v>7.1405981720000007</v>
      </c>
      <c r="N96" s="697">
        <v>7.1405981720000007</v>
      </c>
      <c r="O96" s="697">
        <v>7.1405981720000007</v>
      </c>
      <c r="P96" s="697">
        <v>7.1405981720000007</v>
      </c>
      <c r="Q96" s="697">
        <v>7.1405981720000007</v>
      </c>
      <c r="R96" s="697">
        <v>7.1405981720000007</v>
      </c>
      <c r="S96" s="697">
        <v>7.1405981720000007</v>
      </c>
      <c r="T96" s="697">
        <v>7.1405981720000007</v>
      </c>
      <c r="U96" s="697">
        <v>7.1405981720000007</v>
      </c>
      <c r="V96" s="697">
        <v>7.1405981720000007</v>
      </c>
      <c r="W96" s="697">
        <v>7.1405981720000007</v>
      </c>
      <c r="X96" s="697">
        <v>7.1405981720000007</v>
      </c>
      <c r="Y96" s="697">
        <v>7.1405981720000007</v>
      </c>
      <c r="Z96" s="697">
        <v>7.1405981720000007</v>
      </c>
      <c r="AA96" s="697">
        <v>7.1405981720000007</v>
      </c>
      <c r="AB96" s="697">
        <v>7.1405981720000007</v>
      </c>
      <c r="AC96" s="697">
        <v>7.1405981720000007</v>
      </c>
      <c r="AD96" s="697">
        <v>7.1405981720000007</v>
      </c>
      <c r="AE96" s="697">
        <v>7.1405981720000007</v>
      </c>
      <c r="AF96" s="697">
        <v>6.5164162790000004</v>
      </c>
      <c r="AG96" s="697">
        <v>0</v>
      </c>
      <c r="AH96" s="697">
        <v>0</v>
      </c>
      <c r="AI96" s="697">
        <v>0</v>
      </c>
      <c r="AJ96" s="697">
        <v>0</v>
      </c>
      <c r="AK96" s="697">
        <v>0</v>
      </c>
      <c r="AL96" s="697">
        <v>0</v>
      </c>
      <c r="AM96" s="697">
        <v>0</v>
      </c>
      <c r="AN96" s="697">
        <v>0</v>
      </c>
      <c r="AO96" s="698">
        <v>0</v>
      </c>
      <c r="AP96" s="633"/>
      <c r="AQ96" s="696">
        <v>0</v>
      </c>
      <c r="AR96" s="697">
        <v>14970.355943823999</v>
      </c>
      <c r="AS96" s="697">
        <v>14970.355943823999</v>
      </c>
      <c r="AT96" s="697">
        <v>14970.355943823999</v>
      </c>
      <c r="AU96" s="697">
        <v>14970.355943823999</v>
      </c>
      <c r="AV96" s="697">
        <v>14970.355943823999</v>
      </c>
      <c r="AW96" s="697">
        <v>14970.355943823999</v>
      </c>
      <c r="AX96" s="697">
        <v>14970.355943823999</v>
      </c>
      <c r="AY96" s="697">
        <v>14970.355943823999</v>
      </c>
      <c r="AZ96" s="697">
        <v>14970.355943823999</v>
      </c>
      <c r="BA96" s="697">
        <v>14970.355943823999</v>
      </c>
      <c r="BB96" s="697">
        <v>14970.355943823999</v>
      </c>
      <c r="BC96" s="697">
        <v>14970.355943823999</v>
      </c>
      <c r="BD96" s="697">
        <v>14970.355943823999</v>
      </c>
      <c r="BE96" s="697">
        <v>14970.355943823999</v>
      </c>
      <c r="BF96" s="697">
        <v>14970.355943823999</v>
      </c>
      <c r="BG96" s="697">
        <v>14970.355943823999</v>
      </c>
      <c r="BH96" s="697">
        <v>14970.355943823999</v>
      </c>
      <c r="BI96" s="697">
        <v>14970.355943823999</v>
      </c>
      <c r="BJ96" s="697">
        <v>14346.627738177</v>
      </c>
      <c r="BK96" s="697">
        <v>0</v>
      </c>
      <c r="BL96" s="697">
        <v>0</v>
      </c>
      <c r="BM96" s="697">
        <v>0</v>
      </c>
      <c r="BN96" s="697">
        <v>0</v>
      </c>
      <c r="BO96" s="697">
        <v>0</v>
      </c>
      <c r="BP96" s="697">
        <v>0</v>
      </c>
      <c r="BQ96" s="697">
        <v>0</v>
      </c>
      <c r="BR96" s="697">
        <v>0</v>
      </c>
      <c r="BS96" s="697">
        <v>0</v>
      </c>
      <c r="BT96" s="698">
        <v>0</v>
      </c>
    </row>
    <row r="97" spans="2:73" hidden="1">
      <c r="B97" s="692" t="s">
        <v>713</v>
      </c>
      <c r="C97" s="692" t="s">
        <v>690</v>
      </c>
      <c r="D97" s="692" t="s">
        <v>712</v>
      </c>
      <c r="E97" s="692" t="s">
        <v>691</v>
      </c>
      <c r="F97" s="692" t="s">
        <v>29</v>
      </c>
      <c r="G97" s="692" t="s">
        <v>692</v>
      </c>
      <c r="H97" s="692">
        <v>2012</v>
      </c>
      <c r="I97" s="644" t="s">
        <v>572</v>
      </c>
      <c r="J97" s="644" t="s">
        <v>581</v>
      </c>
      <c r="K97" s="633"/>
      <c r="L97" s="696">
        <v>0</v>
      </c>
      <c r="M97" s="697">
        <v>6.6583499033609037E-2</v>
      </c>
      <c r="N97" s="697">
        <v>6.6583499033609037E-2</v>
      </c>
      <c r="O97" s="697">
        <v>6.6583499033609037E-2</v>
      </c>
      <c r="P97" s="697">
        <v>6.6583499033609037E-2</v>
      </c>
      <c r="Q97" s="697">
        <v>6.6583499033609037E-2</v>
      </c>
      <c r="R97" s="697">
        <v>6.6583499033609037E-2</v>
      </c>
      <c r="S97" s="697">
        <v>6.6583499033609037E-2</v>
      </c>
      <c r="T97" s="697">
        <v>6.6583499033609037E-2</v>
      </c>
      <c r="U97" s="697">
        <v>6.6583499033609037E-2</v>
      </c>
      <c r="V97" s="697">
        <v>6.6583499033609037E-2</v>
      </c>
      <c r="W97" s="697">
        <v>6.6583499033609037E-2</v>
      </c>
      <c r="X97" s="697">
        <v>6.6583499033609037E-2</v>
      </c>
      <c r="Y97" s="697">
        <v>6.6583499033609037E-2</v>
      </c>
      <c r="Z97" s="697">
        <v>6.6583499033609037E-2</v>
      </c>
      <c r="AA97" s="697">
        <v>6.6583499033609037E-2</v>
      </c>
      <c r="AB97" s="697">
        <v>6.6583499033609037E-2</v>
      </c>
      <c r="AC97" s="697">
        <v>6.6583499033609037E-2</v>
      </c>
      <c r="AD97" s="697">
        <v>6.6583499033609037E-2</v>
      </c>
      <c r="AE97" s="697">
        <v>6.6583499033609037E-2</v>
      </c>
      <c r="AF97" s="697">
        <v>5.7229561010292744E-2</v>
      </c>
      <c r="AG97" s="697">
        <v>0</v>
      </c>
      <c r="AH97" s="697">
        <v>0</v>
      </c>
      <c r="AI97" s="697">
        <v>0</v>
      </c>
      <c r="AJ97" s="697">
        <v>0</v>
      </c>
      <c r="AK97" s="697">
        <v>0</v>
      </c>
      <c r="AL97" s="697">
        <v>0</v>
      </c>
      <c r="AM97" s="697">
        <v>0</v>
      </c>
      <c r="AN97" s="697">
        <v>0</v>
      </c>
      <c r="AO97" s="698">
        <v>0</v>
      </c>
      <c r="AP97" s="633"/>
      <c r="AQ97" s="696">
        <v>0</v>
      </c>
      <c r="AR97" s="697">
        <v>135.37302110593723</v>
      </c>
      <c r="AS97" s="697">
        <v>135.37302110593723</v>
      </c>
      <c r="AT97" s="697">
        <v>135.37302110593723</v>
      </c>
      <c r="AU97" s="697">
        <v>135.37302110593723</v>
      </c>
      <c r="AV97" s="697">
        <v>135.37302110593723</v>
      </c>
      <c r="AW97" s="697">
        <v>135.37302110593723</v>
      </c>
      <c r="AX97" s="697">
        <v>135.37302110593723</v>
      </c>
      <c r="AY97" s="697">
        <v>135.37302110593723</v>
      </c>
      <c r="AZ97" s="697">
        <v>135.37302110593723</v>
      </c>
      <c r="BA97" s="697">
        <v>135.37302110593723</v>
      </c>
      <c r="BB97" s="697">
        <v>135.37302110593723</v>
      </c>
      <c r="BC97" s="697">
        <v>135.37302110593723</v>
      </c>
      <c r="BD97" s="697">
        <v>135.37302110593723</v>
      </c>
      <c r="BE97" s="697">
        <v>135.37302110593723</v>
      </c>
      <c r="BF97" s="697">
        <v>135.37302110593723</v>
      </c>
      <c r="BG97" s="697">
        <v>135.37302110593723</v>
      </c>
      <c r="BH97" s="697">
        <v>135.37302110593723</v>
      </c>
      <c r="BI97" s="697">
        <v>135.37302110593723</v>
      </c>
      <c r="BJ97" s="697">
        <v>125.99735379765848</v>
      </c>
      <c r="BK97" s="697">
        <v>0</v>
      </c>
      <c r="BL97" s="697">
        <v>0</v>
      </c>
      <c r="BM97" s="697">
        <v>0</v>
      </c>
      <c r="BN97" s="697">
        <v>0</v>
      </c>
      <c r="BO97" s="697">
        <v>0</v>
      </c>
      <c r="BP97" s="697">
        <v>0</v>
      </c>
      <c r="BQ97" s="697">
        <v>0</v>
      </c>
      <c r="BR97" s="697">
        <v>0</v>
      </c>
      <c r="BS97" s="697">
        <v>0</v>
      </c>
      <c r="BT97" s="698">
        <v>0</v>
      </c>
    </row>
    <row r="98" spans="2:73" ht="15.75" hidden="1">
      <c r="B98" s="692" t="s">
        <v>713</v>
      </c>
      <c r="C98" s="692" t="s">
        <v>694</v>
      </c>
      <c r="D98" s="692" t="s">
        <v>20</v>
      </c>
      <c r="E98" s="692" t="s">
        <v>691</v>
      </c>
      <c r="F98" s="692" t="s">
        <v>714</v>
      </c>
      <c r="G98" s="692" t="s">
        <v>692</v>
      </c>
      <c r="H98" s="692">
        <v>2012</v>
      </c>
      <c r="I98" s="644" t="s">
        <v>573</v>
      </c>
      <c r="J98" s="644" t="s">
        <v>581</v>
      </c>
      <c r="K98" s="633"/>
      <c r="L98" s="696">
        <v>0</v>
      </c>
      <c r="M98" s="697">
        <v>0.172466273</v>
      </c>
      <c r="N98" s="697">
        <v>0.172466273</v>
      </c>
      <c r="O98" s="697">
        <v>0.172466273</v>
      </c>
      <c r="P98" s="697">
        <v>0.172466273</v>
      </c>
      <c r="Q98" s="697">
        <v>0</v>
      </c>
      <c r="R98" s="697">
        <v>0</v>
      </c>
      <c r="S98" s="697">
        <v>0</v>
      </c>
      <c r="T98" s="697">
        <v>0</v>
      </c>
      <c r="U98" s="697">
        <v>0</v>
      </c>
      <c r="V98" s="697">
        <v>0</v>
      </c>
      <c r="W98" s="697">
        <v>0</v>
      </c>
      <c r="X98" s="697">
        <v>0</v>
      </c>
      <c r="Y98" s="697">
        <v>0</v>
      </c>
      <c r="Z98" s="697">
        <v>0</v>
      </c>
      <c r="AA98" s="697">
        <v>0</v>
      </c>
      <c r="AB98" s="697">
        <v>0</v>
      </c>
      <c r="AC98" s="697">
        <v>0</v>
      </c>
      <c r="AD98" s="697">
        <v>0</v>
      </c>
      <c r="AE98" s="697">
        <v>0</v>
      </c>
      <c r="AF98" s="697">
        <v>0</v>
      </c>
      <c r="AG98" s="697">
        <v>0</v>
      </c>
      <c r="AH98" s="697">
        <v>0</v>
      </c>
      <c r="AI98" s="697">
        <v>0</v>
      </c>
      <c r="AJ98" s="697">
        <v>0</v>
      </c>
      <c r="AK98" s="697">
        <v>0</v>
      </c>
      <c r="AL98" s="697">
        <v>0</v>
      </c>
      <c r="AM98" s="697">
        <v>0</v>
      </c>
      <c r="AN98" s="697">
        <v>0</v>
      </c>
      <c r="AO98" s="698">
        <v>0</v>
      </c>
      <c r="AP98" s="633"/>
      <c r="AQ98" s="696">
        <v>0</v>
      </c>
      <c r="AR98" s="697">
        <v>854.05976269999996</v>
      </c>
      <c r="AS98" s="697">
        <v>854.05976269999996</v>
      </c>
      <c r="AT98" s="697">
        <v>854.05976269999996</v>
      </c>
      <c r="AU98" s="697">
        <v>854.05976269999996</v>
      </c>
      <c r="AV98" s="697">
        <v>0</v>
      </c>
      <c r="AW98" s="697">
        <v>0</v>
      </c>
      <c r="AX98" s="697">
        <v>0</v>
      </c>
      <c r="AY98" s="697">
        <v>0</v>
      </c>
      <c r="AZ98" s="697">
        <v>0</v>
      </c>
      <c r="BA98" s="697">
        <v>0</v>
      </c>
      <c r="BB98" s="697">
        <v>0</v>
      </c>
      <c r="BC98" s="697">
        <v>0</v>
      </c>
      <c r="BD98" s="697">
        <v>0</v>
      </c>
      <c r="BE98" s="697">
        <v>0</v>
      </c>
      <c r="BF98" s="697">
        <v>0</v>
      </c>
      <c r="BG98" s="697">
        <v>0</v>
      </c>
      <c r="BH98" s="697">
        <v>0</v>
      </c>
      <c r="BI98" s="697">
        <v>0</v>
      </c>
      <c r="BJ98" s="697">
        <v>0</v>
      </c>
      <c r="BK98" s="697">
        <v>0</v>
      </c>
      <c r="BL98" s="697">
        <v>0</v>
      </c>
      <c r="BM98" s="697">
        <v>0</v>
      </c>
      <c r="BN98" s="697">
        <v>0</v>
      </c>
      <c r="BO98" s="697">
        <v>0</v>
      </c>
      <c r="BP98" s="697">
        <v>0</v>
      </c>
      <c r="BQ98" s="697">
        <v>0</v>
      </c>
      <c r="BR98" s="697">
        <v>0</v>
      </c>
      <c r="BS98" s="697">
        <v>0</v>
      </c>
      <c r="BT98" s="698">
        <v>0</v>
      </c>
      <c r="BU98" s="163"/>
    </row>
    <row r="99" spans="2:73" ht="15.75" hidden="1">
      <c r="B99" s="692" t="s">
        <v>713</v>
      </c>
      <c r="C99" s="692" t="s">
        <v>694</v>
      </c>
      <c r="D99" s="692" t="s">
        <v>20</v>
      </c>
      <c r="E99" s="692" t="s">
        <v>691</v>
      </c>
      <c r="F99" s="692" t="s">
        <v>714</v>
      </c>
      <c r="G99" s="692" t="s">
        <v>692</v>
      </c>
      <c r="H99" s="692">
        <v>2012</v>
      </c>
      <c r="I99" s="644" t="s">
        <v>573</v>
      </c>
      <c r="J99" s="644" t="s">
        <v>581</v>
      </c>
      <c r="K99" s="633"/>
      <c r="L99" s="696">
        <v>0</v>
      </c>
      <c r="M99" s="697">
        <v>0.68986508999999996</v>
      </c>
      <c r="N99" s="697">
        <v>0.68986508999999996</v>
      </c>
      <c r="O99" s="697">
        <v>0.68986508999999996</v>
      </c>
      <c r="P99" s="697">
        <v>0.68986508999999996</v>
      </c>
      <c r="Q99" s="697">
        <v>0</v>
      </c>
      <c r="R99" s="697">
        <v>0</v>
      </c>
      <c r="S99" s="697">
        <v>0</v>
      </c>
      <c r="T99" s="697">
        <v>0</v>
      </c>
      <c r="U99" s="697">
        <v>0</v>
      </c>
      <c r="V99" s="697">
        <v>0</v>
      </c>
      <c r="W99" s="697">
        <v>0</v>
      </c>
      <c r="X99" s="697">
        <v>0</v>
      </c>
      <c r="Y99" s="697">
        <v>0</v>
      </c>
      <c r="Z99" s="697">
        <v>0</v>
      </c>
      <c r="AA99" s="697">
        <v>0</v>
      </c>
      <c r="AB99" s="697">
        <v>0</v>
      </c>
      <c r="AC99" s="697">
        <v>0</v>
      </c>
      <c r="AD99" s="697">
        <v>0</v>
      </c>
      <c r="AE99" s="697">
        <v>0</v>
      </c>
      <c r="AF99" s="697">
        <v>0</v>
      </c>
      <c r="AG99" s="697">
        <v>0</v>
      </c>
      <c r="AH99" s="697">
        <v>0</v>
      </c>
      <c r="AI99" s="697">
        <v>0</v>
      </c>
      <c r="AJ99" s="697">
        <v>0</v>
      </c>
      <c r="AK99" s="697">
        <v>0</v>
      </c>
      <c r="AL99" s="697">
        <v>0</v>
      </c>
      <c r="AM99" s="697">
        <v>0</v>
      </c>
      <c r="AN99" s="697">
        <v>0</v>
      </c>
      <c r="AO99" s="698">
        <v>0</v>
      </c>
      <c r="AP99" s="633"/>
      <c r="AQ99" s="696">
        <v>0</v>
      </c>
      <c r="AR99" s="697">
        <v>3416.239051</v>
      </c>
      <c r="AS99" s="697">
        <v>3416.239051</v>
      </c>
      <c r="AT99" s="697">
        <v>3416.239051</v>
      </c>
      <c r="AU99" s="697">
        <v>3416.239051</v>
      </c>
      <c r="AV99" s="697">
        <v>0</v>
      </c>
      <c r="AW99" s="697">
        <v>0</v>
      </c>
      <c r="AX99" s="697">
        <v>0</v>
      </c>
      <c r="AY99" s="697">
        <v>0</v>
      </c>
      <c r="AZ99" s="697">
        <v>0</v>
      </c>
      <c r="BA99" s="697">
        <v>0</v>
      </c>
      <c r="BB99" s="697">
        <v>0</v>
      </c>
      <c r="BC99" s="697">
        <v>0</v>
      </c>
      <c r="BD99" s="697">
        <v>0</v>
      </c>
      <c r="BE99" s="697">
        <v>0</v>
      </c>
      <c r="BF99" s="697">
        <v>0</v>
      </c>
      <c r="BG99" s="697">
        <v>0</v>
      </c>
      <c r="BH99" s="697">
        <v>0</v>
      </c>
      <c r="BI99" s="697">
        <v>0</v>
      </c>
      <c r="BJ99" s="697">
        <v>0</v>
      </c>
      <c r="BK99" s="697">
        <v>0</v>
      </c>
      <c r="BL99" s="697">
        <v>0</v>
      </c>
      <c r="BM99" s="697">
        <v>0</v>
      </c>
      <c r="BN99" s="697">
        <v>0</v>
      </c>
      <c r="BO99" s="697">
        <v>0</v>
      </c>
      <c r="BP99" s="697">
        <v>0</v>
      </c>
      <c r="BQ99" s="697">
        <v>0</v>
      </c>
      <c r="BR99" s="697">
        <v>0</v>
      </c>
      <c r="BS99" s="697">
        <v>0</v>
      </c>
      <c r="BT99" s="698">
        <v>0</v>
      </c>
      <c r="BU99" s="163"/>
    </row>
    <row r="100" spans="2:73" ht="15.75" hidden="1">
      <c r="B100" s="692" t="s">
        <v>713</v>
      </c>
      <c r="C100" s="692" t="s">
        <v>694</v>
      </c>
      <c r="D100" s="692" t="s">
        <v>22</v>
      </c>
      <c r="E100" s="692" t="s">
        <v>691</v>
      </c>
      <c r="F100" s="692" t="s">
        <v>714</v>
      </c>
      <c r="G100" s="692" t="s">
        <v>692</v>
      </c>
      <c r="H100" s="692">
        <v>2012</v>
      </c>
      <c r="I100" s="644" t="s">
        <v>573</v>
      </c>
      <c r="J100" s="644" t="s">
        <v>581</v>
      </c>
      <c r="K100" s="633"/>
      <c r="L100" s="696">
        <v>0</v>
      </c>
      <c r="M100" s="697">
        <v>41.92</v>
      </c>
      <c r="N100" s="697">
        <v>41.92</v>
      </c>
      <c r="O100" s="697">
        <v>41.92</v>
      </c>
      <c r="P100" s="697">
        <v>41.92</v>
      </c>
      <c r="Q100" s="697">
        <v>41.92</v>
      </c>
      <c r="R100" s="697">
        <v>41.92</v>
      </c>
      <c r="S100" s="697">
        <v>41.92</v>
      </c>
      <c r="T100" s="697">
        <v>41.92</v>
      </c>
      <c r="U100" s="697">
        <v>41.92</v>
      </c>
      <c r="V100" s="697">
        <v>41.92</v>
      </c>
      <c r="W100" s="697">
        <v>41.92</v>
      </c>
      <c r="X100" s="697">
        <v>41.92</v>
      </c>
      <c r="Y100" s="697">
        <v>10.72</v>
      </c>
      <c r="Z100" s="697">
        <v>10.72</v>
      </c>
      <c r="AA100" s="697">
        <v>10.72</v>
      </c>
      <c r="AB100" s="697">
        <v>7.99</v>
      </c>
      <c r="AC100" s="697">
        <v>0.31</v>
      </c>
      <c r="AD100" s="697">
        <v>0</v>
      </c>
      <c r="AE100" s="697">
        <v>0</v>
      </c>
      <c r="AF100" s="697">
        <v>0</v>
      </c>
      <c r="AG100" s="697">
        <v>0</v>
      </c>
      <c r="AH100" s="697">
        <v>0</v>
      </c>
      <c r="AI100" s="697">
        <v>0</v>
      </c>
      <c r="AJ100" s="697">
        <v>0</v>
      </c>
      <c r="AK100" s="697">
        <v>0</v>
      </c>
      <c r="AL100" s="697">
        <v>0</v>
      </c>
      <c r="AM100" s="697">
        <v>0</v>
      </c>
      <c r="AN100" s="697">
        <v>0</v>
      </c>
      <c r="AO100" s="698">
        <v>0</v>
      </c>
      <c r="AP100" s="633"/>
      <c r="AQ100" s="696">
        <v>0</v>
      </c>
      <c r="AR100" s="697">
        <v>256683</v>
      </c>
      <c r="AS100" s="697">
        <v>256683</v>
      </c>
      <c r="AT100" s="697">
        <v>256683</v>
      </c>
      <c r="AU100" s="697">
        <v>256683</v>
      </c>
      <c r="AV100" s="697">
        <v>256683</v>
      </c>
      <c r="AW100" s="697">
        <v>256683</v>
      </c>
      <c r="AX100" s="697">
        <v>256683</v>
      </c>
      <c r="AY100" s="697">
        <v>256683</v>
      </c>
      <c r="AZ100" s="697">
        <v>256683</v>
      </c>
      <c r="BA100" s="697">
        <v>256683</v>
      </c>
      <c r="BB100" s="697">
        <v>256683</v>
      </c>
      <c r="BC100" s="697">
        <v>256683</v>
      </c>
      <c r="BD100" s="697">
        <v>79667</v>
      </c>
      <c r="BE100" s="697">
        <v>79667</v>
      </c>
      <c r="BF100" s="697">
        <v>79667</v>
      </c>
      <c r="BG100" s="697">
        <v>58086</v>
      </c>
      <c r="BH100" s="697">
        <v>1076</v>
      </c>
      <c r="BI100" s="697">
        <v>0</v>
      </c>
      <c r="BJ100" s="697">
        <v>0</v>
      </c>
      <c r="BK100" s="697">
        <v>0</v>
      </c>
      <c r="BL100" s="697">
        <v>0</v>
      </c>
      <c r="BM100" s="697">
        <v>0</v>
      </c>
      <c r="BN100" s="697">
        <v>0</v>
      </c>
      <c r="BO100" s="697">
        <v>0</v>
      </c>
      <c r="BP100" s="697">
        <v>0</v>
      </c>
      <c r="BQ100" s="697">
        <v>0</v>
      </c>
      <c r="BR100" s="697">
        <v>0</v>
      </c>
      <c r="BS100" s="697">
        <v>0</v>
      </c>
      <c r="BT100" s="698">
        <v>0</v>
      </c>
      <c r="BU100" s="163"/>
    </row>
    <row r="101" spans="2:73" hidden="1">
      <c r="B101" s="692" t="s">
        <v>208</v>
      </c>
      <c r="C101" s="692" t="s">
        <v>701</v>
      </c>
      <c r="D101" s="692" t="s">
        <v>14</v>
      </c>
      <c r="E101" s="692" t="s">
        <v>691</v>
      </c>
      <c r="F101" s="692" t="s">
        <v>29</v>
      </c>
      <c r="G101" s="692" t="s">
        <v>692</v>
      </c>
      <c r="H101" s="692">
        <v>2012</v>
      </c>
      <c r="I101" s="644" t="s">
        <v>573</v>
      </c>
      <c r="J101" s="644" t="s">
        <v>581</v>
      </c>
      <c r="K101" s="633"/>
      <c r="L101" s="696">
        <v>2</v>
      </c>
      <c r="M101" s="697">
        <v>1.5738455659999999</v>
      </c>
      <c r="N101" s="697">
        <v>1.5738455659999999</v>
      </c>
      <c r="O101" s="697">
        <v>1.5738455659999999</v>
      </c>
      <c r="P101" s="697">
        <v>1.5738455659999999</v>
      </c>
      <c r="Q101" s="697">
        <v>1.559956203</v>
      </c>
      <c r="R101" s="697">
        <v>1.553011524</v>
      </c>
      <c r="S101" s="697">
        <v>1.5460668440000001</v>
      </c>
      <c r="T101" s="697">
        <v>1.5460668440000001</v>
      </c>
      <c r="U101" s="697">
        <v>1.5460668440000001</v>
      </c>
      <c r="V101" s="697">
        <v>1.492445566</v>
      </c>
      <c r="W101" s="697">
        <v>1.492445566</v>
      </c>
      <c r="X101" s="697">
        <v>1.2922455669999999</v>
      </c>
      <c r="Y101" s="697">
        <v>1.2922455669999999</v>
      </c>
      <c r="Z101" s="697">
        <v>0.94674557400000003</v>
      </c>
      <c r="AA101" s="697">
        <v>0.94674557400000003</v>
      </c>
      <c r="AB101" s="697">
        <v>0.94674557400000003</v>
      </c>
      <c r="AC101" s="697">
        <v>0.94674557400000003</v>
      </c>
      <c r="AD101" s="697">
        <v>0.94674557400000003</v>
      </c>
      <c r="AE101" s="697">
        <v>0.94674557400000003</v>
      </c>
      <c r="AF101" s="697">
        <v>0.94674557400000003</v>
      </c>
      <c r="AG101" s="697">
        <v>0.94674557400000003</v>
      </c>
      <c r="AH101" s="697">
        <v>0</v>
      </c>
      <c r="AI101" s="697">
        <v>0</v>
      </c>
      <c r="AJ101" s="697">
        <v>0</v>
      </c>
      <c r="AK101" s="697">
        <v>0</v>
      </c>
      <c r="AL101" s="697">
        <v>0</v>
      </c>
      <c r="AM101" s="697">
        <v>0</v>
      </c>
      <c r="AN101" s="697">
        <v>0</v>
      </c>
      <c r="AO101" s="698">
        <v>0</v>
      </c>
      <c r="AP101" s="633"/>
      <c r="AQ101" s="696">
        <v>6755.7999879999998</v>
      </c>
      <c r="AR101" s="697">
        <v>6755.7999879999998</v>
      </c>
      <c r="AS101" s="697">
        <v>6755.7999879999998</v>
      </c>
      <c r="AT101" s="697">
        <v>6755.7999879999998</v>
      </c>
      <c r="AU101" s="697">
        <v>6755.7999879999998</v>
      </c>
      <c r="AV101" s="697">
        <v>6489.5871930000003</v>
      </c>
      <c r="AW101" s="697">
        <v>6356.4808730000004</v>
      </c>
      <c r="AX101" s="697">
        <v>6223.3744889999998</v>
      </c>
      <c r="AY101" s="697">
        <v>6223.3744889999998</v>
      </c>
      <c r="AZ101" s="697">
        <v>6223.3744889999998</v>
      </c>
      <c r="BA101" s="697">
        <v>5195.7999879999998</v>
      </c>
      <c r="BB101" s="697">
        <v>5195.7999879999998</v>
      </c>
      <c r="BC101" s="697">
        <v>3544.7999880000002</v>
      </c>
      <c r="BD101" s="697">
        <v>3544.7999880000002</v>
      </c>
      <c r="BE101" s="697">
        <v>2395.7999880000002</v>
      </c>
      <c r="BF101" s="697">
        <v>2395.7999880000002</v>
      </c>
      <c r="BG101" s="697">
        <v>2395.7999880000002</v>
      </c>
      <c r="BH101" s="697">
        <v>2395.7999880000002</v>
      </c>
      <c r="BI101" s="697">
        <v>2395.7999880000002</v>
      </c>
      <c r="BJ101" s="697">
        <v>2395.7999880000002</v>
      </c>
      <c r="BK101" s="697">
        <v>2395.7999880000002</v>
      </c>
      <c r="BL101" s="697">
        <v>2395.7999880000002</v>
      </c>
      <c r="BM101" s="697">
        <v>0</v>
      </c>
      <c r="BN101" s="697">
        <v>0</v>
      </c>
      <c r="BO101" s="697">
        <v>0</v>
      </c>
      <c r="BP101" s="697">
        <v>0</v>
      </c>
      <c r="BQ101" s="697">
        <v>0</v>
      </c>
      <c r="BR101" s="697">
        <v>0</v>
      </c>
      <c r="BS101" s="697">
        <v>0</v>
      </c>
      <c r="BT101" s="698">
        <v>0</v>
      </c>
    </row>
    <row r="102" spans="2:73" ht="15.75" hidden="1">
      <c r="B102" s="692" t="s">
        <v>208</v>
      </c>
      <c r="C102" s="692" t="s">
        <v>690</v>
      </c>
      <c r="D102" s="692" t="s">
        <v>3</v>
      </c>
      <c r="E102" s="692" t="s">
        <v>691</v>
      </c>
      <c r="F102" s="692" t="s">
        <v>29</v>
      </c>
      <c r="G102" s="692" t="s">
        <v>692</v>
      </c>
      <c r="H102" s="692">
        <v>2012</v>
      </c>
      <c r="I102" s="644" t="s">
        <v>573</v>
      </c>
      <c r="J102" s="644" t="s">
        <v>581</v>
      </c>
      <c r="K102" s="633"/>
      <c r="L102" s="696">
        <v>0</v>
      </c>
      <c r="M102" s="697">
        <v>0.28444070599999999</v>
      </c>
      <c r="N102" s="697">
        <v>0.28444070599999999</v>
      </c>
      <c r="O102" s="697">
        <v>0.28444070599999999</v>
      </c>
      <c r="P102" s="697">
        <v>0.28444070599999999</v>
      </c>
      <c r="Q102" s="697">
        <v>0.28444070599999999</v>
      </c>
      <c r="R102" s="697">
        <v>0.28444070599999999</v>
      </c>
      <c r="S102" s="697">
        <v>0.28444070599999999</v>
      </c>
      <c r="T102" s="697">
        <v>0.28444070599999999</v>
      </c>
      <c r="U102" s="697">
        <v>0.28444070599999999</v>
      </c>
      <c r="V102" s="697">
        <v>0.28444070599999999</v>
      </c>
      <c r="W102" s="697">
        <v>0.28444070599999999</v>
      </c>
      <c r="X102" s="697">
        <v>0.28444070599999999</v>
      </c>
      <c r="Y102" s="697">
        <v>0.28444070599999999</v>
      </c>
      <c r="Z102" s="697">
        <v>0.28444070599999999</v>
      </c>
      <c r="AA102" s="697">
        <v>0.28444070599999999</v>
      </c>
      <c r="AB102" s="697">
        <v>0.28444070599999999</v>
      </c>
      <c r="AC102" s="697">
        <v>0.28444070599999999</v>
      </c>
      <c r="AD102" s="697">
        <v>0.28444070599999999</v>
      </c>
      <c r="AE102" s="697">
        <v>0.28444070599999999</v>
      </c>
      <c r="AF102" s="697">
        <v>0</v>
      </c>
      <c r="AG102" s="697">
        <v>0</v>
      </c>
      <c r="AH102" s="697">
        <v>0</v>
      </c>
      <c r="AI102" s="697">
        <v>0</v>
      </c>
      <c r="AJ102" s="697">
        <v>0</v>
      </c>
      <c r="AK102" s="697">
        <v>0</v>
      </c>
      <c r="AL102" s="697">
        <v>0</v>
      </c>
      <c r="AM102" s="697">
        <v>0</v>
      </c>
      <c r="AN102" s="697">
        <v>0</v>
      </c>
      <c r="AO102" s="698">
        <v>0</v>
      </c>
      <c r="AP102" s="633"/>
      <c r="AQ102" s="696">
        <v>0</v>
      </c>
      <c r="AR102" s="697">
        <v>551.2573926</v>
      </c>
      <c r="AS102" s="697">
        <v>551.2573926</v>
      </c>
      <c r="AT102" s="697">
        <v>551.2573926</v>
      </c>
      <c r="AU102" s="697">
        <v>551.2573926</v>
      </c>
      <c r="AV102" s="697">
        <v>551.2573926</v>
      </c>
      <c r="AW102" s="697">
        <v>551.2573926</v>
      </c>
      <c r="AX102" s="697">
        <v>551.2573926</v>
      </c>
      <c r="AY102" s="697">
        <v>551.2573926</v>
      </c>
      <c r="AZ102" s="697">
        <v>551.2573926</v>
      </c>
      <c r="BA102" s="697">
        <v>551.2573926</v>
      </c>
      <c r="BB102" s="697">
        <v>551.2573926</v>
      </c>
      <c r="BC102" s="697">
        <v>551.2573926</v>
      </c>
      <c r="BD102" s="697">
        <v>551.2573926</v>
      </c>
      <c r="BE102" s="697">
        <v>551.2573926</v>
      </c>
      <c r="BF102" s="697">
        <v>551.2573926</v>
      </c>
      <c r="BG102" s="697">
        <v>551.2573926</v>
      </c>
      <c r="BH102" s="697">
        <v>551.2573926</v>
      </c>
      <c r="BI102" s="697">
        <v>551.2573926</v>
      </c>
      <c r="BJ102" s="697">
        <v>551.2573926</v>
      </c>
      <c r="BK102" s="697">
        <v>0</v>
      </c>
      <c r="BL102" s="697">
        <v>0</v>
      </c>
      <c r="BM102" s="697">
        <v>0</v>
      </c>
      <c r="BN102" s="697">
        <v>0</v>
      </c>
      <c r="BO102" s="697">
        <v>0</v>
      </c>
      <c r="BP102" s="697">
        <v>0</v>
      </c>
      <c r="BQ102" s="697">
        <v>0</v>
      </c>
      <c r="BR102" s="697">
        <v>0</v>
      </c>
      <c r="BS102" s="697">
        <v>0</v>
      </c>
      <c r="BT102" s="698">
        <v>0</v>
      </c>
      <c r="BU102" s="163"/>
    </row>
    <row r="103" spans="2:73" ht="15.75" hidden="1">
      <c r="B103" s="692" t="s">
        <v>208</v>
      </c>
      <c r="C103" s="692" t="s">
        <v>698</v>
      </c>
      <c r="D103" s="692" t="s">
        <v>719</v>
      </c>
      <c r="E103" s="692" t="s">
        <v>691</v>
      </c>
      <c r="F103" s="692" t="s">
        <v>698</v>
      </c>
      <c r="G103" s="692" t="s">
        <v>692</v>
      </c>
      <c r="H103" s="692">
        <v>2012</v>
      </c>
      <c r="I103" s="644" t="s">
        <v>573</v>
      </c>
      <c r="J103" s="644" t="s">
        <v>581</v>
      </c>
      <c r="K103" s="633"/>
      <c r="L103" s="696">
        <v>0</v>
      </c>
      <c r="M103" s="697">
        <v>0</v>
      </c>
      <c r="N103" s="697">
        <v>0</v>
      </c>
      <c r="O103" s="697">
        <v>0</v>
      </c>
      <c r="P103" s="697">
        <v>0</v>
      </c>
      <c r="Q103" s="697">
        <v>0</v>
      </c>
      <c r="R103" s="697">
        <v>0</v>
      </c>
      <c r="S103" s="697">
        <v>0</v>
      </c>
      <c r="T103" s="697">
        <v>0</v>
      </c>
      <c r="U103" s="697">
        <v>0</v>
      </c>
      <c r="V103" s="697">
        <v>0</v>
      </c>
      <c r="W103" s="697">
        <v>0</v>
      </c>
      <c r="X103" s="697">
        <v>0</v>
      </c>
      <c r="Y103" s="697">
        <v>0</v>
      </c>
      <c r="Z103" s="697">
        <v>0</v>
      </c>
      <c r="AA103" s="697">
        <v>0</v>
      </c>
      <c r="AB103" s="697">
        <v>0</v>
      </c>
      <c r="AC103" s="697">
        <v>0</v>
      </c>
      <c r="AD103" s="697">
        <v>0</v>
      </c>
      <c r="AE103" s="697">
        <v>0</v>
      </c>
      <c r="AF103" s="697">
        <v>0</v>
      </c>
      <c r="AG103" s="697">
        <v>0</v>
      </c>
      <c r="AH103" s="697">
        <v>0</v>
      </c>
      <c r="AI103" s="697">
        <v>0</v>
      </c>
      <c r="AJ103" s="697">
        <v>0</v>
      </c>
      <c r="AK103" s="697">
        <v>0</v>
      </c>
      <c r="AL103" s="697">
        <v>0</v>
      </c>
      <c r="AM103" s="697">
        <v>0</v>
      </c>
      <c r="AN103" s="697">
        <v>0</v>
      </c>
      <c r="AO103" s="698">
        <v>0</v>
      </c>
      <c r="AP103" s="633"/>
      <c r="AQ103" s="696">
        <v>0</v>
      </c>
      <c r="AR103" s="697">
        <v>0</v>
      </c>
      <c r="AS103" s="697">
        <v>0</v>
      </c>
      <c r="AT103" s="697">
        <v>0</v>
      </c>
      <c r="AU103" s="697">
        <v>0</v>
      </c>
      <c r="AV103" s="697">
        <v>0</v>
      </c>
      <c r="AW103" s="697">
        <v>0</v>
      </c>
      <c r="AX103" s="697">
        <v>0</v>
      </c>
      <c r="AY103" s="697">
        <v>0</v>
      </c>
      <c r="AZ103" s="697">
        <v>0</v>
      </c>
      <c r="BA103" s="697">
        <v>0</v>
      </c>
      <c r="BB103" s="697">
        <v>0</v>
      </c>
      <c r="BC103" s="697">
        <v>0</v>
      </c>
      <c r="BD103" s="697">
        <v>0</v>
      </c>
      <c r="BE103" s="697">
        <v>0</v>
      </c>
      <c r="BF103" s="697">
        <v>0</v>
      </c>
      <c r="BG103" s="697">
        <v>0</v>
      </c>
      <c r="BH103" s="697">
        <v>0</v>
      </c>
      <c r="BI103" s="697">
        <v>0</v>
      </c>
      <c r="BJ103" s="697">
        <v>0</v>
      </c>
      <c r="BK103" s="697">
        <v>0</v>
      </c>
      <c r="BL103" s="697">
        <v>0</v>
      </c>
      <c r="BM103" s="697">
        <v>0</v>
      </c>
      <c r="BN103" s="697">
        <v>0</v>
      </c>
      <c r="BO103" s="697">
        <v>0</v>
      </c>
      <c r="BP103" s="697">
        <v>0</v>
      </c>
      <c r="BQ103" s="697">
        <v>0</v>
      </c>
      <c r="BR103" s="697">
        <v>0</v>
      </c>
      <c r="BS103" s="697">
        <v>0</v>
      </c>
      <c r="BT103" s="698">
        <v>0</v>
      </c>
      <c r="BU103" s="163"/>
    </row>
    <row r="104" spans="2:73" ht="15.75" hidden="1">
      <c r="B104" s="692" t="s">
        <v>208</v>
      </c>
      <c r="C104" s="692" t="s">
        <v>694</v>
      </c>
      <c r="D104" s="692" t="s">
        <v>705</v>
      </c>
      <c r="E104" s="692" t="s">
        <v>691</v>
      </c>
      <c r="F104" s="692" t="s">
        <v>696</v>
      </c>
      <c r="G104" s="692" t="s">
        <v>692</v>
      </c>
      <c r="H104" s="692">
        <v>2013</v>
      </c>
      <c r="I104" s="644" t="s">
        <v>572</v>
      </c>
      <c r="J104" s="644" t="s">
        <v>588</v>
      </c>
      <c r="K104" s="633"/>
      <c r="L104" s="696">
        <v>0</v>
      </c>
      <c r="M104" s="697">
        <v>0</v>
      </c>
      <c r="N104" s="697">
        <v>35.250706491000003</v>
      </c>
      <c r="O104" s="697">
        <v>35.250706491000003</v>
      </c>
      <c r="P104" s="697">
        <v>35.250706491000003</v>
      </c>
      <c r="Q104" s="697">
        <v>35.250706491000003</v>
      </c>
      <c r="R104" s="697">
        <v>0</v>
      </c>
      <c r="S104" s="697">
        <v>0</v>
      </c>
      <c r="T104" s="697">
        <v>0</v>
      </c>
      <c r="U104" s="697">
        <v>0</v>
      </c>
      <c r="V104" s="697">
        <v>0</v>
      </c>
      <c r="W104" s="697">
        <v>0</v>
      </c>
      <c r="X104" s="697">
        <v>0</v>
      </c>
      <c r="Y104" s="697">
        <v>0</v>
      </c>
      <c r="Z104" s="697">
        <v>0</v>
      </c>
      <c r="AA104" s="697">
        <v>0</v>
      </c>
      <c r="AB104" s="697">
        <v>0</v>
      </c>
      <c r="AC104" s="697">
        <v>0</v>
      </c>
      <c r="AD104" s="697">
        <v>0</v>
      </c>
      <c r="AE104" s="697">
        <v>0</v>
      </c>
      <c r="AF104" s="697">
        <v>0</v>
      </c>
      <c r="AG104" s="697">
        <v>0</v>
      </c>
      <c r="AH104" s="697">
        <v>0</v>
      </c>
      <c r="AI104" s="697">
        <v>0</v>
      </c>
      <c r="AJ104" s="697">
        <v>0</v>
      </c>
      <c r="AK104" s="697">
        <v>0</v>
      </c>
      <c r="AL104" s="697">
        <v>0</v>
      </c>
      <c r="AM104" s="697">
        <v>0</v>
      </c>
      <c r="AN104" s="697">
        <v>0</v>
      </c>
      <c r="AO104" s="698">
        <v>0</v>
      </c>
      <c r="AP104" s="633"/>
      <c r="AQ104" s="696">
        <v>0</v>
      </c>
      <c r="AR104" s="697">
        <v>0</v>
      </c>
      <c r="AS104" s="697">
        <v>193803.07118789799</v>
      </c>
      <c r="AT104" s="697">
        <v>193803.07118789799</v>
      </c>
      <c r="AU104" s="697">
        <v>193803.07118789799</v>
      </c>
      <c r="AV104" s="697">
        <v>193803.07118789799</v>
      </c>
      <c r="AW104" s="697">
        <v>0</v>
      </c>
      <c r="AX104" s="697">
        <v>0</v>
      </c>
      <c r="AY104" s="697">
        <v>0</v>
      </c>
      <c r="AZ104" s="697">
        <v>0</v>
      </c>
      <c r="BA104" s="697">
        <v>0</v>
      </c>
      <c r="BB104" s="697">
        <v>0</v>
      </c>
      <c r="BC104" s="697">
        <v>0</v>
      </c>
      <c r="BD104" s="697">
        <v>0</v>
      </c>
      <c r="BE104" s="697">
        <v>0</v>
      </c>
      <c r="BF104" s="697">
        <v>0</v>
      </c>
      <c r="BG104" s="697">
        <v>0</v>
      </c>
      <c r="BH104" s="697">
        <v>0</v>
      </c>
      <c r="BI104" s="697">
        <v>0</v>
      </c>
      <c r="BJ104" s="697">
        <v>0</v>
      </c>
      <c r="BK104" s="697">
        <v>0</v>
      </c>
      <c r="BL104" s="697">
        <v>0</v>
      </c>
      <c r="BM104" s="697">
        <v>0</v>
      </c>
      <c r="BN104" s="697">
        <v>0</v>
      </c>
      <c r="BO104" s="697">
        <v>0</v>
      </c>
      <c r="BP104" s="697">
        <v>0</v>
      </c>
      <c r="BQ104" s="697">
        <v>0</v>
      </c>
      <c r="BR104" s="697">
        <v>0</v>
      </c>
      <c r="BS104" s="697">
        <v>0</v>
      </c>
      <c r="BT104" s="698">
        <v>0</v>
      </c>
      <c r="BU104" s="163"/>
    </row>
    <row r="105" spans="2:73" ht="15.75" hidden="1">
      <c r="B105" s="692" t="s">
        <v>208</v>
      </c>
      <c r="C105" s="692" t="s">
        <v>694</v>
      </c>
      <c r="D105" s="692" t="s">
        <v>706</v>
      </c>
      <c r="E105" s="692" t="s">
        <v>691</v>
      </c>
      <c r="F105" s="692" t="s">
        <v>696</v>
      </c>
      <c r="G105" s="692" t="s">
        <v>693</v>
      </c>
      <c r="H105" s="692">
        <v>2013</v>
      </c>
      <c r="I105" s="644" t="s">
        <v>572</v>
      </c>
      <c r="J105" s="644" t="s">
        <v>588</v>
      </c>
      <c r="K105" s="633"/>
      <c r="L105" s="696">
        <v>0</v>
      </c>
      <c r="M105" s="697">
        <v>0</v>
      </c>
      <c r="N105" s="697">
        <v>513.3913</v>
      </c>
      <c r="O105" s="697">
        <v>0</v>
      </c>
      <c r="P105" s="697">
        <v>0</v>
      </c>
      <c r="Q105" s="697">
        <v>0</v>
      </c>
      <c r="R105" s="697">
        <v>0</v>
      </c>
      <c r="S105" s="697">
        <v>0</v>
      </c>
      <c r="T105" s="697">
        <v>0</v>
      </c>
      <c r="U105" s="697">
        <v>0</v>
      </c>
      <c r="V105" s="697">
        <v>0</v>
      </c>
      <c r="W105" s="697">
        <v>0</v>
      </c>
      <c r="X105" s="697">
        <v>0</v>
      </c>
      <c r="Y105" s="697">
        <v>0</v>
      </c>
      <c r="Z105" s="697">
        <v>0</v>
      </c>
      <c r="AA105" s="697">
        <v>0</v>
      </c>
      <c r="AB105" s="697">
        <v>0</v>
      </c>
      <c r="AC105" s="697">
        <v>0</v>
      </c>
      <c r="AD105" s="697">
        <v>0</v>
      </c>
      <c r="AE105" s="697">
        <v>0</v>
      </c>
      <c r="AF105" s="697">
        <v>0</v>
      </c>
      <c r="AG105" s="697">
        <v>0</v>
      </c>
      <c r="AH105" s="697">
        <v>0</v>
      </c>
      <c r="AI105" s="697">
        <v>0</v>
      </c>
      <c r="AJ105" s="697">
        <v>0</v>
      </c>
      <c r="AK105" s="697">
        <v>0</v>
      </c>
      <c r="AL105" s="697">
        <v>0</v>
      </c>
      <c r="AM105" s="697">
        <v>0</v>
      </c>
      <c r="AN105" s="697">
        <v>0</v>
      </c>
      <c r="AO105" s="698">
        <v>0</v>
      </c>
      <c r="AP105" s="633"/>
      <c r="AQ105" s="696">
        <v>0</v>
      </c>
      <c r="AR105" s="697">
        <v>0</v>
      </c>
      <c r="AS105" s="697">
        <v>7326.3860000000004</v>
      </c>
      <c r="AT105" s="697">
        <v>0</v>
      </c>
      <c r="AU105" s="697">
        <v>0</v>
      </c>
      <c r="AV105" s="697">
        <v>0</v>
      </c>
      <c r="AW105" s="697">
        <v>0</v>
      </c>
      <c r="AX105" s="697">
        <v>0</v>
      </c>
      <c r="AY105" s="697">
        <v>0</v>
      </c>
      <c r="AZ105" s="697">
        <v>0</v>
      </c>
      <c r="BA105" s="697">
        <v>0</v>
      </c>
      <c r="BB105" s="697">
        <v>0</v>
      </c>
      <c r="BC105" s="697">
        <v>0</v>
      </c>
      <c r="BD105" s="697">
        <v>0</v>
      </c>
      <c r="BE105" s="697">
        <v>0</v>
      </c>
      <c r="BF105" s="697">
        <v>0</v>
      </c>
      <c r="BG105" s="697">
        <v>0</v>
      </c>
      <c r="BH105" s="697">
        <v>0</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hidden="1">
      <c r="B106" s="692" t="s">
        <v>208</v>
      </c>
      <c r="C106" s="692" t="s">
        <v>694</v>
      </c>
      <c r="D106" s="692" t="s">
        <v>24</v>
      </c>
      <c r="E106" s="692" t="s">
        <v>691</v>
      </c>
      <c r="F106" s="692" t="s">
        <v>696</v>
      </c>
      <c r="G106" s="692" t="s">
        <v>692</v>
      </c>
      <c r="H106" s="692">
        <v>2013</v>
      </c>
      <c r="I106" s="644" t="s">
        <v>572</v>
      </c>
      <c r="J106" s="644" t="s">
        <v>588</v>
      </c>
      <c r="K106" s="633"/>
      <c r="L106" s="696">
        <v>0</v>
      </c>
      <c r="M106" s="697">
        <v>0</v>
      </c>
      <c r="N106" s="697">
        <v>1.379108561</v>
      </c>
      <c r="O106" s="697">
        <v>1.379108561</v>
      </c>
      <c r="P106" s="697">
        <v>1.379108561</v>
      </c>
      <c r="Q106" s="697">
        <v>1.379108561</v>
      </c>
      <c r="R106" s="697">
        <v>1.379108561</v>
      </c>
      <c r="S106" s="697">
        <v>1.379108561</v>
      </c>
      <c r="T106" s="697">
        <v>1.379108561</v>
      </c>
      <c r="U106" s="697">
        <v>1.379108561</v>
      </c>
      <c r="V106" s="697">
        <v>1.379108561</v>
      </c>
      <c r="W106" s="697">
        <v>1.379108561</v>
      </c>
      <c r="X106" s="697">
        <v>1.379108561</v>
      </c>
      <c r="Y106" s="697">
        <v>1.379108561</v>
      </c>
      <c r="Z106" s="697">
        <v>1.379108561</v>
      </c>
      <c r="AA106" s="697">
        <v>1.379108561</v>
      </c>
      <c r="AB106" s="697">
        <v>1.379108561</v>
      </c>
      <c r="AC106" s="697">
        <v>1.379108561</v>
      </c>
      <c r="AD106" s="697">
        <v>1.379108561</v>
      </c>
      <c r="AE106" s="697">
        <v>0</v>
      </c>
      <c r="AF106" s="697">
        <v>0</v>
      </c>
      <c r="AG106" s="697">
        <v>0</v>
      </c>
      <c r="AH106" s="697">
        <v>0</v>
      </c>
      <c r="AI106" s="697">
        <v>0</v>
      </c>
      <c r="AJ106" s="697">
        <v>0</v>
      </c>
      <c r="AK106" s="697">
        <v>0</v>
      </c>
      <c r="AL106" s="697">
        <v>0</v>
      </c>
      <c r="AM106" s="697">
        <v>0</v>
      </c>
      <c r="AN106" s="697">
        <v>0</v>
      </c>
      <c r="AO106" s="698">
        <v>0</v>
      </c>
      <c r="AP106" s="633"/>
      <c r="AQ106" s="696">
        <v>0</v>
      </c>
      <c r="AR106" s="697">
        <v>0</v>
      </c>
      <c r="AS106" s="697">
        <v>10485.504000000001</v>
      </c>
      <c r="AT106" s="697">
        <v>10485.504000000001</v>
      </c>
      <c r="AU106" s="697">
        <v>10485.504000000001</v>
      </c>
      <c r="AV106" s="697">
        <v>10485.504000000001</v>
      </c>
      <c r="AW106" s="697">
        <v>10485.504000000001</v>
      </c>
      <c r="AX106" s="697">
        <v>10485.504000000001</v>
      </c>
      <c r="AY106" s="697">
        <v>10485.504000000001</v>
      </c>
      <c r="AZ106" s="697">
        <v>10485.504000000001</v>
      </c>
      <c r="BA106" s="697">
        <v>10485.504000000001</v>
      </c>
      <c r="BB106" s="697">
        <v>10485.504000000001</v>
      </c>
      <c r="BC106" s="697">
        <v>10485.504000000001</v>
      </c>
      <c r="BD106" s="697">
        <v>10485.504000000001</v>
      </c>
      <c r="BE106" s="697">
        <v>10485.504000000001</v>
      </c>
      <c r="BF106" s="697">
        <v>10485.504000000001</v>
      </c>
      <c r="BG106" s="697">
        <v>10485.504000000001</v>
      </c>
      <c r="BH106" s="697">
        <v>10485.504000000001</v>
      </c>
      <c r="BI106" s="697">
        <v>10485.504000000001</v>
      </c>
      <c r="BJ106" s="697">
        <v>0</v>
      </c>
      <c r="BK106" s="697">
        <v>0</v>
      </c>
      <c r="BL106" s="697">
        <v>0</v>
      </c>
      <c r="BM106" s="697">
        <v>0</v>
      </c>
      <c r="BN106" s="697">
        <v>0</v>
      </c>
      <c r="BO106" s="697">
        <v>0</v>
      </c>
      <c r="BP106" s="697">
        <v>0</v>
      </c>
      <c r="BQ106" s="697">
        <v>0</v>
      </c>
      <c r="BR106" s="697">
        <v>0</v>
      </c>
      <c r="BS106" s="697">
        <v>0</v>
      </c>
      <c r="BT106" s="698">
        <v>0</v>
      </c>
      <c r="BU106" s="163"/>
    </row>
    <row r="107" spans="2:73" ht="15.75" hidden="1">
      <c r="B107" s="692" t="s">
        <v>208</v>
      </c>
      <c r="C107" s="692" t="s">
        <v>694</v>
      </c>
      <c r="D107" s="692" t="s">
        <v>707</v>
      </c>
      <c r="E107" s="692" t="s">
        <v>691</v>
      </c>
      <c r="F107" s="692" t="s">
        <v>696</v>
      </c>
      <c r="G107" s="692" t="s">
        <v>693</v>
      </c>
      <c r="H107" s="692">
        <v>2013</v>
      </c>
      <c r="I107" s="644" t="s">
        <v>572</v>
      </c>
      <c r="J107" s="644" t="s">
        <v>588</v>
      </c>
      <c r="K107" s="633"/>
      <c r="L107" s="696">
        <v>0</v>
      </c>
      <c r="M107" s="697">
        <v>0</v>
      </c>
      <c r="N107" s="697">
        <v>14.08</v>
      </c>
      <c r="O107" s="697">
        <v>0</v>
      </c>
      <c r="P107" s="697">
        <v>0</v>
      </c>
      <c r="Q107" s="697">
        <v>0</v>
      </c>
      <c r="R107" s="697">
        <v>0</v>
      </c>
      <c r="S107" s="697">
        <v>0</v>
      </c>
      <c r="T107" s="697">
        <v>0</v>
      </c>
      <c r="U107" s="697">
        <v>0</v>
      </c>
      <c r="V107" s="697">
        <v>0</v>
      </c>
      <c r="W107" s="697">
        <v>0</v>
      </c>
      <c r="X107" s="697">
        <v>0</v>
      </c>
      <c r="Y107" s="697">
        <v>0</v>
      </c>
      <c r="Z107" s="697">
        <v>0</v>
      </c>
      <c r="AA107" s="697">
        <v>0</v>
      </c>
      <c r="AB107" s="697">
        <v>0</v>
      </c>
      <c r="AC107" s="697">
        <v>0</v>
      </c>
      <c r="AD107" s="697">
        <v>0</v>
      </c>
      <c r="AE107" s="697">
        <v>0</v>
      </c>
      <c r="AF107" s="697">
        <v>0</v>
      </c>
      <c r="AG107" s="697">
        <v>0</v>
      </c>
      <c r="AH107" s="697">
        <v>0</v>
      </c>
      <c r="AI107" s="697">
        <v>0</v>
      </c>
      <c r="AJ107" s="697">
        <v>0</v>
      </c>
      <c r="AK107" s="697">
        <v>0</v>
      </c>
      <c r="AL107" s="697">
        <v>0</v>
      </c>
      <c r="AM107" s="697">
        <v>0</v>
      </c>
      <c r="AN107" s="697">
        <v>0</v>
      </c>
      <c r="AO107" s="698">
        <v>0</v>
      </c>
      <c r="AP107" s="633"/>
      <c r="AQ107" s="696">
        <v>0</v>
      </c>
      <c r="AR107" s="697">
        <v>0</v>
      </c>
      <c r="AS107" s="697">
        <v>0</v>
      </c>
      <c r="AT107" s="697">
        <v>0</v>
      </c>
      <c r="AU107" s="697">
        <v>0</v>
      </c>
      <c r="AV107" s="697">
        <v>0</v>
      </c>
      <c r="AW107" s="697">
        <v>0</v>
      </c>
      <c r="AX107" s="697">
        <v>0</v>
      </c>
      <c r="AY107" s="697">
        <v>0</v>
      </c>
      <c r="AZ107" s="697">
        <v>0</v>
      </c>
      <c r="BA107" s="697">
        <v>0</v>
      </c>
      <c r="BB107" s="697">
        <v>0</v>
      </c>
      <c r="BC107" s="697">
        <v>0</v>
      </c>
      <c r="BD107" s="697">
        <v>0</v>
      </c>
      <c r="BE107" s="697">
        <v>0</v>
      </c>
      <c r="BF107" s="697">
        <v>0</v>
      </c>
      <c r="BG107" s="697">
        <v>0</v>
      </c>
      <c r="BH107" s="697">
        <v>0</v>
      </c>
      <c r="BI107" s="697">
        <v>0</v>
      </c>
      <c r="BJ107" s="697">
        <v>0</v>
      </c>
      <c r="BK107" s="697">
        <v>0</v>
      </c>
      <c r="BL107" s="697">
        <v>0</v>
      </c>
      <c r="BM107" s="697">
        <v>0</v>
      </c>
      <c r="BN107" s="697">
        <v>0</v>
      </c>
      <c r="BO107" s="697">
        <v>0</v>
      </c>
      <c r="BP107" s="697">
        <v>0</v>
      </c>
      <c r="BQ107" s="697">
        <v>0</v>
      </c>
      <c r="BR107" s="697">
        <v>0</v>
      </c>
      <c r="BS107" s="697">
        <v>0</v>
      </c>
      <c r="BT107" s="698">
        <v>0</v>
      </c>
      <c r="BU107" s="163"/>
    </row>
    <row r="108" spans="2:73" ht="15.75" hidden="1">
      <c r="B108" s="692" t="s">
        <v>208</v>
      </c>
      <c r="C108" s="692" t="s">
        <v>694</v>
      </c>
      <c r="D108" s="692" t="s">
        <v>708</v>
      </c>
      <c r="E108" s="692" t="s">
        <v>691</v>
      </c>
      <c r="F108" s="692" t="s">
        <v>696</v>
      </c>
      <c r="G108" s="692" t="s">
        <v>693</v>
      </c>
      <c r="H108" s="692">
        <v>2013</v>
      </c>
      <c r="I108" s="644" t="s">
        <v>572</v>
      </c>
      <c r="J108" s="644" t="s">
        <v>588</v>
      </c>
      <c r="K108" s="633"/>
      <c r="L108" s="696">
        <v>0</v>
      </c>
      <c r="M108" s="697">
        <v>0</v>
      </c>
      <c r="N108" s="697">
        <v>0</v>
      </c>
      <c r="O108" s="697">
        <v>0</v>
      </c>
      <c r="P108" s="697">
        <v>0</v>
      </c>
      <c r="Q108" s="697">
        <v>0</v>
      </c>
      <c r="R108" s="697">
        <v>0</v>
      </c>
      <c r="S108" s="697">
        <v>0</v>
      </c>
      <c r="T108" s="697">
        <v>0</v>
      </c>
      <c r="U108" s="697">
        <v>0</v>
      </c>
      <c r="V108" s="697">
        <v>0</v>
      </c>
      <c r="W108" s="697">
        <v>0</v>
      </c>
      <c r="X108" s="697">
        <v>0</v>
      </c>
      <c r="Y108" s="697">
        <v>0</v>
      </c>
      <c r="Z108" s="697">
        <v>0</v>
      </c>
      <c r="AA108" s="697">
        <v>0</v>
      </c>
      <c r="AB108" s="697">
        <v>0</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6">
        <v>0</v>
      </c>
      <c r="AR108" s="697">
        <v>0</v>
      </c>
      <c r="AS108" s="697">
        <v>0</v>
      </c>
      <c r="AT108" s="697">
        <v>0</v>
      </c>
      <c r="AU108" s="697">
        <v>0</v>
      </c>
      <c r="AV108" s="697">
        <v>0</v>
      </c>
      <c r="AW108" s="697">
        <v>0</v>
      </c>
      <c r="AX108" s="697">
        <v>0</v>
      </c>
      <c r="AY108" s="697">
        <v>0</v>
      </c>
      <c r="AZ108" s="697">
        <v>0</v>
      </c>
      <c r="BA108" s="697">
        <v>0</v>
      </c>
      <c r="BB108" s="697">
        <v>0</v>
      </c>
      <c r="BC108" s="697">
        <v>0</v>
      </c>
      <c r="BD108" s="697">
        <v>0</v>
      </c>
      <c r="BE108" s="697">
        <v>0</v>
      </c>
      <c r="BF108" s="697">
        <v>0</v>
      </c>
      <c r="BG108" s="697">
        <v>0</v>
      </c>
      <c r="BH108" s="697">
        <v>0</v>
      </c>
      <c r="BI108" s="697">
        <v>0</v>
      </c>
      <c r="BJ108" s="697">
        <v>0</v>
      </c>
      <c r="BK108" s="697">
        <v>0</v>
      </c>
      <c r="BL108" s="697">
        <v>0</v>
      </c>
      <c r="BM108" s="697">
        <v>0</v>
      </c>
      <c r="BN108" s="697">
        <v>0</v>
      </c>
      <c r="BO108" s="697">
        <v>0</v>
      </c>
      <c r="BP108" s="697">
        <v>0</v>
      </c>
      <c r="BQ108" s="697">
        <v>0</v>
      </c>
      <c r="BR108" s="697">
        <v>0</v>
      </c>
      <c r="BS108" s="697">
        <v>0</v>
      </c>
      <c r="BT108" s="698">
        <v>0</v>
      </c>
      <c r="BU108" s="163"/>
    </row>
    <row r="109" spans="2:73" ht="15.75" hidden="1">
      <c r="B109" s="692" t="s">
        <v>208</v>
      </c>
      <c r="C109" s="692" t="s">
        <v>694</v>
      </c>
      <c r="D109" s="692" t="s">
        <v>22</v>
      </c>
      <c r="E109" s="692" t="s">
        <v>691</v>
      </c>
      <c r="F109" s="692" t="s">
        <v>696</v>
      </c>
      <c r="G109" s="692" t="s">
        <v>692</v>
      </c>
      <c r="H109" s="692">
        <v>2013</v>
      </c>
      <c r="I109" s="644" t="s">
        <v>572</v>
      </c>
      <c r="J109" s="644" t="s">
        <v>588</v>
      </c>
      <c r="K109" s="633"/>
      <c r="L109" s="696">
        <v>0</v>
      </c>
      <c r="M109" s="697">
        <v>0</v>
      </c>
      <c r="N109" s="697">
        <v>1007.6289563359999</v>
      </c>
      <c r="O109" s="697">
        <v>1003.1585377609999</v>
      </c>
      <c r="P109" s="697">
        <v>1003.1585377609999</v>
      </c>
      <c r="Q109" s="697">
        <v>995.76488100500001</v>
      </c>
      <c r="R109" s="697">
        <v>941.77068053799997</v>
      </c>
      <c r="S109" s="697">
        <v>926.78715792499997</v>
      </c>
      <c r="T109" s="697">
        <v>926.78715792499997</v>
      </c>
      <c r="U109" s="697">
        <v>926.60604586900001</v>
      </c>
      <c r="V109" s="697">
        <v>893.39123133199996</v>
      </c>
      <c r="W109" s="697">
        <v>790.34778714900006</v>
      </c>
      <c r="X109" s="697">
        <v>665.54953835000003</v>
      </c>
      <c r="Y109" s="697">
        <v>664.04785442900004</v>
      </c>
      <c r="Z109" s="697">
        <v>348.64507239400001</v>
      </c>
      <c r="AA109" s="697">
        <v>318.14869241299999</v>
      </c>
      <c r="AB109" s="697">
        <v>318.14869241299999</v>
      </c>
      <c r="AC109" s="697">
        <v>277.58031021599999</v>
      </c>
      <c r="AD109" s="697">
        <v>96.285381610000002</v>
      </c>
      <c r="AE109" s="697">
        <v>92.763490094000005</v>
      </c>
      <c r="AF109" s="697">
        <v>92.763490094000005</v>
      </c>
      <c r="AG109" s="697">
        <v>92.763490094000005</v>
      </c>
      <c r="AH109" s="697">
        <v>0</v>
      </c>
      <c r="AI109" s="697">
        <v>0</v>
      </c>
      <c r="AJ109" s="697">
        <v>0</v>
      </c>
      <c r="AK109" s="697">
        <v>0</v>
      </c>
      <c r="AL109" s="697">
        <v>0</v>
      </c>
      <c r="AM109" s="697">
        <v>0</v>
      </c>
      <c r="AN109" s="697">
        <v>0</v>
      </c>
      <c r="AO109" s="698">
        <v>0</v>
      </c>
      <c r="AP109" s="633"/>
      <c r="AQ109" s="696">
        <v>0</v>
      </c>
      <c r="AR109" s="697">
        <v>0</v>
      </c>
      <c r="AS109" s="697">
        <v>5331291.2695778701</v>
      </c>
      <c r="AT109" s="697">
        <v>5317286.5570189096</v>
      </c>
      <c r="AU109" s="697">
        <v>5317286.5570189096</v>
      </c>
      <c r="AV109" s="697">
        <v>5294305.8489489201</v>
      </c>
      <c r="AW109" s="697">
        <v>5125718.1503715096</v>
      </c>
      <c r="AX109" s="697">
        <v>5052531.1639326504</v>
      </c>
      <c r="AY109" s="697">
        <v>5052531.1639326504</v>
      </c>
      <c r="AZ109" s="697">
        <v>5043144.6978340298</v>
      </c>
      <c r="BA109" s="697">
        <v>4927105.8401609296</v>
      </c>
      <c r="BB109" s="697">
        <v>4412807.6740284599</v>
      </c>
      <c r="BC109" s="697">
        <v>3682628.6720087202</v>
      </c>
      <c r="BD109" s="697">
        <v>3604801.1350256298</v>
      </c>
      <c r="BE109" s="697">
        <v>1719538.3049059999</v>
      </c>
      <c r="BF109" s="697">
        <v>1624000.71069388</v>
      </c>
      <c r="BG109" s="697">
        <v>1624000.71069388</v>
      </c>
      <c r="BH109" s="697">
        <v>1349984.88980573</v>
      </c>
      <c r="BI109" s="697">
        <v>188596.84696460501</v>
      </c>
      <c r="BJ109" s="697">
        <v>179984.96078329501</v>
      </c>
      <c r="BK109" s="697">
        <v>179984.96078329501</v>
      </c>
      <c r="BL109" s="697">
        <v>179984.96078329501</v>
      </c>
      <c r="BM109" s="697">
        <v>0</v>
      </c>
      <c r="BN109" s="697">
        <v>0</v>
      </c>
      <c r="BO109" s="697">
        <v>0</v>
      </c>
      <c r="BP109" s="697">
        <v>0</v>
      </c>
      <c r="BQ109" s="697">
        <v>0</v>
      </c>
      <c r="BR109" s="697">
        <v>0</v>
      </c>
      <c r="BS109" s="697">
        <v>0</v>
      </c>
      <c r="BT109" s="698">
        <v>0</v>
      </c>
      <c r="BU109" s="163"/>
    </row>
    <row r="110" spans="2:73" ht="15.75" hidden="1">
      <c r="B110" s="692" t="s">
        <v>208</v>
      </c>
      <c r="C110" s="692" t="s">
        <v>694</v>
      </c>
      <c r="D110" s="692" t="s">
        <v>709</v>
      </c>
      <c r="E110" s="692" t="s">
        <v>691</v>
      </c>
      <c r="F110" s="692" t="s">
        <v>696</v>
      </c>
      <c r="G110" s="692" t="s">
        <v>692</v>
      </c>
      <c r="H110" s="692">
        <v>2013</v>
      </c>
      <c r="I110" s="644" t="s">
        <v>572</v>
      </c>
      <c r="J110" s="644" t="s">
        <v>588</v>
      </c>
      <c r="K110" s="633"/>
      <c r="L110" s="696">
        <v>0</v>
      </c>
      <c r="M110" s="697">
        <v>0</v>
      </c>
      <c r="N110" s="697">
        <v>110.33890635900001</v>
      </c>
      <c r="O110" s="697">
        <v>110.33890635900001</v>
      </c>
      <c r="P110" s="697">
        <v>106.472837224</v>
      </c>
      <c r="Q110" s="697">
        <v>96.037296600999994</v>
      </c>
      <c r="R110" s="697">
        <v>40.368307094000002</v>
      </c>
      <c r="S110" s="697">
        <v>40.368307094000002</v>
      </c>
      <c r="T110" s="697">
        <v>40.368307094000002</v>
      </c>
      <c r="U110" s="697">
        <v>40.368307094000002</v>
      </c>
      <c r="V110" s="697">
        <v>40.368307094000002</v>
      </c>
      <c r="W110" s="697">
        <v>40.368307094000002</v>
      </c>
      <c r="X110" s="697">
        <v>38.167963931999999</v>
      </c>
      <c r="Y110" s="697">
        <v>29.953728129999998</v>
      </c>
      <c r="Z110" s="697">
        <v>0</v>
      </c>
      <c r="AA110" s="697">
        <v>0</v>
      </c>
      <c r="AB110" s="697">
        <v>0</v>
      </c>
      <c r="AC110" s="697">
        <v>0</v>
      </c>
      <c r="AD110" s="697">
        <v>0</v>
      </c>
      <c r="AE110" s="697">
        <v>0</v>
      </c>
      <c r="AF110" s="697">
        <v>0</v>
      </c>
      <c r="AG110" s="697">
        <v>0</v>
      </c>
      <c r="AH110" s="697">
        <v>0</v>
      </c>
      <c r="AI110" s="697">
        <v>0</v>
      </c>
      <c r="AJ110" s="697">
        <v>0</v>
      </c>
      <c r="AK110" s="697">
        <v>0</v>
      </c>
      <c r="AL110" s="697">
        <v>0</v>
      </c>
      <c r="AM110" s="697">
        <v>0</v>
      </c>
      <c r="AN110" s="697">
        <v>0</v>
      </c>
      <c r="AO110" s="698">
        <v>0</v>
      </c>
      <c r="AP110" s="633"/>
      <c r="AQ110" s="696">
        <v>0</v>
      </c>
      <c r="AR110" s="697">
        <v>0</v>
      </c>
      <c r="AS110" s="697">
        <v>386912.716400226</v>
      </c>
      <c r="AT110" s="697">
        <v>386912.716400226</v>
      </c>
      <c r="AU110" s="697">
        <v>373205.18190576998</v>
      </c>
      <c r="AV110" s="697">
        <v>333368.16889166902</v>
      </c>
      <c r="AW110" s="697">
        <v>147505.98294481501</v>
      </c>
      <c r="AX110" s="697">
        <v>147505.98294481501</v>
      </c>
      <c r="AY110" s="697">
        <v>147505.98294481501</v>
      </c>
      <c r="AZ110" s="697">
        <v>147505.98294481501</v>
      </c>
      <c r="BA110" s="697">
        <v>147505.98294481501</v>
      </c>
      <c r="BB110" s="697">
        <v>147505.98294481501</v>
      </c>
      <c r="BC110" s="697">
        <v>127544.74506928401</v>
      </c>
      <c r="BD110" s="697">
        <v>99697.262576024994</v>
      </c>
      <c r="BE110" s="697">
        <v>0</v>
      </c>
      <c r="BF110" s="697">
        <v>0</v>
      </c>
      <c r="BG110" s="697">
        <v>0</v>
      </c>
      <c r="BH110" s="697">
        <v>0</v>
      </c>
      <c r="BI110" s="697">
        <v>0</v>
      </c>
      <c r="BJ110" s="697">
        <v>0</v>
      </c>
      <c r="BK110" s="697">
        <v>0</v>
      </c>
      <c r="BL110" s="697">
        <v>0</v>
      </c>
      <c r="BM110" s="697">
        <v>0</v>
      </c>
      <c r="BN110" s="697">
        <v>0</v>
      </c>
      <c r="BO110" s="697">
        <v>0</v>
      </c>
      <c r="BP110" s="697">
        <v>0</v>
      </c>
      <c r="BQ110" s="697">
        <v>0</v>
      </c>
      <c r="BR110" s="697">
        <v>0</v>
      </c>
      <c r="BS110" s="697">
        <v>0</v>
      </c>
      <c r="BT110" s="698">
        <v>0</v>
      </c>
      <c r="BU110" s="163"/>
    </row>
    <row r="111" spans="2:73" ht="15.75" hidden="1">
      <c r="B111" s="692" t="s">
        <v>208</v>
      </c>
      <c r="C111" s="692" t="s">
        <v>690</v>
      </c>
      <c r="D111" s="692" t="s">
        <v>710</v>
      </c>
      <c r="E111" s="692" t="s">
        <v>691</v>
      </c>
      <c r="F111" s="692" t="s">
        <v>29</v>
      </c>
      <c r="G111" s="692" t="s">
        <v>692</v>
      </c>
      <c r="H111" s="692">
        <v>2013</v>
      </c>
      <c r="I111" s="644" t="s">
        <v>572</v>
      </c>
      <c r="J111" s="644" t="s">
        <v>588</v>
      </c>
      <c r="K111" s="633"/>
      <c r="L111" s="696">
        <v>0</v>
      </c>
      <c r="M111" s="697">
        <v>0</v>
      </c>
      <c r="N111" s="697">
        <v>8.4255721040000005</v>
      </c>
      <c r="O111" s="697">
        <v>8.4255721040000005</v>
      </c>
      <c r="P111" s="697">
        <v>8.1214538899999997</v>
      </c>
      <c r="Q111" s="697">
        <v>6.962101305</v>
      </c>
      <c r="R111" s="697">
        <v>6.962101305</v>
      </c>
      <c r="S111" s="697">
        <v>6.962101305</v>
      </c>
      <c r="T111" s="697">
        <v>6.962101305</v>
      </c>
      <c r="U111" s="697">
        <v>6.9523594060000002</v>
      </c>
      <c r="V111" s="697">
        <v>5.199962191</v>
      </c>
      <c r="W111" s="697">
        <v>5.199962191</v>
      </c>
      <c r="X111" s="697">
        <v>4.1769522859999997</v>
      </c>
      <c r="Y111" s="697">
        <v>4.1768353930000002</v>
      </c>
      <c r="Z111" s="697">
        <v>4.1768353930000002</v>
      </c>
      <c r="AA111" s="697">
        <v>4.1706085369999997</v>
      </c>
      <c r="AB111" s="697">
        <v>4.1706085369999997</v>
      </c>
      <c r="AC111" s="697">
        <v>4.1655075520000002</v>
      </c>
      <c r="AD111" s="697">
        <v>4.0367880060000001</v>
      </c>
      <c r="AE111" s="697">
        <v>2.3695049930000001</v>
      </c>
      <c r="AF111" s="697">
        <v>2.3695049930000001</v>
      </c>
      <c r="AG111" s="697">
        <v>2.3695049930000001</v>
      </c>
      <c r="AH111" s="697">
        <v>0</v>
      </c>
      <c r="AI111" s="697">
        <v>0</v>
      </c>
      <c r="AJ111" s="697">
        <v>0</v>
      </c>
      <c r="AK111" s="697">
        <v>0</v>
      </c>
      <c r="AL111" s="697">
        <v>0</v>
      </c>
      <c r="AM111" s="697">
        <v>0</v>
      </c>
      <c r="AN111" s="697">
        <v>0</v>
      </c>
      <c r="AO111" s="698">
        <v>0</v>
      </c>
      <c r="AP111" s="633"/>
      <c r="AQ111" s="696">
        <v>0</v>
      </c>
      <c r="AR111" s="697">
        <v>0</v>
      </c>
      <c r="AS111" s="697">
        <v>125711.367472225</v>
      </c>
      <c r="AT111" s="697">
        <v>125711.367472225</v>
      </c>
      <c r="AU111" s="697">
        <v>120866.96959938999</v>
      </c>
      <c r="AV111" s="697">
        <v>102399.265479921</v>
      </c>
      <c r="AW111" s="697">
        <v>102399.265479921</v>
      </c>
      <c r="AX111" s="697">
        <v>102399.265479921</v>
      </c>
      <c r="AY111" s="697">
        <v>102399.265479921</v>
      </c>
      <c r="AZ111" s="697">
        <v>102313.92643952899</v>
      </c>
      <c r="BA111" s="697">
        <v>74399.421653256999</v>
      </c>
      <c r="BB111" s="697">
        <v>74399.421653256999</v>
      </c>
      <c r="BC111" s="697">
        <v>67647.385863032003</v>
      </c>
      <c r="BD111" s="697">
        <v>66684.057334394005</v>
      </c>
      <c r="BE111" s="697">
        <v>66684.057334394005</v>
      </c>
      <c r="BF111" s="697">
        <v>66409.929280580007</v>
      </c>
      <c r="BG111" s="697">
        <v>66409.929280580007</v>
      </c>
      <c r="BH111" s="697">
        <v>66353.723638961004</v>
      </c>
      <c r="BI111" s="697">
        <v>64303.308153342005</v>
      </c>
      <c r="BJ111" s="697">
        <v>37744.615147151002</v>
      </c>
      <c r="BK111" s="697">
        <v>37744.615147151002</v>
      </c>
      <c r="BL111" s="697">
        <v>37744.615147151002</v>
      </c>
      <c r="BM111" s="697">
        <v>0</v>
      </c>
      <c r="BN111" s="697">
        <v>0</v>
      </c>
      <c r="BO111" s="697">
        <v>0</v>
      </c>
      <c r="BP111" s="697">
        <v>0</v>
      </c>
      <c r="BQ111" s="697">
        <v>0</v>
      </c>
      <c r="BR111" s="697">
        <v>0</v>
      </c>
      <c r="BS111" s="697">
        <v>0</v>
      </c>
      <c r="BT111" s="698">
        <v>0</v>
      </c>
      <c r="BU111" s="163"/>
    </row>
    <row r="112" spans="2:73" ht="15.75" hidden="1">
      <c r="B112" s="692" t="s">
        <v>208</v>
      </c>
      <c r="C112" s="692" t="s">
        <v>690</v>
      </c>
      <c r="D112" s="692" t="s">
        <v>2</v>
      </c>
      <c r="E112" s="692" t="s">
        <v>691</v>
      </c>
      <c r="F112" s="692" t="s">
        <v>29</v>
      </c>
      <c r="G112" s="692" t="s">
        <v>692</v>
      </c>
      <c r="H112" s="692">
        <v>2013</v>
      </c>
      <c r="I112" s="644" t="s">
        <v>572</v>
      </c>
      <c r="J112" s="644" t="s">
        <v>588</v>
      </c>
      <c r="K112" s="633"/>
      <c r="L112" s="696">
        <v>0</v>
      </c>
      <c r="M112" s="697">
        <v>0</v>
      </c>
      <c r="N112" s="697">
        <v>18.025886620000001</v>
      </c>
      <c r="O112" s="697">
        <v>18.025886620000001</v>
      </c>
      <c r="P112" s="697">
        <v>18.025886620000001</v>
      </c>
      <c r="Q112" s="697">
        <v>18.025886620000001</v>
      </c>
      <c r="R112" s="697">
        <v>0</v>
      </c>
      <c r="S112" s="697">
        <v>0</v>
      </c>
      <c r="T112" s="697">
        <v>0</v>
      </c>
      <c r="U112" s="697">
        <v>0</v>
      </c>
      <c r="V112" s="697">
        <v>0</v>
      </c>
      <c r="W112" s="697">
        <v>0</v>
      </c>
      <c r="X112" s="697">
        <v>0</v>
      </c>
      <c r="Y112" s="697">
        <v>0</v>
      </c>
      <c r="Z112" s="697">
        <v>0</v>
      </c>
      <c r="AA112" s="697">
        <v>0</v>
      </c>
      <c r="AB112" s="697">
        <v>0</v>
      </c>
      <c r="AC112" s="697">
        <v>0</v>
      </c>
      <c r="AD112" s="697">
        <v>0</v>
      </c>
      <c r="AE112" s="697">
        <v>0</v>
      </c>
      <c r="AF112" s="697">
        <v>0</v>
      </c>
      <c r="AG112" s="697">
        <v>0</v>
      </c>
      <c r="AH112" s="697">
        <v>0</v>
      </c>
      <c r="AI112" s="697">
        <v>0</v>
      </c>
      <c r="AJ112" s="697">
        <v>0</v>
      </c>
      <c r="AK112" s="697">
        <v>0</v>
      </c>
      <c r="AL112" s="697">
        <v>0</v>
      </c>
      <c r="AM112" s="697">
        <v>0</v>
      </c>
      <c r="AN112" s="697">
        <v>0</v>
      </c>
      <c r="AO112" s="698">
        <v>0</v>
      </c>
      <c r="AP112" s="633"/>
      <c r="AQ112" s="696">
        <v>0</v>
      </c>
      <c r="AR112" s="697">
        <v>0</v>
      </c>
      <c r="AS112" s="697">
        <v>32141.269380000005</v>
      </c>
      <c r="AT112" s="697">
        <v>32141.269380000005</v>
      </c>
      <c r="AU112" s="697">
        <v>32141.269380000005</v>
      </c>
      <c r="AV112" s="697">
        <v>32141.269380000005</v>
      </c>
      <c r="AW112" s="697">
        <v>0</v>
      </c>
      <c r="AX112" s="697">
        <v>0</v>
      </c>
      <c r="AY112" s="697">
        <v>0</v>
      </c>
      <c r="AZ112" s="697">
        <v>0</v>
      </c>
      <c r="BA112" s="697">
        <v>0</v>
      </c>
      <c r="BB112" s="697">
        <v>0</v>
      </c>
      <c r="BC112" s="697">
        <v>0</v>
      </c>
      <c r="BD112" s="697">
        <v>0</v>
      </c>
      <c r="BE112" s="697">
        <v>0</v>
      </c>
      <c r="BF112" s="697">
        <v>0</v>
      </c>
      <c r="BG112" s="697">
        <v>0</v>
      </c>
      <c r="BH112" s="697">
        <v>0</v>
      </c>
      <c r="BI112" s="697">
        <v>0</v>
      </c>
      <c r="BJ112" s="697">
        <v>0</v>
      </c>
      <c r="BK112" s="697">
        <v>0</v>
      </c>
      <c r="BL112" s="697">
        <v>0</v>
      </c>
      <c r="BM112" s="697">
        <v>0</v>
      </c>
      <c r="BN112" s="697">
        <v>0</v>
      </c>
      <c r="BO112" s="697">
        <v>0</v>
      </c>
      <c r="BP112" s="697">
        <v>0</v>
      </c>
      <c r="BQ112" s="697">
        <v>0</v>
      </c>
      <c r="BR112" s="697">
        <v>0</v>
      </c>
      <c r="BS112" s="697">
        <v>0</v>
      </c>
      <c r="BT112" s="698">
        <v>0</v>
      </c>
      <c r="BU112" s="163"/>
    </row>
    <row r="113" spans="2:73" ht="15.75" hidden="1">
      <c r="B113" s="692" t="s">
        <v>208</v>
      </c>
      <c r="C113" s="692" t="s">
        <v>690</v>
      </c>
      <c r="D113" s="692" t="s">
        <v>1</v>
      </c>
      <c r="E113" s="692" t="s">
        <v>691</v>
      </c>
      <c r="F113" s="692" t="s">
        <v>29</v>
      </c>
      <c r="G113" s="692" t="s">
        <v>692</v>
      </c>
      <c r="H113" s="692">
        <v>2013</v>
      </c>
      <c r="I113" s="644" t="s">
        <v>572</v>
      </c>
      <c r="J113" s="644" t="s">
        <v>588</v>
      </c>
      <c r="K113" s="633"/>
      <c r="L113" s="696">
        <v>0</v>
      </c>
      <c r="M113" s="697">
        <v>0</v>
      </c>
      <c r="N113" s="697">
        <v>12.099487692999999</v>
      </c>
      <c r="O113" s="697">
        <v>12.099487692999999</v>
      </c>
      <c r="P113" s="697">
        <v>12.099487692999999</v>
      </c>
      <c r="Q113" s="697">
        <v>11.889919633999998</v>
      </c>
      <c r="R113" s="697">
        <v>6.4327433850000002</v>
      </c>
      <c r="S113" s="697">
        <v>0</v>
      </c>
      <c r="T113" s="697">
        <v>0</v>
      </c>
      <c r="U113" s="697">
        <v>0</v>
      </c>
      <c r="V113" s="697">
        <v>0</v>
      </c>
      <c r="W113" s="697">
        <v>0</v>
      </c>
      <c r="X113" s="697">
        <v>0</v>
      </c>
      <c r="Y113" s="697">
        <v>0</v>
      </c>
      <c r="Z113" s="697">
        <v>0</v>
      </c>
      <c r="AA113" s="697">
        <v>0</v>
      </c>
      <c r="AB113" s="697">
        <v>0</v>
      </c>
      <c r="AC113" s="697">
        <v>0</v>
      </c>
      <c r="AD113" s="697">
        <v>0</v>
      </c>
      <c r="AE113" s="697">
        <v>0</v>
      </c>
      <c r="AF113" s="697">
        <v>0</v>
      </c>
      <c r="AG113" s="697">
        <v>0</v>
      </c>
      <c r="AH113" s="697">
        <v>0</v>
      </c>
      <c r="AI113" s="697">
        <v>0</v>
      </c>
      <c r="AJ113" s="697">
        <v>0</v>
      </c>
      <c r="AK113" s="697">
        <v>0</v>
      </c>
      <c r="AL113" s="697">
        <v>0</v>
      </c>
      <c r="AM113" s="697">
        <v>0</v>
      </c>
      <c r="AN113" s="697">
        <v>0</v>
      </c>
      <c r="AO113" s="698">
        <v>0</v>
      </c>
      <c r="AP113" s="633"/>
      <c r="AQ113" s="696">
        <v>0</v>
      </c>
      <c r="AR113" s="697">
        <v>0</v>
      </c>
      <c r="AS113" s="697">
        <v>77116.592397512999</v>
      </c>
      <c r="AT113" s="697">
        <v>77116.592397512999</v>
      </c>
      <c r="AU113" s="697">
        <v>77116.592397512999</v>
      </c>
      <c r="AV113" s="697">
        <v>76911.503360845993</v>
      </c>
      <c r="AW113" s="697">
        <v>43769.448790151</v>
      </c>
      <c r="AX113" s="697">
        <v>0</v>
      </c>
      <c r="AY113" s="697">
        <v>0</v>
      </c>
      <c r="AZ113" s="697">
        <v>0</v>
      </c>
      <c r="BA113" s="697">
        <v>0</v>
      </c>
      <c r="BB113" s="697">
        <v>0</v>
      </c>
      <c r="BC113" s="697">
        <v>0</v>
      </c>
      <c r="BD113" s="697">
        <v>0</v>
      </c>
      <c r="BE113" s="697">
        <v>0</v>
      </c>
      <c r="BF113" s="697">
        <v>0</v>
      </c>
      <c r="BG113" s="697">
        <v>0</v>
      </c>
      <c r="BH113" s="697">
        <v>0</v>
      </c>
      <c r="BI113" s="697">
        <v>0</v>
      </c>
      <c r="BJ113" s="697">
        <v>0</v>
      </c>
      <c r="BK113" s="697">
        <v>0</v>
      </c>
      <c r="BL113" s="697">
        <v>0</v>
      </c>
      <c r="BM113" s="697">
        <v>0</v>
      </c>
      <c r="BN113" s="697">
        <v>0</v>
      </c>
      <c r="BO113" s="697">
        <v>0</v>
      </c>
      <c r="BP113" s="697">
        <v>0</v>
      </c>
      <c r="BQ113" s="697">
        <v>0</v>
      </c>
      <c r="BR113" s="697">
        <v>0</v>
      </c>
      <c r="BS113" s="697">
        <v>0</v>
      </c>
      <c r="BT113" s="698">
        <v>0</v>
      </c>
      <c r="BU113" s="163"/>
    </row>
    <row r="114" spans="2:73" ht="15.75" hidden="1">
      <c r="B114" s="692" t="s">
        <v>208</v>
      </c>
      <c r="C114" s="692" t="s">
        <v>690</v>
      </c>
      <c r="D114" s="692" t="s">
        <v>711</v>
      </c>
      <c r="E114" s="692" t="s">
        <v>691</v>
      </c>
      <c r="F114" s="692" t="s">
        <v>29</v>
      </c>
      <c r="G114" s="692" t="s">
        <v>692</v>
      </c>
      <c r="H114" s="692">
        <v>2013</v>
      </c>
      <c r="I114" s="644" t="s">
        <v>572</v>
      </c>
      <c r="J114" s="644" t="s">
        <v>588</v>
      </c>
      <c r="K114" s="633"/>
      <c r="L114" s="696">
        <v>0</v>
      </c>
      <c r="M114" s="697">
        <v>0</v>
      </c>
      <c r="N114" s="697">
        <v>19.305651084000001</v>
      </c>
      <c r="O114" s="697">
        <v>19.305651084000001</v>
      </c>
      <c r="P114" s="697">
        <v>18.245779913</v>
      </c>
      <c r="Q114" s="697">
        <v>14.628708635000001</v>
      </c>
      <c r="R114" s="697">
        <v>14.628708635000001</v>
      </c>
      <c r="S114" s="697">
        <v>14.628708635000001</v>
      </c>
      <c r="T114" s="697">
        <v>14.628708635000001</v>
      </c>
      <c r="U114" s="697">
        <v>14.601035992</v>
      </c>
      <c r="V114" s="697">
        <v>12.549447474999999</v>
      </c>
      <c r="W114" s="697">
        <v>12.549447474999999</v>
      </c>
      <c r="X114" s="697">
        <v>9.1062411599999997</v>
      </c>
      <c r="Y114" s="697">
        <v>5.8819723279999998</v>
      </c>
      <c r="Z114" s="697">
        <v>5.8819723279999998</v>
      </c>
      <c r="AA114" s="697">
        <v>5.7661016399999996</v>
      </c>
      <c r="AB114" s="697">
        <v>5.7661016399999996</v>
      </c>
      <c r="AC114" s="697">
        <v>5.7066568220000002</v>
      </c>
      <c r="AD114" s="697">
        <v>4.925803685</v>
      </c>
      <c r="AE114" s="697">
        <v>2.8913355209999998</v>
      </c>
      <c r="AF114" s="697">
        <v>2.8913355209999998</v>
      </c>
      <c r="AG114" s="697">
        <v>2.8913355209999998</v>
      </c>
      <c r="AH114" s="697">
        <v>0</v>
      </c>
      <c r="AI114" s="697">
        <v>0</v>
      </c>
      <c r="AJ114" s="697">
        <v>0</v>
      </c>
      <c r="AK114" s="697">
        <v>0</v>
      </c>
      <c r="AL114" s="697">
        <v>0</v>
      </c>
      <c r="AM114" s="697">
        <v>0</v>
      </c>
      <c r="AN114" s="697">
        <v>0</v>
      </c>
      <c r="AO114" s="698">
        <v>0</v>
      </c>
      <c r="AP114" s="633"/>
      <c r="AQ114" s="696">
        <v>0</v>
      </c>
      <c r="AR114" s="697">
        <v>0</v>
      </c>
      <c r="AS114" s="697">
        <v>280205.10665002401</v>
      </c>
      <c r="AT114" s="697">
        <v>280205.10665002401</v>
      </c>
      <c r="AU114" s="697">
        <v>263322.07429679303</v>
      </c>
      <c r="AV114" s="697">
        <v>205704.57030615699</v>
      </c>
      <c r="AW114" s="697">
        <v>205704.57030615699</v>
      </c>
      <c r="AX114" s="697">
        <v>205704.57030615699</v>
      </c>
      <c r="AY114" s="697">
        <v>205704.57030615699</v>
      </c>
      <c r="AZ114" s="697">
        <v>205462.15795953601</v>
      </c>
      <c r="BA114" s="697">
        <v>172781.737667924</v>
      </c>
      <c r="BB114" s="697">
        <v>172781.737667924</v>
      </c>
      <c r="BC114" s="697">
        <v>150347.98449582499</v>
      </c>
      <c r="BD114" s="697">
        <v>96659.223478366999</v>
      </c>
      <c r="BE114" s="697">
        <v>96659.223478366999</v>
      </c>
      <c r="BF114" s="697">
        <v>91558.189024564999</v>
      </c>
      <c r="BG114" s="697">
        <v>91558.189024564999</v>
      </c>
      <c r="BH114" s="697">
        <v>90903.191253284007</v>
      </c>
      <c r="BI114" s="697">
        <v>78464.727845583999</v>
      </c>
      <c r="BJ114" s="697">
        <v>46057.023232945001</v>
      </c>
      <c r="BK114" s="697">
        <v>46057.023232945001</v>
      </c>
      <c r="BL114" s="697">
        <v>46057.023232945001</v>
      </c>
      <c r="BM114" s="697">
        <v>0</v>
      </c>
      <c r="BN114" s="697">
        <v>0</v>
      </c>
      <c r="BO114" s="697">
        <v>0</v>
      </c>
      <c r="BP114" s="697">
        <v>0</v>
      </c>
      <c r="BQ114" s="697">
        <v>0</v>
      </c>
      <c r="BR114" s="697">
        <v>0</v>
      </c>
      <c r="BS114" s="697">
        <v>0</v>
      </c>
      <c r="BT114" s="698">
        <v>0</v>
      </c>
      <c r="BU114" s="163"/>
    </row>
    <row r="115" spans="2:73" ht="15.75" hidden="1">
      <c r="B115" s="692" t="s">
        <v>208</v>
      </c>
      <c r="C115" s="692" t="s">
        <v>690</v>
      </c>
      <c r="D115" s="692" t="s">
        <v>14</v>
      </c>
      <c r="E115" s="692" t="s">
        <v>691</v>
      </c>
      <c r="F115" s="692" t="s">
        <v>29</v>
      </c>
      <c r="G115" s="692" t="s">
        <v>692</v>
      </c>
      <c r="H115" s="692">
        <v>2013</v>
      </c>
      <c r="I115" s="644" t="s">
        <v>572</v>
      </c>
      <c r="J115" s="644" t="s">
        <v>588</v>
      </c>
      <c r="K115" s="633"/>
      <c r="L115" s="696">
        <v>0</v>
      </c>
      <c r="M115" s="697">
        <v>0</v>
      </c>
      <c r="N115" s="697">
        <v>43.721167960000002</v>
      </c>
      <c r="O115" s="697">
        <v>43.573104633</v>
      </c>
      <c r="P115" s="697">
        <v>43.546498026999998</v>
      </c>
      <c r="Q115" s="697">
        <v>41.096533540000003</v>
      </c>
      <c r="R115" s="697">
        <v>39.872559512999999</v>
      </c>
      <c r="S115" s="697">
        <v>38.7030618</v>
      </c>
      <c r="T115" s="697">
        <v>38.032530559000001</v>
      </c>
      <c r="U115" s="697">
        <v>38.032530559000001</v>
      </c>
      <c r="V115" s="697">
        <v>28.242584041000001</v>
      </c>
      <c r="W115" s="697">
        <v>27.962383215999999</v>
      </c>
      <c r="X115" s="697">
        <v>25.769732076</v>
      </c>
      <c r="Y115" s="697">
        <v>25.769732076</v>
      </c>
      <c r="Z115" s="697">
        <v>24.156514126000001</v>
      </c>
      <c r="AA115" s="697">
        <v>24.156514126000001</v>
      </c>
      <c r="AB115" s="697">
        <v>21.662827554</v>
      </c>
      <c r="AC115" s="697">
        <v>20.474938553000001</v>
      </c>
      <c r="AD115" s="697">
        <v>20.474938553000001</v>
      </c>
      <c r="AE115" s="697">
        <v>20.474938553000001</v>
      </c>
      <c r="AF115" s="697">
        <v>20.474938553000001</v>
      </c>
      <c r="AG115" s="697">
        <v>20.474938553000001</v>
      </c>
      <c r="AH115" s="697">
        <v>1.4558952970000001</v>
      </c>
      <c r="AI115" s="697">
        <v>0</v>
      </c>
      <c r="AJ115" s="697">
        <v>0</v>
      </c>
      <c r="AK115" s="697">
        <v>0</v>
      </c>
      <c r="AL115" s="697">
        <v>0</v>
      </c>
      <c r="AM115" s="697">
        <v>0</v>
      </c>
      <c r="AN115" s="697">
        <v>0</v>
      </c>
      <c r="AO115" s="698">
        <v>0</v>
      </c>
      <c r="AP115" s="633"/>
      <c r="AQ115" s="696">
        <v>0</v>
      </c>
      <c r="AR115" s="697">
        <v>0</v>
      </c>
      <c r="AS115" s="697">
        <v>412583.735778809</v>
      </c>
      <c r="AT115" s="697">
        <v>409733.41975402797</v>
      </c>
      <c r="AU115" s="697">
        <v>409221.22557830799</v>
      </c>
      <c r="AV115" s="697">
        <v>362057.80597305298</v>
      </c>
      <c r="AW115" s="697">
        <v>338317.21718215902</v>
      </c>
      <c r="AX115" s="697">
        <v>315803.62133407599</v>
      </c>
      <c r="AY115" s="697">
        <v>302895.45577621501</v>
      </c>
      <c r="AZ115" s="697">
        <v>301450.00125503499</v>
      </c>
      <c r="BA115" s="697">
        <v>112987.123764038</v>
      </c>
      <c r="BB115" s="697">
        <v>112725.433418274</v>
      </c>
      <c r="BC115" s="697">
        <v>93546.176109313994</v>
      </c>
      <c r="BD115" s="697">
        <v>93546.176109313994</v>
      </c>
      <c r="BE115" s="697">
        <v>88182.782676696996</v>
      </c>
      <c r="BF115" s="697">
        <v>88182.782676696996</v>
      </c>
      <c r="BG115" s="697">
        <v>68657.985740661999</v>
      </c>
      <c r="BH115" s="697">
        <v>58862.301910399998</v>
      </c>
      <c r="BI115" s="697">
        <v>58862.301910399998</v>
      </c>
      <c r="BJ115" s="697">
        <v>58862.301910399998</v>
      </c>
      <c r="BK115" s="697">
        <v>58862.301910399998</v>
      </c>
      <c r="BL115" s="697">
        <v>58862.301910399998</v>
      </c>
      <c r="BM115" s="697">
        <v>10733.401977539001</v>
      </c>
      <c r="BN115" s="697">
        <v>0</v>
      </c>
      <c r="BO115" s="697">
        <v>0</v>
      </c>
      <c r="BP115" s="697">
        <v>0</v>
      </c>
      <c r="BQ115" s="697">
        <v>0</v>
      </c>
      <c r="BR115" s="697">
        <v>0</v>
      </c>
      <c r="BS115" s="697">
        <v>0</v>
      </c>
      <c r="BT115" s="698">
        <v>0</v>
      </c>
      <c r="BU115" s="163"/>
    </row>
    <row r="116" spans="2:73" ht="15.75" hidden="1">
      <c r="B116" s="692" t="s">
        <v>208</v>
      </c>
      <c r="C116" s="692" t="s">
        <v>690</v>
      </c>
      <c r="D116" s="692" t="s">
        <v>712</v>
      </c>
      <c r="E116" s="692" t="s">
        <v>691</v>
      </c>
      <c r="F116" s="692" t="s">
        <v>29</v>
      </c>
      <c r="G116" s="692" t="s">
        <v>692</v>
      </c>
      <c r="H116" s="692">
        <v>2013</v>
      </c>
      <c r="I116" s="644" t="s">
        <v>572</v>
      </c>
      <c r="J116" s="644" t="s">
        <v>588</v>
      </c>
      <c r="K116" s="633"/>
      <c r="L116" s="696">
        <v>0</v>
      </c>
      <c r="M116" s="697">
        <v>0</v>
      </c>
      <c r="N116" s="697">
        <v>393.47744114799997</v>
      </c>
      <c r="O116" s="697">
        <v>393.47744114799997</v>
      </c>
      <c r="P116" s="697">
        <v>393.47744114799997</v>
      </c>
      <c r="Q116" s="697">
        <v>393.47744114799997</v>
      </c>
      <c r="R116" s="697">
        <v>393.47744114799997</v>
      </c>
      <c r="S116" s="697">
        <v>393.47744114799997</v>
      </c>
      <c r="T116" s="697">
        <v>393.47744114799997</v>
      </c>
      <c r="U116" s="697">
        <v>393.47744114799997</v>
      </c>
      <c r="V116" s="697">
        <v>393.47744114799997</v>
      </c>
      <c r="W116" s="697">
        <v>393.47744114799997</v>
      </c>
      <c r="X116" s="697">
        <v>393.47744114799997</v>
      </c>
      <c r="Y116" s="697">
        <v>393.47744114799997</v>
      </c>
      <c r="Z116" s="697">
        <v>393.47744114799997</v>
      </c>
      <c r="AA116" s="697">
        <v>393.47744114799997</v>
      </c>
      <c r="AB116" s="697">
        <v>393.47744114799997</v>
      </c>
      <c r="AC116" s="697">
        <v>393.47744114799997</v>
      </c>
      <c r="AD116" s="697">
        <v>393.47744114799997</v>
      </c>
      <c r="AE116" s="697">
        <v>393.47744114799997</v>
      </c>
      <c r="AF116" s="697">
        <v>312.89500402300001</v>
      </c>
      <c r="AG116" s="697">
        <v>0</v>
      </c>
      <c r="AH116" s="697">
        <v>0</v>
      </c>
      <c r="AI116" s="697">
        <v>0</v>
      </c>
      <c r="AJ116" s="697">
        <v>0</v>
      </c>
      <c r="AK116" s="697">
        <v>0</v>
      </c>
      <c r="AL116" s="697">
        <v>0</v>
      </c>
      <c r="AM116" s="697">
        <v>0</v>
      </c>
      <c r="AN116" s="697">
        <v>0</v>
      </c>
      <c r="AO116" s="698">
        <v>0</v>
      </c>
      <c r="AP116" s="633"/>
      <c r="AQ116" s="696">
        <v>0</v>
      </c>
      <c r="AR116" s="697">
        <v>0</v>
      </c>
      <c r="AS116" s="697">
        <v>679618.46357708296</v>
      </c>
      <c r="AT116" s="697">
        <v>679618.46357708296</v>
      </c>
      <c r="AU116" s="697">
        <v>679618.46357708296</v>
      </c>
      <c r="AV116" s="697">
        <v>679618.46357708296</v>
      </c>
      <c r="AW116" s="697">
        <v>679618.46357708296</v>
      </c>
      <c r="AX116" s="697">
        <v>679618.46357708296</v>
      </c>
      <c r="AY116" s="697">
        <v>679618.46357708296</v>
      </c>
      <c r="AZ116" s="697">
        <v>679618.46357708296</v>
      </c>
      <c r="BA116" s="697">
        <v>679618.46357708296</v>
      </c>
      <c r="BB116" s="697">
        <v>679618.46357708296</v>
      </c>
      <c r="BC116" s="697">
        <v>679618.46357708296</v>
      </c>
      <c r="BD116" s="697">
        <v>679618.46357708296</v>
      </c>
      <c r="BE116" s="697">
        <v>679618.46357708296</v>
      </c>
      <c r="BF116" s="697">
        <v>679618.46357708296</v>
      </c>
      <c r="BG116" s="697">
        <v>679618.46357708296</v>
      </c>
      <c r="BH116" s="697">
        <v>679618.46357708296</v>
      </c>
      <c r="BI116" s="697">
        <v>679618.46357708296</v>
      </c>
      <c r="BJ116" s="697">
        <v>679618.46357708296</v>
      </c>
      <c r="BK116" s="697">
        <v>607557.26297779498</v>
      </c>
      <c r="BL116" s="697">
        <v>0</v>
      </c>
      <c r="BM116" s="697">
        <v>0</v>
      </c>
      <c r="BN116" s="697">
        <v>0</v>
      </c>
      <c r="BO116" s="697">
        <v>0</v>
      </c>
      <c r="BP116" s="697">
        <v>0</v>
      </c>
      <c r="BQ116" s="697">
        <v>0</v>
      </c>
      <c r="BR116" s="697">
        <v>0</v>
      </c>
      <c r="BS116" s="697">
        <v>0</v>
      </c>
      <c r="BT116" s="698">
        <v>0</v>
      </c>
      <c r="BU116" s="163"/>
    </row>
    <row r="117" spans="2:73" ht="15.75" hidden="1">
      <c r="B117" s="692" t="s">
        <v>208</v>
      </c>
      <c r="C117" s="692" t="s">
        <v>690</v>
      </c>
      <c r="D117" s="692" t="s">
        <v>707</v>
      </c>
      <c r="E117" s="692" t="s">
        <v>691</v>
      </c>
      <c r="F117" s="692" t="s">
        <v>29</v>
      </c>
      <c r="G117" s="692" t="s">
        <v>693</v>
      </c>
      <c r="H117" s="692">
        <v>2013</v>
      </c>
      <c r="I117" s="644" t="s">
        <v>572</v>
      </c>
      <c r="J117" s="644" t="s">
        <v>588</v>
      </c>
      <c r="K117" s="633"/>
      <c r="L117" s="696">
        <v>0</v>
      </c>
      <c r="M117" s="697">
        <v>0</v>
      </c>
      <c r="N117" s="697">
        <v>30.286740000000002</v>
      </c>
      <c r="O117" s="697">
        <v>0</v>
      </c>
      <c r="P117" s="697">
        <v>0</v>
      </c>
      <c r="Q117" s="697">
        <v>0</v>
      </c>
      <c r="R117" s="697">
        <v>0</v>
      </c>
      <c r="S117" s="697">
        <v>0</v>
      </c>
      <c r="T117" s="697">
        <v>0</v>
      </c>
      <c r="U117" s="697">
        <v>0</v>
      </c>
      <c r="V117" s="697">
        <v>0</v>
      </c>
      <c r="W117" s="697">
        <v>0</v>
      </c>
      <c r="X117" s="697">
        <v>0</v>
      </c>
      <c r="Y117" s="697">
        <v>0</v>
      </c>
      <c r="Z117" s="697">
        <v>0</v>
      </c>
      <c r="AA117" s="697">
        <v>0</v>
      </c>
      <c r="AB117" s="697">
        <v>0</v>
      </c>
      <c r="AC117" s="697">
        <v>0</v>
      </c>
      <c r="AD117" s="697">
        <v>0</v>
      </c>
      <c r="AE117" s="697">
        <v>0</v>
      </c>
      <c r="AF117" s="697">
        <v>0</v>
      </c>
      <c r="AG117" s="697">
        <v>0</v>
      </c>
      <c r="AH117" s="697">
        <v>0</v>
      </c>
      <c r="AI117" s="697">
        <v>0</v>
      </c>
      <c r="AJ117" s="697">
        <v>0</v>
      </c>
      <c r="AK117" s="697">
        <v>0</v>
      </c>
      <c r="AL117" s="697">
        <v>0</v>
      </c>
      <c r="AM117" s="697">
        <v>0</v>
      </c>
      <c r="AN117" s="697">
        <v>0</v>
      </c>
      <c r="AO117" s="698">
        <v>0</v>
      </c>
      <c r="AP117" s="633"/>
      <c r="AQ117" s="696">
        <v>0</v>
      </c>
      <c r="AR117" s="697">
        <v>0</v>
      </c>
      <c r="AS117" s="697">
        <v>8.1996839999999995</v>
      </c>
      <c r="AT117" s="697">
        <v>0</v>
      </c>
      <c r="AU117" s="697">
        <v>0</v>
      </c>
      <c r="AV117" s="697">
        <v>0</v>
      </c>
      <c r="AW117" s="697">
        <v>0</v>
      </c>
      <c r="AX117" s="697">
        <v>0</v>
      </c>
      <c r="AY117" s="697">
        <v>0</v>
      </c>
      <c r="AZ117" s="697">
        <v>0</v>
      </c>
      <c r="BA117" s="697">
        <v>0</v>
      </c>
      <c r="BB117" s="697">
        <v>0</v>
      </c>
      <c r="BC117" s="697">
        <v>0</v>
      </c>
      <c r="BD117" s="697">
        <v>0</v>
      </c>
      <c r="BE117" s="697">
        <v>0</v>
      </c>
      <c r="BF117" s="697">
        <v>0</v>
      </c>
      <c r="BG117" s="697">
        <v>0</v>
      </c>
      <c r="BH117" s="697">
        <v>0</v>
      </c>
      <c r="BI117" s="697">
        <v>0</v>
      </c>
      <c r="BJ117" s="697">
        <v>0</v>
      </c>
      <c r="BK117" s="697">
        <v>0</v>
      </c>
      <c r="BL117" s="697">
        <v>0</v>
      </c>
      <c r="BM117" s="697">
        <v>0</v>
      </c>
      <c r="BN117" s="697">
        <v>0</v>
      </c>
      <c r="BO117" s="697">
        <v>0</v>
      </c>
      <c r="BP117" s="697">
        <v>0</v>
      </c>
      <c r="BQ117" s="697">
        <v>0</v>
      </c>
      <c r="BR117" s="697">
        <v>0</v>
      </c>
      <c r="BS117" s="697">
        <v>0</v>
      </c>
      <c r="BT117" s="698">
        <v>0</v>
      </c>
      <c r="BU117" s="163"/>
    </row>
    <row r="118" spans="2:73" ht="15.75" hidden="1">
      <c r="B118" s="692" t="s">
        <v>208</v>
      </c>
      <c r="C118" s="692" t="s">
        <v>690</v>
      </c>
      <c r="D118" s="692" t="s">
        <v>708</v>
      </c>
      <c r="E118" s="692" t="s">
        <v>691</v>
      </c>
      <c r="F118" s="692" t="s">
        <v>29</v>
      </c>
      <c r="G118" s="692" t="s">
        <v>693</v>
      </c>
      <c r="H118" s="692">
        <v>2013</v>
      </c>
      <c r="I118" s="644" t="s">
        <v>572</v>
      </c>
      <c r="J118" s="644" t="s">
        <v>588</v>
      </c>
      <c r="K118" s="633"/>
      <c r="L118" s="696">
        <v>0</v>
      </c>
      <c r="M118" s="697">
        <v>0</v>
      </c>
      <c r="N118" s="697">
        <v>0</v>
      </c>
      <c r="O118" s="697">
        <v>0</v>
      </c>
      <c r="P118" s="697">
        <v>0</v>
      </c>
      <c r="Q118" s="697">
        <v>0</v>
      </c>
      <c r="R118" s="697">
        <v>0</v>
      </c>
      <c r="S118" s="697">
        <v>0</v>
      </c>
      <c r="T118" s="697">
        <v>0</v>
      </c>
      <c r="U118" s="697">
        <v>0</v>
      </c>
      <c r="V118" s="697">
        <v>0</v>
      </c>
      <c r="W118" s="697">
        <v>0</v>
      </c>
      <c r="X118" s="697">
        <v>0</v>
      </c>
      <c r="Y118" s="697">
        <v>0</v>
      </c>
      <c r="Z118" s="697">
        <v>0</v>
      </c>
      <c r="AA118" s="697">
        <v>0</v>
      </c>
      <c r="AB118" s="697">
        <v>0</v>
      </c>
      <c r="AC118" s="697">
        <v>0</v>
      </c>
      <c r="AD118" s="697">
        <v>0</v>
      </c>
      <c r="AE118" s="697">
        <v>0</v>
      </c>
      <c r="AF118" s="697">
        <v>0</v>
      </c>
      <c r="AG118" s="697">
        <v>0</v>
      </c>
      <c r="AH118" s="697">
        <v>0</v>
      </c>
      <c r="AI118" s="697">
        <v>0</v>
      </c>
      <c r="AJ118" s="697">
        <v>0</v>
      </c>
      <c r="AK118" s="697">
        <v>0</v>
      </c>
      <c r="AL118" s="697">
        <v>0</v>
      </c>
      <c r="AM118" s="697">
        <v>0</v>
      </c>
      <c r="AN118" s="697">
        <v>0</v>
      </c>
      <c r="AO118" s="698">
        <v>0</v>
      </c>
      <c r="AP118" s="633"/>
      <c r="AQ118" s="696">
        <v>0</v>
      </c>
      <c r="AR118" s="697">
        <v>0</v>
      </c>
      <c r="AS118" s="697">
        <v>0</v>
      </c>
      <c r="AT118" s="697">
        <v>0</v>
      </c>
      <c r="AU118" s="697">
        <v>0</v>
      </c>
      <c r="AV118" s="697">
        <v>0</v>
      </c>
      <c r="AW118" s="697">
        <v>0</v>
      </c>
      <c r="AX118" s="697">
        <v>0</v>
      </c>
      <c r="AY118" s="697">
        <v>0</v>
      </c>
      <c r="AZ118" s="697">
        <v>0</v>
      </c>
      <c r="BA118" s="697">
        <v>0</v>
      </c>
      <c r="BB118" s="697">
        <v>0</v>
      </c>
      <c r="BC118" s="697">
        <v>0</v>
      </c>
      <c r="BD118" s="697">
        <v>0</v>
      </c>
      <c r="BE118" s="697">
        <v>0</v>
      </c>
      <c r="BF118" s="697">
        <v>0</v>
      </c>
      <c r="BG118" s="697">
        <v>0</v>
      </c>
      <c r="BH118" s="697">
        <v>0</v>
      </c>
      <c r="BI118" s="697">
        <v>0</v>
      </c>
      <c r="BJ118" s="697">
        <v>0</v>
      </c>
      <c r="BK118" s="697">
        <v>0</v>
      </c>
      <c r="BL118" s="697">
        <v>0</v>
      </c>
      <c r="BM118" s="697">
        <v>0</v>
      </c>
      <c r="BN118" s="697">
        <v>0</v>
      </c>
      <c r="BO118" s="697">
        <v>0</v>
      </c>
      <c r="BP118" s="697">
        <v>0</v>
      </c>
      <c r="BQ118" s="697">
        <v>0</v>
      </c>
      <c r="BR118" s="697">
        <v>0</v>
      </c>
      <c r="BS118" s="697">
        <v>0</v>
      </c>
      <c r="BT118" s="698">
        <v>0</v>
      </c>
      <c r="BU118" s="163"/>
    </row>
    <row r="119" spans="2:73" ht="15.75" hidden="1">
      <c r="B119" s="692" t="s">
        <v>208</v>
      </c>
      <c r="C119" s="692" t="s">
        <v>698</v>
      </c>
      <c r="D119" s="692" t="s">
        <v>706</v>
      </c>
      <c r="E119" s="692" t="s">
        <v>691</v>
      </c>
      <c r="F119" s="692" t="s">
        <v>698</v>
      </c>
      <c r="G119" s="692" t="s">
        <v>693</v>
      </c>
      <c r="H119" s="692">
        <v>2013</v>
      </c>
      <c r="I119" s="644" t="s">
        <v>572</v>
      </c>
      <c r="J119" s="644" t="s">
        <v>588</v>
      </c>
      <c r="K119" s="633"/>
      <c r="L119" s="696">
        <v>0</v>
      </c>
      <c r="M119" s="697">
        <v>0</v>
      </c>
      <c r="N119" s="697">
        <v>6242.2839999999997</v>
      </c>
      <c r="O119" s="697">
        <v>0</v>
      </c>
      <c r="P119" s="697">
        <v>0</v>
      </c>
      <c r="Q119" s="697">
        <v>0</v>
      </c>
      <c r="R119" s="697">
        <v>0</v>
      </c>
      <c r="S119" s="697">
        <v>0</v>
      </c>
      <c r="T119" s="697">
        <v>0</v>
      </c>
      <c r="U119" s="697">
        <v>0</v>
      </c>
      <c r="V119" s="697">
        <v>0</v>
      </c>
      <c r="W119" s="697">
        <v>0</v>
      </c>
      <c r="X119" s="697">
        <v>0</v>
      </c>
      <c r="Y119" s="697">
        <v>0</v>
      </c>
      <c r="Z119" s="697">
        <v>0</v>
      </c>
      <c r="AA119" s="697">
        <v>0</v>
      </c>
      <c r="AB119" s="697">
        <v>0</v>
      </c>
      <c r="AC119" s="697">
        <v>0</v>
      </c>
      <c r="AD119" s="697">
        <v>0</v>
      </c>
      <c r="AE119" s="697">
        <v>0</v>
      </c>
      <c r="AF119" s="697">
        <v>0</v>
      </c>
      <c r="AG119" s="697">
        <v>0</v>
      </c>
      <c r="AH119" s="697">
        <v>0</v>
      </c>
      <c r="AI119" s="697">
        <v>0</v>
      </c>
      <c r="AJ119" s="697">
        <v>0</v>
      </c>
      <c r="AK119" s="697">
        <v>0</v>
      </c>
      <c r="AL119" s="697">
        <v>0</v>
      </c>
      <c r="AM119" s="697">
        <v>0</v>
      </c>
      <c r="AN119" s="697">
        <v>0</v>
      </c>
      <c r="AO119" s="698">
        <v>0</v>
      </c>
      <c r="AP119" s="633"/>
      <c r="AQ119" s="696">
        <v>0</v>
      </c>
      <c r="AR119" s="697">
        <v>0</v>
      </c>
      <c r="AS119" s="697">
        <v>165701.79999999999</v>
      </c>
      <c r="AT119" s="697">
        <v>0</v>
      </c>
      <c r="AU119" s="697">
        <v>0</v>
      </c>
      <c r="AV119" s="697">
        <v>0</v>
      </c>
      <c r="AW119" s="697">
        <v>0</v>
      </c>
      <c r="AX119" s="697">
        <v>0</v>
      </c>
      <c r="AY119" s="697">
        <v>0</v>
      </c>
      <c r="AZ119" s="697">
        <v>0</v>
      </c>
      <c r="BA119" s="697">
        <v>0</v>
      </c>
      <c r="BB119" s="697">
        <v>0</v>
      </c>
      <c r="BC119" s="697">
        <v>0</v>
      </c>
      <c r="BD119" s="697">
        <v>0</v>
      </c>
      <c r="BE119" s="697">
        <v>0</v>
      </c>
      <c r="BF119" s="697">
        <v>0</v>
      </c>
      <c r="BG119" s="697">
        <v>0</v>
      </c>
      <c r="BH119" s="697">
        <v>0</v>
      </c>
      <c r="BI119" s="697">
        <v>0</v>
      </c>
      <c r="BJ119" s="697">
        <v>0</v>
      </c>
      <c r="BK119" s="697">
        <v>0</v>
      </c>
      <c r="BL119" s="697">
        <v>0</v>
      </c>
      <c r="BM119" s="697">
        <v>0</v>
      </c>
      <c r="BN119" s="697">
        <v>0</v>
      </c>
      <c r="BO119" s="697">
        <v>0</v>
      </c>
      <c r="BP119" s="697">
        <v>0</v>
      </c>
      <c r="BQ119" s="697">
        <v>0</v>
      </c>
      <c r="BR119" s="697">
        <v>0</v>
      </c>
      <c r="BS119" s="697">
        <v>0</v>
      </c>
      <c r="BT119" s="698">
        <v>0</v>
      </c>
      <c r="BU119" s="163"/>
    </row>
    <row r="120" spans="2:73" ht="15.75" hidden="1">
      <c r="B120" s="692" t="s">
        <v>208</v>
      </c>
      <c r="C120" s="692" t="s">
        <v>489</v>
      </c>
      <c r="D120" s="692" t="s">
        <v>490</v>
      </c>
      <c r="E120" s="692" t="s">
        <v>691</v>
      </c>
      <c r="F120" s="692" t="s">
        <v>489</v>
      </c>
      <c r="G120" s="692" t="s">
        <v>692</v>
      </c>
      <c r="H120" s="692">
        <v>2013</v>
      </c>
      <c r="I120" s="644" t="s">
        <v>572</v>
      </c>
      <c r="J120" s="644" t="s">
        <v>588</v>
      </c>
      <c r="K120" s="633"/>
      <c r="L120" s="696">
        <v>0</v>
      </c>
      <c r="M120" s="697">
        <v>0</v>
      </c>
      <c r="N120" s="697">
        <v>146.30000000000001</v>
      </c>
      <c r="O120" s="697">
        <v>146.30000000000001</v>
      </c>
      <c r="P120" s="697">
        <v>34.4</v>
      </c>
      <c r="Q120" s="697">
        <v>34.4</v>
      </c>
      <c r="R120" s="697">
        <v>34.4</v>
      </c>
      <c r="S120" s="697">
        <v>34.4</v>
      </c>
      <c r="T120" s="697">
        <v>34.4</v>
      </c>
      <c r="U120" s="697">
        <v>34.4</v>
      </c>
      <c r="V120" s="697">
        <v>34.4</v>
      </c>
      <c r="W120" s="697">
        <v>34.4</v>
      </c>
      <c r="X120" s="697">
        <v>0</v>
      </c>
      <c r="Y120" s="697">
        <v>0</v>
      </c>
      <c r="Z120" s="697">
        <v>0</v>
      </c>
      <c r="AA120" s="697">
        <v>0</v>
      </c>
      <c r="AB120" s="697">
        <v>0</v>
      </c>
      <c r="AC120" s="697">
        <v>0</v>
      </c>
      <c r="AD120" s="697">
        <v>0</v>
      </c>
      <c r="AE120" s="697">
        <v>0</v>
      </c>
      <c r="AF120" s="697">
        <v>0</v>
      </c>
      <c r="AG120" s="697">
        <v>0</v>
      </c>
      <c r="AH120" s="697">
        <v>0</v>
      </c>
      <c r="AI120" s="697">
        <v>0</v>
      </c>
      <c r="AJ120" s="697">
        <v>0</v>
      </c>
      <c r="AK120" s="697">
        <v>0</v>
      </c>
      <c r="AL120" s="697">
        <v>0</v>
      </c>
      <c r="AM120" s="697">
        <v>0</v>
      </c>
      <c r="AN120" s="697">
        <v>0</v>
      </c>
      <c r="AO120" s="698">
        <v>0</v>
      </c>
      <c r="AP120" s="633"/>
      <c r="AQ120" s="696">
        <v>0</v>
      </c>
      <c r="AR120" s="697">
        <v>0</v>
      </c>
      <c r="AS120" s="697">
        <v>911587</v>
      </c>
      <c r="AT120" s="697">
        <v>911587</v>
      </c>
      <c r="AU120" s="697">
        <v>16387</v>
      </c>
      <c r="AV120" s="697">
        <v>16387</v>
      </c>
      <c r="AW120" s="697">
        <v>16387</v>
      </c>
      <c r="AX120" s="697">
        <v>16387</v>
      </c>
      <c r="AY120" s="697">
        <v>16387</v>
      </c>
      <c r="AZ120" s="697">
        <v>16387</v>
      </c>
      <c r="BA120" s="697">
        <v>16387</v>
      </c>
      <c r="BB120" s="697">
        <v>16387</v>
      </c>
      <c r="BC120" s="697">
        <v>0</v>
      </c>
      <c r="BD120" s="697">
        <v>0</v>
      </c>
      <c r="BE120" s="697">
        <v>0</v>
      </c>
      <c r="BF120" s="697">
        <v>0</v>
      </c>
      <c r="BG120" s="697">
        <v>0</v>
      </c>
      <c r="BH120" s="697">
        <v>0</v>
      </c>
      <c r="BI120" s="697">
        <v>0</v>
      </c>
      <c r="BJ120" s="697">
        <v>0</v>
      </c>
      <c r="BK120" s="697">
        <v>0</v>
      </c>
      <c r="BL120" s="697">
        <v>0</v>
      </c>
      <c r="BM120" s="697">
        <v>0</v>
      </c>
      <c r="BN120" s="697">
        <v>0</v>
      </c>
      <c r="BO120" s="697">
        <v>0</v>
      </c>
      <c r="BP120" s="697">
        <v>0</v>
      </c>
      <c r="BQ120" s="697">
        <v>0</v>
      </c>
      <c r="BR120" s="697">
        <v>0</v>
      </c>
      <c r="BS120" s="697">
        <v>0</v>
      </c>
      <c r="BT120" s="698">
        <v>0</v>
      </c>
      <c r="BU120" s="163"/>
    </row>
    <row r="121" spans="2:73" ht="15.75" hidden="1">
      <c r="B121" s="692" t="s">
        <v>208</v>
      </c>
      <c r="C121" s="692" t="s">
        <v>694</v>
      </c>
      <c r="D121" s="692" t="s">
        <v>706</v>
      </c>
      <c r="E121" s="692" t="s">
        <v>691</v>
      </c>
      <c r="F121" s="692" t="s">
        <v>696</v>
      </c>
      <c r="G121" s="692" t="s">
        <v>693</v>
      </c>
      <c r="H121" s="692">
        <v>2013</v>
      </c>
      <c r="I121" s="644" t="s">
        <v>572</v>
      </c>
      <c r="J121" s="644" t="s">
        <v>588</v>
      </c>
      <c r="K121" s="633"/>
      <c r="L121" s="696">
        <v>0</v>
      </c>
      <c r="M121" s="697">
        <v>0</v>
      </c>
      <c r="N121" s="697">
        <v>185.5942</v>
      </c>
      <c r="O121" s="697">
        <v>0</v>
      </c>
      <c r="P121" s="697">
        <v>0</v>
      </c>
      <c r="Q121" s="697">
        <v>0</v>
      </c>
      <c r="R121" s="697">
        <v>0</v>
      </c>
      <c r="S121" s="697">
        <v>0</v>
      </c>
      <c r="T121" s="697">
        <v>0</v>
      </c>
      <c r="U121" s="697">
        <v>0</v>
      </c>
      <c r="V121" s="697">
        <v>0</v>
      </c>
      <c r="W121" s="697">
        <v>0</v>
      </c>
      <c r="X121" s="697">
        <v>0</v>
      </c>
      <c r="Y121" s="697">
        <v>0</v>
      </c>
      <c r="Z121" s="697">
        <v>0</v>
      </c>
      <c r="AA121" s="697">
        <v>0</v>
      </c>
      <c r="AB121" s="697">
        <v>0</v>
      </c>
      <c r="AC121" s="697">
        <v>0</v>
      </c>
      <c r="AD121" s="697">
        <v>0</v>
      </c>
      <c r="AE121" s="697">
        <v>0</v>
      </c>
      <c r="AF121" s="697">
        <v>0</v>
      </c>
      <c r="AG121" s="697">
        <v>0</v>
      </c>
      <c r="AH121" s="697">
        <v>0</v>
      </c>
      <c r="AI121" s="697">
        <v>0</v>
      </c>
      <c r="AJ121" s="697">
        <v>0</v>
      </c>
      <c r="AK121" s="697">
        <v>0</v>
      </c>
      <c r="AL121" s="697">
        <v>0</v>
      </c>
      <c r="AM121" s="697">
        <v>0</v>
      </c>
      <c r="AN121" s="697">
        <v>0</v>
      </c>
      <c r="AO121" s="698">
        <v>0</v>
      </c>
      <c r="AP121" s="633"/>
      <c r="AQ121" s="696">
        <v>0</v>
      </c>
      <c r="AR121" s="697">
        <v>0</v>
      </c>
      <c r="AS121" s="697">
        <v>-7281.3760000000002</v>
      </c>
      <c r="AT121" s="697">
        <v>0</v>
      </c>
      <c r="AU121" s="697">
        <v>0</v>
      </c>
      <c r="AV121" s="697">
        <v>0</v>
      </c>
      <c r="AW121" s="697">
        <v>0</v>
      </c>
      <c r="AX121" s="697">
        <v>0</v>
      </c>
      <c r="AY121" s="697">
        <v>0</v>
      </c>
      <c r="AZ121" s="697">
        <v>0</v>
      </c>
      <c r="BA121" s="697">
        <v>0</v>
      </c>
      <c r="BB121" s="697">
        <v>0</v>
      </c>
      <c r="BC121" s="697">
        <v>0</v>
      </c>
      <c r="BD121" s="697">
        <v>0</v>
      </c>
      <c r="BE121" s="697">
        <v>0</v>
      </c>
      <c r="BF121" s="697">
        <v>0</v>
      </c>
      <c r="BG121" s="697">
        <v>0</v>
      </c>
      <c r="BH121" s="697">
        <v>0</v>
      </c>
      <c r="BI121" s="697">
        <v>0</v>
      </c>
      <c r="BJ121" s="697">
        <v>0</v>
      </c>
      <c r="BK121" s="697">
        <v>0</v>
      </c>
      <c r="BL121" s="697">
        <v>0</v>
      </c>
      <c r="BM121" s="697">
        <v>0</v>
      </c>
      <c r="BN121" s="697">
        <v>0</v>
      </c>
      <c r="BO121" s="697">
        <v>0</v>
      </c>
      <c r="BP121" s="697">
        <v>0</v>
      </c>
      <c r="BQ121" s="697">
        <v>0</v>
      </c>
      <c r="BR121" s="697">
        <v>0</v>
      </c>
      <c r="BS121" s="697">
        <v>0</v>
      </c>
      <c r="BT121" s="698">
        <v>0</v>
      </c>
      <c r="BU121" s="163"/>
    </row>
    <row r="122" spans="2:73" ht="15.75" hidden="1">
      <c r="B122" s="692" t="s">
        <v>208</v>
      </c>
      <c r="C122" s="692" t="s">
        <v>698</v>
      </c>
      <c r="D122" s="692" t="s">
        <v>706</v>
      </c>
      <c r="E122" s="692" t="s">
        <v>691</v>
      </c>
      <c r="F122" s="692" t="s">
        <v>698</v>
      </c>
      <c r="G122" s="692" t="s">
        <v>693</v>
      </c>
      <c r="H122" s="692">
        <v>2013</v>
      </c>
      <c r="I122" s="644" t="s">
        <v>572</v>
      </c>
      <c r="J122" s="644" t="s">
        <v>588</v>
      </c>
      <c r="K122" s="633"/>
      <c r="L122" s="696">
        <v>0</v>
      </c>
      <c r="M122" s="697">
        <v>0</v>
      </c>
      <c r="N122" s="697">
        <v>78.714740000000006</v>
      </c>
      <c r="O122" s="697">
        <v>0</v>
      </c>
      <c r="P122" s="697">
        <v>0</v>
      </c>
      <c r="Q122" s="697">
        <v>0</v>
      </c>
      <c r="R122" s="697">
        <v>0</v>
      </c>
      <c r="S122" s="697">
        <v>0</v>
      </c>
      <c r="T122" s="697">
        <v>0</v>
      </c>
      <c r="U122" s="697">
        <v>0</v>
      </c>
      <c r="V122" s="697">
        <v>0</v>
      </c>
      <c r="W122" s="697">
        <v>0</v>
      </c>
      <c r="X122" s="697">
        <v>0</v>
      </c>
      <c r="Y122" s="697">
        <v>0</v>
      </c>
      <c r="Z122" s="697">
        <v>0</v>
      </c>
      <c r="AA122" s="697">
        <v>0</v>
      </c>
      <c r="AB122" s="697">
        <v>0</v>
      </c>
      <c r="AC122" s="697">
        <v>0</v>
      </c>
      <c r="AD122" s="697">
        <v>0</v>
      </c>
      <c r="AE122" s="697">
        <v>0</v>
      </c>
      <c r="AF122" s="697">
        <v>0</v>
      </c>
      <c r="AG122" s="697">
        <v>0</v>
      </c>
      <c r="AH122" s="697">
        <v>0</v>
      </c>
      <c r="AI122" s="697">
        <v>0</v>
      </c>
      <c r="AJ122" s="697">
        <v>0</v>
      </c>
      <c r="AK122" s="697">
        <v>0</v>
      </c>
      <c r="AL122" s="697">
        <v>0</v>
      </c>
      <c r="AM122" s="697">
        <v>0</v>
      </c>
      <c r="AN122" s="697">
        <v>0</v>
      </c>
      <c r="AO122" s="698">
        <v>0</v>
      </c>
      <c r="AP122" s="633"/>
      <c r="AQ122" s="696">
        <v>0</v>
      </c>
      <c r="AR122" s="697">
        <v>0</v>
      </c>
      <c r="AS122" s="697">
        <v>3046.6030000000001</v>
      </c>
      <c r="AT122" s="697">
        <v>0</v>
      </c>
      <c r="AU122" s="697">
        <v>0</v>
      </c>
      <c r="AV122" s="697">
        <v>0</v>
      </c>
      <c r="AW122" s="697">
        <v>0</v>
      </c>
      <c r="AX122" s="697">
        <v>0</v>
      </c>
      <c r="AY122" s="697">
        <v>0</v>
      </c>
      <c r="AZ122" s="697">
        <v>0</v>
      </c>
      <c r="BA122" s="697">
        <v>0</v>
      </c>
      <c r="BB122" s="697">
        <v>0</v>
      </c>
      <c r="BC122" s="697">
        <v>0</v>
      </c>
      <c r="BD122" s="697">
        <v>0</v>
      </c>
      <c r="BE122" s="697">
        <v>0</v>
      </c>
      <c r="BF122" s="697">
        <v>0</v>
      </c>
      <c r="BG122" s="697">
        <v>0</v>
      </c>
      <c r="BH122" s="697">
        <v>0</v>
      </c>
      <c r="BI122" s="697">
        <v>0</v>
      </c>
      <c r="BJ122" s="697">
        <v>0</v>
      </c>
      <c r="BK122" s="697">
        <v>0</v>
      </c>
      <c r="BL122" s="697">
        <v>0</v>
      </c>
      <c r="BM122" s="697">
        <v>0</v>
      </c>
      <c r="BN122" s="697">
        <v>0</v>
      </c>
      <c r="BO122" s="697">
        <v>0</v>
      </c>
      <c r="BP122" s="697">
        <v>0</v>
      </c>
      <c r="BQ122" s="697">
        <v>0</v>
      </c>
      <c r="BR122" s="697">
        <v>0</v>
      </c>
      <c r="BS122" s="697">
        <v>0</v>
      </c>
      <c r="BT122" s="698">
        <v>0</v>
      </c>
      <c r="BU122" s="163"/>
    </row>
    <row r="123" spans="2:73" ht="15.75" hidden="1">
      <c r="B123" s="692" t="s">
        <v>208</v>
      </c>
      <c r="C123" s="692" t="s">
        <v>690</v>
      </c>
      <c r="D123" s="692" t="s">
        <v>1</v>
      </c>
      <c r="E123" s="692" t="s">
        <v>691</v>
      </c>
      <c r="F123" s="692" t="s">
        <v>29</v>
      </c>
      <c r="G123" s="692" t="s">
        <v>692</v>
      </c>
      <c r="H123" s="692">
        <v>2013</v>
      </c>
      <c r="I123" s="644" t="s">
        <v>572</v>
      </c>
      <c r="J123" s="644" t="s">
        <v>588</v>
      </c>
      <c r="K123" s="633"/>
      <c r="L123" s="696">
        <v>0</v>
      </c>
      <c r="M123" s="697">
        <v>0</v>
      </c>
      <c r="N123" s="697">
        <v>1.4252908403464281E-2</v>
      </c>
      <c r="O123" s="697">
        <v>1.4252908403464281E-2</v>
      </c>
      <c r="P123" s="697">
        <v>1.4252908403464281E-2</v>
      </c>
      <c r="Q123" s="697">
        <v>1.4252908403464281E-2</v>
      </c>
      <c r="R123" s="697">
        <v>7.918396704130734E-3</v>
      </c>
      <c r="S123" s="697">
        <v>0</v>
      </c>
      <c r="T123" s="697">
        <v>0</v>
      </c>
      <c r="U123" s="697">
        <v>0</v>
      </c>
      <c r="V123" s="697">
        <v>0</v>
      </c>
      <c r="W123" s="697">
        <v>0</v>
      </c>
      <c r="X123" s="697">
        <v>0</v>
      </c>
      <c r="Y123" s="697">
        <v>0</v>
      </c>
      <c r="Z123" s="697">
        <v>0</v>
      </c>
      <c r="AA123" s="697">
        <v>0</v>
      </c>
      <c r="AB123" s="697">
        <v>0</v>
      </c>
      <c r="AC123" s="697">
        <v>0</v>
      </c>
      <c r="AD123" s="697">
        <v>0</v>
      </c>
      <c r="AE123" s="697">
        <v>0</v>
      </c>
      <c r="AF123" s="697">
        <v>0</v>
      </c>
      <c r="AG123" s="697">
        <v>0</v>
      </c>
      <c r="AH123" s="697">
        <v>0</v>
      </c>
      <c r="AI123" s="697">
        <v>0</v>
      </c>
      <c r="AJ123" s="697">
        <v>0</v>
      </c>
      <c r="AK123" s="697">
        <v>0</v>
      </c>
      <c r="AL123" s="697">
        <v>0</v>
      </c>
      <c r="AM123" s="697">
        <v>0</v>
      </c>
      <c r="AN123" s="697">
        <v>0</v>
      </c>
      <c r="AO123" s="698">
        <v>0</v>
      </c>
      <c r="AP123" s="633"/>
      <c r="AQ123" s="696">
        <v>0</v>
      </c>
      <c r="AR123" s="697">
        <v>0</v>
      </c>
      <c r="AS123" s="697">
        <v>99.743545667707167</v>
      </c>
      <c r="AT123" s="697">
        <v>99.743545667707167</v>
      </c>
      <c r="AU123" s="697">
        <v>99.743545667707167</v>
      </c>
      <c r="AV123" s="697">
        <v>99.743545667707167</v>
      </c>
      <c r="AW123" s="697">
        <v>53.87807940568262</v>
      </c>
      <c r="AX123" s="697">
        <v>0</v>
      </c>
      <c r="AY123" s="697">
        <v>0</v>
      </c>
      <c r="AZ123" s="697">
        <v>0</v>
      </c>
      <c r="BA123" s="697">
        <v>0</v>
      </c>
      <c r="BB123" s="697">
        <v>0</v>
      </c>
      <c r="BC123" s="697">
        <v>0</v>
      </c>
      <c r="BD123" s="697">
        <v>0</v>
      </c>
      <c r="BE123" s="697">
        <v>0</v>
      </c>
      <c r="BF123" s="697">
        <v>0</v>
      </c>
      <c r="BG123" s="697">
        <v>0</v>
      </c>
      <c r="BH123" s="697">
        <v>0</v>
      </c>
      <c r="BI123" s="697">
        <v>0</v>
      </c>
      <c r="BJ123" s="697">
        <v>0</v>
      </c>
      <c r="BK123" s="697">
        <v>0</v>
      </c>
      <c r="BL123" s="697">
        <v>0</v>
      </c>
      <c r="BM123" s="697">
        <v>0</v>
      </c>
      <c r="BN123" s="697">
        <v>0</v>
      </c>
      <c r="BO123" s="697">
        <v>0</v>
      </c>
      <c r="BP123" s="697">
        <v>0</v>
      </c>
      <c r="BQ123" s="697">
        <v>0</v>
      </c>
      <c r="BR123" s="697">
        <v>0</v>
      </c>
      <c r="BS123" s="697">
        <v>0</v>
      </c>
      <c r="BT123" s="698">
        <v>0</v>
      </c>
      <c r="BU123" s="163"/>
    </row>
    <row r="124" spans="2:73" ht="15.75" hidden="1">
      <c r="B124" s="692" t="s">
        <v>208</v>
      </c>
      <c r="C124" s="692" t="s">
        <v>694</v>
      </c>
      <c r="D124" s="692" t="s">
        <v>20</v>
      </c>
      <c r="E124" s="692" t="s">
        <v>691</v>
      </c>
      <c r="F124" s="692" t="s">
        <v>714</v>
      </c>
      <c r="G124" s="692" t="s">
        <v>692</v>
      </c>
      <c r="H124" s="692">
        <v>2013</v>
      </c>
      <c r="I124" s="644" t="s">
        <v>573</v>
      </c>
      <c r="J124" s="644" t="s">
        <v>581</v>
      </c>
      <c r="K124" s="633"/>
      <c r="L124" s="696">
        <v>0</v>
      </c>
      <c r="M124" s="697">
        <v>0</v>
      </c>
      <c r="N124" s="697">
        <v>2.3380121E-2</v>
      </c>
      <c r="O124" s="697">
        <v>2.3380121E-2</v>
      </c>
      <c r="P124" s="697">
        <v>2.3380121E-2</v>
      </c>
      <c r="Q124" s="697">
        <v>2.3380121E-2</v>
      </c>
      <c r="R124" s="697">
        <v>0</v>
      </c>
      <c r="S124" s="697">
        <v>0</v>
      </c>
      <c r="T124" s="697">
        <v>0</v>
      </c>
      <c r="U124" s="697">
        <v>0</v>
      </c>
      <c r="V124" s="697">
        <v>0</v>
      </c>
      <c r="W124" s="697">
        <v>0</v>
      </c>
      <c r="X124" s="697">
        <v>0</v>
      </c>
      <c r="Y124" s="697">
        <v>0</v>
      </c>
      <c r="Z124" s="697">
        <v>0</v>
      </c>
      <c r="AA124" s="697">
        <v>0</v>
      </c>
      <c r="AB124" s="697">
        <v>0</v>
      </c>
      <c r="AC124" s="697">
        <v>0</v>
      </c>
      <c r="AD124" s="697">
        <v>0</v>
      </c>
      <c r="AE124" s="697">
        <v>0</v>
      </c>
      <c r="AF124" s="697">
        <v>0</v>
      </c>
      <c r="AG124" s="697">
        <v>0</v>
      </c>
      <c r="AH124" s="697">
        <v>0</v>
      </c>
      <c r="AI124" s="697">
        <v>0</v>
      </c>
      <c r="AJ124" s="697">
        <v>0</v>
      </c>
      <c r="AK124" s="697">
        <v>0</v>
      </c>
      <c r="AL124" s="697">
        <v>0</v>
      </c>
      <c r="AM124" s="697">
        <v>0</v>
      </c>
      <c r="AN124" s="697">
        <v>0</v>
      </c>
      <c r="AO124" s="698">
        <v>0</v>
      </c>
      <c r="AP124" s="633"/>
      <c r="AQ124" s="696">
        <v>0</v>
      </c>
      <c r="AR124" s="697">
        <v>0</v>
      </c>
      <c r="AS124" s="697">
        <v>128.54037959999999</v>
      </c>
      <c r="AT124" s="697">
        <v>128.54037959999999</v>
      </c>
      <c r="AU124" s="697">
        <v>128.54037959999999</v>
      </c>
      <c r="AV124" s="697">
        <v>128.54037959999999</v>
      </c>
      <c r="AW124" s="697">
        <v>0</v>
      </c>
      <c r="AX124" s="697">
        <v>0</v>
      </c>
      <c r="AY124" s="697">
        <v>0</v>
      </c>
      <c r="AZ124" s="697">
        <v>0</v>
      </c>
      <c r="BA124" s="697">
        <v>0</v>
      </c>
      <c r="BB124" s="697">
        <v>0</v>
      </c>
      <c r="BC124" s="697">
        <v>0</v>
      </c>
      <c r="BD124" s="697">
        <v>0</v>
      </c>
      <c r="BE124" s="697">
        <v>0</v>
      </c>
      <c r="BF124" s="697">
        <v>0</v>
      </c>
      <c r="BG124" s="697">
        <v>0</v>
      </c>
      <c r="BH124" s="697">
        <v>0</v>
      </c>
      <c r="BI124" s="697">
        <v>0</v>
      </c>
      <c r="BJ124" s="697">
        <v>0</v>
      </c>
      <c r="BK124" s="697">
        <v>0</v>
      </c>
      <c r="BL124" s="697">
        <v>0</v>
      </c>
      <c r="BM124" s="697">
        <v>0</v>
      </c>
      <c r="BN124" s="697">
        <v>0</v>
      </c>
      <c r="BO124" s="697">
        <v>0</v>
      </c>
      <c r="BP124" s="697">
        <v>0</v>
      </c>
      <c r="BQ124" s="697">
        <v>0</v>
      </c>
      <c r="BR124" s="697">
        <v>0</v>
      </c>
      <c r="BS124" s="697">
        <v>0</v>
      </c>
      <c r="BT124" s="698">
        <v>0</v>
      </c>
      <c r="BU124" s="163"/>
    </row>
    <row r="125" spans="2:73" ht="15.75" hidden="1">
      <c r="B125" s="692" t="s">
        <v>208</v>
      </c>
      <c r="C125" s="692" t="s">
        <v>694</v>
      </c>
      <c r="D125" s="692" t="s">
        <v>20</v>
      </c>
      <c r="E125" s="692" t="s">
        <v>691</v>
      </c>
      <c r="F125" s="692" t="s">
        <v>714</v>
      </c>
      <c r="G125" s="692" t="s">
        <v>692</v>
      </c>
      <c r="H125" s="692">
        <v>2013</v>
      </c>
      <c r="I125" s="644" t="s">
        <v>573</v>
      </c>
      <c r="J125" s="644" t="s">
        <v>581</v>
      </c>
      <c r="K125" s="633"/>
      <c r="L125" s="696">
        <v>0</v>
      </c>
      <c r="M125" s="697">
        <v>0</v>
      </c>
      <c r="N125" s="697">
        <v>8.8185216529999995</v>
      </c>
      <c r="O125" s="697">
        <v>8.8185216529999995</v>
      </c>
      <c r="P125" s="697">
        <v>8.8185216529999995</v>
      </c>
      <c r="Q125" s="697">
        <v>8.8185216529999995</v>
      </c>
      <c r="R125" s="697">
        <v>0</v>
      </c>
      <c r="S125" s="697">
        <v>0</v>
      </c>
      <c r="T125" s="697">
        <v>0</v>
      </c>
      <c r="U125" s="697">
        <v>0</v>
      </c>
      <c r="V125" s="697">
        <v>0</v>
      </c>
      <c r="W125" s="697">
        <v>0</v>
      </c>
      <c r="X125" s="697">
        <v>0</v>
      </c>
      <c r="Y125" s="697">
        <v>0</v>
      </c>
      <c r="Z125" s="697">
        <v>0</v>
      </c>
      <c r="AA125" s="697">
        <v>0</v>
      </c>
      <c r="AB125" s="697">
        <v>0</v>
      </c>
      <c r="AC125" s="697">
        <v>0</v>
      </c>
      <c r="AD125" s="697">
        <v>0</v>
      </c>
      <c r="AE125" s="697">
        <v>0</v>
      </c>
      <c r="AF125" s="697">
        <v>0</v>
      </c>
      <c r="AG125" s="697">
        <v>0</v>
      </c>
      <c r="AH125" s="697">
        <v>0</v>
      </c>
      <c r="AI125" s="697">
        <v>0</v>
      </c>
      <c r="AJ125" s="697">
        <v>0</v>
      </c>
      <c r="AK125" s="697">
        <v>0</v>
      </c>
      <c r="AL125" s="697">
        <v>0</v>
      </c>
      <c r="AM125" s="697">
        <v>0</v>
      </c>
      <c r="AN125" s="697">
        <v>0</v>
      </c>
      <c r="AO125" s="698">
        <v>0</v>
      </c>
      <c r="AP125" s="633"/>
      <c r="AQ125" s="696">
        <v>0</v>
      </c>
      <c r="AR125" s="697">
        <v>0</v>
      </c>
      <c r="AS125" s="697">
        <v>48482.902889999998</v>
      </c>
      <c r="AT125" s="697">
        <v>48482.902889999998</v>
      </c>
      <c r="AU125" s="697">
        <v>48482.902889999998</v>
      </c>
      <c r="AV125" s="697">
        <v>48482.902889999998</v>
      </c>
      <c r="AW125" s="697">
        <v>0</v>
      </c>
      <c r="AX125" s="697">
        <v>0</v>
      </c>
      <c r="AY125" s="697">
        <v>0</v>
      </c>
      <c r="AZ125" s="697">
        <v>0</v>
      </c>
      <c r="BA125" s="697">
        <v>0</v>
      </c>
      <c r="BB125" s="697">
        <v>0</v>
      </c>
      <c r="BC125" s="697">
        <v>0</v>
      </c>
      <c r="BD125" s="697">
        <v>0</v>
      </c>
      <c r="BE125" s="697">
        <v>0</v>
      </c>
      <c r="BF125" s="697">
        <v>0</v>
      </c>
      <c r="BG125" s="697">
        <v>0</v>
      </c>
      <c r="BH125" s="697">
        <v>0</v>
      </c>
      <c r="BI125" s="697">
        <v>0</v>
      </c>
      <c r="BJ125" s="697">
        <v>0</v>
      </c>
      <c r="BK125" s="697">
        <v>0</v>
      </c>
      <c r="BL125" s="697">
        <v>0</v>
      </c>
      <c r="BM125" s="697">
        <v>0</v>
      </c>
      <c r="BN125" s="697">
        <v>0</v>
      </c>
      <c r="BO125" s="697">
        <v>0</v>
      </c>
      <c r="BP125" s="697">
        <v>0</v>
      </c>
      <c r="BQ125" s="697">
        <v>0</v>
      </c>
      <c r="BR125" s="697">
        <v>0</v>
      </c>
      <c r="BS125" s="697">
        <v>0</v>
      </c>
      <c r="BT125" s="698">
        <v>0</v>
      </c>
      <c r="BU125" s="163"/>
    </row>
    <row r="126" spans="2:73" ht="15.75" hidden="1">
      <c r="B126" s="692" t="s">
        <v>208</v>
      </c>
      <c r="C126" s="692" t="s">
        <v>694</v>
      </c>
      <c r="D126" s="692" t="s">
        <v>17</v>
      </c>
      <c r="E126" s="692" t="s">
        <v>691</v>
      </c>
      <c r="F126" s="692" t="s">
        <v>714</v>
      </c>
      <c r="G126" s="692" t="s">
        <v>692</v>
      </c>
      <c r="H126" s="692">
        <v>2013</v>
      </c>
      <c r="I126" s="644" t="s">
        <v>573</v>
      </c>
      <c r="J126" s="644" t="s">
        <v>581</v>
      </c>
      <c r="K126" s="633"/>
      <c r="L126" s="696">
        <v>0</v>
      </c>
      <c r="M126" s="697">
        <v>0</v>
      </c>
      <c r="N126" s="697">
        <v>17.527767950000001</v>
      </c>
      <c r="O126" s="697">
        <v>17.527767950000001</v>
      </c>
      <c r="P126" s="697">
        <v>17.527767950000001</v>
      </c>
      <c r="Q126" s="697">
        <v>17.527767950000001</v>
      </c>
      <c r="R126" s="697">
        <v>17.527767950000001</v>
      </c>
      <c r="S126" s="697">
        <v>17.527767950000001</v>
      </c>
      <c r="T126" s="697">
        <v>17.527767950000001</v>
      </c>
      <c r="U126" s="697">
        <v>17.527767950000001</v>
      </c>
      <c r="V126" s="697">
        <v>17.527767950000001</v>
      </c>
      <c r="W126" s="697">
        <v>17.527767950000001</v>
      </c>
      <c r="X126" s="697">
        <v>17.527767950000001</v>
      </c>
      <c r="Y126" s="697">
        <v>17.527767950000001</v>
      </c>
      <c r="Z126" s="697">
        <v>17.527767950000001</v>
      </c>
      <c r="AA126" s="697">
        <v>17.527767950000001</v>
      </c>
      <c r="AB126" s="697">
        <v>17.527767950000001</v>
      </c>
      <c r="AC126" s="697">
        <v>1.379108561</v>
      </c>
      <c r="AD126" s="697">
        <v>1.379108561</v>
      </c>
      <c r="AE126" s="697">
        <v>0</v>
      </c>
      <c r="AF126" s="697">
        <v>0</v>
      </c>
      <c r="AG126" s="697">
        <v>0</v>
      </c>
      <c r="AH126" s="697">
        <v>0</v>
      </c>
      <c r="AI126" s="697">
        <v>0</v>
      </c>
      <c r="AJ126" s="697">
        <v>0</v>
      </c>
      <c r="AK126" s="697">
        <v>0</v>
      </c>
      <c r="AL126" s="697">
        <v>0</v>
      </c>
      <c r="AM126" s="697">
        <v>0</v>
      </c>
      <c r="AN126" s="697">
        <v>0</v>
      </c>
      <c r="AO126" s="698">
        <v>0</v>
      </c>
      <c r="AP126" s="633"/>
      <c r="AQ126" s="696">
        <v>0</v>
      </c>
      <c r="AR126" s="697">
        <v>0</v>
      </c>
      <c r="AS126" s="697">
        <v>107575.724</v>
      </c>
      <c r="AT126" s="697">
        <v>107575.724</v>
      </c>
      <c r="AU126" s="697">
        <v>107575.724</v>
      </c>
      <c r="AV126" s="697">
        <v>107575.724</v>
      </c>
      <c r="AW126" s="697">
        <v>107575.724</v>
      </c>
      <c r="AX126" s="697">
        <v>107575.724</v>
      </c>
      <c r="AY126" s="697">
        <v>107575.724</v>
      </c>
      <c r="AZ126" s="697">
        <v>107575.724</v>
      </c>
      <c r="BA126" s="697">
        <v>107575.724</v>
      </c>
      <c r="BB126" s="697">
        <v>107575.724</v>
      </c>
      <c r="BC126" s="697">
        <v>107575.724</v>
      </c>
      <c r="BD126" s="697">
        <v>107575.724</v>
      </c>
      <c r="BE126" s="697">
        <v>107575.724</v>
      </c>
      <c r="BF126" s="697">
        <v>107575.724</v>
      </c>
      <c r="BG126" s="697">
        <v>107575.724</v>
      </c>
      <c r="BH126" s="697">
        <v>10485.504000000001</v>
      </c>
      <c r="BI126" s="697">
        <v>10485.504000000001</v>
      </c>
      <c r="BJ126" s="697">
        <v>0</v>
      </c>
      <c r="BK126" s="697">
        <v>0</v>
      </c>
      <c r="BL126" s="697">
        <v>0</v>
      </c>
      <c r="BM126" s="697">
        <v>0</v>
      </c>
      <c r="BN126" s="697">
        <v>0</v>
      </c>
      <c r="BO126" s="697">
        <v>0</v>
      </c>
      <c r="BP126" s="697">
        <v>0</v>
      </c>
      <c r="BQ126" s="697">
        <v>0</v>
      </c>
      <c r="BR126" s="697">
        <v>0</v>
      </c>
      <c r="BS126" s="697">
        <v>0</v>
      </c>
      <c r="BT126" s="698">
        <v>0</v>
      </c>
      <c r="BU126" s="163"/>
    </row>
    <row r="127" spans="2:73" ht="15.75" hidden="1">
      <c r="B127" s="692" t="s">
        <v>208</v>
      </c>
      <c r="C127" s="692" t="s">
        <v>694</v>
      </c>
      <c r="D127" s="692" t="s">
        <v>22</v>
      </c>
      <c r="E127" s="692" t="s">
        <v>691</v>
      </c>
      <c r="F127" s="692" t="s">
        <v>714</v>
      </c>
      <c r="G127" s="692" t="s">
        <v>692</v>
      </c>
      <c r="H127" s="692">
        <v>2013</v>
      </c>
      <c r="I127" s="644" t="s">
        <v>573</v>
      </c>
      <c r="J127" s="644" t="s">
        <v>581</v>
      </c>
      <c r="K127" s="633"/>
      <c r="L127" s="696">
        <v>0</v>
      </c>
      <c r="M127" s="697">
        <v>0</v>
      </c>
      <c r="N127" s="697">
        <v>186.59722310000001</v>
      </c>
      <c r="O127" s="697">
        <v>165.22298470000001</v>
      </c>
      <c r="P127" s="697">
        <v>165.22298470000001</v>
      </c>
      <c r="Q127" s="697">
        <v>165.22298470000001</v>
      </c>
      <c r="R127" s="697">
        <v>161.57210069999999</v>
      </c>
      <c r="S127" s="697">
        <v>159.7785275</v>
      </c>
      <c r="T127" s="697">
        <v>159.7785275</v>
      </c>
      <c r="U127" s="697">
        <v>159.67861149999999</v>
      </c>
      <c r="V127" s="697">
        <v>149.81416540000001</v>
      </c>
      <c r="W127" s="697">
        <v>140.11076080000001</v>
      </c>
      <c r="X127" s="697">
        <v>127.4135392</v>
      </c>
      <c r="Y127" s="697">
        <v>126.5850899</v>
      </c>
      <c r="Z127" s="697">
        <v>102.7722492</v>
      </c>
      <c r="AA127" s="697">
        <v>36.277081440000003</v>
      </c>
      <c r="AB127" s="697">
        <v>36.277081440000003</v>
      </c>
      <c r="AC127" s="697">
        <v>29.924359590000002</v>
      </c>
      <c r="AD127" s="697">
        <v>3.380306053</v>
      </c>
      <c r="AE127" s="697">
        <v>3.272282073</v>
      </c>
      <c r="AF127" s="697">
        <v>3.272282073</v>
      </c>
      <c r="AG127" s="697">
        <v>3.272282073</v>
      </c>
      <c r="AH127" s="697">
        <v>0</v>
      </c>
      <c r="AI127" s="697">
        <v>0</v>
      </c>
      <c r="AJ127" s="697">
        <v>0</v>
      </c>
      <c r="AK127" s="697">
        <v>0</v>
      </c>
      <c r="AL127" s="697">
        <v>0</v>
      </c>
      <c r="AM127" s="697">
        <v>0</v>
      </c>
      <c r="AN127" s="697">
        <v>0</v>
      </c>
      <c r="AO127" s="698">
        <v>0</v>
      </c>
      <c r="AP127" s="633"/>
      <c r="AQ127" s="696">
        <v>0</v>
      </c>
      <c r="AR127" s="697">
        <v>0</v>
      </c>
      <c r="AS127" s="697">
        <v>918178.35320000001</v>
      </c>
      <c r="AT127" s="697">
        <v>829306.99140000006</v>
      </c>
      <c r="AU127" s="697">
        <v>829306.99140000006</v>
      </c>
      <c r="AV127" s="697">
        <v>829306.99140000006</v>
      </c>
      <c r="AW127" s="697">
        <v>816589.17879999999</v>
      </c>
      <c r="AX127" s="697">
        <v>807485.53399999999</v>
      </c>
      <c r="AY127" s="697">
        <v>807485.53399999999</v>
      </c>
      <c r="AZ127" s="697">
        <v>805876.924</v>
      </c>
      <c r="BA127" s="697">
        <v>768683.2524</v>
      </c>
      <c r="BB127" s="697">
        <v>714063.81079999998</v>
      </c>
      <c r="BC127" s="697">
        <v>627430.37659999996</v>
      </c>
      <c r="BD127" s="697">
        <v>614092.64690000005</v>
      </c>
      <c r="BE127" s="697">
        <v>460341.30119999999</v>
      </c>
      <c r="BF127" s="697">
        <v>182694.85490000001</v>
      </c>
      <c r="BG127" s="697">
        <v>182694.85490000001</v>
      </c>
      <c r="BH127" s="697">
        <v>149454.84770000001</v>
      </c>
      <c r="BI127" s="697">
        <v>11693.203740000001</v>
      </c>
      <c r="BJ127" s="697">
        <v>11398.9439</v>
      </c>
      <c r="BK127" s="697">
        <v>11398.9439</v>
      </c>
      <c r="BL127" s="697">
        <v>11398.9439</v>
      </c>
      <c r="BM127" s="697">
        <v>0</v>
      </c>
      <c r="BN127" s="697">
        <v>0</v>
      </c>
      <c r="BO127" s="697">
        <v>0</v>
      </c>
      <c r="BP127" s="697">
        <v>0</v>
      </c>
      <c r="BQ127" s="697">
        <v>0</v>
      </c>
      <c r="BR127" s="697">
        <v>0</v>
      </c>
      <c r="BS127" s="697">
        <v>0</v>
      </c>
      <c r="BT127" s="698">
        <v>0</v>
      </c>
      <c r="BU127" s="163"/>
    </row>
    <row r="128" spans="2:73" ht="15.75" hidden="1">
      <c r="B128" s="692" t="s">
        <v>208</v>
      </c>
      <c r="C128" s="692" t="s">
        <v>690</v>
      </c>
      <c r="D128" s="692" t="s">
        <v>4</v>
      </c>
      <c r="E128" s="692" t="s">
        <v>691</v>
      </c>
      <c r="F128" s="692" t="s">
        <v>29</v>
      </c>
      <c r="G128" s="692" t="s">
        <v>692</v>
      </c>
      <c r="H128" s="692">
        <v>2013</v>
      </c>
      <c r="I128" s="644" t="s">
        <v>573</v>
      </c>
      <c r="J128" s="644" t="s">
        <v>581</v>
      </c>
      <c r="K128" s="633"/>
      <c r="L128" s="696">
        <v>0</v>
      </c>
      <c r="M128" s="697">
        <v>0</v>
      </c>
      <c r="N128" s="697">
        <v>2.7E-2</v>
      </c>
      <c r="O128" s="697">
        <v>2.7E-2</v>
      </c>
      <c r="P128" s="697">
        <v>2.5999999999999999E-2</v>
      </c>
      <c r="Q128" s="697">
        <v>2.3E-2</v>
      </c>
      <c r="R128" s="697">
        <v>2.3E-2</v>
      </c>
      <c r="S128" s="697">
        <v>2.3E-2</v>
      </c>
      <c r="T128" s="697">
        <v>2.3E-2</v>
      </c>
      <c r="U128" s="697">
        <v>2.3E-2</v>
      </c>
      <c r="V128" s="697">
        <v>0.02</v>
      </c>
      <c r="W128" s="697">
        <v>0.02</v>
      </c>
      <c r="X128" s="697">
        <v>1.6E-2</v>
      </c>
      <c r="Y128" s="697">
        <v>1.6E-2</v>
      </c>
      <c r="Z128" s="697">
        <v>1.6E-2</v>
      </c>
      <c r="AA128" s="697">
        <v>1.6E-2</v>
      </c>
      <c r="AB128" s="697">
        <v>1.6E-2</v>
      </c>
      <c r="AC128" s="697">
        <v>1.6E-2</v>
      </c>
      <c r="AD128" s="697">
        <v>8.0000000000000002E-3</v>
      </c>
      <c r="AE128" s="697">
        <v>8.0000000000000002E-3</v>
      </c>
      <c r="AF128" s="697">
        <v>8.0000000000000002E-3</v>
      </c>
      <c r="AG128" s="697">
        <v>8.0000000000000002E-3</v>
      </c>
      <c r="AH128" s="697">
        <v>0</v>
      </c>
      <c r="AI128" s="697">
        <v>0</v>
      </c>
      <c r="AJ128" s="697">
        <v>0</v>
      </c>
      <c r="AK128" s="697">
        <v>0</v>
      </c>
      <c r="AL128" s="697">
        <v>0</v>
      </c>
      <c r="AM128" s="697">
        <v>0</v>
      </c>
      <c r="AN128" s="697">
        <v>0</v>
      </c>
      <c r="AO128" s="698">
        <v>0</v>
      </c>
      <c r="AP128" s="633"/>
      <c r="AQ128" s="696">
        <v>0</v>
      </c>
      <c r="AR128" s="697">
        <v>0</v>
      </c>
      <c r="AS128" s="697">
        <v>385</v>
      </c>
      <c r="AT128" s="697">
        <v>385</v>
      </c>
      <c r="AU128" s="697">
        <v>366</v>
      </c>
      <c r="AV128" s="697">
        <v>316</v>
      </c>
      <c r="AW128" s="697">
        <v>316</v>
      </c>
      <c r="AX128" s="697">
        <v>316</v>
      </c>
      <c r="AY128" s="697">
        <v>316</v>
      </c>
      <c r="AZ128" s="697">
        <v>316</v>
      </c>
      <c r="BA128" s="697">
        <v>265</v>
      </c>
      <c r="BB128" s="697">
        <v>265</v>
      </c>
      <c r="BC128" s="697">
        <v>252</v>
      </c>
      <c r="BD128" s="697">
        <v>252</v>
      </c>
      <c r="BE128" s="697">
        <v>252</v>
      </c>
      <c r="BF128" s="697">
        <v>252</v>
      </c>
      <c r="BG128" s="697">
        <v>252</v>
      </c>
      <c r="BH128" s="697">
        <v>252</v>
      </c>
      <c r="BI128" s="697">
        <v>133</v>
      </c>
      <c r="BJ128" s="697">
        <v>133</v>
      </c>
      <c r="BK128" s="697">
        <v>133</v>
      </c>
      <c r="BL128" s="697">
        <v>133</v>
      </c>
      <c r="BM128" s="697">
        <v>0</v>
      </c>
      <c r="BN128" s="697">
        <v>0</v>
      </c>
      <c r="BO128" s="697">
        <v>0</v>
      </c>
      <c r="BP128" s="697">
        <v>0</v>
      </c>
      <c r="BQ128" s="697">
        <v>0</v>
      </c>
      <c r="BR128" s="697">
        <v>0</v>
      </c>
      <c r="BS128" s="697">
        <v>0</v>
      </c>
      <c r="BT128" s="698">
        <v>0</v>
      </c>
      <c r="BU128" s="163"/>
    </row>
    <row r="129" spans="2:73" ht="15.75" hidden="1">
      <c r="B129" s="692" t="s">
        <v>208</v>
      </c>
      <c r="C129" s="692" t="s">
        <v>701</v>
      </c>
      <c r="D129" s="692" t="s">
        <v>14</v>
      </c>
      <c r="E129" s="692" t="s">
        <v>691</v>
      </c>
      <c r="F129" s="692" t="s">
        <v>29</v>
      </c>
      <c r="G129" s="692" t="s">
        <v>692</v>
      </c>
      <c r="H129" s="692">
        <v>2013</v>
      </c>
      <c r="I129" s="644" t="s">
        <v>573</v>
      </c>
      <c r="J129" s="644" t="s">
        <v>581</v>
      </c>
      <c r="K129" s="633"/>
      <c r="L129" s="696">
        <v>0</v>
      </c>
      <c r="M129" s="697">
        <v>0</v>
      </c>
      <c r="N129" s="697">
        <v>4.1034658999999998</v>
      </c>
      <c r="O129" s="697">
        <v>4.0968427930000004</v>
      </c>
      <c r="P129" s="697">
        <v>4.0962406930000004</v>
      </c>
      <c r="Q129" s="697">
        <v>4.0001818</v>
      </c>
      <c r="R129" s="697">
        <v>3.9545607610000002</v>
      </c>
      <c r="S129" s="697">
        <v>3.9089397149999994</v>
      </c>
      <c r="T129" s="697">
        <v>3.8884207599999998</v>
      </c>
      <c r="U129" s="697">
        <v>3.8884207599999998</v>
      </c>
      <c r="V129" s="697">
        <v>3.508081185</v>
      </c>
      <c r="W129" s="697">
        <v>3.508081185</v>
      </c>
      <c r="X129" s="697">
        <v>3.1118182879999998</v>
      </c>
      <c r="Y129" s="697">
        <v>3.1118182879999998</v>
      </c>
      <c r="Z129" s="697">
        <v>2.6547019820000002</v>
      </c>
      <c r="AA129" s="697">
        <v>2.6547019820000002</v>
      </c>
      <c r="AB129" s="697">
        <v>2.4084019919999999</v>
      </c>
      <c r="AC129" s="697">
        <v>2.0772019959999999</v>
      </c>
      <c r="AD129" s="697">
        <v>2.0772019959999999</v>
      </c>
      <c r="AE129" s="697">
        <v>2.0772019959999999</v>
      </c>
      <c r="AF129" s="697">
        <v>2.0772019959999999</v>
      </c>
      <c r="AG129" s="697">
        <v>2.0772019959999999</v>
      </c>
      <c r="AH129" s="697">
        <v>0</v>
      </c>
      <c r="AI129" s="697">
        <v>0</v>
      </c>
      <c r="AJ129" s="697">
        <v>0</v>
      </c>
      <c r="AK129" s="697">
        <v>0</v>
      </c>
      <c r="AL129" s="697">
        <v>0</v>
      </c>
      <c r="AM129" s="697">
        <v>0</v>
      </c>
      <c r="AN129" s="697">
        <v>0</v>
      </c>
      <c r="AO129" s="698">
        <v>0</v>
      </c>
      <c r="AP129" s="633"/>
      <c r="AQ129" s="696">
        <v>0</v>
      </c>
      <c r="AR129" s="697">
        <v>0</v>
      </c>
      <c r="AS129" s="697">
        <v>26288.23473</v>
      </c>
      <c r="AT129" s="697">
        <v>26159.258440000001</v>
      </c>
      <c r="AU129" s="697">
        <v>26147.533319999999</v>
      </c>
      <c r="AV129" s="697">
        <v>24304.925719999999</v>
      </c>
      <c r="AW129" s="697">
        <v>23430.52245</v>
      </c>
      <c r="AX129" s="697">
        <v>22556.11924</v>
      </c>
      <c r="AY129" s="697">
        <v>22162.490280000002</v>
      </c>
      <c r="AZ129" s="697">
        <v>22100.514660000001</v>
      </c>
      <c r="BA129" s="697">
        <v>14805.994710000001</v>
      </c>
      <c r="BB129" s="697">
        <v>14805.994710000001</v>
      </c>
      <c r="BC129" s="697">
        <v>11537.49208</v>
      </c>
      <c r="BD129" s="697">
        <v>11537.49208</v>
      </c>
      <c r="BE129" s="697">
        <v>10017.49202</v>
      </c>
      <c r="BF129" s="697">
        <v>10017.49202</v>
      </c>
      <c r="BG129" s="697">
        <v>7992.4920199999997</v>
      </c>
      <c r="BH129" s="697">
        <v>5256.4920199999997</v>
      </c>
      <c r="BI129" s="697">
        <v>5256.4920199999997</v>
      </c>
      <c r="BJ129" s="697">
        <v>5256.4920199999997</v>
      </c>
      <c r="BK129" s="697">
        <v>5256.4920199999997</v>
      </c>
      <c r="BL129" s="697">
        <v>5256.4920199999997</v>
      </c>
      <c r="BM129" s="697">
        <v>0</v>
      </c>
      <c r="BN129" s="697">
        <v>0</v>
      </c>
      <c r="BO129" s="697">
        <v>0</v>
      </c>
      <c r="BP129" s="697">
        <v>0</v>
      </c>
      <c r="BQ129" s="697">
        <v>0</v>
      </c>
      <c r="BR129" s="697">
        <v>0</v>
      </c>
      <c r="BS129" s="697">
        <v>0</v>
      </c>
      <c r="BT129" s="698">
        <v>0</v>
      </c>
      <c r="BU129" s="163"/>
    </row>
    <row r="130" spans="2:73" ht="15.75" hidden="1">
      <c r="B130" s="692" t="s">
        <v>208</v>
      </c>
      <c r="C130" s="692" t="s">
        <v>690</v>
      </c>
      <c r="D130" s="692" t="s">
        <v>3</v>
      </c>
      <c r="E130" s="692" t="s">
        <v>691</v>
      </c>
      <c r="F130" s="692" t="s">
        <v>29</v>
      </c>
      <c r="G130" s="692" t="s">
        <v>693</v>
      </c>
      <c r="H130" s="692">
        <v>2013</v>
      </c>
      <c r="I130" s="644" t="s">
        <v>573</v>
      </c>
      <c r="J130" s="644" t="s">
        <v>581</v>
      </c>
      <c r="K130" s="633"/>
      <c r="L130" s="696">
        <v>0</v>
      </c>
      <c r="M130" s="697">
        <v>0</v>
      </c>
      <c r="N130" s="697">
        <v>17.924923391</v>
      </c>
      <c r="O130" s="697">
        <v>17.924923391</v>
      </c>
      <c r="P130" s="697">
        <v>17.924923391</v>
      </c>
      <c r="Q130" s="697">
        <v>17.924923391</v>
      </c>
      <c r="R130" s="697">
        <v>17.924923391</v>
      </c>
      <c r="S130" s="697">
        <v>17.924923391</v>
      </c>
      <c r="T130" s="697">
        <v>17.924923391</v>
      </c>
      <c r="U130" s="697">
        <v>17.924923391</v>
      </c>
      <c r="V130" s="697">
        <v>17.924923391</v>
      </c>
      <c r="W130" s="697">
        <v>17.924923391</v>
      </c>
      <c r="X130" s="697">
        <v>17.924923391</v>
      </c>
      <c r="Y130" s="697">
        <v>17.924923391</v>
      </c>
      <c r="Z130" s="697">
        <v>17.924923391</v>
      </c>
      <c r="AA130" s="697">
        <v>17.924923391</v>
      </c>
      <c r="AB130" s="697">
        <v>17.924923391</v>
      </c>
      <c r="AC130" s="697">
        <v>17.924923391</v>
      </c>
      <c r="AD130" s="697">
        <v>17.924923391</v>
      </c>
      <c r="AE130" s="697">
        <v>17.924923391</v>
      </c>
      <c r="AF130" s="697">
        <v>14.987407758000002</v>
      </c>
      <c r="AG130" s="697">
        <v>0</v>
      </c>
      <c r="AH130" s="697">
        <v>0</v>
      </c>
      <c r="AI130" s="697">
        <v>0</v>
      </c>
      <c r="AJ130" s="697">
        <v>0</v>
      </c>
      <c r="AK130" s="697">
        <v>0</v>
      </c>
      <c r="AL130" s="697">
        <v>0</v>
      </c>
      <c r="AM130" s="697">
        <v>0</v>
      </c>
      <c r="AN130" s="697">
        <v>0</v>
      </c>
      <c r="AO130" s="698">
        <v>0</v>
      </c>
      <c r="AP130" s="633"/>
      <c r="AQ130" s="696">
        <v>0</v>
      </c>
      <c r="AR130" s="697">
        <v>0</v>
      </c>
      <c r="AS130" s="697">
        <v>31728.368681300002</v>
      </c>
      <c r="AT130" s="697">
        <v>31728.368681300002</v>
      </c>
      <c r="AU130" s="697">
        <v>31728.368681300002</v>
      </c>
      <c r="AV130" s="697">
        <v>31728.368681300002</v>
      </c>
      <c r="AW130" s="697">
        <v>31728.368681300002</v>
      </c>
      <c r="AX130" s="697">
        <v>31728.368681300002</v>
      </c>
      <c r="AY130" s="697">
        <v>31728.368681300002</v>
      </c>
      <c r="AZ130" s="697">
        <v>31728.368681300002</v>
      </c>
      <c r="BA130" s="697">
        <v>31728.368681300002</v>
      </c>
      <c r="BB130" s="697">
        <v>31728.368681300002</v>
      </c>
      <c r="BC130" s="697">
        <v>31728.368681300002</v>
      </c>
      <c r="BD130" s="697">
        <v>31728.368681300002</v>
      </c>
      <c r="BE130" s="697">
        <v>31728.368681300002</v>
      </c>
      <c r="BF130" s="697">
        <v>31728.368681300002</v>
      </c>
      <c r="BG130" s="697">
        <v>31728.368681300002</v>
      </c>
      <c r="BH130" s="697">
        <v>31728.368681300002</v>
      </c>
      <c r="BI130" s="697">
        <v>31728.368681300002</v>
      </c>
      <c r="BJ130" s="697">
        <v>31728.368681300002</v>
      </c>
      <c r="BK130" s="697">
        <v>29101.482341800001</v>
      </c>
      <c r="BL130" s="697">
        <v>0</v>
      </c>
      <c r="BM130" s="697">
        <v>0</v>
      </c>
      <c r="BN130" s="697">
        <v>0</v>
      </c>
      <c r="BO130" s="697">
        <v>0</v>
      </c>
      <c r="BP130" s="697">
        <v>0</v>
      </c>
      <c r="BQ130" s="697">
        <v>0</v>
      </c>
      <c r="BR130" s="697">
        <v>0</v>
      </c>
      <c r="BS130" s="697">
        <v>0</v>
      </c>
      <c r="BT130" s="698">
        <v>0</v>
      </c>
      <c r="BU130" s="163"/>
    </row>
    <row r="131" spans="2:73" ht="15.75" hidden="1">
      <c r="B131" s="692" t="s">
        <v>208</v>
      </c>
      <c r="C131" s="692" t="s">
        <v>694</v>
      </c>
      <c r="D131" s="692" t="s">
        <v>718</v>
      </c>
      <c r="E131" s="692" t="s">
        <v>691</v>
      </c>
      <c r="F131" s="692" t="s">
        <v>714</v>
      </c>
      <c r="G131" s="692" t="s">
        <v>693</v>
      </c>
      <c r="H131" s="692">
        <v>2013</v>
      </c>
      <c r="I131" s="644" t="s">
        <v>573</v>
      </c>
      <c r="J131" s="644" t="s">
        <v>581</v>
      </c>
      <c r="K131" s="633"/>
      <c r="L131" s="696">
        <v>0</v>
      </c>
      <c r="M131" s="697">
        <v>0</v>
      </c>
      <c r="N131" s="697">
        <v>0</v>
      </c>
      <c r="O131" s="697">
        <v>21.332560000000001</v>
      </c>
      <c r="P131" s="697">
        <v>0</v>
      </c>
      <c r="Q131" s="697">
        <v>0</v>
      </c>
      <c r="R131" s="697">
        <v>0</v>
      </c>
      <c r="S131" s="697">
        <v>0</v>
      </c>
      <c r="T131" s="697">
        <v>0</v>
      </c>
      <c r="U131" s="697">
        <v>0</v>
      </c>
      <c r="V131" s="697">
        <v>0</v>
      </c>
      <c r="W131" s="697">
        <v>0</v>
      </c>
      <c r="X131" s="697">
        <v>0</v>
      </c>
      <c r="Y131" s="697">
        <v>0</v>
      </c>
      <c r="Z131" s="697">
        <v>0</v>
      </c>
      <c r="AA131" s="697">
        <v>0</v>
      </c>
      <c r="AB131" s="697">
        <v>0</v>
      </c>
      <c r="AC131" s="697">
        <v>0</v>
      </c>
      <c r="AD131" s="697">
        <v>0</v>
      </c>
      <c r="AE131" s="697">
        <v>0</v>
      </c>
      <c r="AF131" s="697">
        <v>0</v>
      </c>
      <c r="AG131" s="697">
        <v>0</v>
      </c>
      <c r="AH131" s="697">
        <v>0</v>
      </c>
      <c r="AI131" s="697">
        <v>0</v>
      </c>
      <c r="AJ131" s="697">
        <v>0</v>
      </c>
      <c r="AK131" s="697">
        <v>0</v>
      </c>
      <c r="AL131" s="697">
        <v>0</v>
      </c>
      <c r="AM131" s="697">
        <v>0</v>
      </c>
      <c r="AN131" s="697">
        <v>0</v>
      </c>
      <c r="AO131" s="698">
        <v>0</v>
      </c>
      <c r="AP131" s="633"/>
      <c r="AQ131" s="696">
        <v>0</v>
      </c>
      <c r="AR131" s="697">
        <v>0</v>
      </c>
      <c r="AS131" s="697">
        <v>0</v>
      </c>
      <c r="AT131" s="697">
        <v>0</v>
      </c>
      <c r="AU131" s="697">
        <v>0</v>
      </c>
      <c r="AV131" s="697">
        <v>0</v>
      </c>
      <c r="AW131" s="697">
        <v>0</v>
      </c>
      <c r="AX131" s="697">
        <v>0</v>
      </c>
      <c r="AY131" s="697">
        <v>0</v>
      </c>
      <c r="AZ131" s="697">
        <v>0</v>
      </c>
      <c r="BA131" s="697">
        <v>0</v>
      </c>
      <c r="BB131" s="697">
        <v>0</v>
      </c>
      <c r="BC131" s="697">
        <v>0</v>
      </c>
      <c r="BD131" s="697">
        <v>0</v>
      </c>
      <c r="BE131" s="697">
        <v>0</v>
      </c>
      <c r="BF131" s="697">
        <v>0</v>
      </c>
      <c r="BG131" s="697">
        <v>0</v>
      </c>
      <c r="BH131" s="697">
        <v>0</v>
      </c>
      <c r="BI131" s="697">
        <v>0</v>
      </c>
      <c r="BJ131" s="697">
        <v>0</v>
      </c>
      <c r="BK131" s="697">
        <v>0</v>
      </c>
      <c r="BL131" s="697">
        <v>0</v>
      </c>
      <c r="BM131" s="697">
        <v>0</v>
      </c>
      <c r="BN131" s="697">
        <v>0</v>
      </c>
      <c r="BO131" s="697">
        <v>0</v>
      </c>
      <c r="BP131" s="697">
        <v>0</v>
      </c>
      <c r="BQ131" s="697">
        <v>0</v>
      </c>
      <c r="BR131" s="697">
        <v>0</v>
      </c>
      <c r="BS131" s="697">
        <v>0</v>
      </c>
      <c r="BT131" s="698">
        <v>0</v>
      </c>
      <c r="BU131" s="163"/>
    </row>
    <row r="132" spans="2:73" ht="15.75" hidden="1">
      <c r="B132" s="692" t="s">
        <v>716</v>
      </c>
      <c r="C132" s="692" t="s">
        <v>690</v>
      </c>
      <c r="D132" s="692" t="s">
        <v>42</v>
      </c>
      <c r="E132" s="692" t="s">
        <v>691</v>
      </c>
      <c r="F132" s="692" t="s">
        <v>29</v>
      </c>
      <c r="G132" s="692" t="s">
        <v>693</v>
      </c>
      <c r="H132" s="692">
        <v>2013</v>
      </c>
      <c r="I132" s="644" t="s">
        <v>573</v>
      </c>
      <c r="J132" s="644" t="s">
        <v>581</v>
      </c>
      <c r="K132" s="633"/>
      <c r="L132" s="696">
        <v>0</v>
      </c>
      <c r="M132" s="697">
        <v>0</v>
      </c>
      <c r="N132" s="697">
        <v>0</v>
      </c>
      <c r="O132" s="697">
        <v>216.10930000000002</v>
      </c>
      <c r="P132" s="697">
        <v>0</v>
      </c>
      <c r="Q132" s="697">
        <v>0</v>
      </c>
      <c r="R132" s="697">
        <v>0</v>
      </c>
      <c r="S132" s="697">
        <v>0</v>
      </c>
      <c r="T132" s="697">
        <v>0</v>
      </c>
      <c r="U132" s="697">
        <v>0</v>
      </c>
      <c r="V132" s="697">
        <v>0</v>
      </c>
      <c r="W132" s="697">
        <v>0</v>
      </c>
      <c r="X132" s="697">
        <v>0</v>
      </c>
      <c r="Y132" s="697">
        <v>0</v>
      </c>
      <c r="Z132" s="697">
        <v>0</v>
      </c>
      <c r="AA132" s="697">
        <v>0</v>
      </c>
      <c r="AB132" s="697">
        <v>0</v>
      </c>
      <c r="AC132" s="697">
        <v>0</v>
      </c>
      <c r="AD132" s="697">
        <v>0</v>
      </c>
      <c r="AE132" s="697">
        <v>0</v>
      </c>
      <c r="AF132" s="697">
        <v>0</v>
      </c>
      <c r="AG132" s="697">
        <v>0</v>
      </c>
      <c r="AH132" s="697">
        <v>0</v>
      </c>
      <c r="AI132" s="697">
        <v>0</v>
      </c>
      <c r="AJ132" s="697">
        <v>0</v>
      </c>
      <c r="AK132" s="697">
        <v>0</v>
      </c>
      <c r="AL132" s="697">
        <v>0</v>
      </c>
      <c r="AM132" s="697">
        <v>0</v>
      </c>
      <c r="AN132" s="697">
        <v>0</v>
      </c>
      <c r="AO132" s="698">
        <v>0</v>
      </c>
      <c r="AP132" s="633"/>
      <c r="AQ132" s="696">
        <v>0</v>
      </c>
      <c r="AR132" s="697">
        <v>0</v>
      </c>
      <c r="AS132" s="697">
        <v>0</v>
      </c>
      <c r="AT132" s="697">
        <v>0</v>
      </c>
      <c r="AU132" s="697">
        <v>0</v>
      </c>
      <c r="AV132" s="697">
        <v>0</v>
      </c>
      <c r="AW132" s="697">
        <v>0</v>
      </c>
      <c r="AX132" s="697">
        <v>0</v>
      </c>
      <c r="AY132" s="697">
        <v>0</v>
      </c>
      <c r="AZ132" s="697">
        <v>0</v>
      </c>
      <c r="BA132" s="697">
        <v>0</v>
      </c>
      <c r="BB132" s="697">
        <v>0</v>
      </c>
      <c r="BC132" s="697">
        <v>0</v>
      </c>
      <c r="BD132" s="697">
        <v>0</v>
      </c>
      <c r="BE132" s="697">
        <v>0</v>
      </c>
      <c r="BF132" s="697">
        <v>0</v>
      </c>
      <c r="BG132" s="697">
        <v>0</v>
      </c>
      <c r="BH132" s="697">
        <v>0</v>
      </c>
      <c r="BI132" s="697">
        <v>0</v>
      </c>
      <c r="BJ132" s="697">
        <v>0</v>
      </c>
      <c r="BK132" s="697">
        <v>0</v>
      </c>
      <c r="BL132" s="697">
        <v>0</v>
      </c>
      <c r="BM132" s="697">
        <v>0</v>
      </c>
      <c r="BN132" s="697">
        <v>0</v>
      </c>
      <c r="BO132" s="697">
        <v>0</v>
      </c>
      <c r="BP132" s="697">
        <v>0</v>
      </c>
      <c r="BQ132" s="697">
        <v>0</v>
      </c>
      <c r="BR132" s="697">
        <v>0</v>
      </c>
      <c r="BS132" s="697">
        <v>0</v>
      </c>
      <c r="BT132" s="698">
        <v>0</v>
      </c>
      <c r="BU132" s="163"/>
    </row>
    <row r="133" spans="2:73" ht="15.75" hidden="1">
      <c r="B133" s="692" t="s">
        <v>716</v>
      </c>
      <c r="C133" s="692" t="s">
        <v>698</v>
      </c>
      <c r="D133" s="692" t="s">
        <v>719</v>
      </c>
      <c r="E133" s="692" t="s">
        <v>691</v>
      </c>
      <c r="F133" s="692" t="s">
        <v>698</v>
      </c>
      <c r="G133" s="692" t="s">
        <v>692</v>
      </c>
      <c r="H133" s="692">
        <v>2013</v>
      </c>
      <c r="I133" s="644" t="s">
        <v>573</v>
      </c>
      <c r="J133" s="644" t="s">
        <v>581</v>
      </c>
      <c r="K133" s="633"/>
      <c r="L133" s="696">
        <v>0</v>
      </c>
      <c r="M133" s="697">
        <v>0</v>
      </c>
      <c r="N133" s="697">
        <v>46.347498000000002</v>
      </c>
      <c r="O133" s="697">
        <v>46.347498000000002</v>
      </c>
      <c r="P133" s="697">
        <v>46.347498000000002</v>
      </c>
      <c r="Q133" s="697">
        <v>46.17</v>
      </c>
      <c r="R133" s="697">
        <v>46.17</v>
      </c>
      <c r="S133" s="697">
        <v>46.17</v>
      </c>
      <c r="T133" s="697">
        <v>46.17</v>
      </c>
      <c r="U133" s="697">
        <v>46.17</v>
      </c>
      <c r="V133" s="697">
        <v>46.17</v>
      </c>
      <c r="W133" s="697">
        <v>46.17</v>
      </c>
      <c r="X133" s="697">
        <v>0</v>
      </c>
      <c r="Y133" s="697">
        <v>0</v>
      </c>
      <c r="Z133" s="697">
        <v>0</v>
      </c>
      <c r="AA133" s="697">
        <v>0</v>
      </c>
      <c r="AB133" s="697">
        <v>0</v>
      </c>
      <c r="AC133" s="697">
        <v>0</v>
      </c>
      <c r="AD133" s="697">
        <v>0</v>
      </c>
      <c r="AE133" s="697">
        <v>0</v>
      </c>
      <c r="AF133" s="697">
        <v>0</v>
      </c>
      <c r="AG133" s="697">
        <v>0</v>
      </c>
      <c r="AH133" s="697">
        <v>0</v>
      </c>
      <c r="AI133" s="697">
        <v>0</v>
      </c>
      <c r="AJ133" s="697">
        <v>0</v>
      </c>
      <c r="AK133" s="697">
        <v>0</v>
      </c>
      <c r="AL133" s="697">
        <v>0</v>
      </c>
      <c r="AM133" s="697">
        <v>0</v>
      </c>
      <c r="AN133" s="697">
        <v>0</v>
      </c>
      <c r="AO133" s="698">
        <v>0</v>
      </c>
      <c r="AP133" s="633"/>
      <c r="AQ133" s="696">
        <v>0</v>
      </c>
      <c r="AR133" s="697">
        <v>0</v>
      </c>
      <c r="AS133" s="697">
        <v>413307.69231000001</v>
      </c>
      <c r="AT133" s="697">
        <v>413307.69231000001</v>
      </c>
      <c r="AU133" s="697">
        <v>413307.69231000001</v>
      </c>
      <c r="AV133" s="697">
        <v>402840</v>
      </c>
      <c r="AW133" s="697">
        <v>402840</v>
      </c>
      <c r="AX133" s="697">
        <v>402840</v>
      </c>
      <c r="AY133" s="697">
        <v>402840</v>
      </c>
      <c r="AZ133" s="697">
        <v>402840</v>
      </c>
      <c r="BA133" s="697">
        <v>402840</v>
      </c>
      <c r="BB133" s="697">
        <v>402840</v>
      </c>
      <c r="BC133" s="697">
        <v>0</v>
      </c>
      <c r="BD133" s="697">
        <v>0</v>
      </c>
      <c r="BE133" s="697">
        <v>0</v>
      </c>
      <c r="BF133" s="697">
        <v>0</v>
      </c>
      <c r="BG133" s="697">
        <v>0</v>
      </c>
      <c r="BH133" s="697">
        <v>0</v>
      </c>
      <c r="BI133" s="697">
        <v>0</v>
      </c>
      <c r="BJ133" s="697">
        <v>0</v>
      </c>
      <c r="BK133" s="697">
        <v>0</v>
      </c>
      <c r="BL133" s="697">
        <v>0</v>
      </c>
      <c r="BM133" s="697">
        <v>0</v>
      </c>
      <c r="BN133" s="697">
        <v>0</v>
      </c>
      <c r="BO133" s="697">
        <v>0</v>
      </c>
      <c r="BP133" s="697">
        <v>0</v>
      </c>
      <c r="BQ133" s="697">
        <v>0</v>
      </c>
      <c r="BR133" s="697">
        <v>0</v>
      </c>
      <c r="BS133" s="697">
        <v>0</v>
      </c>
      <c r="BT133" s="698">
        <v>0</v>
      </c>
      <c r="BU133" s="163"/>
    </row>
    <row r="134" spans="2:73" ht="15.75">
      <c r="B134" s="692" t="s">
        <v>716</v>
      </c>
      <c r="C134" s="692" t="s">
        <v>694</v>
      </c>
      <c r="D134" s="692" t="s">
        <v>21</v>
      </c>
      <c r="E134" s="692" t="s">
        <v>691</v>
      </c>
      <c r="F134" s="692" t="s">
        <v>714</v>
      </c>
      <c r="G134" s="692" t="s">
        <v>692</v>
      </c>
      <c r="H134" s="692">
        <v>2014</v>
      </c>
      <c r="I134" s="644" t="s">
        <v>573</v>
      </c>
      <c r="J134" s="644" t="s">
        <v>588</v>
      </c>
      <c r="K134" s="633"/>
      <c r="L134" s="696">
        <v>0</v>
      </c>
      <c r="M134" s="697">
        <v>0</v>
      </c>
      <c r="N134" s="697">
        <v>0</v>
      </c>
      <c r="O134" s="697">
        <v>107.90901839999999</v>
      </c>
      <c r="P134" s="697">
        <v>103.43850879999999</v>
      </c>
      <c r="Q134" s="697">
        <v>97.155578399999996</v>
      </c>
      <c r="R134" s="697">
        <v>59.809784639999997</v>
      </c>
      <c r="S134" s="697">
        <v>59.809784639999997</v>
      </c>
      <c r="T134" s="697">
        <v>59.809784639999997</v>
      </c>
      <c r="U134" s="697">
        <v>59.809784639999997</v>
      </c>
      <c r="V134" s="697">
        <v>59.809784639999997</v>
      </c>
      <c r="W134" s="697">
        <v>59.809784639999997</v>
      </c>
      <c r="X134" s="697">
        <v>59.809784639999997</v>
      </c>
      <c r="Y134" s="697">
        <v>59.209724199999997</v>
      </c>
      <c r="Z134" s="697">
        <v>27.63327366</v>
      </c>
      <c r="AA134" s="697">
        <v>0</v>
      </c>
      <c r="AB134" s="697">
        <v>0</v>
      </c>
      <c r="AC134" s="697">
        <v>0</v>
      </c>
      <c r="AD134" s="697">
        <v>0</v>
      </c>
      <c r="AE134" s="697">
        <v>0</v>
      </c>
      <c r="AF134" s="697">
        <v>0</v>
      </c>
      <c r="AG134" s="697">
        <v>0</v>
      </c>
      <c r="AH134" s="697">
        <v>0</v>
      </c>
      <c r="AI134" s="697">
        <v>0</v>
      </c>
      <c r="AJ134" s="697">
        <v>0</v>
      </c>
      <c r="AK134" s="697">
        <v>0</v>
      </c>
      <c r="AL134" s="697">
        <v>0</v>
      </c>
      <c r="AM134" s="697">
        <v>0</v>
      </c>
      <c r="AN134" s="697">
        <v>0</v>
      </c>
      <c r="AO134" s="698">
        <v>0</v>
      </c>
      <c r="AP134" s="633"/>
      <c r="AQ134" s="696">
        <v>0</v>
      </c>
      <c r="AR134" s="697">
        <v>0</v>
      </c>
      <c r="AS134" s="697">
        <v>0</v>
      </c>
      <c r="AT134" s="697">
        <v>384743.78269999998</v>
      </c>
      <c r="AU134" s="697">
        <v>368910.72269999998</v>
      </c>
      <c r="AV134" s="697">
        <v>344504.96460000001</v>
      </c>
      <c r="AW134" s="697">
        <v>220408.20110000001</v>
      </c>
      <c r="AX134" s="697">
        <v>220408.20110000001</v>
      </c>
      <c r="AY134" s="697">
        <v>220408.20110000001</v>
      </c>
      <c r="AZ134" s="697">
        <v>220408.20110000001</v>
      </c>
      <c r="BA134" s="697">
        <v>220408.20110000001</v>
      </c>
      <c r="BB134" s="697">
        <v>220408.20110000001</v>
      </c>
      <c r="BC134" s="697">
        <v>220408.20110000001</v>
      </c>
      <c r="BD134" s="697">
        <v>214875.02439999999</v>
      </c>
      <c r="BE134" s="697">
        <v>93421.087280000007</v>
      </c>
      <c r="BF134" s="697">
        <v>0</v>
      </c>
      <c r="BG134" s="697">
        <v>0</v>
      </c>
      <c r="BH134" s="697">
        <v>0</v>
      </c>
      <c r="BI134" s="697">
        <v>0</v>
      </c>
      <c r="BJ134" s="697">
        <v>0</v>
      </c>
      <c r="BK134" s="697">
        <v>0</v>
      </c>
      <c r="BL134" s="697">
        <v>0</v>
      </c>
      <c r="BM134" s="697">
        <v>0</v>
      </c>
      <c r="BN134" s="697">
        <v>0</v>
      </c>
      <c r="BO134" s="697">
        <v>0</v>
      </c>
      <c r="BP134" s="697">
        <v>0</v>
      </c>
      <c r="BQ134" s="697">
        <v>0</v>
      </c>
      <c r="BR134" s="697">
        <v>0</v>
      </c>
      <c r="BS134" s="697">
        <v>0</v>
      </c>
      <c r="BT134" s="698">
        <v>0</v>
      </c>
      <c r="BU134" s="163"/>
    </row>
    <row r="135" spans="2:73" ht="15.75">
      <c r="B135" s="692" t="s">
        <v>716</v>
      </c>
      <c r="C135" s="692" t="s">
        <v>694</v>
      </c>
      <c r="D135" s="692" t="s">
        <v>20</v>
      </c>
      <c r="E135" s="692" t="s">
        <v>691</v>
      </c>
      <c r="F135" s="692" t="s">
        <v>714</v>
      </c>
      <c r="G135" s="692" t="s">
        <v>692</v>
      </c>
      <c r="H135" s="692">
        <v>2014</v>
      </c>
      <c r="I135" s="644" t="s">
        <v>573</v>
      </c>
      <c r="J135" s="644" t="s">
        <v>588</v>
      </c>
      <c r="K135" s="633"/>
      <c r="L135" s="696">
        <v>0</v>
      </c>
      <c r="M135" s="697">
        <v>0</v>
      </c>
      <c r="N135" s="697">
        <v>0</v>
      </c>
      <c r="O135" s="697">
        <v>147.03623569999999</v>
      </c>
      <c r="P135" s="697">
        <v>147.03623569999999</v>
      </c>
      <c r="Q135" s="697">
        <v>147.03623569999999</v>
      </c>
      <c r="R135" s="697">
        <v>147.03623569999999</v>
      </c>
      <c r="S135" s="697">
        <v>0</v>
      </c>
      <c r="T135" s="697">
        <v>0</v>
      </c>
      <c r="U135" s="697">
        <v>0</v>
      </c>
      <c r="V135" s="697">
        <v>0</v>
      </c>
      <c r="W135" s="697">
        <v>0</v>
      </c>
      <c r="X135" s="697">
        <v>0</v>
      </c>
      <c r="Y135" s="697">
        <v>0</v>
      </c>
      <c r="Z135" s="697">
        <v>0</v>
      </c>
      <c r="AA135" s="697">
        <v>0</v>
      </c>
      <c r="AB135" s="697">
        <v>0</v>
      </c>
      <c r="AC135" s="697">
        <v>0</v>
      </c>
      <c r="AD135" s="697">
        <v>0</v>
      </c>
      <c r="AE135" s="697">
        <v>0</v>
      </c>
      <c r="AF135" s="697">
        <v>0</v>
      </c>
      <c r="AG135" s="697">
        <v>0</v>
      </c>
      <c r="AH135" s="697">
        <v>0</v>
      </c>
      <c r="AI135" s="697">
        <v>0</v>
      </c>
      <c r="AJ135" s="697">
        <v>0</v>
      </c>
      <c r="AK135" s="697">
        <v>0</v>
      </c>
      <c r="AL135" s="697">
        <v>0</v>
      </c>
      <c r="AM135" s="697">
        <v>0</v>
      </c>
      <c r="AN135" s="697">
        <v>0</v>
      </c>
      <c r="AO135" s="698">
        <v>0</v>
      </c>
      <c r="AP135" s="633"/>
      <c r="AQ135" s="696">
        <v>0</v>
      </c>
      <c r="AR135" s="697">
        <v>0</v>
      </c>
      <c r="AS135" s="697">
        <v>0</v>
      </c>
      <c r="AT135" s="697">
        <v>718009.27060000005</v>
      </c>
      <c r="AU135" s="697">
        <v>718009.27060000005</v>
      </c>
      <c r="AV135" s="697">
        <v>718009.27060000005</v>
      </c>
      <c r="AW135" s="697">
        <v>718009.27060000005</v>
      </c>
      <c r="AX135" s="697">
        <v>0</v>
      </c>
      <c r="AY135" s="697">
        <v>0</v>
      </c>
      <c r="AZ135" s="697">
        <v>0</v>
      </c>
      <c r="BA135" s="697">
        <v>0</v>
      </c>
      <c r="BB135" s="697">
        <v>0</v>
      </c>
      <c r="BC135" s="697">
        <v>0</v>
      </c>
      <c r="BD135" s="697">
        <v>0</v>
      </c>
      <c r="BE135" s="697">
        <v>0</v>
      </c>
      <c r="BF135" s="697">
        <v>0</v>
      </c>
      <c r="BG135" s="697">
        <v>0</v>
      </c>
      <c r="BH135" s="697">
        <v>0</v>
      </c>
      <c r="BI135" s="697">
        <v>0</v>
      </c>
      <c r="BJ135" s="697">
        <v>0</v>
      </c>
      <c r="BK135" s="697">
        <v>0</v>
      </c>
      <c r="BL135" s="697">
        <v>0</v>
      </c>
      <c r="BM135" s="697">
        <v>0</v>
      </c>
      <c r="BN135" s="697">
        <v>0</v>
      </c>
      <c r="BO135" s="697">
        <v>0</v>
      </c>
      <c r="BP135" s="697">
        <v>0</v>
      </c>
      <c r="BQ135" s="697">
        <v>0</v>
      </c>
      <c r="BR135" s="697">
        <v>0</v>
      </c>
      <c r="BS135" s="697">
        <v>0</v>
      </c>
      <c r="BT135" s="698">
        <v>0</v>
      </c>
      <c r="BU135" s="163"/>
    </row>
    <row r="136" spans="2:73" ht="15.75">
      <c r="B136" s="692" t="s">
        <v>716</v>
      </c>
      <c r="C136" s="692" t="s">
        <v>694</v>
      </c>
      <c r="D136" s="692" t="s">
        <v>17</v>
      </c>
      <c r="E136" s="692" t="s">
        <v>691</v>
      </c>
      <c r="F136" s="692" t="s">
        <v>714</v>
      </c>
      <c r="G136" s="692" t="s">
        <v>692</v>
      </c>
      <c r="H136" s="692">
        <v>2014</v>
      </c>
      <c r="I136" s="644" t="s">
        <v>573</v>
      </c>
      <c r="J136" s="644" t="s">
        <v>588</v>
      </c>
      <c r="K136" s="633"/>
      <c r="L136" s="696">
        <v>0</v>
      </c>
      <c r="M136" s="697">
        <v>0</v>
      </c>
      <c r="N136" s="697">
        <v>0</v>
      </c>
      <c r="O136" s="697">
        <v>5.1362662200000004</v>
      </c>
      <c r="P136" s="697">
        <v>5.1362662200000004</v>
      </c>
      <c r="Q136" s="697">
        <v>5.1362662200000004</v>
      </c>
      <c r="R136" s="697">
        <v>5.1362662200000004</v>
      </c>
      <c r="S136" s="697">
        <v>5.1362662200000004</v>
      </c>
      <c r="T136" s="697">
        <v>5.1362662200000004</v>
      </c>
      <c r="U136" s="697">
        <v>5.1362662200000004</v>
      </c>
      <c r="V136" s="697">
        <v>5.1362662200000004</v>
      </c>
      <c r="W136" s="697">
        <v>5.1362662200000004</v>
      </c>
      <c r="X136" s="697">
        <v>5.1362662200000004</v>
      </c>
      <c r="Y136" s="697">
        <v>5.1362662200000004</v>
      </c>
      <c r="Z136" s="697">
        <v>5.1362662200000004</v>
      </c>
      <c r="AA136" s="697">
        <v>5.1362662200000004</v>
      </c>
      <c r="AB136" s="697">
        <v>5.1362662200000004</v>
      </c>
      <c r="AC136" s="697">
        <v>5.1362662200000004</v>
      </c>
      <c r="AD136" s="697">
        <v>0</v>
      </c>
      <c r="AE136" s="697">
        <v>0</v>
      </c>
      <c r="AF136" s="697">
        <v>0</v>
      </c>
      <c r="AG136" s="697">
        <v>0</v>
      </c>
      <c r="AH136" s="697">
        <v>0</v>
      </c>
      <c r="AI136" s="697">
        <v>0</v>
      </c>
      <c r="AJ136" s="697">
        <v>0</v>
      </c>
      <c r="AK136" s="697">
        <v>0</v>
      </c>
      <c r="AL136" s="697">
        <v>0</v>
      </c>
      <c r="AM136" s="697">
        <v>0</v>
      </c>
      <c r="AN136" s="697">
        <v>0</v>
      </c>
      <c r="AO136" s="698">
        <v>0</v>
      </c>
      <c r="AP136" s="633"/>
      <c r="AQ136" s="696">
        <v>0</v>
      </c>
      <c r="AR136" s="697">
        <v>0</v>
      </c>
      <c r="AS136" s="697">
        <v>0</v>
      </c>
      <c r="AT136" s="697">
        <v>9537.6134789999996</v>
      </c>
      <c r="AU136" s="697">
        <v>9537.6134789999996</v>
      </c>
      <c r="AV136" s="697">
        <v>9537.6134789999996</v>
      </c>
      <c r="AW136" s="697">
        <v>9537.6134789999996</v>
      </c>
      <c r="AX136" s="697">
        <v>9537.6134789999996</v>
      </c>
      <c r="AY136" s="697">
        <v>9537.6134789999996</v>
      </c>
      <c r="AZ136" s="697">
        <v>9537.6134789999996</v>
      </c>
      <c r="BA136" s="697">
        <v>9537.6134789999996</v>
      </c>
      <c r="BB136" s="697">
        <v>9537.6134789999996</v>
      </c>
      <c r="BC136" s="697">
        <v>9537.6134789999996</v>
      </c>
      <c r="BD136" s="697">
        <v>9537.6134789999996</v>
      </c>
      <c r="BE136" s="697">
        <v>9537.6134789999996</v>
      </c>
      <c r="BF136" s="697">
        <v>9537.6134789999996</v>
      </c>
      <c r="BG136" s="697">
        <v>9537.6134789999996</v>
      </c>
      <c r="BH136" s="697">
        <v>9537.6134789999996</v>
      </c>
      <c r="BI136" s="697">
        <v>0</v>
      </c>
      <c r="BJ136" s="697">
        <v>0</v>
      </c>
      <c r="BK136" s="697">
        <v>0</v>
      </c>
      <c r="BL136" s="697">
        <v>0</v>
      </c>
      <c r="BM136" s="697">
        <v>0</v>
      </c>
      <c r="BN136" s="697">
        <v>0</v>
      </c>
      <c r="BO136" s="697">
        <v>0</v>
      </c>
      <c r="BP136" s="697">
        <v>0</v>
      </c>
      <c r="BQ136" s="697">
        <v>0</v>
      </c>
      <c r="BR136" s="697">
        <v>0</v>
      </c>
      <c r="BS136" s="697">
        <v>0</v>
      </c>
      <c r="BT136" s="698">
        <v>0</v>
      </c>
      <c r="BU136" s="163"/>
    </row>
    <row r="137" spans="2:73" ht="15.75">
      <c r="B137" s="692" t="s">
        <v>716</v>
      </c>
      <c r="C137" s="692" t="s">
        <v>694</v>
      </c>
      <c r="D137" s="692" t="s">
        <v>22</v>
      </c>
      <c r="E137" s="692" t="s">
        <v>691</v>
      </c>
      <c r="F137" s="692" t="s">
        <v>714</v>
      </c>
      <c r="G137" s="692" t="s">
        <v>692</v>
      </c>
      <c r="H137" s="692">
        <v>2014</v>
      </c>
      <c r="I137" s="644" t="s">
        <v>573</v>
      </c>
      <c r="J137" s="644" t="s">
        <v>588</v>
      </c>
      <c r="K137" s="633"/>
      <c r="L137" s="696">
        <v>0</v>
      </c>
      <c r="M137" s="697">
        <v>0</v>
      </c>
      <c r="N137" s="697">
        <v>0</v>
      </c>
      <c r="O137" s="697">
        <v>822.71648159999995</v>
      </c>
      <c r="P137" s="697">
        <v>820.12877370000001</v>
      </c>
      <c r="Q137" s="697">
        <v>820.12877370000001</v>
      </c>
      <c r="R137" s="697">
        <v>809.69808890000002</v>
      </c>
      <c r="S137" s="697">
        <v>809.69808890000002</v>
      </c>
      <c r="T137" s="697">
        <v>809.69808890000002</v>
      </c>
      <c r="U137" s="697">
        <v>778.33217090000005</v>
      </c>
      <c r="V137" s="697">
        <v>778.33217090000005</v>
      </c>
      <c r="W137" s="697">
        <v>757.98060969999995</v>
      </c>
      <c r="X137" s="697">
        <v>625.09934859999998</v>
      </c>
      <c r="Y137" s="697">
        <v>490.30493860000001</v>
      </c>
      <c r="Z137" s="697">
        <v>489.8913943</v>
      </c>
      <c r="AA137" s="697">
        <v>357.72032339999998</v>
      </c>
      <c r="AB137" s="697">
        <v>341.22038209999999</v>
      </c>
      <c r="AC137" s="697">
        <v>341.22038209999999</v>
      </c>
      <c r="AD137" s="697">
        <v>267.49512390000001</v>
      </c>
      <c r="AE137" s="697">
        <v>117.1114614</v>
      </c>
      <c r="AF137" s="697">
        <v>117.1114614</v>
      </c>
      <c r="AG137" s="697">
        <v>117.1114614</v>
      </c>
      <c r="AH137" s="697">
        <v>117.1114614</v>
      </c>
      <c r="AI137" s="697">
        <v>0</v>
      </c>
      <c r="AJ137" s="697">
        <v>0</v>
      </c>
      <c r="AK137" s="697">
        <v>0</v>
      </c>
      <c r="AL137" s="697">
        <v>0</v>
      </c>
      <c r="AM137" s="697">
        <v>0</v>
      </c>
      <c r="AN137" s="697">
        <v>0</v>
      </c>
      <c r="AO137" s="698">
        <v>0</v>
      </c>
      <c r="AP137" s="633"/>
      <c r="AQ137" s="696">
        <v>0</v>
      </c>
      <c r="AR137" s="697">
        <v>0</v>
      </c>
      <c r="AS137" s="697">
        <v>0</v>
      </c>
      <c r="AT137" s="697">
        <v>4440673.5389999999</v>
      </c>
      <c r="AU137" s="697">
        <v>4431659.2879999997</v>
      </c>
      <c r="AV137" s="697">
        <v>4431659.2879999997</v>
      </c>
      <c r="AW137" s="697">
        <v>4395310.7740000002</v>
      </c>
      <c r="AX137" s="697">
        <v>4395310.7740000002</v>
      </c>
      <c r="AY137" s="697">
        <v>4395310.7740000002</v>
      </c>
      <c r="AZ137" s="697">
        <v>4180741.0189999999</v>
      </c>
      <c r="BA137" s="697">
        <v>4180741.0189999999</v>
      </c>
      <c r="BB137" s="697">
        <v>4047746.9879999999</v>
      </c>
      <c r="BC137" s="697">
        <v>3121142.125</v>
      </c>
      <c r="BD137" s="697">
        <v>2132990.5219999999</v>
      </c>
      <c r="BE137" s="697">
        <v>2071273.76</v>
      </c>
      <c r="BF137" s="697">
        <v>1174946.0360000001</v>
      </c>
      <c r="BG137" s="697">
        <v>1117468.68</v>
      </c>
      <c r="BH137" s="697">
        <v>1117468.68</v>
      </c>
      <c r="BI137" s="697">
        <v>864586.40870000003</v>
      </c>
      <c r="BJ137" s="697">
        <v>165504.05069999999</v>
      </c>
      <c r="BK137" s="697">
        <v>165504.05069999999</v>
      </c>
      <c r="BL137" s="697">
        <v>165504.05069999999</v>
      </c>
      <c r="BM137" s="697">
        <v>165504.05069999999</v>
      </c>
      <c r="BN137" s="697">
        <v>0</v>
      </c>
      <c r="BO137" s="697">
        <v>0</v>
      </c>
      <c r="BP137" s="697">
        <v>0</v>
      </c>
      <c r="BQ137" s="697">
        <v>0</v>
      </c>
      <c r="BR137" s="697">
        <v>0</v>
      </c>
      <c r="BS137" s="697">
        <v>0</v>
      </c>
      <c r="BT137" s="698">
        <v>0</v>
      </c>
      <c r="BU137" s="163"/>
    </row>
    <row r="138" spans="2:73" ht="15.75">
      <c r="B138" s="692" t="s">
        <v>716</v>
      </c>
      <c r="C138" s="692" t="s">
        <v>690</v>
      </c>
      <c r="D138" s="692" t="s">
        <v>2</v>
      </c>
      <c r="E138" s="692" t="s">
        <v>691</v>
      </c>
      <c r="F138" s="692" t="s">
        <v>29</v>
      </c>
      <c r="G138" s="692" t="s">
        <v>692</v>
      </c>
      <c r="H138" s="692">
        <v>2014</v>
      </c>
      <c r="I138" s="644" t="s">
        <v>573</v>
      </c>
      <c r="J138" s="644" t="s">
        <v>588</v>
      </c>
      <c r="K138" s="633"/>
      <c r="L138" s="696">
        <v>0</v>
      </c>
      <c r="M138" s="697">
        <v>0</v>
      </c>
      <c r="N138" s="697">
        <v>0</v>
      </c>
      <c r="O138" s="697">
        <v>34.60141454</v>
      </c>
      <c r="P138" s="697">
        <v>34.60141454</v>
      </c>
      <c r="Q138" s="697">
        <v>34.60141454</v>
      </c>
      <c r="R138" s="697">
        <v>34.60141454</v>
      </c>
      <c r="S138" s="697">
        <v>0</v>
      </c>
      <c r="T138" s="697">
        <v>0</v>
      </c>
      <c r="U138" s="697">
        <v>0</v>
      </c>
      <c r="V138" s="697">
        <v>0</v>
      </c>
      <c r="W138" s="697">
        <v>0</v>
      </c>
      <c r="X138" s="697">
        <v>0</v>
      </c>
      <c r="Y138" s="697">
        <v>0</v>
      </c>
      <c r="Z138" s="697">
        <v>0</v>
      </c>
      <c r="AA138" s="697">
        <v>0</v>
      </c>
      <c r="AB138" s="697">
        <v>0</v>
      </c>
      <c r="AC138" s="697">
        <v>0</v>
      </c>
      <c r="AD138" s="697">
        <v>0</v>
      </c>
      <c r="AE138" s="697">
        <v>0</v>
      </c>
      <c r="AF138" s="697">
        <v>0</v>
      </c>
      <c r="AG138" s="697">
        <v>0</v>
      </c>
      <c r="AH138" s="697">
        <v>0</v>
      </c>
      <c r="AI138" s="697">
        <v>0</v>
      </c>
      <c r="AJ138" s="697">
        <v>0</v>
      </c>
      <c r="AK138" s="697">
        <v>0</v>
      </c>
      <c r="AL138" s="697">
        <v>0</v>
      </c>
      <c r="AM138" s="697">
        <v>0</v>
      </c>
      <c r="AN138" s="697">
        <v>0</v>
      </c>
      <c r="AO138" s="698">
        <v>0</v>
      </c>
      <c r="AP138" s="633"/>
      <c r="AQ138" s="696">
        <v>0</v>
      </c>
      <c r="AR138" s="697">
        <v>0</v>
      </c>
      <c r="AS138" s="697">
        <v>0</v>
      </c>
      <c r="AT138" s="697">
        <v>61696.459620000001</v>
      </c>
      <c r="AU138" s="697">
        <v>61696.459620000001</v>
      </c>
      <c r="AV138" s="697">
        <v>61696.459620000001</v>
      </c>
      <c r="AW138" s="697">
        <v>61696.459620000001</v>
      </c>
      <c r="AX138" s="697">
        <v>0</v>
      </c>
      <c r="AY138" s="697">
        <v>0</v>
      </c>
      <c r="AZ138" s="697">
        <v>0</v>
      </c>
      <c r="BA138" s="697">
        <v>0</v>
      </c>
      <c r="BB138" s="697">
        <v>0</v>
      </c>
      <c r="BC138" s="697">
        <v>0</v>
      </c>
      <c r="BD138" s="697">
        <v>0</v>
      </c>
      <c r="BE138" s="697">
        <v>0</v>
      </c>
      <c r="BF138" s="697">
        <v>0</v>
      </c>
      <c r="BG138" s="697">
        <v>0</v>
      </c>
      <c r="BH138" s="697">
        <v>0</v>
      </c>
      <c r="BI138" s="697">
        <v>0</v>
      </c>
      <c r="BJ138" s="697">
        <v>0</v>
      </c>
      <c r="BK138" s="697">
        <v>0</v>
      </c>
      <c r="BL138" s="697">
        <v>0</v>
      </c>
      <c r="BM138" s="697">
        <v>0</v>
      </c>
      <c r="BN138" s="697">
        <v>0</v>
      </c>
      <c r="BO138" s="697">
        <v>0</v>
      </c>
      <c r="BP138" s="697">
        <v>0</v>
      </c>
      <c r="BQ138" s="697">
        <v>0</v>
      </c>
      <c r="BR138" s="697">
        <v>0</v>
      </c>
      <c r="BS138" s="697">
        <v>0</v>
      </c>
      <c r="BT138" s="698">
        <v>0</v>
      </c>
      <c r="BU138" s="163"/>
    </row>
    <row r="139" spans="2:73" ht="15.75">
      <c r="B139" s="692" t="s">
        <v>716</v>
      </c>
      <c r="C139" s="692" t="s">
        <v>690</v>
      </c>
      <c r="D139" s="692" t="s">
        <v>1</v>
      </c>
      <c r="E139" s="692" t="s">
        <v>691</v>
      </c>
      <c r="F139" s="692" t="s">
        <v>29</v>
      </c>
      <c r="G139" s="692" t="s">
        <v>692</v>
      </c>
      <c r="H139" s="692">
        <v>2014</v>
      </c>
      <c r="I139" s="644" t="s">
        <v>573</v>
      </c>
      <c r="J139" s="644" t="s">
        <v>588</v>
      </c>
      <c r="K139" s="633"/>
      <c r="L139" s="696">
        <v>0</v>
      </c>
      <c r="M139" s="697">
        <v>0</v>
      </c>
      <c r="N139" s="697">
        <v>0</v>
      </c>
      <c r="O139" s="697">
        <v>0.23350859500000001</v>
      </c>
      <c r="P139" s="697">
        <v>0.23350859500000001</v>
      </c>
      <c r="Q139" s="697">
        <v>0.23350859500000001</v>
      </c>
      <c r="R139" s="697">
        <v>0</v>
      </c>
      <c r="S139" s="697">
        <v>0</v>
      </c>
      <c r="T139" s="697">
        <v>0</v>
      </c>
      <c r="U139" s="697">
        <v>0</v>
      </c>
      <c r="V139" s="697">
        <v>0</v>
      </c>
      <c r="W139" s="697">
        <v>0</v>
      </c>
      <c r="X139" s="697">
        <v>0</v>
      </c>
      <c r="Y139" s="697">
        <v>0</v>
      </c>
      <c r="Z139" s="697">
        <v>0</v>
      </c>
      <c r="AA139" s="697">
        <v>0</v>
      </c>
      <c r="AB139" s="697">
        <v>0</v>
      </c>
      <c r="AC139" s="697">
        <v>0</v>
      </c>
      <c r="AD139" s="697">
        <v>0</v>
      </c>
      <c r="AE139" s="697">
        <v>0</v>
      </c>
      <c r="AF139" s="697">
        <v>0</v>
      </c>
      <c r="AG139" s="697">
        <v>0</v>
      </c>
      <c r="AH139" s="697">
        <v>0</v>
      </c>
      <c r="AI139" s="697">
        <v>0</v>
      </c>
      <c r="AJ139" s="697">
        <v>0</v>
      </c>
      <c r="AK139" s="697">
        <v>0</v>
      </c>
      <c r="AL139" s="697">
        <v>0</v>
      </c>
      <c r="AM139" s="697">
        <v>0</v>
      </c>
      <c r="AN139" s="697">
        <v>0</v>
      </c>
      <c r="AO139" s="698">
        <v>0</v>
      </c>
      <c r="AP139" s="633"/>
      <c r="AQ139" s="696">
        <v>0</v>
      </c>
      <c r="AR139" s="697">
        <v>0</v>
      </c>
      <c r="AS139" s="697">
        <v>0</v>
      </c>
      <c r="AT139" s="697">
        <v>208.81609320000001</v>
      </c>
      <c r="AU139" s="697">
        <v>208.81609320000001</v>
      </c>
      <c r="AV139" s="697">
        <v>208.81609320000001</v>
      </c>
      <c r="AW139" s="697">
        <v>0</v>
      </c>
      <c r="AX139" s="697">
        <v>0</v>
      </c>
      <c r="AY139" s="697">
        <v>0</v>
      </c>
      <c r="AZ139" s="697">
        <v>0</v>
      </c>
      <c r="BA139" s="697">
        <v>0</v>
      </c>
      <c r="BB139" s="697">
        <v>0</v>
      </c>
      <c r="BC139" s="697">
        <v>0</v>
      </c>
      <c r="BD139" s="697">
        <v>0</v>
      </c>
      <c r="BE139" s="697">
        <v>0</v>
      </c>
      <c r="BF139" s="697">
        <v>0</v>
      </c>
      <c r="BG139" s="697">
        <v>0</v>
      </c>
      <c r="BH139" s="697">
        <v>0</v>
      </c>
      <c r="BI139" s="697">
        <v>0</v>
      </c>
      <c r="BJ139" s="697">
        <v>0</v>
      </c>
      <c r="BK139" s="697">
        <v>0</v>
      </c>
      <c r="BL139" s="697">
        <v>0</v>
      </c>
      <c r="BM139" s="697">
        <v>0</v>
      </c>
      <c r="BN139" s="697">
        <v>0</v>
      </c>
      <c r="BO139" s="697">
        <v>0</v>
      </c>
      <c r="BP139" s="697">
        <v>0</v>
      </c>
      <c r="BQ139" s="697">
        <v>0</v>
      </c>
      <c r="BR139" s="697">
        <v>0</v>
      </c>
      <c r="BS139" s="697">
        <v>0</v>
      </c>
      <c r="BT139" s="698">
        <v>0</v>
      </c>
      <c r="BU139" s="163"/>
    </row>
    <row r="140" spans="2:73" ht="15.75">
      <c r="B140" s="692" t="s">
        <v>689</v>
      </c>
      <c r="C140" s="692" t="s">
        <v>690</v>
      </c>
      <c r="D140" s="692" t="s">
        <v>1</v>
      </c>
      <c r="E140" s="692" t="s">
        <v>691</v>
      </c>
      <c r="F140" s="692" t="s">
        <v>29</v>
      </c>
      <c r="G140" s="692" t="s">
        <v>692</v>
      </c>
      <c r="H140" s="692">
        <v>2014</v>
      </c>
      <c r="I140" s="644" t="s">
        <v>573</v>
      </c>
      <c r="J140" s="644" t="s">
        <v>588</v>
      </c>
      <c r="K140" s="633"/>
      <c r="L140" s="696">
        <v>0</v>
      </c>
      <c r="M140" s="697">
        <v>0</v>
      </c>
      <c r="N140" s="697">
        <v>0</v>
      </c>
      <c r="O140" s="697">
        <v>0.53096950300000001</v>
      </c>
      <c r="P140" s="697">
        <v>0.53096950300000001</v>
      </c>
      <c r="Q140" s="697">
        <v>0.53096950300000001</v>
      </c>
      <c r="R140" s="697">
        <v>0.53096950300000001</v>
      </c>
      <c r="S140" s="697">
        <v>0</v>
      </c>
      <c r="T140" s="697">
        <v>0</v>
      </c>
      <c r="U140" s="697">
        <v>0</v>
      </c>
      <c r="V140" s="697">
        <v>0</v>
      </c>
      <c r="W140" s="697">
        <v>0</v>
      </c>
      <c r="X140" s="697">
        <v>0</v>
      </c>
      <c r="Y140" s="697">
        <v>0</v>
      </c>
      <c r="Z140" s="697">
        <v>0</v>
      </c>
      <c r="AA140" s="697">
        <v>0</v>
      </c>
      <c r="AB140" s="697">
        <v>0</v>
      </c>
      <c r="AC140" s="697">
        <v>0</v>
      </c>
      <c r="AD140" s="697">
        <v>0</v>
      </c>
      <c r="AE140" s="697">
        <v>0</v>
      </c>
      <c r="AF140" s="697">
        <v>0</v>
      </c>
      <c r="AG140" s="697">
        <v>0</v>
      </c>
      <c r="AH140" s="697">
        <v>0</v>
      </c>
      <c r="AI140" s="697">
        <v>0</v>
      </c>
      <c r="AJ140" s="697">
        <v>0</v>
      </c>
      <c r="AK140" s="697">
        <v>0</v>
      </c>
      <c r="AL140" s="697">
        <v>0</v>
      </c>
      <c r="AM140" s="697">
        <v>0</v>
      </c>
      <c r="AN140" s="697">
        <v>0</v>
      </c>
      <c r="AO140" s="698">
        <v>0</v>
      </c>
      <c r="AP140" s="633"/>
      <c r="AQ140" s="696">
        <v>0</v>
      </c>
      <c r="AR140" s="697">
        <v>0</v>
      </c>
      <c r="AS140" s="697">
        <v>0</v>
      </c>
      <c r="AT140" s="697">
        <v>946.75142459999995</v>
      </c>
      <c r="AU140" s="697">
        <v>946.75142459999995</v>
      </c>
      <c r="AV140" s="697">
        <v>946.75142459999995</v>
      </c>
      <c r="AW140" s="697">
        <v>946.75142459999995</v>
      </c>
      <c r="AX140" s="697">
        <v>0</v>
      </c>
      <c r="AY140" s="697">
        <v>0</v>
      </c>
      <c r="AZ140" s="697">
        <v>0</v>
      </c>
      <c r="BA140" s="697">
        <v>0</v>
      </c>
      <c r="BB140" s="697">
        <v>0</v>
      </c>
      <c r="BC140" s="697">
        <v>0</v>
      </c>
      <c r="BD140" s="697">
        <v>0</v>
      </c>
      <c r="BE140" s="697">
        <v>0</v>
      </c>
      <c r="BF140" s="697">
        <v>0</v>
      </c>
      <c r="BG140" s="697">
        <v>0</v>
      </c>
      <c r="BH140" s="697">
        <v>0</v>
      </c>
      <c r="BI140" s="697">
        <v>0</v>
      </c>
      <c r="BJ140" s="697">
        <v>0</v>
      </c>
      <c r="BK140" s="697">
        <v>0</v>
      </c>
      <c r="BL140" s="697">
        <v>0</v>
      </c>
      <c r="BM140" s="697">
        <v>0</v>
      </c>
      <c r="BN140" s="697">
        <v>0</v>
      </c>
      <c r="BO140" s="697">
        <v>0</v>
      </c>
      <c r="BP140" s="697">
        <v>0</v>
      </c>
      <c r="BQ140" s="697">
        <v>0</v>
      </c>
      <c r="BR140" s="697">
        <v>0</v>
      </c>
      <c r="BS140" s="697">
        <v>0</v>
      </c>
      <c r="BT140" s="698">
        <v>0</v>
      </c>
      <c r="BU140" s="163"/>
    </row>
    <row r="141" spans="2:73" ht="15.75">
      <c r="B141" s="692" t="s">
        <v>689</v>
      </c>
      <c r="C141" s="692" t="s">
        <v>690</v>
      </c>
      <c r="D141" s="692" t="s">
        <v>1</v>
      </c>
      <c r="E141" s="692" t="s">
        <v>691</v>
      </c>
      <c r="F141" s="692" t="s">
        <v>29</v>
      </c>
      <c r="G141" s="692" t="s">
        <v>692</v>
      </c>
      <c r="H141" s="692">
        <v>2014</v>
      </c>
      <c r="I141" s="644" t="s">
        <v>573</v>
      </c>
      <c r="J141" s="644" t="s">
        <v>588</v>
      </c>
      <c r="K141" s="633"/>
      <c r="L141" s="696">
        <v>0</v>
      </c>
      <c r="M141" s="697">
        <v>0</v>
      </c>
      <c r="N141" s="697">
        <v>0</v>
      </c>
      <c r="O141" s="697">
        <v>4.8791589427214737</v>
      </c>
      <c r="P141" s="697">
        <v>4.8791589427214737</v>
      </c>
      <c r="Q141" s="697">
        <v>4.8791589427214737</v>
      </c>
      <c r="R141" s="697">
        <v>4.8791589427214737</v>
      </c>
      <c r="S141" s="697">
        <v>0</v>
      </c>
      <c r="T141" s="697">
        <v>0</v>
      </c>
      <c r="U141" s="697">
        <v>0</v>
      </c>
      <c r="V141" s="697">
        <v>0</v>
      </c>
      <c r="W141" s="697">
        <v>0</v>
      </c>
      <c r="X141" s="697">
        <v>0</v>
      </c>
      <c r="Y141" s="697">
        <v>0</v>
      </c>
      <c r="Z141" s="697">
        <v>0</v>
      </c>
      <c r="AA141" s="697">
        <v>0</v>
      </c>
      <c r="AB141" s="697">
        <v>0</v>
      </c>
      <c r="AC141" s="697">
        <v>0</v>
      </c>
      <c r="AD141" s="697">
        <v>0</v>
      </c>
      <c r="AE141" s="697">
        <v>0</v>
      </c>
      <c r="AF141" s="697">
        <v>0</v>
      </c>
      <c r="AG141" s="697">
        <v>0</v>
      </c>
      <c r="AH141" s="697">
        <v>0</v>
      </c>
      <c r="AI141" s="697">
        <v>0</v>
      </c>
      <c r="AJ141" s="697">
        <v>0</v>
      </c>
      <c r="AK141" s="697">
        <v>0</v>
      </c>
      <c r="AL141" s="697">
        <v>0</v>
      </c>
      <c r="AM141" s="697">
        <v>0</v>
      </c>
      <c r="AN141" s="697">
        <v>0</v>
      </c>
      <c r="AO141" s="698">
        <v>0</v>
      </c>
      <c r="AP141" s="633"/>
      <c r="AQ141" s="696">
        <v>0</v>
      </c>
      <c r="AR141" s="697">
        <v>0</v>
      </c>
      <c r="AS141" s="697">
        <v>0</v>
      </c>
      <c r="AT141" s="697">
        <v>35327.884863543513</v>
      </c>
      <c r="AU141" s="697">
        <v>35327.884863543513</v>
      </c>
      <c r="AV141" s="697">
        <v>35327.884863543513</v>
      </c>
      <c r="AW141" s="697">
        <v>35327.884863543513</v>
      </c>
      <c r="AX141" s="697">
        <v>0</v>
      </c>
      <c r="AY141" s="697">
        <v>0</v>
      </c>
      <c r="AZ141" s="697">
        <v>0</v>
      </c>
      <c r="BA141" s="697">
        <v>0</v>
      </c>
      <c r="BB141" s="697">
        <v>0</v>
      </c>
      <c r="BC141" s="697">
        <v>0</v>
      </c>
      <c r="BD141" s="697">
        <v>0</v>
      </c>
      <c r="BE141" s="697">
        <v>0</v>
      </c>
      <c r="BF141" s="697">
        <v>0</v>
      </c>
      <c r="BG141" s="697">
        <v>0</v>
      </c>
      <c r="BH141" s="697">
        <v>0</v>
      </c>
      <c r="BI141" s="697">
        <v>0</v>
      </c>
      <c r="BJ141" s="697">
        <v>0</v>
      </c>
      <c r="BK141" s="697">
        <v>0</v>
      </c>
      <c r="BL141" s="697">
        <v>0</v>
      </c>
      <c r="BM141" s="697">
        <v>0</v>
      </c>
      <c r="BN141" s="697">
        <v>0</v>
      </c>
      <c r="BO141" s="697">
        <v>0</v>
      </c>
      <c r="BP141" s="697">
        <v>0</v>
      </c>
      <c r="BQ141" s="697">
        <v>0</v>
      </c>
      <c r="BR141" s="697">
        <v>0</v>
      </c>
      <c r="BS141" s="697">
        <v>0</v>
      </c>
      <c r="BT141" s="698">
        <v>0</v>
      </c>
      <c r="BU141" s="163"/>
    </row>
    <row r="142" spans="2:73" ht="15.75">
      <c r="B142" s="692" t="s">
        <v>689</v>
      </c>
      <c r="C142" s="692" t="s">
        <v>690</v>
      </c>
      <c r="D142" s="692" t="s">
        <v>1</v>
      </c>
      <c r="E142" s="692" t="s">
        <v>691</v>
      </c>
      <c r="F142" s="692" t="s">
        <v>29</v>
      </c>
      <c r="G142" s="692" t="s">
        <v>692</v>
      </c>
      <c r="H142" s="692">
        <v>2014</v>
      </c>
      <c r="I142" s="644" t="s">
        <v>573</v>
      </c>
      <c r="J142" s="644" t="s">
        <v>588</v>
      </c>
      <c r="K142" s="633"/>
      <c r="L142" s="696">
        <v>0</v>
      </c>
      <c r="M142" s="697">
        <v>0</v>
      </c>
      <c r="N142" s="697">
        <v>0</v>
      </c>
      <c r="O142" s="697">
        <v>6.968803609936054</v>
      </c>
      <c r="P142" s="697">
        <v>6.968803609936054</v>
      </c>
      <c r="Q142" s="697">
        <v>6.968803609936054</v>
      </c>
      <c r="R142" s="697">
        <v>6.968803609936054</v>
      </c>
      <c r="S142" s="697">
        <v>6.968803609936054</v>
      </c>
      <c r="T142" s="697">
        <v>0</v>
      </c>
      <c r="U142" s="697">
        <v>0</v>
      </c>
      <c r="V142" s="697">
        <v>0</v>
      </c>
      <c r="W142" s="697">
        <v>0</v>
      </c>
      <c r="X142" s="697">
        <v>0</v>
      </c>
      <c r="Y142" s="697">
        <v>0</v>
      </c>
      <c r="Z142" s="697">
        <v>0</v>
      </c>
      <c r="AA142" s="697">
        <v>0</v>
      </c>
      <c r="AB142" s="697">
        <v>0</v>
      </c>
      <c r="AC142" s="697">
        <v>0</v>
      </c>
      <c r="AD142" s="697">
        <v>0</v>
      </c>
      <c r="AE142" s="697">
        <v>0</v>
      </c>
      <c r="AF142" s="697">
        <v>0</v>
      </c>
      <c r="AG142" s="697">
        <v>0</v>
      </c>
      <c r="AH142" s="697">
        <v>0</v>
      </c>
      <c r="AI142" s="697">
        <v>0</v>
      </c>
      <c r="AJ142" s="697">
        <v>0</v>
      </c>
      <c r="AK142" s="697">
        <v>0</v>
      </c>
      <c r="AL142" s="697">
        <v>0</v>
      </c>
      <c r="AM142" s="697">
        <v>0</v>
      </c>
      <c r="AN142" s="697">
        <v>0</v>
      </c>
      <c r="AO142" s="698">
        <v>0</v>
      </c>
      <c r="AP142" s="633"/>
      <c r="AQ142" s="696">
        <v>0</v>
      </c>
      <c r="AR142" s="697">
        <v>0</v>
      </c>
      <c r="AS142" s="697">
        <v>0</v>
      </c>
      <c r="AT142" s="697">
        <v>47418.390722093885</v>
      </c>
      <c r="AU142" s="697">
        <v>47418.390722093885</v>
      </c>
      <c r="AV142" s="697">
        <v>47418.390722093885</v>
      </c>
      <c r="AW142" s="697">
        <v>47418.390722093885</v>
      </c>
      <c r="AX142" s="697">
        <v>47418.390722093885</v>
      </c>
      <c r="AY142" s="697">
        <v>0</v>
      </c>
      <c r="AZ142" s="697">
        <v>0</v>
      </c>
      <c r="BA142" s="697">
        <v>0</v>
      </c>
      <c r="BB142" s="697">
        <v>0</v>
      </c>
      <c r="BC142" s="697">
        <v>0</v>
      </c>
      <c r="BD142" s="697">
        <v>0</v>
      </c>
      <c r="BE142" s="697">
        <v>0</v>
      </c>
      <c r="BF142" s="697">
        <v>0</v>
      </c>
      <c r="BG142" s="697">
        <v>0</v>
      </c>
      <c r="BH142" s="697">
        <v>0</v>
      </c>
      <c r="BI142" s="697">
        <v>0</v>
      </c>
      <c r="BJ142" s="697">
        <v>0</v>
      </c>
      <c r="BK142" s="697">
        <v>0</v>
      </c>
      <c r="BL142" s="697">
        <v>0</v>
      </c>
      <c r="BM142" s="697">
        <v>0</v>
      </c>
      <c r="BN142" s="697">
        <v>0</v>
      </c>
      <c r="BO142" s="697">
        <v>0</v>
      </c>
      <c r="BP142" s="697">
        <v>0</v>
      </c>
      <c r="BQ142" s="697">
        <v>0</v>
      </c>
      <c r="BR142" s="697">
        <v>0</v>
      </c>
      <c r="BS142" s="697">
        <v>0</v>
      </c>
      <c r="BT142" s="698">
        <v>0</v>
      </c>
      <c r="BU142" s="163"/>
    </row>
    <row r="143" spans="2:73" ht="15.75">
      <c r="B143" s="692" t="s">
        <v>689</v>
      </c>
      <c r="C143" s="692" t="s">
        <v>690</v>
      </c>
      <c r="D143" s="692" t="s">
        <v>5</v>
      </c>
      <c r="E143" s="692" t="s">
        <v>691</v>
      </c>
      <c r="F143" s="692" t="s">
        <v>29</v>
      </c>
      <c r="G143" s="692" t="s">
        <v>692</v>
      </c>
      <c r="H143" s="692">
        <v>2014</v>
      </c>
      <c r="I143" s="644" t="s">
        <v>573</v>
      </c>
      <c r="J143" s="644" t="s">
        <v>588</v>
      </c>
      <c r="K143" s="633"/>
      <c r="L143" s="696">
        <v>0</v>
      </c>
      <c r="M143" s="697">
        <v>0</v>
      </c>
      <c r="N143" s="697">
        <v>0</v>
      </c>
      <c r="O143" s="697">
        <v>131.18887369999999</v>
      </c>
      <c r="P143" s="697">
        <v>114.5136487</v>
      </c>
      <c r="Q143" s="697">
        <v>105.8234447</v>
      </c>
      <c r="R143" s="697">
        <v>105.8234447</v>
      </c>
      <c r="S143" s="697">
        <v>105.8234447</v>
      </c>
      <c r="T143" s="697">
        <v>105.8234447</v>
      </c>
      <c r="U143" s="697">
        <v>105.8234447</v>
      </c>
      <c r="V143" s="697">
        <v>105.74429929999999</v>
      </c>
      <c r="W143" s="697">
        <v>105.74429929999999</v>
      </c>
      <c r="X143" s="697">
        <v>98.719655160000002</v>
      </c>
      <c r="Y143" s="697">
        <v>89.84094872</v>
      </c>
      <c r="Z143" s="697">
        <v>76.103567209999994</v>
      </c>
      <c r="AA143" s="697">
        <v>76.103567209999994</v>
      </c>
      <c r="AB143" s="697">
        <v>75.737358439999994</v>
      </c>
      <c r="AC143" s="697">
        <v>75.737358439999994</v>
      </c>
      <c r="AD143" s="697">
        <v>75.582659640000003</v>
      </c>
      <c r="AE143" s="697">
        <v>61.443736629999997</v>
      </c>
      <c r="AF143" s="697">
        <v>61.443736629999997</v>
      </c>
      <c r="AG143" s="697">
        <v>61.443736629999997</v>
      </c>
      <c r="AH143" s="697">
        <v>61.443736629999997</v>
      </c>
      <c r="AI143" s="697">
        <v>0</v>
      </c>
      <c r="AJ143" s="697">
        <v>0</v>
      </c>
      <c r="AK143" s="697">
        <v>0</v>
      </c>
      <c r="AL143" s="697">
        <v>0</v>
      </c>
      <c r="AM143" s="697">
        <v>0</v>
      </c>
      <c r="AN143" s="697">
        <v>0</v>
      </c>
      <c r="AO143" s="698">
        <v>0</v>
      </c>
      <c r="AP143" s="633"/>
      <c r="AQ143" s="696">
        <v>0</v>
      </c>
      <c r="AR143" s="697">
        <v>0</v>
      </c>
      <c r="AS143" s="697">
        <v>0</v>
      </c>
      <c r="AT143" s="697">
        <v>2004557.7609999999</v>
      </c>
      <c r="AU143" s="697">
        <v>1738932.683</v>
      </c>
      <c r="AV143" s="697">
        <v>1600503.6</v>
      </c>
      <c r="AW143" s="697">
        <v>1600503.6</v>
      </c>
      <c r="AX143" s="697">
        <v>1600503.6</v>
      </c>
      <c r="AY143" s="697">
        <v>1600503.6</v>
      </c>
      <c r="AZ143" s="697">
        <v>1600503.6</v>
      </c>
      <c r="BA143" s="697">
        <v>1599810.2860000001</v>
      </c>
      <c r="BB143" s="697">
        <v>1599810.2860000001</v>
      </c>
      <c r="BC143" s="697">
        <v>1487912.446</v>
      </c>
      <c r="BD143" s="697">
        <v>1446534.2450000001</v>
      </c>
      <c r="BE143" s="697">
        <v>1223201.452</v>
      </c>
      <c r="BF143" s="697">
        <v>1223201.452</v>
      </c>
      <c r="BG143" s="697">
        <v>1205685.3130000001</v>
      </c>
      <c r="BH143" s="697">
        <v>1205685.3130000001</v>
      </c>
      <c r="BI143" s="697">
        <v>1203980.7509999999</v>
      </c>
      <c r="BJ143" s="697">
        <v>978757.25080000004</v>
      </c>
      <c r="BK143" s="697">
        <v>978757.25080000004</v>
      </c>
      <c r="BL143" s="697">
        <v>978757.25080000004</v>
      </c>
      <c r="BM143" s="697">
        <v>978757.25080000004</v>
      </c>
      <c r="BN143" s="697">
        <v>0</v>
      </c>
      <c r="BO143" s="697">
        <v>0</v>
      </c>
      <c r="BP143" s="697">
        <v>0</v>
      </c>
      <c r="BQ143" s="697">
        <v>0</v>
      </c>
      <c r="BR143" s="697">
        <v>0</v>
      </c>
      <c r="BS143" s="697">
        <v>0</v>
      </c>
      <c r="BT143" s="698">
        <v>0</v>
      </c>
      <c r="BU143" s="163"/>
    </row>
    <row r="144" spans="2:73" ht="15.75">
      <c r="B144" s="692" t="s">
        <v>689</v>
      </c>
      <c r="C144" s="692" t="s">
        <v>690</v>
      </c>
      <c r="D144" s="692" t="s">
        <v>4</v>
      </c>
      <c r="E144" s="692" t="s">
        <v>691</v>
      </c>
      <c r="F144" s="692" t="s">
        <v>29</v>
      </c>
      <c r="G144" s="692" t="s">
        <v>692</v>
      </c>
      <c r="H144" s="692">
        <v>2014</v>
      </c>
      <c r="I144" s="644" t="s">
        <v>573</v>
      </c>
      <c r="J144" s="644" t="s">
        <v>588</v>
      </c>
      <c r="K144" s="633"/>
      <c r="L144" s="696">
        <v>0</v>
      </c>
      <c r="M144" s="697">
        <v>0</v>
      </c>
      <c r="N144" s="697">
        <v>0</v>
      </c>
      <c r="O144" s="697">
        <v>36.294705229999998</v>
      </c>
      <c r="P144" s="697">
        <v>34.278656349999999</v>
      </c>
      <c r="Q144" s="697">
        <v>33.291982590000003</v>
      </c>
      <c r="R144" s="697">
        <v>33.291982590000003</v>
      </c>
      <c r="S144" s="697">
        <v>33.291982590000003</v>
      </c>
      <c r="T144" s="697">
        <v>33.291982590000003</v>
      </c>
      <c r="U144" s="697">
        <v>33.291982590000003</v>
      </c>
      <c r="V144" s="697">
        <v>33.200470699999997</v>
      </c>
      <c r="W144" s="697">
        <v>33.200470699999997</v>
      </c>
      <c r="X144" s="697">
        <v>29.469890530000001</v>
      </c>
      <c r="Y144" s="697">
        <v>21.909568610000001</v>
      </c>
      <c r="Z144" s="697">
        <v>20.425448960000001</v>
      </c>
      <c r="AA144" s="697">
        <v>20.425448960000001</v>
      </c>
      <c r="AB144" s="697">
        <v>20.117934989999998</v>
      </c>
      <c r="AC144" s="697">
        <v>20.117934989999998</v>
      </c>
      <c r="AD144" s="697">
        <v>20.08330874</v>
      </c>
      <c r="AE144" s="697">
        <v>9.0556475340000002</v>
      </c>
      <c r="AF144" s="697">
        <v>9.0556475340000002</v>
      </c>
      <c r="AG144" s="697">
        <v>9.0556475340000002</v>
      </c>
      <c r="AH144" s="697">
        <v>9.0556475340000002</v>
      </c>
      <c r="AI144" s="697">
        <v>0</v>
      </c>
      <c r="AJ144" s="697">
        <v>0</v>
      </c>
      <c r="AK144" s="697">
        <v>0</v>
      </c>
      <c r="AL144" s="697">
        <v>0</v>
      </c>
      <c r="AM144" s="697">
        <v>0</v>
      </c>
      <c r="AN144" s="697">
        <v>0</v>
      </c>
      <c r="AO144" s="698">
        <v>0</v>
      </c>
      <c r="AP144" s="633"/>
      <c r="AQ144" s="696">
        <v>0</v>
      </c>
      <c r="AR144" s="697">
        <v>0</v>
      </c>
      <c r="AS144" s="697">
        <v>0</v>
      </c>
      <c r="AT144" s="697">
        <v>490141.37530000001</v>
      </c>
      <c r="AU144" s="697">
        <v>458027.07750000001</v>
      </c>
      <c r="AV144" s="697">
        <v>442310.03049999999</v>
      </c>
      <c r="AW144" s="697">
        <v>442310.03049999999</v>
      </c>
      <c r="AX144" s="697">
        <v>442310.03049999999</v>
      </c>
      <c r="AY144" s="697">
        <v>442310.03049999999</v>
      </c>
      <c r="AZ144" s="697">
        <v>442310.03049999999</v>
      </c>
      <c r="BA144" s="697">
        <v>441508.38630000001</v>
      </c>
      <c r="BB144" s="697">
        <v>441508.38630000001</v>
      </c>
      <c r="BC144" s="697">
        <v>382082.7622</v>
      </c>
      <c r="BD144" s="697">
        <v>354202.12729999999</v>
      </c>
      <c r="BE144" s="697">
        <v>326485.15980000002</v>
      </c>
      <c r="BF144" s="697">
        <v>326485.15980000002</v>
      </c>
      <c r="BG144" s="697">
        <v>320295.0845</v>
      </c>
      <c r="BH144" s="697">
        <v>320295.0845</v>
      </c>
      <c r="BI144" s="697">
        <v>319913.55219999998</v>
      </c>
      <c r="BJ144" s="697">
        <v>144250.35279999999</v>
      </c>
      <c r="BK144" s="697">
        <v>144250.35279999999</v>
      </c>
      <c r="BL144" s="697">
        <v>144250.35279999999</v>
      </c>
      <c r="BM144" s="697">
        <v>144250.35279999999</v>
      </c>
      <c r="BN144" s="697">
        <v>0</v>
      </c>
      <c r="BO144" s="697">
        <v>0</v>
      </c>
      <c r="BP144" s="697">
        <v>0</v>
      </c>
      <c r="BQ144" s="697">
        <v>0</v>
      </c>
      <c r="BR144" s="697">
        <v>0</v>
      </c>
      <c r="BS144" s="697">
        <v>0</v>
      </c>
      <c r="BT144" s="698">
        <v>0</v>
      </c>
      <c r="BU144" s="163"/>
    </row>
    <row r="145" spans="2:73" ht="15.75">
      <c r="B145" s="692" t="s">
        <v>689</v>
      </c>
      <c r="C145" s="692" t="s">
        <v>701</v>
      </c>
      <c r="D145" s="692" t="s">
        <v>14</v>
      </c>
      <c r="E145" s="692" t="s">
        <v>691</v>
      </c>
      <c r="F145" s="692" t="s">
        <v>29</v>
      </c>
      <c r="G145" s="692" t="s">
        <v>692</v>
      </c>
      <c r="H145" s="692">
        <v>2014</v>
      </c>
      <c r="I145" s="644" t="s">
        <v>573</v>
      </c>
      <c r="J145" s="644" t="s">
        <v>588</v>
      </c>
      <c r="K145" s="633"/>
      <c r="L145" s="696">
        <v>0</v>
      </c>
      <c r="M145" s="697">
        <v>0</v>
      </c>
      <c r="N145" s="697">
        <v>0</v>
      </c>
      <c r="O145" s="697">
        <v>36.638531260000001</v>
      </c>
      <c r="P145" s="697">
        <v>36.632339809999998</v>
      </c>
      <c r="Q145" s="697">
        <v>33.983522219999998</v>
      </c>
      <c r="R145" s="697">
        <v>32.683879060000002</v>
      </c>
      <c r="S145" s="697">
        <v>31.373245199999996</v>
      </c>
      <c r="T145" s="697">
        <v>31.373245199999996</v>
      </c>
      <c r="U145" s="697">
        <v>31.1108762</v>
      </c>
      <c r="V145" s="697">
        <v>31.1108762</v>
      </c>
      <c r="W145" s="697">
        <v>21.129071190000001</v>
      </c>
      <c r="X145" s="697">
        <v>20.92027118</v>
      </c>
      <c r="Y145" s="697">
        <v>20.60287005</v>
      </c>
      <c r="Z145" s="697">
        <v>20.60287005</v>
      </c>
      <c r="AA145" s="697">
        <v>19.744408669999999</v>
      </c>
      <c r="AB145" s="697">
        <v>19.744408669999999</v>
      </c>
      <c r="AC145" s="697">
        <v>17.13070875</v>
      </c>
      <c r="AD145" s="697">
        <v>16.50582751</v>
      </c>
      <c r="AE145" s="697">
        <v>16.50582751</v>
      </c>
      <c r="AF145" s="697">
        <v>16.50582751</v>
      </c>
      <c r="AG145" s="697">
        <v>16.50582751</v>
      </c>
      <c r="AH145" s="697">
        <v>16.50582751</v>
      </c>
      <c r="AI145" s="697">
        <v>0.60130000900000002</v>
      </c>
      <c r="AJ145" s="697">
        <v>0</v>
      </c>
      <c r="AK145" s="697">
        <v>0</v>
      </c>
      <c r="AL145" s="697">
        <v>0</v>
      </c>
      <c r="AM145" s="697">
        <v>0</v>
      </c>
      <c r="AN145" s="697">
        <v>0</v>
      </c>
      <c r="AO145" s="698">
        <v>0</v>
      </c>
      <c r="AP145" s="633"/>
      <c r="AQ145" s="696">
        <v>0</v>
      </c>
      <c r="AR145" s="697">
        <v>0</v>
      </c>
      <c r="AS145" s="697">
        <v>0</v>
      </c>
      <c r="AT145" s="697">
        <v>374684.2892</v>
      </c>
      <c r="AU145" s="697">
        <v>374563.71889999998</v>
      </c>
      <c r="AV145" s="697">
        <v>323779.50589999999</v>
      </c>
      <c r="AW145" s="697">
        <v>298869.68339999998</v>
      </c>
      <c r="AX145" s="697">
        <v>273672.40519999998</v>
      </c>
      <c r="AY145" s="697">
        <v>273672.40519999998</v>
      </c>
      <c r="AZ145" s="697">
        <v>268639.20390000002</v>
      </c>
      <c r="BA145" s="697">
        <v>268378.5257</v>
      </c>
      <c r="BB145" s="697">
        <v>77020.036980000004</v>
      </c>
      <c r="BC145" s="697">
        <v>76825.036980000004</v>
      </c>
      <c r="BD145" s="697">
        <v>74184.175140000007</v>
      </c>
      <c r="BE145" s="697">
        <v>74184.175140000007</v>
      </c>
      <c r="BF145" s="697">
        <v>71330.482449999996</v>
      </c>
      <c r="BG145" s="697">
        <v>71330.482449999996</v>
      </c>
      <c r="BH145" s="697">
        <v>49840.482450000003</v>
      </c>
      <c r="BI145" s="697">
        <v>44678.419950000003</v>
      </c>
      <c r="BJ145" s="697">
        <v>44678.419950000003</v>
      </c>
      <c r="BK145" s="697">
        <v>44678.419950000003</v>
      </c>
      <c r="BL145" s="697">
        <v>44678.419950000003</v>
      </c>
      <c r="BM145" s="697">
        <v>44678.419950000003</v>
      </c>
      <c r="BN145" s="697">
        <v>4431</v>
      </c>
      <c r="BO145" s="697">
        <v>0</v>
      </c>
      <c r="BP145" s="697">
        <v>0</v>
      </c>
      <c r="BQ145" s="697">
        <v>0</v>
      </c>
      <c r="BR145" s="697">
        <v>0</v>
      </c>
      <c r="BS145" s="697">
        <v>0</v>
      </c>
      <c r="BT145" s="698">
        <v>0</v>
      </c>
      <c r="BU145" s="163"/>
    </row>
    <row r="146" spans="2:73" ht="15.75">
      <c r="B146" s="692" t="s">
        <v>689</v>
      </c>
      <c r="C146" s="692" t="s">
        <v>690</v>
      </c>
      <c r="D146" s="692" t="s">
        <v>3</v>
      </c>
      <c r="E146" s="692" t="s">
        <v>691</v>
      </c>
      <c r="F146" s="692" t="s">
        <v>29</v>
      </c>
      <c r="G146" s="692" t="s">
        <v>692</v>
      </c>
      <c r="H146" s="692">
        <v>2014</v>
      </c>
      <c r="I146" s="644" t="s">
        <v>573</v>
      </c>
      <c r="J146" s="644" t="s">
        <v>588</v>
      </c>
      <c r="K146" s="633"/>
      <c r="L146" s="696">
        <v>0</v>
      </c>
      <c r="M146" s="697">
        <v>0</v>
      </c>
      <c r="N146" s="697">
        <v>0</v>
      </c>
      <c r="O146" s="697">
        <v>547.51710652899999</v>
      </c>
      <c r="P146" s="697">
        <v>547.51710652899999</v>
      </c>
      <c r="Q146" s="697">
        <v>547.51710652899999</v>
      </c>
      <c r="R146" s="697">
        <v>547.51710652899999</v>
      </c>
      <c r="S146" s="697">
        <v>547.51710652899999</v>
      </c>
      <c r="T146" s="697">
        <v>547.51710652899999</v>
      </c>
      <c r="U146" s="697">
        <v>547.51710652899999</v>
      </c>
      <c r="V146" s="697">
        <v>547.51710652899999</v>
      </c>
      <c r="W146" s="697">
        <v>547.51710652899999</v>
      </c>
      <c r="X146" s="697">
        <v>547.51710652899999</v>
      </c>
      <c r="Y146" s="697">
        <v>547.51710652899999</v>
      </c>
      <c r="Z146" s="697">
        <v>547.51710652899999</v>
      </c>
      <c r="AA146" s="697">
        <v>547.51710652899999</v>
      </c>
      <c r="AB146" s="697">
        <v>547.51710652899999</v>
      </c>
      <c r="AC146" s="697">
        <v>547.51710652899999</v>
      </c>
      <c r="AD146" s="697">
        <v>547.51710652899999</v>
      </c>
      <c r="AE146" s="697">
        <v>547.51710652899999</v>
      </c>
      <c r="AF146" s="697">
        <v>547.51710652899999</v>
      </c>
      <c r="AG146" s="697">
        <v>493.44043019999998</v>
      </c>
      <c r="AH146" s="697">
        <v>0</v>
      </c>
      <c r="AI146" s="697">
        <v>0</v>
      </c>
      <c r="AJ146" s="697">
        <v>0</v>
      </c>
      <c r="AK146" s="697">
        <v>0</v>
      </c>
      <c r="AL146" s="697">
        <v>0</v>
      </c>
      <c r="AM146" s="697">
        <v>0</v>
      </c>
      <c r="AN146" s="697">
        <v>0</v>
      </c>
      <c r="AO146" s="698">
        <v>0</v>
      </c>
      <c r="AP146" s="633"/>
      <c r="AQ146" s="696">
        <v>0</v>
      </c>
      <c r="AR146" s="697">
        <v>0</v>
      </c>
      <c r="AS146" s="697">
        <v>0</v>
      </c>
      <c r="AT146" s="697">
        <v>1013052.930347</v>
      </c>
      <c r="AU146" s="697">
        <v>1013052.930347</v>
      </c>
      <c r="AV146" s="697">
        <v>1013052.930347</v>
      </c>
      <c r="AW146" s="697">
        <v>1013052.930347</v>
      </c>
      <c r="AX146" s="697">
        <v>1013052.930347</v>
      </c>
      <c r="AY146" s="697">
        <v>1013052.930347</v>
      </c>
      <c r="AZ146" s="697">
        <v>1013052.930347</v>
      </c>
      <c r="BA146" s="697">
        <v>1013052.930347</v>
      </c>
      <c r="BB146" s="697">
        <v>1013052.930347</v>
      </c>
      <c r="BC146" s="697">
        <v>1013052.930347</v>
      </c>
      <c r="BD146" s="697">
        <v>1013052.930347</v>
      </c>
      <c r="BE146" s="697">
        <v>1013052.930347</v>
      </c>
      <c r="BF146" s="697">
        <v>1013052.930347</v>
      </c>
      <c r="BG146" s="697">
        <v>1013052.930347</v>
      </c>
      <c r="BH146" s="697">
        <v>1013052.930347</v>
      </c>
      <c r="BI146" s="697">
        <v>1013052.930347</v>
      </c>
      <c r="BJ146" s="697">
        <v>1013052.930347</v>
      </c>
      <c r="BK146" s="697">
        <v>1013052.930347</v>
      </c>
      <c r="BL146" s="697">
        <v>964694.62349999999</v>
      </c>
      <c r="BM146" s="697">
        <v>0</v>
      </c>
      <c r="BN146" s="697">
        <v>0</v>
      </c>
      <c r="BO146" s="697">
        <v>0</v>
      </c>
      <c r="BP146" s="697">
        <v>0</v>
      </c>
      <c r="BQ146" s="697">
        <v>0</v>
      </c>
      <c r="BR146" s="697">
        <v>0</v>
      </c>
      <c r="BS146" s="697">
        <v>0</v>
      </c>
      <c r="BT146" s="698">
        <v>0</v>
      </c>
      <c r="BU146" s="163"/>
    </row>
    <row r="147" spans="2:73" ht="15.75">
      <c r="B147" s="692" t="s">
        <v>689</v>
      </c>
      <c r="C147" s="692" t="s">
        <v>690</v>
      </c>
      <c r="D147" s="692" t="s">
        <v>7</v>
      </c>
      <c r="E147" s="692" t="s">
        <v>691</v>
      </c>
      <c r="F147" s="692" t="s">
        <v>29</v>
      </c>
      <c r="G147" s="692" t="s">
        <v>692</v>
      </c>
      <c r="H147" s="692">
        <v>2014</v>
      </c>
      <c r="I147" s="644" t="s">
        <v>573</v>
      </c>
      <c r="J147" s="644" t="s">
        <v>588</v>
      </c>
      <c r="K147" s="633"/>
      <c r="L147" s="696">
        <v>0</v>
      </c>
      <c r="M147" s="697">
        <v>0</v>
      </c>
      <c r="N147" s="697">
        <v>0</v>
      </c>
      <c r="O147" s="697">
        <v>15.924055190000001</v>
      </c>
      <c r="P147" s="697">
        <v>15.924055190000001</v>
      </c>
      <c r="Q147" s="697">
        <v>15.924055190000001</v>
      </c>
      <c r="R147" s="697">
        <v>15.924055190000001</v>
      </c>
      <c r="S147" s="697">
        <v>15.924055190000001</v>
      </c>
      <c r="T147" s="697">
        <v>15.924055190000001</v>
      </c>
      <c r="U147" s="697">
        <v>15.924055190000001</v>
      </c>
      <c r="V147" s="697">
        <v>15.924055190000001</v>
      </c>
      <c r="W147" s="697">
        <v>15.924055190000001</v>
      </c>
      <c r="X147" s="697">
        <v>15.924055190000001</v>
      </c>
      <c r="Y147" s="697">
        <v>15.868838240000002</v>
      </c>
      <c r="Z147" s="697">
        <v>15.868838240000002</v>
      </c>
      <c r="AA147" s="697">
        <v>15.02778824</v>
      </c>
      <c r="AB147" s="697">
        <v>14.18673824</v>
      </c>
      <c r="AC147" s="697">
        <v>14.18673824</v>
      </c>
      <c r="AD147" s="697">
        <v>14.18673824</v>
      </c>
      <c r="AE147" s="697">
        <v>14.18673824</v>
      </c>
      <c r="AF147" s="697">
        <v>14.18673824</v>
      </c>
      <c r="AG147" s="697">
        <v>3.46116431</v>
      </c>
      <c r="AH147" s="697">
        <v>3.46116431</v>
      </c>
      <c r="AI147" s="697">
        <v>0</v>
      </c>
      <c r="AJ147" s="697">
        <v>0</v>
      </c>
      <c r="AK147" s="697">
        <v>0</v>
      </c>
      <c r="AL147" s="697">
        <v>0</v>
      </c>
      <c r="AM147" s="697">
        <v>0</v>
      </c>
      <c r="AN147" s="697">
        <v>0</v>
      </c>
      <c r="AO147" s="698">
        <v>0</v>
      </c>
      <c r="AP147" s="633"/>
      <c r="AQ147" s="696">
        <v>0</v>
      </c>
      <c r="AR147" s="697">
        <v>0</v>
      </c>
      <c r="AS147" s="697">
        <v>0</v>
      </c>
      <c r="AT147" s="697">
        <v>106463.2675</v>
      </c>
      <c r="AU147" s="697">
        <v>106463.2675</v>
      </c>
      <c r="AV147" s="697">
        <v>106463.2675</v>
      </c>
      <c r="AW147" s="697">
        <v>106463.2675</v>
      </c>
      <c r="AX147" s="697">
        <v>106463.2675</v>
      </c>
      <c r="AY147" s="697">
        <v>106463.2675</v>
      </c>
      <c r="AZ147" s="697">
        <v>106463.2675</v>
      </c>
      <c r="BA147" s="697">
        <v>106463.2675</v>
      </c>
      <c r="BB147" s="697">
        <v>106463.2675</v>
      </c>
      <c r="BC147" s="697">
        <v>106463.2675</v>
      </c>
      <c r="BD147" s="697">
        <v>105639.196</v>
      </c>
      <c r="BE147" s="697">
        <v>105639.196</v>
      </c>
      <c r="BF147" s="697">
        <v>87825.945999999996</v>
      </c>
      <c r="BG147" s="697">
        <v>70012.695999999996</v>
      </c>
      <c r="BH147" s="697">
        <v>70012.695999999996</v>
      </c>
      <c r="BI147" s="697">
        <v>70012.695999999996</v>
      </c>
      <c r="BJ147" s="697">
        <v>70012.695999999996</v>
      </c>
      <c r="BK147" s="697">
        <v>70012.695999999996</v>
      </c>
      <c r="BL147" s="697">
        <v>51655.275000000001</v>
      </c>
      <c r="BM147" s="697">
        <v>51655.275000000001</v>
      </c>
      <c r="BN147" s="697">
        <v>0</v>
      </c>
      <c r="BO147" s="697">
        <v>0</v>
      </c>
      <c r="BP147" s="697">
        <v>0</v>
      </c>
      <c r="BQ147" s="697">
        <v>0</v>
      </c>
      <c r="BR147" s="697">
        <v>0</v>
      </c>
      <c r="BS147" s="697">
        <v>0</v>
      </c>
      <c r="BT147" s="698">
        <v>0</v>
      </c>
      <c r="BU147" s="163"/>
    </row>
    <row r="148" spans="2:73" ht="15.75">
      <c r="B148" s="692" t="s">
        <v>689</v>
      </c>
      <c r="C148" s="692" t="s">
        <v>489</v>
      </c>
      <c r="D148" s="692" t="s">
        <v>492</v>
      </c>
      <c r="E148" s="692" t="s">
        <v>691</v>
      </c>
      <c r="F148" s="692" t="s">
        <v>714</v>
      </c>
      <c r="G148" s="692" t="s">
        <v>692</v>
      </c>
      <c r="H148" s="692">
        <v>2014</v>
      </c>
      <c r="I148" s="644" t="s">
        <v>573</v>
      </c>
      <c r="J148" s="644" t="s">
        <v>588</v>
      </c>
      <c r="K148" s="633"/>
      <c r="L148" s="696">
        <v>0</v>
      </c>
      <c r="M148" s="697">
        <v>0</v>
      </c>
      <c r="N148" s="697">
        <v>0</v>
      </c>
      <c r="O148" s="697">
        <v>28.5562</v>
      </c>
      <c r="P148" s="697">
        <v>0</v>
      </c>
      <c r="Q148" s="697">
        <v>0</v>
      </c>
      <c r="R148" s="697">
        <v>0</v>
      </c>
      <c r="S148" s="697">
        <v>0</v>
      </c>
      <c r="T148" s="697">
        <v>0</v>
      </c>
      <c r="U148" s="697">
        <v>0</v>
      </c>
      <c r="V148" s="697">
        <v>0</v>
      </c>
      <c r="W148" s="697">
        <v>0</v>
      </c>
      <c r="X148" s="697">
        <v>0</v>
      </c>
      <c r="Y148" s="697">
        <v>0</v>
      </c>
      <c r="Z148" s="697">
        <v>0</v>
      </c>
      <c r="AA148" s="697">
        <v>0</v>
      </c>
      <c r="AB148" s="697">
        <v>0</v>
      </c>
      <c r="AC148" s="697">
        <v>0</v>
      </c>
      <c r="AD148" s="697">
        <v>0</v>
      </c>
      <c r="AE148" s="697">
        <v>0</v>
      </c>
      <c r="AF148" s="697">
        <v>0</v>
      </c>
      <c r="AG148" s="697">
        <v>0</v>
      </c>
      <c r="AH148" s="697">
        <v>0</v>
      </c>
      <c r="AI148" s="697">
        <v>0</v>
      </c>
      <c r="AJ148" s="697">
        <v>0</v>
      </c>
      <c r="AK148" s="697">
        <v>0</v>
      </c>
      <c r="AL148" s="697">
        <v>0</v>
      </c>
      <c r="AM148" s="697">
        <v>0</v>
      </c>
      <c r="AN148" s="697">
        <v>0</v>
      </c>
      <c r="AO148" s="698">
        <v>0</v>
      </c>
      <c r="AP148" s="633"/>
      <c r="AQ148" s="696">
        <v>0</v>
      </c>
      <c r="AR148" s="697">
        <v>0</v>
      </c>
      <c r="AS148" s="697">
        <v>0</v>
      </c>
      <c r="AT148" s="697">
        <v>216677.09700000001</v>
      </c>
      <c r="AU148" s="697">
        <v>0</v>
      </c>
      <c r="AV148" s="697">
        <v>0</v>
      </c>
      <c r="AW148" s="697">
        <v>0</v>
      </c>
      <c r="AX148" s="697">
        <v>0</v>
      </c>
      <c r="AY148" s="697">
        <v>0</v>
      </c>
      <c r="AZ148" s="697">
        <v>0</v>
      </c>
      <c r="BA148" s="697">
        <v>0</v>
      </c>
      <c r="BB148" s="697">
        <v>0</v>
      </c>
      <c r="BC148" s="697">
        <v>0</v>
      </c>
      <c r="BD148" s="697">
        <v>0</v>
      </c>
      <c r="BE148" s="697">
        <v>0</v>
      </c>
      <c r="BF148" s="697">
        <v>0</v>
      </c>
      <c r="BG148" s="697">
        <v>0</v>
      </c>
      <c r="BH148" s="697">
        <v>0</v>
      </c>
      <c r="BI148" s="697">
        <v>0</v>
      </c>
      <c r="BJ148" s="697">
        <v>0</v>
      </c>
      <c r="BK148" s="697">
        <v>0</v>
      </c>
      <c r="BL148" s="697">
        <v>0</v>
      </c>
      <c r="BM148" s="697">
        <v>0</v>
      </c>
      <c r="BN148" s="697">
        <v>0</v>
      </c>
      <c r="BO148" s="697">
        <v>0</v>
      </c>
      <c r="BP148" s="697">
        <v>0</v>
      </c>
      <c r="BQ148" s="697">
        <v>0</v>
      </c>
      <c r="BR148" s="697">
        <v>0</v>
      </c>
      <c r="BS148" s="697">
        <v>0</v>
      </c>
      <c r="BT148" s="698">
        <v>0</v>
      </c>
      <c r="BU148" s="163"/>
    </row>
    <row r="149" spans="2:73" ht="15.75">
      <c r="B149" s="692" t="s">
        <v>689</v>
      </c>
      <c r="C149" s="692" t="s">
        <v>489</v>
      </c>
      <c r="D149" s="692" t="s">
        <v>715</v>
      </c>
      <c r="E149" s="692" t="s">
        <v>691</v>
      </c>
      <c r="F149" s="692" t="s">
        <v>489</v>
      </c>
      <c r="G149" s="692" t="s">
        <v>693</v>
      </c>
      <c r="H149" s="692">
        <v>2014</v>
      </c>
      <c r="I149" s="644" t="s">
        <v>573</v>
      </c>
      <c r="J149" s="644" t="s">
        <v>588</v>
      </c>
      <c r="K149" s="633"/>
      <c r="L149" s="696">
        <v>0</v>
      </c>
      <c r="M149" s="697">
        <v>0</v>
      </c>
      <c r="N149" s="697">
        <v>0</v>
      </c>
      <c r="O149" s="697">
        <v>888.23582959999999</v>
      </c>
      <c r="P149" s="697">
        <v>0</v>
      </c>
      <c r="Q149" s="697">
        <v>0</v>
      </c>
      <c r="R149" s="697">
        <v>0</v>
      </c>
      <c r="S149" s="697">
        <v>0</v>
      </c>
      <c r="T149" s="697">
        <v>0</v>
      </c>
      <c r="U149" s="697">
        <v>0</v>
      </c>
      <c r="V149" s="697">
        <v>0</v>
      </c>
      <c r="W149" s="697">
        <v>0</v>
      </c>
      <c r="X149" s="697">
        <v>0</v>
      </c>
      <c r="Y149" s="697">
        <v>0</v>
      </c>
      <c r="Z149" s="697">
        <v>0</v>
      </c>
      <c r="AA149" s="697">
        <v>0</v>
      </c>
      <c r="AB149" s="697">
        <v>0</v>
      </c>
      <c r="AC149" s="697">
        <v>0</v>
      </c>
      <c r="AD149" s="697">
        <v>0</v>
      </c>
      <c r="AE149" s="697">
        <v>0</v>
      </c>
      <c r="AF149" s="697">
        <v>0</v>
      </c>
      <c r="AG149" s="697">
        <v>0</v>
      </c>
      <c r="AH149" s="697">
        <v>0</v>
      </c>
      <c r="AI149" s="697">
        <v>0</v>
      </c>
      <c r="AJ149" s="697">
        <v>0</v>
      </c>
      <c r="AK149" s="697">
        <v>0</v>
      </c>
      <c r="AL149" s="697">
        <v>0</v>
      </c>
      <c r="AM149" s="697">
        <v>0</v>
      </c>
      <c r="AN149" s="697">
        <v>0</v>
      </c>
      <c r="AO149" s="698">
        <v>0</v>
      </c>
      <c r="AP149" s="633"/>
      <c r="AQ149" s="696">
        <v>0</v>
      </c>
      <c r="AR149" s="697">
        <v>0</v>
      </c>
      <c r="AS149" s="697">
        <v>0</v>
      </c>
      <c r="AT149" s="697">
        <v>0</v>
      </c>
      <c r="AU149" s="697">
        <v>0</v>
      </c>
      <c r="AV149" s="697">
        <v>0</v>
      </c>
      <c r="AW149" s="697">
        <v>0</v>
      </c>
      <c r="AX149" s="697">
        <v>0</v>
      </c>
      <c r="AY149" s="697">
        <v>0</v>
      </c>
      <c r="AZ149" s="697">
        <v>0</v>
      </c>
      <c r="BA149" s="697">
        <v>0</v>
      </c>
      <c r="BB149" s="697">
        <v>0</v>
      </c>
      <c r="BC149" s="697">
        <v>0</v>
      </c>
      <c r="BD149" s="697">
        <v>0</v>
      </c>
      <c r="BE149" s="697">
        <v>0</v>
      </c>
      <c r="BF149" s="697">
        <v>0</v>
      </c>
      <c r="BG149" s="697">
        <v>0</v>
      </c>
      <c r="BH149" s="697">
        <v>0</v>
      </c>
      <c r="BI149" s="697">
        <v>0</v>
      </c>
      <c r="BJ149" s="697">
        <v>0</v>
      </c>
      <c r="BK149" s="697">
        <v>0</v>
      </c>
      <c r="BL149" s="697">
        <v>0</v>
      </c>
      <c r="BM149" s="697">
        <v>0</v>
      </c>
      <c r="BN149" s="697">
        <v>0</v>
      </c>
      <c r="BO149" s="697">
        <v>0</v>
      </c>
      <c r="BP149" s="697">
        <v>0</v>
      </c>
      <c r="BQ149" s="697">
        <v>0</v>
      </c>
      <c r="BR149" s="697">
        <v>0</v>
      </c>
      <c r="BS149" s="697">
        <v>0</v>
      </c>
      <c r="BT149" s="698">
        <v>0</v>
      </c>
      <c r="BU149" s="163"/>
    </row>
    <row r="150" spans="2:73" ht="15.75">
      <c r="B150" s="692" t="s">
        <v>689</v>
      </c>
      <c r="C150" s="692" t="s">
        <v>694</v>
      </c>
      <c r="D150" s="692" t="s">
        <v>717</v>
      </c>
      <c r="E150" s="692" t="s">
        <v>691</v>
      </c>
      <c r="F150" s="692" t="s">
        <v>714</v>
      </c>
      <c r="G150" s="692" t="s">
        <v>693</v>
      </c>
      <c r="H150" s="692">
        <v>2014</v>
      </c>
      <c r="I150" s="644" t="s">
        <v>573</v>
      </c>
      <c r="J150" s="644" t="s">
        <v>588</v>
      </c>
      <c r="K150" s="633"/>
      <c r="L150" s="696">
        <v>0</v>
      </c>
      <c r="M150" s="697">
        <v>0</v>
      </c>
      <c r="N150" s="697">
        <v>0</v>
      </c>
      <c r="O150" s="697">
        <v>185.5942</v>
      </c>
      <c r="P150" s="697">
        <v>0</v>
      </c>
      <c r="Q150" s="697">
        <v>0</v>
      </c>
      <c r="R150" s="697">
        <v>0</v>
      </c>
      <c r="S150" s="697">
        <v>0</v>
      </c>
      <c r="T150" s="697">
        <v>0</v>
      </c>
      <c r="U150" s="697">
        <v>0</v>
      </c>
      <c r="V150" s="697">
        <v>0</v>
      </c>
      <c r="W150" s="697">
        <v>0</v>
      </c>
      <c r="X150" s="697">
        <v>0</v>
      </c>
      <c r="Y150" s="697">
        <v>0</v>
      </c>
      <c r="Z150" s="697">
        <v>0</v>
      </c>
      <c r="AA150" s="697">
        <v>0</v>
      </c>
      <c r="AB150" s="697">
        <v>0</v>
      </c>
      <c r="AC150" s="697">
        <v>0</v>
      </c>
      <c r="AD150" s="697">
        <v>0</v>
      </c>
      <c r="AE150" s="697">
        <v>0</v>
      </c>
      <c r="AF150" s="697">
        <v>0</v>
      </c>
      <c r="AG150" s="697">
        <v>0</v>
      </c>
      <c r="AH150" s="697">
        <v>0</v>
      </c>
      <c r="AI150" s="697">
        <v>0</v>
      </c>
      <c r="AJ150" s="697">
        <v>0</v>
      </c>
      <c r="AK150" s="697">
        <v>0</v>
      </c>
      <c r="AL150" s="697">
        <v>0</v>
      </c>
      <c r="AM150" s="697">
        <v>0</v>
      </c>
      <c r="AN150" s="697">
        <v>0</v>
      </c>
      <c r="AO150" s="698">
        <v>0</v>
      </c>
      <c r="AP150" s="633"/>
      <c r="AQ150" s="696">
        <v>0</v>
      </c>
      <c r="AR150" s="697">
        <v>0</v>
      </c>
      <c r="AS150" s="697">
        <v>0</v>
      </c>
      <c r="AT150" s="697">
        <v>0</v>
      </c>
      <c r="AU150" s="697">
        <v>0</v>
      </c>
      <c r="AV150" s="697">
        <v>0</v>
      </c>
      <c r="AW150" s="697">
        <v>0</v>
      </c>
      <c r="AX150" s="697">
        <v>0</v>
      </c>
      <c r="AY150" s="697">
        <v>0</v>
      </c>
      <c r="AZ150" s="697">
        <v>0</v>
      </c>
      <c r="BA150" s="697">
        <v>0</v>
      </c>
      <c r="BB150" s="697">
        <v>0</v>
      </c>
      <c r="BC150" s="697">
        <v>0</v>
      </c>
      <c r="BD150" s="697">
        <v>0</v>
      </c>
      <c r="BE150" s="697">
        <v>0</v>
      </c>
      <c r="BF150" s="697">
        <v>0</v>
      </c>
      <c r="BG150" s="697">
        <v>0</v>
      </c>
      <c r="BH150" s="697">
        <v>0</v>
      </c>
      <c r="BI150" s="697">
        <v>0</v>
      </c>
      <c r="BJ150" s="697">
        <v>0</v>
      </c>
      <c r="BK150" s="697">
        <v>0</v>
      </c>
      <c r="BL150" s="697">
        <v>0</v>
      </c>
      <c r="BM150" s="697">
        <v>0</v>
      </c>
      <c r="BN150" s="697">
        <v>0</v>
      </c>
      <c r="BO150" s="697">
        <v>0</v>
      </c>
      <c r="BP150" s="697">
        <v>0</v>
      </c>
      <c r="BQ150" s="697">
        <v>0</v>
      </c>
      <c r="BR150" s="697">
        <v>0</v>
      </c>
      <c r="BS150" s="697">
        <v>0</v>
      </c>
      <c r="BT150" s="698">
        <v>0</v>
      </c>
      <c r="BU150" s="163"/>
    </row>
    <row r="151" spans="2:73" ht="15.75">
      <c r="B151" s="692" t="s">
        <v>689</v>
      </c>
      <c r="C151" s="692" t="s">
        <v>698</v>
      </c>
      <c r="D151" s="692" t="s">
        <v>9</v>
      </c>
      <c r="E151" s="692" t="s">
        <v>691</v>
      </c>
      <c r="F151" s="692" t="s">
        <v>698</v>
      </c>
      <c r="G151" s="692" t="s">
        <v>693</v>
      </c>
      <c r="H151" s="692">
        <v>2014</v>
      </c>
      <c r="I151" s="644" t="s">
        <v>573</v>
      </c>
      <c r="J151" s="644" t="s">
        <v>588</v>
      </c>
      <c r="K151" s="633"/>
      <c r="L151" s="696">
        <v>0</v>
      </c>
      <c r="M151" s="697">
        <v>0</v>
      </c>
      <c r="N151" s="697">
        <v>0</v>
      </c>
      <c r="O151" s="697">
        <v>48.45167</v>
      </c>
      <c r="P151" s="697">
        <v>0</v>
      </c>
      <c r="Q151" s="697">
        <v>0</v>
      </c>
      <c r="R151" s="697">
        <v>0</v>
      </c>
      <c r="S151" s="697">
        <v>0</v>
      </c>
      <c r="T151" s="697">
        <v>0</v>
      </c>
      <c r="U151" s="697">
        <v>0</v>
      </c>
      <c r="V151" s="697">
        <v>0</v>
      </c>
      <c r="W151" s="697">
        <v>0</v>
      </c>
      <c r="X151" s="697">
        <v>0</v>
      </c>
      <c r="Y151" s="697">
        <v>0</v>
      </c>
      <c r="Z151" s="697">
        <v>0</v>
      </c>
      <c r="AA151" s="697">
        <v>0</v>
      </c>
      <c r="AB151" s="697">
        <v>0</v>
      </c>
      <c r="AC151" s="697">
        <v>0</v>
      </c>
      <c r="AD151" s="697">
        <v>0</v>
      </c>
      <c r="AE151" s="697">
        <v>0</v>
      </c>
      <c r="AF151" s="697">
        <v>0</v>
      </c>
      <c r="AG151" s="697">
        <v>0</v>
      </c>
      <c r="AH151" s="697">
        <v>0</v>
      </c>
      <c r="AI151" s="697">
        <v>0</v>
      </c>
      <c r="AJ151" s="697">
        <v>0</v>
      </c>
      <c r="AK151" s="697">
        <v>0</v>
      </c>
      <c r="AL151" s="697">
        <v>0</v>
      </c>
      <c r="AM151" s="697">
        <v>0</v>
      </c>
      <c r="AN151" s="697">
        <v>0</v>
      </c>
      <c r="AO151" s="698">
        <v>0</v>
      </c>
      <c r="AP151" s="633"/>
      <c r="AQ151" s="696">
        <v>0</v>
      </c>
      <c r="AR151" s="697">
        <v>0</v>
      </c>
      <c r="AS151" s="697">
        <v>0</v>
      </c>
      <c r="AT151" s="697">
        <v>0</v>
      </c>
      <c r="AU151" s="697">
        <v>0</v>
      </c>
      <c r="AV151" s="697">
        <v>0</v>
      </c>
      <c r="AW151" s="697">
        <v>0</v>
      </c>
      <c r="AX151" s="697">
        <v>0</v>
      </c>
      <c r="AY151" s="697">
        <v>0</v>
      </c>
      <c r="AZ151" s="697">
        <v>0</v>
      </c>
      <c r="BA151" s="697">
        <v>0</v>
      </c>
      <c r="BB151" s="697">
        <v>0</v>
      </c>
      <c r="BC151" s="697">
        <v>0</v>
      </c>
      <c r="BD151" s="697">
        <v>0</v>
      </c>
      <c r="BE151" s="697">
        <v>0</v>
      </c>
      <c r="BF151" s="697">
        <v>0</v>
      </c>
      <c r="BG151" s="697">
        <v>0</v>
      </c>
      <c r="BH151" s="697">
        <v>0</v>
      </c>
      <c r="BI151" s="697">
        <v>0</v>
      </c>
      <c r="BJ151" s="697">
        <v>0</v>
      </c>
      <c r="BK151" s="697">
        <v>0</v>
      </c>
      <c r="BL151" s="697">
        <v>0</v>
      </c>
      <c r="BM151" s="697">
        <v>0</v>
      </c>
      <c r="BN151" s="697">
        <v>0</v>
      </c>
      <c r="BO151" s="697">
        <v>0</v>
      </c>
      <c r="BP151" s="697">
        <v>0</v>
      </c>
      <c r="BQ151" s="697">
        <v>0</v>
      </c>
      <c r="BR151" s="697">
        <v>0</v>
      </c>
      <c r="BS151" s="697">
        <v>0</v>
      </c>
      <c r="BT151" s="698">
        <v>0</v>
      </c>
      <c r="BU151" s="163"/>
    </row>
    <row r="152" spans="2:73" ht="15.75">
      <c r="B152" s="692" t="s">
        <v>689</v>
      </c>
      <c r="C152" s="692" t="s">
        <v>694</v>
      </c>
      <c r="D152" s="692" t="s">
        <v>717</v>
      </c>
      <c r="E152" s="692" t="s">
        <v>691</v>
      </c>
      <c r="F152" s="692" t="s">
        <v>714</v>
      </c>
      <c r="G152" s="692" t="s">
        <v>693</v>
      </c>
      <c r="H152" s="692">
        <v>2014</v>
      </c>
      <c r="I152" s="644" t="s">
        <v>573</v>
      </c>
      <c r="J152" s="644" t="s">
        <v>588</v>
      </c>
      <c r="K152" s="633"/>
      <c r="L152" s="696">
        <v>0</v>
      </c>
      <c r="M152" s="697">
        <v>0</v>
      </c>
      <c r="N152" s="697">
        <v>0</v>
      </c>
      <c r="O152" s="697">
        <v>448.58659999999998</v>
      </c>
      <c r="P152" s="697">
        <v>0</v>
      </c>
      <c r="Q152" s="697">
        <v>0</v>
      </c>
      <c r="R152" s="697">
        <v>0</v>
      </c>
      <c r="S152" s="697">
        <v>0</v>
      </c>
      <c r="T152" s="697">
        <v>0</v>
      </c>
      <c r="U152" s="697">
        <v>0</v>
      </c>
      <c r="V152" s="697">
        <v>0</v>
      </c>
      <c r="W152" s="697">
        <v>0</v>
      </c>
      <c r="X152" s="697">
        <v>0</v>
      </c>
      <c r="Y152" s="697">
        <v>0</v>
      </c>
      <c r="Z152" s="697">
        <v>0</v>
      </c>
      <c r="AA152" s="697">
        <v>0</v>
      </c>
      <c r="AB152" s="697">
        <v>0</v>
      </c>
      <c r="AC152" s="697">
        <v>0</v>
      </c>
      <c r="AD152" s="697">
        <v>0</v>
      </c>
      <c r="AE152" s="697">
        <v>0</v>
      </c>
      <c r="AF152" s="697">
        <v>0</v>
      </c>
      <c r="AG152" s="697">
        <v>0</v>
      </c>
      <c r="AH152" s="697">
        <v>0</v>
      </c>
      <c r="AI152" s="697">
        <v>0</v>
      </c>
      <c r="AJ152" s="697">
        <v>0</v>
      </c>
      <c r="AK152" s="697">
        <v>0</v>
      </c>
      <c r="AL152" s="697">
        <v>0</v>
      </c>
      <c r="AM152" s="697">
        <v>0</v>
      </c>
      <c r="AN152" s="697">
        <v>0</v>
      </c>
      <c r="AO152" s="698">
        <v>0</v>
      </c>
      <c r="AP152" s="633"/>
      <c r="AQ152" s="696">
        <v>0</v>
      </c>
      <c r="AR152" s="697">
        <v>0</v>
      </c>
      <c r="AS152" s="697">
        <v>0</v>
      </c>
      <c r="AT152" s="697">
        <v>0</v>
      </c>
      <c r="AU152" s="697">
        <v>0</v>
      </c>
      <c r="AV152" s="697">
        <v>0</v>
      </c>
      <c r="AW152" s="697">
        <v>0</v>
      </c>
      <c r="AX152" s="697">
        <v>0</v>
      </c>
      <c r="AY152" s="697">
        <v>0</v>
      </c>
      <c r="AZ152" s="697">
        <v>0</v>
      </c>
      <c r="BA152" s="697">
        <v>0</v>
      </c>
      <c r="BB152" s="697">
        <v>0</v>
      </c>
      <c r="BC152" s="697">
        <v>0</v>
      </c>
      <c r="BD152" s="697">
        <v>0</v>
      </c>
      <c r="BE152" s="697">
        <v>0</v>
      </c>
      <c r="BF152" s="697">
        <v>0</v>
      </c>
      <c r="BG152" s="697">
        <v>0</v>
      </c>
      <c r="BH152" s="697">
        <v>0</v>
      </c>
      <c r="BI152" s="697">
        <v>0</v>
      </c>
      <c r="BJ152" s="697">
        <v>0</v>
      </c>
      <c r="BK152" s="697">
        <v>0</v>
      </c>
      <c r="BL152" s="697">
        <v>0</v>
      </c>
      <c r="BM152" s="697">
        <v>0</v>
      </c>
      <c r="BN152" s="697">
        <v>0</v>
      </c>
      <c r="BO152" s="697">
        <v>0</v>
      </c>
      <c r="BP152" s="697">
        <v>0</v>
      </c>
      <c r="BQ152" s="697">
        <v>0</v>
      </c>
      <c r="BR152" s="697">
        <v>0</v>
      </c>
      <c r="BS152" s="697">
        <v>0</v>
      </c>
      <c r="BT152" s="698">
        <v>0</v>
      </c>
      <c r="BU152" s="163"/>
    </row>
    <row r="153" spans="2:73" ht="15.75">
      <c r="B153" s="692" t="s">
        <v>689</v>
      </c>
      <c r="C153" s="692" t="s">
        <v>694</v>
      </c>
      <c r="D153" s="692" t="s">
        <v>718</v>
      </c>
      <c r="E153" s="692" t="s">
        <v>691</v>
      </c>
      <c r="F153" s="692" t="s">
        <v>714</v>
      </c>
      <c r="G153" s="692" t="s">
        <v>693</v>
      </c>
      <c r="H153" s="692">
        <v>2014</v>
      </c>
      <c r="I153" s="644" t="s">
        <v>573</v>
      </c>
      <c r="J153" s="644" t="s">
        <v>588</v>
      </c>
      <c r="K153" s="633"/>
      <c r="L153" s="696">
        <v>0</v>
      </c>
      <c r="M153" s="697">
        <v>0</v>
      </c>
      <c r="N153" s="697">
        <v>0</v>
      </c>
      <c r="O153" s="697">
        <v>6.736599</v>
      </c>
      <c r="P153" s="697">
        <v>0</v>
      </c>
      <c r="Q153" s="697">
        <v>0</v>
      </c>
      <c r="R153" s="697">
        <v>0</v>
      </c>
      <c r="S153" s="697">
        <v>0</v>
      </c>
      <c r="T153" s="697">
        <v>0</v>
      </c>
      <c r="U153" s="697">
        <v>0</v>
      </c>
      <c r="V153" s="697">
        <v>0</v>
      </c>
      <c r="W153" s="697">
        <v>0</v>
      </c>
      <c r="X153" s="697">
        <v>0</v>
      </c>
      <c r="Y153" s="697">
        <v>0</v>
      </c>
      <c r="Z153" s="697">
        <v>0</v>
      </c>
      <c r="AA153" s="697">
        <v>0</v>
      </c>
      <c r="AB153" s="697">
        <v>0</v>
      </c>
      <c r="AC153" s="697">
        <v>0</v>
      </c>
      <c r="AD153" s="697">
        <v>0</v>
      </c>
      <c r="AE153" s="697">
        <v>0</v>
      </c>
      <c r="AF153" s="697">
        <v>0</v>
      </c>
      <c r="AG153" s="697">
        <v>0</v>
      </c>
      <c r="AH153" s="697">
        <v>0</v>
      </c>
      <c r="AI153" s="697">
        <v>0</v>
      </c>
      <c r="AJ153" s="697">
        <v>0</v>
      </c>
      <c r="AK153" s="697">
        <v>0</v>
      </c>
      <c r="AL153" s="697">
        <v>0</v>
      </c>
      <c r="AM153" s="697">
        <v>0</v>
      </c>
      <c r="AN153" s="697">
        <v>0</v>
      </c>
      <c r="AO153" s="698">
        <v>0</v>
      </c>
      <c r="AP153" s="633"/>
      <c r="AQ153" s="699">
        <v>0</v>
      </c>
      <c r="AR153" s="700">
        <v>0</v>
      </c>
      <c r="AS153" s="700">
        <v>0</v>
      </c>
      <c r="AT153" s="700">
        <v>0</v>
      </c>
      <c r="AU153" s="700">
        <v>0</v>
      </c>
      <c r="AV153" s="700">
        <v>0</v>
      </c>
      <c r="AW153" s="700">
        <v>0</v>
      </c>
      <c r="AX153" s="700">
        <v>0</v>
      </c>
      <c r="AY153" s="700">
        <v>0</v>
      </c>
      <c r="AZ153" s="700">
        <v>0</v>
      </c>
      <c r="BA153" s="700">
        <v>0</v>
      </c>
      <c r="BB153" s="700">
        <v>0</v>
      </c>
      <c r="BC153" s="700">
        <v>0</v>
      </c>
      <c r="BD153" s="700">
        <v>0</v>
      </c>
      <c r="BE153" s="700">
        <v>0</v>
      </c>
      <c r="BF153" s="700">
        <v>0</v>
      </c>
      <c r="BG153" s="700">
        <v>0</v>
      </c>
      <c r="BH153" s="700">
        <v>0</v>
      </c>
      <c r="BI153" s="700">
        <v>0</v>
      </c>
      <c r="BJ153" s="700">
        <v>0</v>
      </c>
      <c r="BK153" s="700">
        <v>0</v>
      </c>
      <c r="BL153" s="700">
        <v>0</v>
      </c>
      <c r="BM153" s="700">
        <v>0</v>
      </c>
      <c r="BN153" s="700">
        <v>0</v>
      </c>
      <c r="BO153" s="700">
        <v>0</v>
      </c>
      <c r="BP153" s="700">
        <v>0</v>
      </c>
      <c r="BQ153" s="700">
        <v>0</v>
      </c>
      <c r="BR153" s="700">
        <v>0</v>
      </c>
      <c r="BS153" s="700">
        <v>0</v>
      </c>
      <c r="BT153" s="701">
        <v>0</v>
      </c>
      <c r="BU153" s="163"/>
    </row>
    <row r="154" spans="2:73" ht="15.75">
      <c r="B154" s="692" t="s">
        <v>689</v>
      </c>
      <c r="C154" s="692" t="s">
        <v>690</v>
      </c>
      <c r="D154" s="692" t="s">
        <v>42</v>
      </c>
      <c r="E154" s="692" t="s">
        <v>691</v>
      </c>
      <c r="F154" s="692" t="s">
        <v>29</v>
      </c>
      <c r="G154" s="692" t="s">
        <v>693</v>
      </c>
      <c r="H154" s="692">
        <v>2014</v>
      </c>
      <c r="I154" s="644" t="s">
        <v>573</v>
      </c>
      <c r="J154" s="644" t="s">
        <v>588</v>
      </c>
      <c r="K154" s="633"/>
      <c r="L154" s="696">
        <v>0</v>
      </c>
      <c r="M154" s="697">
        <v>0</v>
      </c>
      <c r="N154" s="697">
        <v>0</v>
      </c>
      <c r="O154" s="697">
        <v>273.4289</v>
      </c>
      <c r="P154" s="697">
        <v>0</v>
      </c>
      <c r="Q154" s="697">
        <v>0</v>
      </c>
      <c r="R154" s="697">
        <v>0</v>
      </c>
      <c r="S154" s="697">
        <v>0</v>
      </c>
      <c r="T154" s="697">
        <v>0</v>
      </c>
      <c r="U154" s="697">
        <v>0</v>
      </c>
      <c r="V154" s="697">
        <v>0</v>
      </c>
      <c r="W154" s="697">
        <v>0</v>
      </c>
      <c r="X154" s="697">
        <v>0</v>
      </c>
      <c r="Y154" s="697">
        <v>0</v>
      </c>
      <c r="Z154" s="697">
        <v>0</v>
      </c>
      <c r="AA154" s="697">
        <v>0</v>
      </c>
      <c r="AB154" s="697">
        <v>0</v>
      </c>
      <c r="AC154" s="697">
        <v>0</v>
      </c>
      <c r="AD154" s="697">
        <v>0</v>
      </c>
      <c r="AE154" s="697">
        <v>0</v>
      </c>
      <c r="AF154" s="697">
        <v>0</v>
      </c>
      <c r="AG154" s="697">
        <v>0</v>
      </c>
      <c r="AH154" s="697">
        <v>0</v>
      </c>
      <c r="AI154" s="697">
        <v>0</v>
      </c>
      <c r="AJ154" s="697">
        <v>0</v>
      </c>
      <c r="AK154" s="697">
        <v>0</v>
      </c>
      <c r="AL154" s="697">
        <v>0</v>
      </c>
      <c r="AM154" s="697">
        <v>0</v>
      </c>
      <c r="AN154" s="697">
        <v>0</v>
      </c>
      <c r="AO154" s="698">
        <v>0</v>
      </c>
      <c r="AP154" s="633"/>
      <c r="AQ154" s="693">
        <v>0</v>
      </c>
      <c r="AR154" s="694">
        <v>0</v>
      </c>
      <c r="AS154" s="694">
        <v>0</v>
      </c>
      <c r="AT154" s="694">
        <v>0</v>
      </c>
      <c r="AU154" s="694">
        <v>0</v>
      </c>
      <c r="AV154" s="694">
        <v>0</v>
      </c>
      <c r="AW154" s="694">
        <v>0</v>
      </c>
      <c r="AX154" s="694">
        <v>0</v>
      </c>
      <c r="AY154" s="694">
        <v>0</v>
      </c>
      <c r="AZ154" s="694">
        <v>0</v>
      </c>
      <c r="BA154" s="694">
        <v>0</v>
      </c>
      <c r="BB154" s="694">
        <v>0</v>
      </c>
      <c r="BC154" s="694">
        <v>0</v>
      </c>
      <c r="BD154" s="694">
        <v>0</v>
      </c>
      <c r="BE154" s="694">
        <v>0</v>
      </c>
      <c r="BF154" s="694">
        <v>0</v>
      </c>
      <c r="BG154" s="694">
        <v>0</v>
      </c>
      <c r="BH154" s="694">
        <v>0</v>
      </c>
      <c r="BI154" s="694">
        <v>0</v>
      </c>
      <c r="BJ154" s="694">
        <v>0</v>
      </c>
      <c r="BK154" s="694">
        <v>0</v>
      </c>
      <c r="BL154" s="694">
        <v>0</v>
      </c>
      <c r="BM154" s="694">
        <v>0</v>
      </c>
      <c r="BN154" s="694">
        <v>0</v>
      </c>
      <c r="BO154" s="694">
        <v>0</v>
      </c>
      <c r="BP154" s="694">
        <v>0</v>
      </c>
      <c r="BQ154" s="694">
        <v>0</v>
      </c>
      <c r="BR154" s="694">
        <v>0</v>
      </c>
      <c r="BS154" s="694">
        <v>0</v>
      </c>
      <c r="BT154" s="695">
        <v>0</v>
      </c>
      <c r="BU154" s="163"/>
    </row>
    <row r="155" spans="2:73" ht="15.75">
      <c r="B155" s="692" t="s">
        <v>689</v>
      </c>
      <c r="C155" s="692" t="s">
        <v>698</v>
      </c>
      <c r="D155" s="692" t="s">
        <v>9</v>
      </c>
      <c r="E155" s="692" t="s">
        <v>691</v>
      </c>
      <c r="F155" s="692" t="s">
        <v>698</v>
      </c>
      <c r="G155" s="692" t="s">
        <v>693</v>
      </c>
      <c r="H155" s="692">
        <v>2014</v>
      </c>
      <c r="I155" s="644" t="s">
        <v>573</v>
      </c>
      <c r="J155" s="644" t="s">
        <v>588</v>
      </c>
      <c r="K155" s="633"/>
      <c r="L155" s="696">
        <v>0</v>
      </c>
      <c r="M155" s="697">
        <v>0</v>
      </c>
      <c r="N155" s="697">
        <v>0</v>
      </c>
      <c r="O155" s="697">
        <v>5272.8559999999998</v>
      </c>
      <c r="P155" s="697">
        <v>0</v>
      </c>
      <c r="Q155" s="697">
        <v>0</v>
      </c>
      <c r="R155" s="697">
        <v>0</v>
      </c>
      <c r="S155" s="697">
        <v>0</v>
      </c>
      <c r="T155" s="697">
        <v>0</v>
      </c>
      <c r="U155" s="697">
        <v>0</v>
      </c>
      <c r="V155" s="697">
        <v>0</v>
      </c>
      <c r="W155" s="697">
        <v>0</v>
      </c>
      <c r="X155" s="697">
        <v>0</v>
      </c>
      <c r="Y155" s="697">
        <v>0</v>
      </c>
      <c r="Z155" s="697">
        <v>0</v>
      </c>
      <c r="AA155" s="697">
        <v>0</v>
      </c>
      <c r="AB155" s="697">
        <v>0</v>
      </c>
      <c r="AC155" s="697">
        <v>0</v>
      </c>
      <c r="AD155" s="697">
        <v>0</v>
      </c>
      <c r="AE155" s="697">
        <v>0</v>
      </c>
      <c r="AF155" s="697">
        <v>0</v>
      </c>
      <c r="AG155" s="697">
        <v>0</v>
      </c>
      <c r="AH155" s="697">
        <v>0</v>
      </c>
      <c r="AI155" s="697">
        <v>0</v>
      </c>
      <c r="AJ155" s="697">
        <v>0</v>
      </c>
      <c r="AK155" s="697">
        <v>0</v>
      </c>
      <c r="AL155" s="697">
        <v>0</v>
      </c>
      <c r="AM155" s="697">
        <v>0</v>
      </c>
      <c r="AN155" s="697">
        <v>0</v>
      </c>
      <c r="AO155" s="698">
        <v>0</v>
      </c>
      <c r="AP155" s="633"/>
      <c r="AQ155" s="696">
        <v>0</v>
      </c>
      <c r="AR155" s="697">
        <v>0</v>
      </c>
      <c r="AS155" s="697">
        <v>0</v>
      </c>
      <c r="AT155" s="697">
        <v>0</v>
      </c>
      <c r="AU155" s="697">
        <v>0</v>
      </c>
      <c r="AV155" s="697">
        <v>0</v>
      </c>
      <c r="AW155" s="697">
        <v>0</v>
      </c>
      <c r="AX155" s="697">
        <v>0</v>
      </c>
      <c r="AY155" s="697">
        <v>0</v>
      </c>
      <c r="AZ155" s="697">
        <v>0</v>
      </c>
      <c r="BA155" s="697">
        <v>0</v>
      </c>
      <c r="BB155" s="697">
        <v>0</v>
      </c>
      <c r="BC155" s="697">
        <v>0</v>
      </c>
      <c r="BD155" s="697">
        <v>0</v>
      </c>
      <c r="BE155" s="697">
        <v>0</v>
      </c>
      <c r="BF155" s="697">
        <v>0</v>
      </c>
      <c r="BG155" s="697">
        <v>0</v>
      </c>
      <c r="BH155" s="697">
        <v>0</v>
      </c>
      <c r="BI155" s="697">
        <v>0</v>
      </c>
      <c r="BJ155" s="697">
        <v>0</v>
      </c>
      <c r="BK155" s="697">
        <v>0</v>
      </c>
      <c r="BL155" s="697">
        <v>0</v>
      </c>
      <c r="BM155" s="697">
        <v>0</v>
      </c>
      <c r="BN155" s="697">
        <v>0</v>
      </c>
      <c r="BO155" s="697">
        <v>0</v>
      </c>
      <c r="BP155" s="697">
        <v>0</v>
      </c>
      <c r="BQ155" s="697">
        <v>0</v>
      </c>
      <c r="BR155" s="697">
        <v>0</v>
      </c>
      <c r="BS155" s="697">
        <v>0</v>
      </c>
      <c r="BT155" s="698">
        <v>0</v>
      </c>
      <c r="BU155" s="163"/>
    </row>
    <row r="156" spans="2:73" ht="15.75">
      <c r="B156" s="692" t="s">
        <v>689</v>
      </c>
      <c r="C156" s="692" t="s">
        <v>698</v>
      </c>
      <c r="D156" s="692" t="s">
        <v>719</v>
      </c>
      <c r="E156" s="692" t="s">
        <v>691</v>
      </c>
      <c r="F156" s="692" t="s">
        <v>698</v>
      </c>
      <c r="G156" s="692" t="s">
        <v>692</v>
      </c>
      <c r="H156" s="692">
        <v>2014</v>
      </c>
      <c r="I156" s="644" t="s">
        <v>573</v>
      </c>
      <c r="J156" s="644" t="s">
        <v>588</v>
      </c>
      <c r="K156" s="633"/>
      <c r="L156" s="696">
        <v>0</v>
      </c>
      <c r="M156" s="697">
        <v>0</v>
      </c>
      <c r="N156" s="697">
        <v>0</v>
      </c>
      <c r="O156" s="697">
        <v>124.35728760000001</v>
      </c>
      <c r="P156" s="697">
        <v>124.35728760000001</v>
      </c>
      <c r="Q156" s="697">
        <v>124.35728760000001</v>
      </c>
      <c r="R156" s="697">
        <v>124.35728760000001</v>
      </c>
      <c r="S156" s="697">
        <v>124.1298513</v>
      </c>
      <c r="T156" s="697">
        <v>124.1298513</v>
      </c>
      <c r="U156" s="697">
        <v>124.1298513</v>
      </c>
      <c r="V156" s="697">
        <v>124.1298513</v>
      </c>
      <c r="W156" s="697">
        <v>124.1298513</v>
      </c>
      <c r="X156" s="697">
        <v>124.1298513</v>
      </c>
      <c r="Y156" s="697">
        <v>104.5849077</v>
      </c>
      <c r="Z156" s="697">
        <v>103.42651410000001</v>
      </c>
      <c r="AA156" s="697">
        <v>103.42651410000001</v>
      </c>
      <c r="AB156" s="697">
        <v>103.42651410000001</v>
      </c>
      <c r="AC156" s="697">
        <v>103.42651410000001</v>
      </c>
      <c r="AD156" s="697">
        <v>103.42651410000001</v>
      </c>
      <c r="AE156" s="697">
        <v>103.42651410000001</v>
      </c>
      <c r="AF156" s="697">
        <v>103.42651410000001</v>
      </c>
      <c r="AG156" s="697">
        <v>103.42651410000001</v>
      </c>
      <c r="AH156" s="697">
        <v>103.42651410000001</v>
      </c>
      <c r="AI156" s="697">
        <v>0</v>
      </c>
      <c r="AJ156" s="697">
        <v>0</v>
      </c>
      <c r="AK156" s="697">
        <v>0</v>
      </c>
      <c r="AL156" s="697">
        <v>0</v>
      </c>
      <c r="AM156" s="697">
        <v>0</v>
      </c>
      <c r="AN156" s="697">
        <v>0</v>
      </c>
      <c r="AO156" s="698">
        <v>0</v>
      </c>
      <c r="AP156" s="633"/>
      <c r="AQ156" s="696">
        <v>0</v>
      </c>
      <c r="AR156" s="697">
        <v>0</v>
      </c>
      <c r="AS156" s="697">
        <v>0</v>
      </c>
      <c r="AT156" s="697">
        <v>358215.1422</v>
      </c>
      <c r="AU156" s="697">
        <v>358215.1422</v>
      </c>
      <c r="AV156" s="697">
        <v>358215.1422</v>
      </c>
      <c r="AW156" s="697">
        <v>358215.1422</v>
      </c>
      <c r="AX156" s="697">
        <v>356055.1422</v>
      </c>
      <c r="AY156" s="697">
        <v>356055.1422</v>
      </c>
      <c r="AZ156" s="697">
        <v>356055.1422</v>
      </c>
      <c r="BA156" s="697">
        <v>356055.1422</v>
      </c>
      <c r="BB156" s="697">
        <v>356055.1422</v>
      </c>
      <c r="BC156" s="697">
        <v>356055.1422</v>
      </c>
      <c r="BD156" s="697">
        <v>300992.2782</v>
      </c>
      <c r="BE156" s="697">
        <v>289273.84620000003</v>
      </c>
      <c r="BF156" s="697">
        <v>289273.84620000003</v>
      </c>
      <c r="BG156" s="697">
        <v>289273.84620000003</v>
      </c>
      <c r="BH156" s="697">
        <v>289273.84620000003</v>
      </c>
      <c r="BI156" s="697">
        <v>289273.84620000003</v>
      </c>
      <c r="BJ156" s="697">
        <v>289273.84620000003</v>
      </c>
      <c r="BK156" s="697">
        <v>289273.84620000003</v>
      </c>
      <c r="BL156" s="697">
        <v>289273.84620000003</v>
      </c>
      <c r="BM156" s="697">
        <v>289273.84620000003</v>
      </c>
      <c r="BN156" s="697">
        <v>0</v>
      </c>
      <c r="BO156" s="697">
        <v>0</v>
      </c>
      <c r="BP156" s="697">
        <v>0</v>
      </c>
      <c r="BQ156" s="697">
        <v>0</v>
      </c>
      <c r="BR156" s="697">
        <v>0</v>
      </c>
      <c r="BS156" s="697">
        <v>0</v>
      </c>
      <c r="BT156" s="698">
        <v>0</v>
      </c>
      <c r="BU156" s="163"/>
    </row>
    <row r="157" spans="2:73" ht="15.75" hidden="1">
      <c r="B157" s="692"/>
      <c r="C157" s="692"/>
      <c r="D157" s="692" t="s">
        <v>95</v>
      </c>
      <c r="E157" s="692"/>
      <c r="F157" s="692"/>
      <c r="G157" s="692"/>
      <c r="H157" s="692">
        <v>2015</v>
      </c>
      <c r="I157" s="644" t="s">
        <v>574</v>
      </c>
      <c r="J157" s="644" t="s">
        <v>588</v>
      </c>
      <c r="K157" s="633"/>
      <c r="L157" s="696">
        <v>0</v>
      </c>
      <c r="M157" s="697">
        <v>0</v>
      </c>
      <c r="N157" s="697">
        <v>0</v>
      </c>
      <c r="O157" s="697">
        <v>0</v>
      </c>
      <c r="P157" s="697">
        <v>56</v>
      </c>
      <c r="Q157" s="697">
        <v>55</v>
      </c>
      <c r="R157" s="697">
        <v>55</v>
      </c>
      <c r="S157" s="697">
        <v>55</v>
      </c>
      <c r="T157" s="697">
        <v>55</v>
      </c>
      <c r="U157" s="697">
        <v>55</v>
      </c>
      <c r="V157" s="697">
        <v>55</v>
      </c>
      <c r="W157" s="697">
        <v>55</v>
      </c>
      <c r="X157" s="697">
        <v>55</v>
      </c>
      <c r="Y157" s="697">
        <v>55</v>
      </c>
      <c r="Z157" s="697">
        <v>48</v>
      </c>
      <c r="AA157" s="697">
        <v>48</v>
      </c>
      <c r="AB157" s="697">
        <v>48</v>
      </c>
      <c r="AC157" s="697">
        <v>48</v>
      </c>
      <c r="AD157" s="697">
        <v>48</v>
      </c>
      <c r="AE157" s="697">
        <v>48</v>
      </c>
      <c r="AF157" s="697">
        <v>18</v>
      </c>
      <c r="AG157" s="697">
        <v>18</v>
      </c>
      <c r="AH157" s="697">
        <v>18</v>
      </c>
      <c r="AI157" s="697">
        <v>18</v>
      </c>
      <c r="AJ157" s="697">
        <v>0</v>
      </c>
      <c r="AK157" s="697">
        <v>0</v>
      </c>
      <c r="AL157" s="697">
        <v>0</v>
      </c>
      <c r="AM157" s="697">
        <v>0</v>
      </c>
      <c r="AN157" s="697">
        <v>0</v>
      </c>
      <c r="AO157" s="698">
        <v>0</v>
      </c>
      <c r="AP157" s="633"/>
      <c r="AQ157" s="696">
        <v>0</v>
      </c>
      <c r="AR157" s="697">
        <v>0</v>
      </c>
      <c r="AS157" s="697">
        <v>0</v>
      </c>
      <c r="AT157" s="697">
        <v>0</v>
      </c>
      <c r="AU157" s="697">
        <v>850456</v>
      </c>
      <c r="AV157" s="697">
        <v>842572</v>
      </c>
      <c r="AW157" s="697">
        <v>842572</v>
      </c>
      <c r="AX157" s="697">
        <v>842572</v>
      </c>
      <c r="AY157" s="697">
        <v>842572</v>
      </c>
      <c r="AZ157" s="697">
        <v>842572</v>
      </c>
      <c r="BA157" s="697">
        <v>842572</v>
      </c>
      <c r="BB157" s="697">
        <v>842397</v>
      </c>
      <c r="BC157" s="697">
        <v>842397</v>
      </c>
      <c r="BD157" s="697">
        <v>842397</v>
      </c>
      <c r="BE157" s="697">
        <v>776151</v>
      </c>
      <c r="BF157" s="697">
        <v>773446</v>
      </c>
      <c r="BG157" s="697">
        <v>773446</v>
      </c>
      <c r="BH157" s="697">
        <v>770878</v>
      </c>
      <c r="BI157" s="697">
        <v>770878</v>
      </c>
      <c r="BJ157" s="697">
        <v>770559</v>
      </c>
      <c r="BK157" s="697">
        <v>285596</v>
      </c>
      <c r="BL157" s="697">
        <v>285596</v>
      </c>
      <c r="BM157" s="697">
        <v>285596</v>
      </c>
      <c r="BN157" s="697">
        <v>285596</v>
      </c>
      <c r="BO157" s="697">
        <v>0</v>
      </c>
      <c r="BP157" s="697">
        <v>0</v>
      </c>
      <c r="BQ157" s="697">
        <v>0</v>
      </c>
      <c r="BR157" s="697">
        <v>0</v>
      </c>
      <c r="BS157" s="697">
        <v>0</v>
      </c>
      <c r="BT157" s="698">
        <v>0</v>
      </c>
      <c r="BU157" s="163"/>
    </row>
    <row r="158" spans="2:73" ht="15.75" hidden="1">
      <c r="B158" s="692"/>
      <c r="C158" s="692"/>
      <c r="D158" s="692" t="s">
        <v>96</v>
      </c>
      <c r="E158" s="692"/>
      <c r="F158" s="692"/>
      <c r="G158" s="692"/>
      <c r="H158" s="692">
        <v>2015</v>
      </c>
      <c r="I158" s="644" t="s">
        <v>574</v>
      </c>
      <c r="J158" s="644" t="s">
        <v>588</v>
      </c>
      <c r="K158" s="633"/>
      <c r="L158" s="696">
        <v>0</v>
      </c>
      <c r="M158" s="697">
        <v>0</v>
      </c>
      <c r="N158" s="697">
        <v>0</v>
      </c>
      <c r="O158" s="697">
        <v>0</v>
      </c>
      <c r="P158" s="697">
        <v>102</v>
      </c>
      <c r="Q158" s="697">
        <v>100</v>
      </c>
      <c r="R158" s="697">
        <v>100</v>
      </c>
      <c r="S158" s="697">
        <v>100</v>
      </c>
      <c r="T158" s="697">
        <v>100</v>
      </c>
      <c r="U158" s="697">
        <v>100</v>
      </c>
      <c r="V158" s="697">
        <v>100</v>
      </c>
      <c r="W158" s="697">
        <v>100</v>
      </c>
      <c r="X158" s="697">
        <v>100</v>
      </c>
      <c r="Y158" s="697">
        <v>100</v>
      </c>
      <c r="Z158" s="697">
        <v>84</v>
      </c>
      <c r="AA158" s="697">
        <v>80</v>
      </c>
      <c r="AB158" s="697">
        <v>80</v>
      </c>
      <c r="AC158" s="697">
        <v>79</v>
      </c>
      <c r="AD158" s="697">
        <v>79</v>
      </c>
      <c r="AE158" s="697">
        <v>79</v>
      </c>
      <c r="AF158" s="697">
        <v>29</v>
      </c>
      <c r="AG158" s="697">
        <v>29</v>
      </c>
      <c r="AH158" s="697">
        <v>29</v>
      </c>
      <c r="AI158" s="697">
        <v>29</v>
      </c>
      <c r="AJ158" s="697">
        <v>0</v>
      </c>
      <c r="AK158" s="697">
        <v>0</v>
      </c>
      <c r="AL158" s="697">
        <v>0</v>
      </c>
      <c r="AM158" s="697">
        <v>0</v>
      </c>
      <c r="AN158" s="697">
        <v>0</v>
      </c>
      <c r="AO158" s="698">
        <v>0</v>
      </c>
      <c r="AP158" s="633"/>
      <c r="AQ158" s="696">
        <v>0</v>
      </c>
      <c r="AR158" s="697">
        <v>0</v>
      </c>
      <c r="AS158" s="697">
        <v>0</v>
      </c>
      <c r="AT158" s="697">
        <v>0</v>
      </c>
      <c r="AU158" s="697">
        <v>1505067</v>
      </c>
      <c r="AV158" s="697">
        <v>1478319</v>
      </c>
      <c r="AW158" s="697">
        <v>1478319</v>
      </c>
      <c r="AX158" s="697">
        <v>1478319</v>
      </c>
      <c r="AY158" s="697">
        <v>1478319</v>
      </c>
      <c r="AZ158" s="697">
        <v>1478319</v>
      </c>
      <c r="BA158" s="697">
        <v>1478319</v>
      </c>
      <c r="BB158" s="697">
        <v>1477545</v>
      </c>
      <c r="BC158" s="697">
        <v>1477545</v>
      </c>
      <c r="BD158" s="697">
        <v>1477545</v>
      </c>
      <c r="BE158" s="697">
        <v>1362508</v>
      </c>
      <c r="BF158" s="697">
        <v>1292353</v>
      </c>
      <c r="BG158" s="697">
        <v>1292353</v>
      </c>
      <c r="BH158" s="697">
        <v>1264556</v>
      </c>
      <c r="BI158" s="697">
        <v>1264556</v>
      </c>
      <c r="BJ158" s="697">
        <v>1261607</v>
      </c>
      <c r="BK158" s="697">
        <v>467379</v>
      </c>
      <c r="BL158" s="697">
        <v>467379</v>
      </c>
      <c r="BM158" s="697">
        <v>467379</v>
      </c>
      <c r="BN158" s="697">
        <v>467379</v>
      </c>
      <c r="BO158" s="697">
        <v>0</v>
      </c>
      <c r="BP158" s="697">
        <v>0</v>
      </c>
      <c r="BQ158" s="697">
        <v>0</v>
      </c>
      <c r="BR158" s="697">
        <v>0</v>
      </c>
      <c r="BS158" s="697">
        <v>0</v>
      </c>
      <c r="BT158" s="698">
        <v>0</v>
      </c>
      <c r="BU158" s="163"/>
    </row>
    <row r="159" spans="2:73" ht="15.75" hidden="1">
      <c r="B159" s="692"/>
      <c r="C159" s="692"/>
      <c r="D159" s="692" t="s">
        <v>97</v>
      </c>
      <c r="E159" s="692"/>
      <c r="F159" s="692"/>
      <c r="G159" s="692"/>
      <c r="H159" s="692">
        <v>2015</v>
      </c>
      <c r="I159" s="644" t="s">
        <v>574</v>
      </c>
      <c r="J159" s="644" t="s">
        <v>588</v>
      </c>
      <c r="K159" s="633"/>
      <c r="L159" s="696">
        <v>0</v>
      </c>
      <c r="M159" s="697">
        <v>0</v>
      </c>
      <c r="N159" s="697">
        <v>0</v>
      </c>
      <c r="O159" s="697">
        <v>0</v>
      </c>
      <c r="P159" s="697">
        <v>4</v>
      </c>
      <c r="Q159" s="697">
        <v>4</v>
      </c>
      <c r="R159" s="697">
        <v>4</v>
      </c>
      <c r="S159" s="697">
        <v>3</v>
      </c>
      <c r="T159" s="697">
        <v>2</v>
      </c>
      <c r="U159" s="697">
        <v>0</v>
      </c>
      <c r="V159" s="697">
        <v>0</v>
      </c>
      <c r="W159" s="697">
        <v>0</v>
      </c>
      <c r="X159" s="697">
        <v>0</v>
      </c>
      <c r="Y159" s="697">
        <v>0</v>
      </c>
      <c r="Z159" s="697">
        <v>0</v>
      </c>
      <c r="AA159" s="697">
        <v>0</v>
      </c>
      <c r="AB159" s="697">
        <v>0</v>
      </c>
      <c r="AC159" s="697">
        <v>0</v>
      </c>
      <c r="AD159" s="697">
        <v>0</v>
      </c>
      <c r="AE159" s="697">
        <v>0</v>
      </c>
      <c r="AF159" s="697">
        <v>0</v>
      </c>
      <c r="AG159" s="697">
        <v>0</v>
      </c>
      <c r="AH159" s="697">
        <v>0</v>
      </c>
      <c r="AI159" s="697">
        <v>0</v>
      </c>
      <c r="AJ159" s="697">
        <v>0</v>
      </c>
      <c r="AK159" s="697">
        <v>0</v>
      </c>
      <c r="AL159" s="697">
        <v>0</v>
      </c>
      <c r="AM159" s="697">
        <v>0</v>
      </c>
      <c r="AN159" s="697">
        <v>0</v>
      </c>
      <c r="AO159" s="698">
        <v>0</v>
      </c>
      <c r="AP159" s="633"/>
      <c r="AQ159" s="696">
        <v>0</v>
      </c>
      <c r="AR159" s="697">
        <v>0</v>
      </c>
      <c r="AS159" s="697">
        <v>0</v>
      </c>
      <c r="AT159" s="697">
        <v>0</v>
      </c>
      <c r="AU159" s="697">
        <v>23118</v>
      </c>
      <c r="AV159" s="697">
        <v>23118</v>
      </c>
      <c r="AW159" s="697">
        <v>23118</v>
      </c>
      <c r="AX159" s="697">
        <v>23014</v>
      </c>
      <c r="AY159" s="697">
        <v>10988</v>
      </c>
      <c r="AZ159" s="697">
        <v>0</v>
      </c>
      <c r="BA159" s="697">
        <v>0</v>
      </c>
      <c r="BB159" s="697">
        <v>0</v>
      </c>
      <c r="BC159" s="697">
        <v>0</v>
      </c>
      <c r="BD159" s="697">
        <v>0</v>
      </c>
      <c r="BE159" s="697">
        <v>0</v>
      </c>
      <c r="BF159" s="697">
        <v>0</v>
      </c>
      <c r="BG159" s="697">
        <v>0</v>
      </c>
      <c r="BH159" s="697">
        <v>0</v>
      </c>
      <c r="BI159" s="697">
        <v>0</v>
      </c>
      <c r="BJ159" s="697">
        <v>0</v>
      </c>
      <c r="BK159" s="697">
        <v>0</v>
      </c>
      <c r="BL159" s="697">
        <v>0</v>
      </c>
      <c r="BM159" s="697">
        <v>0</v>
      </c>
      <c r="BN159" s="697">
        <v>0</v>
      </c>
      <c r="BO159" s="697">
        <v>0</v>
      </c>
      <c r="BP159" s="697">
        <v>0</v>
      </c>
      <c r="BQ159" s="697">
        <v>0</v>
      </c>
      <c r="BR159" s="697">
        <v>0</v>
      </c>
      <c r="BS159" s="697">
        <v>0</v>
      </c>
      <c r="BT159" s="698">
        <v>0</v>
      </c>
      <c r="BU159" s="163"/>
    </row>
    <row r="160" spans="2:73" ht="15.75" hidden="1">
      <c r="B160" s="692"/>
      <c r="C160" s="692"/>
      <c r="D160" s="692" t="s">
        <v>677</v>
      </c>
      <c r="E160" s="692"/>
      <c r="F160" s="692"/>
      <c r="G160" s="692"/>
      <c r="H160" s="692">
        <v>2015</v>
      </c>
      <c r="I160" s="644" t="s">
        <v>574</v>
      </c>
      <c r="J160" s="644" t="s">
        <v>588</v>
      </c>
      <c r="K160" s="633"/>
      <c r="L160" s="696">
        <v>0</v>
      </c>
      <c r="M160" s="697">
        <v>0</v>
      </c>
      <c r="N160" s="697">
        <v>0</v>
      </c>
      <c r="O160" s="697">
        <v>0</v>
      </c>
      <c r="P160" s="697">
        <v>596</v>
      </c>
      <c r="Q160" s="697">
        <v>596</v>
      </c>
      <c r="R160" s="697">
        <v>596</v>
      </c>
      <c r="S160" s="697">
        <v>596</v>
      </c>
      <c r="T160" s="697">
        <v>596</v>
      </c>
      <c r="U160" s="697">
        <v>596</v>
      </c>
      <c r="V160" s="697">
        <v>596</v>
      </c>
      <c r="W160" s="697">
        <v>596</v>
      </c>
      <c r="X160" s="697">
        <v>596</v>
      </c>
      <c r="Y160" s="697">
        <v>596</v>
      </c>
      <c r="Z160" s="697">
        <v>596</v>
      </c>
      <c r="AA160" s="697">
        <v>596</v>
      </c>
      <c r="AB160" s="697">
        <v>596</v>
      </c>
      <c r="AC160" s="697">
        <v>596</v>
      </c>
      <c r="AD160" s="697">
        <v>596</v>
      </c>
      <c r="AE160" s="697">
        <v>596</v>
      </c>
      <c r="AF160" s="697">
        <v>596</v>
      </c>
      <c r="AG160" s="697">
        <v>596</v>
      </c>
      <c r="AH160" s="697">
        <v>540</v>
      </c>
      <c r="AI160" s="697">
        <v>0</v>
      </c>
      <c r="AJ160" s="697">
        <v>0</v>
      </c>
      <c r="AK160" s="697">
        <v>0</v>
      </c>
      <c r="AL160" s="697">
        <v>0</v>
      </c>
      <c r="AM160" s="697">
        <v>0</v>
      </c>
      <c r="AN160" s="697">
        <v>0</v>
      </c>
      <c r="AO160" s="698">
        <v>0</v>
      </c>
      <c r="AP160" s="633"/>
      <c r="AQ160" s="696">
        <v>0</v>
      </c>
      <c r="AR160" s="697">
        <v>0</v>
      </c>
      <c r="AS160" s="697">
        <v>0</v>
      </c>
      <c r="AT160" s="697">
        <v>0</v>
      </c>
      <c r="AU160" s="697">
        <v>1135517</v>
      </c>
      <c r="AV160" s="697">
        <v>1135517</v>
      </c>
      <c r="AW160" s="697">
        <v>1135517</v>
      </c>
      <c r="AX160" s="697">
        <v>1135517</v>
      </c>
      <c r="AY160" s="697">
        <v>1135517</v>
      </c>
      <c r="AZ160" s="697">
        <v>1135517</v>
      </c>
      <c r="BA160" s="697">
        <v>1135517</v>
      </c>
      <c r="BB160" s="697">
        <v>1135517</v>
      </c>
      <c r="BC160" s="697">
        <v>1135517</v>
      </c>
      <c r="BD160" s="697">
        <v>1135517</v>
      </c>
      <c r="BE160" s="697">
        <v>1135517</v>
      </c>
      <c r="BF160" s="697">
        <v>1135517</v>
      </c>
      <c r="BG160" s="697">
        <v>1135517</v>
      </c>
      <c r="BH160" s="697">
        <v>1135517</v>
      </c>
      <c r="BI160" s="697">
        <v>1135517</v>
      </c>
      <c r="BJ160" s="697">
        <v>1135517</v>
      </c>
      <c r="BK160" s="697">
        <v>1135517</v>
      </c>
      <c r="BL160" s="697">
        <v>1135517</v>
      </c>
      <c r="BM160" s="697">
        <v>1085648</v>
      </c>
      <c r="BN160" s="697">
        <v>0</v>
      </c>
      <c r="BO160" s="697">
        <v>0</v>
      </c>
      <c r="BP160" s="697">
        <v>0</v>
      </c>
      <c r="BQ160" s="697">
        <v>0</v>
      </c>
      <c r="BR160" s="697">
        <v>0</v>
      </c>
      <c r="BS160" s="697">
        <v>0</v>
      </c>
      <c r="BT160" s="698">
        <v>0</v>
      </c>
      <c r="BU160" s="163"/>
    </row>
    <row r="161" spans="2:73" ht="15.75" hidden="1">
      <c r="B161" s="692"/>
      <c r="C161" s="692"/>
      <c r="D161" s="692" t="s">
        <v>98</v>
      </c>
      <c r="E161" s="692"/>
      <c r="F161" s="692"/>
      <c r="G161" s="692"/>
      <c r="H161" s="692">
        <v>2015</v>
      </c>
      <c r="I161" s="644" t="s">
        <v>574</v>
      </c>
      <c r="J161" s="644" t="s">
        <v>588</v>
      </c>
      <c r="K161" s="633"/>
      <c r="L161" s="696">
        <v>0</v>
      </c>
      <c r="M161" s="697">
        <v>0</v>
      </c>
      <c r="N161" s="697">
        <v>0</v>
      </c>
      <c r="O161" s="697">
        <v>0</v>
      </c>
      <c r="P161" s="697">
        <v>72</v>
      </c>
      <c r="Q161" s="697">
        <v>72</v>
      </c>
      <c r="R161" s="697">
        <v>72</v>
      </c>
      <c r="S161" s="697">
        <v>72</v>
      </c>
      <c r="T161" s="697">
        <v>72</v>
      </c>
      <c r="U161" s="697">
        <v>72</v>
      </c>
      <c r="V161" s="697">
        <v>72</v>
      </c>
      <c r="W161" s="697">
        <v>72</v>
      </c>
      <c r="X161" s="697">
        <v>72</v>
      </c>
      <c r="Y161" s="697">
        <v>72</v>
      </c>
      <c r="Z161" s="697">
        <v>71</v>
      </c>
      <c r="AA161" s="697">
        <v>71</v>
      </c>
      <c r="AB161" s="697">
        <v>71</v>
      </c>
      <c r="AC161" s="697">
        <v>71</v>
      </c>
      <c r="AD161" s="697">
        <v>71</v>
      </c>
      <c r="AE161" s="697">
        <v>71</v>
      </c>
      <c r="AF161" s="697">
        <v>71</v>
      </c>
      <c r="AG161" s="697">
        <v>71</v>
      </c>
      <c r="AH161" s="697">
        <v>71</v>
      </c>
      <c r="AI161" s="697">
        <v>71</v>
      </c>
      <c r="AJ161" s="697">
        <v>55</v>
      </c>
      <c r="AK161" s="697">
        <v>55</v>
      </c>
      <c r="AL161" s="697">
        <v>55</v>
      </c>
      <c r="AM161" s="697">
        <v>0</v>
      </c>
      <c r="AN161" s="697">
        <v>0</v>
      </c>
      <c r="AO161" s="698">
        <v>0</v>
      </c>
      <c r="AP161" s="633"/>
      <c r="AQ161" s="696">
        <v>0</v>
      </c>
      <c r="AR161" s="697">
        <v>0</v>
      </c>
      <c r="AS161" s="697">
        <v>0</v>
      </c>
      <c r="AT161" s="697">
        <v>0</v>
      </c>
      <c r="AU161" s="697">
        <v>388014</v>
      </c>
      <c r="AV161" s="697">
        <v>388014</v>
      </c>
      <c r="AW161" s="697">
        <v>388014</v>
      </c>
      <c r="AX161" s="697">
        <v>388014</v>
      </c>
      <c r="AY161" s="697">
        <v>388014</v>
      </c>
      <c r="AZ161" s="697">
        <v>388014</v>
      </c>
      <c r="BA161" s="697">
        <v>388014</v>
      </c>
      <c r="BB161" s="697">
        <v>388014</v>
      </c>
      <c r="BC161" s="697">
        <v>388014</v>
      </c>
      <c r="BD161" s="697">
        <v>388014</v>
      </c>
      <c r="BE161" s="697">
        <v>385843</v>
      </c>
      <c r="BF161" s="697">
        <v>385843</v>
      </c>
      <c r="BG161" s="697">
        <v>385843</v>
      </c>
      <c r="BH161" s="697">
        <v>385843</v>
      </c>
      <c r="BI161" s="697">
        <v>385843</v>
      </c>
      <c r="BJ161" s="697">
        <v>385843</v>
      </c>
      <c r="BK161" s="697">
        <v>385843</v>
      </c>
      <c r="BL161" s="697">
        <v>385843</v>
      </c>
      <c r="BM161" s="697">
        <v>385843</v>
      </c>
      <c r="BN161" s="697">
        <v>385843</v>
      </c>
      <c r="BO161" s="697">
        <v>134528</v>
      </c>
      <c r="BP161" s="697">
        <v>134528</v>
      </c>
      <c r="BQ161" s="697">
        <v>134528</v>
      </c>
      <c r="BR161" s="697">
        <v>0</v>
      </c>
      <c r="BS161" s="697">
        <v>0</v>
      </c>
      <c r="BT161" s="698">
        <v>0</v>
      </c>
      <c r="BU161" s="163"/>
    </row>
    <row r="162" spans="2:73" ht="15.75" hidden="1">
      <c r="B162" s="692"/>
      <c r="C162" s="692"/>
      <c r="D162" s="692" t="s">
        <v>99</v>
      </c>
      <c r="E162" s="692"/>
      <c r="F162" s="692"/>
      <c r="G162" s="692"/>
      <c r="H162" s="692">
        <v>2015</v>
      </c>
      <c r="I162" s="644" t="s">
        <v>574</v>
      </c>
      <c r="J162" s="644" t="s">
        <v>588</v>
      </c>
      <c r="K162" s="633"/>
      <c r="L162" s="696">
        <v>0</v>
      </c>
      <c r="M162" s="697">
        <v>0</v>
      </c>
      <c r="N162" s="697">
        <v>0</v>
      </c>
      <c r="O162" s="697">
        <v>0</v>
      </c>
      <c r="P162" s="697">
        <v>0</v>
      </c>
      <c r="Q162" s="697">
        <v>0</v>
      </c>
      <c r="R162" s="697">
        <v>0</v>
      </c>
      <c r="S162" s="697">
        <v>0</v>
      </c>
      <c r="T162" s="697">
        <v>0</v>
      </c>
      <c r="U162" s="697">
        <v>0</v>
      </c>
      <c r="V162" s="697">
        <v>0</v>
      </c>
      <c r="W162" s="697">
        <v>0</v>
      </c>
      <c r="X162" s="697">
        <v>0</v>
      </c>
      <c r="Y162" s="697">
        <v>0</v>
      </c>
      <c r="Z162" s="697">
        <v>0</v>
      </c>
      <c r="AA162" s="697">
        <v>0</v>
      </c>
      <c r="AB162" s="697">
        <v>0</v>
      </c>
      <c r="AC162" s="697">
        <v>0</v>
      </c>
      <c r="AD162" s="697">
        <v>0</v>
      </c>
      <c r="AE162" s="697">
        <v>0</v>
      </c>
      <c r="AF162" s="697">
        <v>0</v>
      </c>
      <c r="AG162" s="697">
        <v>0</v>
      </c>
      <c r="AH162" s="697">
        <v>0</v>
      </c>
      <c r="AI162" s="697">
        <v>0</v>
      </c>
      <c r="AJ162" s="697">
        <v>0</v>
      </c>
      <c r="AK162" s="697">
        <v>0</v>
      </c>
      <c r="AL162" s="697">
        <v>0</v>
      </c>
      <c r="AM162" s="697">
        <v>0</v>
      </c>
      <c r="AN162" s="697">
        <v>0</v>
      </c>
      <c r="AO162" s="698">
        <v>0</v>
      </c>
      <c r="AP162" s="633"/>
      <c r="AQ162" s="696">
        <v>0</v>
      </c>
      <c r="AR162" s="697">
        <v>0</v>
      </c>
      <c r="AS162" s="697">
        <v>0</v>
      </c>
      <c r="AT162" s="697">
        <v>0</v>
      </c>
      <c r="AU162" s="697">
        <v>0</v>
      </c>
      <c r="AV162" s="697">
        <v>0</v>
      </c>
      <c r="AW162" s="697">
        <v>0</v>
      </c>
      <c r="AX162" s="697">
        <v>0</v>
      </c>
      <c r="AY162" s="697">
        <v>0</v>
      </c>
      <c r="AZ162" s="697">
        <v>0</v>
      </c>
      <c r="BA162" s="697">
        <v>0</v>
      </c>
      <c r="BB162" s="697">
        <v>0</v>
      </c>
      <c r="BC162" s="697">
        <v>0</v>
      </c>
      <c r="BD162" s="697">
        <v>0</v>
      </c>
      <c r="BE162" s="697">
        <v>0</v>
      </c>
      <c r="BF162" s="697">
        <v>0</v>
      </c>
      <c r="BG162" s="697">
        <v>0</v>
      </c>
      <c r="BH162" s="697">
        <v>0</v>
      </c>
      <c r="BI162" s="697">
        <v>0</v>
      </c>
      <c r="BJ162" s="697">
        <v>0</v>
      </c>
      <c r="BK162" s="697">
        <v>0</v>
      </c>
      <c r="BL162" s="697">
        <v>0</v>
      </c>
      <c r="BM162" s="697">
        <v>0</v>
      </c>
      <c r="BN162" s="697">
        <v>0</v>
      </c>
      <c r="BO162" s="697">
        <v>0</v>
      </c>
      <c r="BP162" s="697">
        <v>0</v>
      </c>
      <c r="BQ162" s="697">
        <v>0</v>
      </c>
      <c r="BR162" s="697">
        <v>0</v>
      </c>
      <c r="BS162" s="697">
        <v>0</v>
      </c>
      <c r="BT162" s="698">
        <v>0</v>
      </c>
      <c r="BU162" s="163"/>
    </row>
    <row r="163" spans="2:73" ht="15.75" hidden="1">
      <c r="B163" s="692"/>
      <c r="C163" s="692"/>
      <c r="D163" s="692" t="s">
        <v>100</v>
      </c>
      <c r="E163" s="692"/>
      <c r="F163" s="692"/>
      <c r="G163" s="692"/>
      <c r="H163" s="692">
        <v>2015</v>
      </c>
      <c r="I163" s="644" t="s">
        <v>574</v>
      </c>
      <c r="J163" s="644" t="s">
        <v>588</v>
      </c>
      <c r="K163" s="633"/>
      <c r="L163" s="696">
        <v>0</v>
      </c>
      <c r="M163" s="697">
        <v>0</v>
      </c>
      <c r="N163" s="697">
        <v>0</v>
      </c>
      <c r="O163" s="697">
        <v>0</v>
      </c>
      <c r="P163" s="697">
        <v>2734</v>
      </c>
      <c r="Q163" s="697">
        <v>2734</v>
      </c>
      <c r="R163" s="697">
        <v>2714</v>
      </c>
      <c r="S163" s="697">
        <v>2709</v>
      </c>
      <c r="T163" s="697">
        <v>2709</v>
      </c>
      <c r="U163" s="697">
        <v>2709</v>
      </c>
      <c r="V163" s="697">
        <v>2617</v>
      </c>
      <c r="W163" s="697">
        <v>2617</v>
      </c>
      <c r="X163" s="697">
        <v>2531</v>
      </c>
      <c r="Y163" s="697">
        <v>2231</v>
      </c>
      <c r="Z163" s="697">
        <v>1412</v>
      </c>
      <c r="AA163" s="697">
        <v>1344</v>
      </c>
      <c r="AB163" s="697">
        <v>1222</v>
      </c>
      <c r="AC163" s="697">
        <v>1184</v>
      </c>
      <c r="AD163" s="697">
        <v>1184</v>
      </c>
      <c r="AE163" s="697">
        <v>899</v>
      </c>
      <c r="AF163" s="697">
        <v>332</v>
      </c>
      <c r="AG163" s="697">
        <v>332</v>
      </c>
      <c r="AH163" s="697">
        <v>332</v>
      </c>
      <c r="AI163" s="697">
        <v>332</v>
      </c>
      <c r="AJ163" s="697">
        <v>0</v>
      </c>
      <c r="AK163" s="697">
        <v>0</v>
      </c>
      <c r="AL163" s="697">
        <v>0</v>
      </c>
      <c r="AM163" s="697">
        <v>0</v>
      </c>
      <c r="AN163" s="697">
        <v>0</v>
      </c>
      <c r="AO163" s="698">
        <v>0</v>
      </c>
      <c r="AP163" s="633"/>
      <c r="AQ163" s="696">
        <v>0</v>
      </c>
      <c r="AR163" s="697">
        <v>0</v>
      </c>
      <c r="AS163" s="697">
        <v>0</v>
      </c>
      <c r="AT163" s="697">
        <v>0</v>
      </c>
      <c r="AU163" s="697">
        <v>16475231</v>
      </c>
      <c r="AV163" s="697">
        <v>16475231</v>
      </c>
      <c r="AW163" s="697">
        <v>16411608</v>
      </c>
      <c r="AX163" s="697">
        <v>16394148</v>
      </c>
      <c r="AY163" s="697">
        <v>16394148</v>
      </c>
      <c r="AZ163" s="697">
        <v>16393329</v>
      </c>
      <c r="BA163" s="697">
        <v>15764945</v>
      </c>
      <c r="BB163" s="697">
        <v>15764945</v>
      </c>
      <c r="BC163" s="697">
        <v>15410834</v>
      </c>
      <c r="BD163" s="697">
        <v>13288474</v>
      </c>
      <c r="BE163" s="697">
        <v>7591035</v>
      </c>
      <c r="BF163" s="697">
        <v>7074150</v>
      </c>
      <c r="BG163" s="697">
        <v>5483369</v>
      </c>
      <c r="BH163" s="697">
        <v>5362828</v>
      </c>
      <c r="BI163" s="697">
        <v>5362828</v>
      </c>
      <c r="BJ163" s="697">
        <v>3920252</v>
      </c>
      <c r="BK163" s="697">
        <v>900678</v>
      </c>
      <c r="BL163" s="697">
        <v>900678</v>
      </c>
      <c r="BM163" s="697">
        <v>900678</v>
      </c>
      <c r="BN163" s="697">
        <v>900678</v>
      </c>
      <c r="BO163" s="697">
        <v>0</v>
      </c>
      <c r="BP163" s="697">
        <v>0</v>
      </c>
      <c r="BQ163" s="697">
        <v>0</v>
      </c>
      <c r="BR163" s="697">
        <v>0</v>
      </c>
      <c r="BS163" s="697">
        <v>0</v>
      </c>
      <c r="BT163" s="698">
        <v>0</v>
      </c>
      <c r="BU163" s="163"/>
    </row>
    <row r="164" spans="2:73" ht="15.75" hidden="1">
      <c r="B164" s="692"/>
      <c r="C164" s="692"/>
      <c r="D164" s="692" t="s">
        <v>101</v>
      </c>
      <c r="E164" s="692"/>
      <c r="F164" s="692"/>
      <c r="G164" s="692"/>
      <c r="H164" s="692">
        <v>2015</v>
      </c>
      <c r="I164" s="644" t="s">
        <v>574</v>
      </c>
      <c r="J164" s="644" t="s">
        <v>588</v>
      </c>
      <c r="K164" s="633"/>
      <c r="L164" s="696">
        <v>0</v>
      </c>
      <c r="M164" s="697">
        <v>0</v>
      </c>
      <c r="N164" s="697">
        <v>0</v>
      </c>
      <c r="O164" s="697">
        <v>0</v>
      </c>
      <c r="P164" s="697">
        <v>101</v>
      </c>
      <c r="Q164" s="697">
        <v>95</v>
      </c>
      <c r="R164" s="697">
        <v>59</v>
      </c>
      <c r="S164" s="697">
        <v>59</v>
      </c>
      <c r="T164" s="697">
        <v>59</v>
      </c>
      <c r="U164" s="697">
        <v>59</v>
      </c>
      <c r="V164" s="697">
        <v>59</v>
      </c>
      <c r="W164" s="697">
        <v>59</v>
      </c>
      <c r="X164" s="697">
        <v>59</v>
      </c>
      <c r="Y164" s="697">
        <v>59</v>
      </c>
      <c r="Z164" s="697">
        <v>58</v>
      </c>
      <c r="AA164" s="697">
        <v>25</v>
      </c>
      <c r="AB164" s="697">
        <v>0</v>
      </c>
      <c r="AC164" s="697">
        <v>0</v>
      </c>
      <c r="AD164" s="697">
        <v>0</v>
      </c>
      <c r="AE164" s="697">
        <v>0</v>
      </c>
      <c r="AF164" s="697">
        <v>0</v>
      </c>
      <c r="AG164" s="697">
        <v>0</v>
      </c>
      <c r="AH164" s="697">
        <v>0</v>
      </c>
      <c r="AI164" s="697">
        <v>0</v>
      </c>
      <c r="AJ164" s="697">
        <v>0</v>
      </c>
      <c r="AK164" s="697">
        <v>0</v>
      </c>
      <c r="AL164" s="697">
        <v>0</v>
      </c>
      <c r="AM164" s="697">
        <v>0</v>
      </c>
      <c r="AN164" s="697">
        <v>0</v>
      </c>
      <c r="AO164" s="698">
        <v>0</v>
      </c>
      <c r="AP164" s="633"/>
      <c r="AQ164" s="696">
        <v>0</v>
      </c>
      <c r="AR164" s="697">
        <v>0</v>
      </c>
      <c r="AS164" s="697">
        <v>0</v>
      </c>
      <c r="AT164" s="697">
        <v>0</v>
      </c>
      <c r="AU164" s="697">
        <v>417284</v>
      </c>
      <c r="AV164" s="697">
        <v>387869</v>
      </c>
      <c r="AW164" s="697">
        <v>253424</v>
      </c>
      <c r="AX164" s="697">
        <v>253424</v>
      </c>
      <c r="AY164" s="697">
        <v>253424</v>
      </c>
      <c r="AZ164" s="697">
        <v>253424</v>
      </c>
      <c r="BA164" s="697">
        <v>253424</v>
      </c>
      <c r="BB164" s="697">
        <v>253424</v>
      </c>
      <c r="BC164" s="697">
        <v>253424</v>
      </c>
      <c r="BD164" s="697">
        <v>253424</v>
      </c>
      <c r="BE164" s="697">
        <v>240004</v>
      </c>
      <c r="BF164" s="697">
        <v>97206</v>
      </c>
      <c r="BG164" s="697">
        <v>0</v>
      </c>
      <c r="BH164" s="697">
        <v>0</v>
      </c>
      <c r="BI164" s="697">
        <v>0</v>
      </c>
      <c r="BJ164" s="697">
        <v>0</v>
      </c>
      <c r="BK164" s="697">
        <v>0</v>
      </c>
      <c r="BL164" s="697">
        <v>0</v>
      </c>
      <c r="BM164" s="697">
        <v>0</v>
      </c>
      <c r="BN164" s="697">
        <v>0</v>
      </c>
      <c r="BO164" s="697">
        <v>0</v>
      </c>
      <c r="BP164" s="697">
        <v>0</v>
      </c>
      <c r="BQ164" s="697">
        <v>0</v>
      </c>
      <c r="BR164" s="697">
        <v>0</v>
      </c>
      <c r="BS164" s="697">
        <v>0</v>
      </c>
      <c r="BT164" s="698">
        <v>0</v>
      </c>
      <c r="BU164" s="163"/>
    </row>
    <row r="165" spans="2:73" ht="15.75" hidden="1">
      <c r="B165" s="692"/>
      <c r="C165" s="692"/>
      <c r="D165" s="692" t="s">
        <v>102</v>
      </c>
      <c r="E165" s="692"/>
      <c r="F165" s="692"/>
      <c r="G165" s="692"/>
      <c r="H165" s="692">
        <v>2015</v>
      </c>
      <c r="I165" s="644" t="s">
        <v>574</v>
      </c>
      <c r="J165" s="644" t="s">
        <v>588</v>
      </c>
      <c r="K165" s="633"/>
      <c r="L165" s="696">
        <v>0</v>
      </c>
      <c r="M165" s="697">
        <v>0</v>
      </c>
      <c r="N165" s="697">
        <v>0</v>
      </c>
      <c r="O165" s="697">
        <v>0</v>
      </c>
      <c r="P165" s="697">
        <v>70</v>
      </c>
      <c r="Q165" s="697">
        <v>70</v>
      </c>
      <c r="R165" s="697">
        <v>70</v>
      </c>
      <c r="S165" s="697">
        <v>70</v>
      </c>
      <c r="T165" s="697">
        <v>70</v>
      </c>
      <c r="U165" s="697">
        <v>70</v>
      </c>
      <c r="V165" s="697">
        <v>70</v>
      </c>
      <c r="W165" s="697">
        <v>70</v>
      </c>
      <c r="X165" s="697">
        <v>70</v>
      </c>
      <c r="Y165" s="697">
        <v>70</v>
      </c>
      <c r="Z165" s="697">
        <v>70</v>
      </c>
      <c r="AA165" s="697">
        <v>70</v>
      </c>
      <c r="AB165" s="697">
        <v>70</v>
      </c>
      <c r="AC165" s="697">
        <v>70</v>
      </c>
      <c r="AD165" s="697">
        <v>58</v>
      </c>
      <c r="AE165" s="697">
        <v>0</v>
      </c>
      <c r="AF165" s="697">
        <v>0</v>
      </c>
      <c r="AG165" s="697">
        <v>0</v>
      </c>
      <c r="AH165" s="697">
        <v>0</v>
      </c>
      <c r="AI165" s="697">
        <v>0</v>
      </c>
      <c r="AJ165" s="697">
        <v>0</v>
      </c>
      <c r="AK165" s="697">
        <v>0</v>
      </c>
      <c r="AL165" s="697">
        <v>0</v>
      </c>
      <c r="AM165" s="697">
        <v>0</v>
      </c>
      <c r="AN165" s="697">
        <v>0</v>
      </c>
      <c r="AO165" s="698">
        <v>0</v>
      </c>
      <c r="AP165" s="633"/>
      <c r="AQ165" s="696">
        <v>0</v>
      </c>
      <c r="AR165" s="697">
        <v>0</v>
      </c>
      <c r="AS165" s="697">
        <v>0</v>
      </c>
      <c r="AT165" s="697">
        <v>0</v>
      </c>
      <c r="AU165" s="697">
        <v>74739</v>
      </c>
      <c r="AV165" s="697">
        <v>74739</v>
      </c>
      <c r="AW165" s="697">
        <v>74739</v>
      </c>
      <c r="AX165" s="697">
        <v>74739</v>
      </c>
      <c r="AY165" s="697">
        <v>74739</v>
      </c>
      <c r="AZ165" s="697">
        <v>74739</v>
      </c>
      <c r="BA165" s="697">
        <v>74739</v>
      </c>
      <c r="BB165" s="697">
        <v>74739</v>
      </c>
      <c r="BC165" s="697">
        <v>74739</v>
      </c>
      <c r="BD165" s="697">
        <v>74739</v>
      </c>
      <c r="BE165" s="697">
        <v>74739</v>
      </c>
      <c r="BF165" s="697">
        <v>74739</v>
      </c>
      <c r="BG165" s="697">
        <v>74739</v>
      </c>
      <c r="BH165" s="697">
        <v>74739</v>
      </c>
      <c r="BI165" s="697">
        <v>40094</v>
      </c>
      <c r="BJ165" s="697">
        <v>0</v>
      </c>
      <c r="BK165" s="697">
        <v>0</v>
      </c>
      <c r="BL165" s="697">
        <v>0</v>
      </c>
      <c r="BM165" s="697">
        <v>0</v>
      </c>
      <c r="BN165" s="697">
        <v>0</v>
      </c>
      <c r="BO165" s="697">
        <v>0</v>
      </c>
      <c r="BP165" s="697">
        <v>0</v>
      </c>
      <c r="BQ165" s="697">
        <v>0</v>
      </c>
      <c r="BR165" s="697">
        <v>0</v>
      </c>
      <c r="BS165" s="697">
        <v>0</v>
      </c>
      <c r="BT165" s="698">
        <v>0</v>
      </c>
      <c r="BU165" s="163"/>
    </row>
    <row r="166" spans="2:73" ht="15.75" hidden="1">
      <c r="B166" s="692"/>
      <c r="C166" s="692"/>
      <c r="D166" s="692" t="s">
        <v>103</v>
      </c>
      <c r="E166" s="692"/>
      <c r="F166" s="692"/>
      <c r="G166" s="692"/>
      <c r="H166" s="692">
        <v>2015</v>
      </c>
      <c r="I166" s="644" t="s">
        <v>574</v>
      </c>
      <c r="J166" s="644" t="s">
        <v>588</v>
      </c>
      <c r="K166" s="633"/>
      <c r="L166" s="696">
        <v>0</v>
      </c>
      <c r="M166" s="697">
        <v>0</v>
      </c>
      <c r="N166" s="697">
        <v>0</v>
      </c>
      <c r="O166" s="697">
        <v>0</v>
      </c>
      <c r="P166" s="697">
        <v>0</v>
      </c>
      <c r="Q166" s="697">
        <v>0</v>
      </c>
      <c r="R166" s="697">
        <v>0</v>
      </c>
      <c r="S166" s="697">
        <v>0</v>
      </c>
      <c r="T166" s="697">
        <v>0</v>
      </c>
      <c r="U166" s="697">
        <v>0</v>
      </c>
      <c r="V166" s="697">
        <v>0</v>
      </c>
      <c r="W166" s="697">
        <v>0</v>
      </c>
      <c r="X166" s="697">
        <v>0</v>
      </c>
      <c r="Y166" s="697">
        <v>0</v>
      </c>
      <c r="Z166" s="697">
        <v>0</v>
      </c>
      <c r="AA166" s="697">
        <v>0</v>
      </c>
      <c r="AB166" s="697">
        <v>0</v>
      </c>
      <c r="AC166" s="697">
        <v>0</v>
      </c>
      <c r="AD166" s="697">
        <v>0</v>
      </c>
      <c r="AE166" s="697">
        <v>0</v>
      </c>
      <c r="AF166" s="697">
        <v>0</v>
      </c>
      <c r="AG166" s="697">
        <v>0</v>
      </c>
      <c r="AH166" s="697">
        <v>0</v>
      </c>
      <c r="AI166" s="697">
        <v>0</v>
      </c>
      <c r="AJ166" s="697">
        <v>0</v>
      </c>
      <c r="AK166" s="697">
        <v>0</v>
      </c>
      <c r="AL166" s="697">
        <v>0</v>
      </c>
      <c r="AM166" s="697">
        <v>0</v>
      </c>
      <c r="AN166" s="697">
        <v>0</v>
      </c>
      <c r="AO166" s="698">
        <v>0</v>
      </c>
      <c r="AP166" s="633"/>
      <c r="AQ166" s="696">
        <v>0</v>
      </c>
      <c r="AR166" s="697">
        <v>0</v>
      </c>
      <c r="AS166" s="697">
        <v>0</v>
      </c>
      <c r="AT166" s="697">
        <v>0</v>
      </c>
      <c r="AU166" s="697">
        <v>0</v>
      </c>
      <c r="AV166" s="697">
        <v>0</v>
      </c>
      <c r="AW166" s="697">
        <v>0</v>
      </c>
      <c r="AX166" s="697">
        <v>0</v>
      </c>
      <c r="AY166" s="697">
        <v>0</v>
      </c>
      <c r="AZ166" s="697">
        <v>0</v>
      </c>
      <c r="BA166" s="697">
        <v>0</v>
      </c>
      <c r="BB166" s="697">
        <v>0</v>
      </c>
      <c r="BC166" s="697">
        <v>0</v>
      </c>
      <c r="BD166" s="697">
        <v>0</v>
      </c>
      <c r="BE166" s="697">
        <v>0</v>
      </c>
      <c r="BF166" s="697">
        <v>0</v>
      </c>
      <c r="BG166" s="697">
        <v>0</v>
      </c>
      <c r="BH166" s="697">
        <v>0</v>
      </c>
      <c r="BI166" s="697">
        <v>0</v>
      </c>
      <c r="BJ166" s="697">
        <v>0</v>
      </c>
      <c r="BK166" s="697">
        <v>0</v>
      </c>
      <c r="BL166" s="697">
        <v>0</v>
      </c>
      <c r="BM166" s="697">
        <v>0</v>
      </c>
      <c r="BN166" s="697">
        <v>0</v>
      </c>
      <c r="BO166" s="697">
        <v>0</v>
      </c>
      <c r="BP166" s="697">
        <v>0</v>
      </c>
      <c r="BQ166" s="697">
        <v>0</v>
      </c>
      <c r="BR166" s="697">
        <v>0</v>
      </c>
      <c r="BS166" s="697">
        <v>0</v>
      </c>
      <c r="BT166" s="698">
        <v>0</v>
      </c>
      <c r="BU166" s="163"/>
    </row>
    <row r="167" spans="2:73" ht="15.75" hidden="1">
      <c r="B167" s="692"/>
      <c r="C167" s="692"/>
      <c r="D167" s="692" t="s">
        <v>104</v>
      </c>
      <c r="E167" s="692"/>
      <c r="F167" s="692"/>
      <c r="G167" s="692"/>
      <c r="H167" s="692">
        <v>2015</v>
      </c>
      <c r="I167" s="644" t="s">
        <v>574</v>
      </c>
      <c r="J167" s="644" t="s">
        <v>588</v>
      </c>
      <c r="K167" s="633"/>
      <c r="L167" s="696">
        <v>0</v>
      </c>
      <c r="M167" s="697">
        <v>0</v>
      </c>
      <c r="N167" s="697">
        <v>0</v>
      </c>
      <c r="O167" s="697">
        <v>0</v>
      </c>
      <c r="P167" s="697">
        <v>0</v>
      </c>
      <c r="Q167" s="697">
        <v>0</v>
      </c>
      <c r="R167" s="697">
        <v>0</v>
      </c>
      <c r="S167" s="697">
        <v>0</v>
      </c>
      <c r="T167" s="697">
        <v>0</v>
      </c>
      <c r="U167" s="697">
        <v>0</v>
      </c>
      <c r="V167" s="697">
        <v>0</v>
      </c>
      <c r="W167" s="697">
        <v>0</v>
      </c>
      <c r="X167" s="697">
        <v>0</v>
      </c>
      <c r="Y167" s="697">
        <v>0</v>
      </c>
      <c r="Z167" s="697">
        <v>0</v>
      </c>
      <c r="AA167" s="697">
        <v>0</v>
      </c>
      <c r="AB167" s="697">
        <v>0</v>
      </c>
      <c r="AC167" s="697">
        <v>0</v>
      </c>
      <c r="AD167" s="697">
        <v>0</v>
      </c>
      <c r="AE167" s="697">
        <v>0</v>
      </c>
      <c r="AF167" s="697">
        <v>0</v>
      </c>
      <c r="AG167" s="697">
        <v>0</v>
      </c>
      <c r="AH167" s="697">
        <v>0</v>
      </c>
      <c r="AI167" s="697">
        <v>0</v>
      </c>
      <c r="AJ167" s="697">
        <v>0</v>
      </c>
      <c r="AK167" s="697">
        <v>0</v>
      </c>
      <c r="AL167" s="697">
        <v>0</v>
      </c>
      <c r="AM167" s="697">
        <v>0</v>
      </c>
      <c r="AN167" s="697">
        <v>0</v>
      </c>
      <c r="AO167" s="698">
        <v>0</v>
      </c>
      <c r="AP167" s="633"/>
      <c r="AQ167" s="696">
        <v>0</v>
      </c>
      <c r="AR167" s="697">
        <v>0</v>
      </c>
      <c r="AS167" s="697">
        <v>0</v>
      </c>
      <c r="AT167" s="697">
        <v>0</v>
      </c>
      <c r="AU167" s="697">
        <v>0</v>
      </c>
      <c r="AV167" s="697">
        <v>0</v>
      </c>
      <c r="AW167" s="697">
        <v>0</v>
      </c>
      <c r="AX167" s="697">
        <v>0</v>
      </c>
      <c r="AY167" s="697">
        <v>0</v>
      </c>
      <c r="AZ167" s="697">
        <v>0</v>
      </c>
      <c r="BA167" s="697">
        <v>0</v>
      </c>
      <c r="BB167" s="697">
        <v>0</v>
      </c>
      <c r="BC167" s="697">
        <v>0</v>
      </c>
      <c r="BD167" s="697">
        <v>0</v>
      </c>
      <c r="BE167" s="697">
        <v>0</v>
      </c>
      <c r="BF167" s="697">
        <v>0</v>
      </c>
      <c r="BG167" s="697">
        <v>0</v>
      </c>
      <c r="BH167" s="697">
        <v>0</v>
      </c>
      <c r="BI167" s="697">
        <v>0</v>
      </c>
      <c r="BJ167" s="697">
        <v>0</v>
      </c>
      <c r="BK167" s="697">
        <v>0</v>
      </c>
      <c r="BL167" s="697">
        <v>0</v>
      </c>
      <c r="BM167" s="697">
        <v>0</v>
      </c>
      <c r="BN167" s="697">
        <v>0</v>
      </c>
      <c r="BO167" s="697">
        <v>0</v>
      </c>
      <c r="BP167" s="697">
        <v>0</v>
      </c>
      <c r="BQ167" s="697">
        <v>0</v>
      </c>
      <c r="BR167" s="697">
        <v>0</v>
      </c>
      <c r="BS167" s="697">
        <v>0</v>
      </c>
      <c r="BT167" s="698">
        <v>0</v>
      </c>
      <c r="BU167" s="163"/>
    </row>
    <row r="168" spans="2:73" ht="15.75" hidden="1">
      <c r="B168" s="692"/>
      <c r="C168" s="692"/>
      <c r="D168" s="692" t="s">
        <v>106</v>
      </c>
      <c r="E168" s="692"/>
      <c r="F168" s="692"/>
      <c r="G168" s="692"/>
      <c r="H168" s="692">
        <v>2015</v>
      </c>
      <c r="I168" s="644" t="s">
        <v>574</v>
      </c>
      <c r="J168" s="644" t="s">
        <v>588</v>
      </c>
      <c r="K168" s="633"/>
      <c r="L168" s="696">
        <v>0</v>
      </c>
      <c r="M168" s="697">
        <v>0</v>
      </c>
      <c r="N168" s="697">
        <v>0</v>
      </c>
      <c r="O168" s="697">
        <v>0</v>
      </c>
      <c r="P168" s="697">
        <v>127</v>
      </c>
      <c r="Q168" s="697">
        <v>127</v>
      </c>
      <c r="R168" s="697">
        <v>114</v>
      </c>
      <c r="S168" s="697">
        <v>114</v>
      </c>
      <c r="T168" s="697">
        <v>114</v>
      </c>
      <c r="U168" s="697">
        <v>114</v>
      </c>
      <c r="V168" s="697">
        <v>114</v>
      </c>
      <c r="W168" s="697">
        <v>113</v>
      </c>
      <c r="X168" s="697">
        <v>98</v>
      </c>
      <c r="Y168" s="697">
        <v>76</v>
      </c>
      <c r="Z168" s="697">
        <v>52</v>
      </c>
      <c r="AA168" s="697">
        <v>3</v>
      </c>
      <c r="AB168" s="697">
        <v>0</v>
      </c>
      <c r="AC168" s="697">
        <v>0</v>
      </c>
      <c r="AD168" s="697">
        <v>0</v>
      </c>
      <c r="AE168" s="697">
        <v>0</v>
      </c>
      <c r="AF168" s="697">
        <v>0</v>
      </c>
      <c r="AG168" s="697">
        <v>0</v>
      </c>
      <c r="AH168" s="697">
        <v>0</v>
      </c>
      <c r="AI168" s="697">
        <v>0</v>
      </c>
      <c r="AJ168" s="697">
        <v>0</v>
      </c>
      <c r="AK168" s="697">
        <v>0</v>
      </c>
      <c r="AL168" s="697">
        <v>0</v>
      </c>
      <c r="AM168" s="697">
        <v>0</v>
      </c>
      <c r="AN168" s="697">
        <v>0</v>
      </c>
      <c r="AO168" s="698">
        <v>0</v>
      </c>
      <c r="AP168" s="633"/>
      <c r="AQ168" s="696">
        <v>0</v>
      </c>
      <c r="AR168" s="697">
        <v>0</v>
      </c>
      <c r="AS168" s="697">
        <v>0</v>
      </c>
      <c r="AT168" s="697">
        <v>0</v>
      </c>
      <c r="AU168" s="697">
        <v>835231</v>
      </c>
      <c r="AV168" s="697">
        <v>835231</v>
      </c>
      <c r="AW168" s="697">
        <v>768099</v>
      </c>
      <c r="AX168" s="697">
        <v>768099</v>
      </c>
      <c r="AY168" s="697">
        <v>768099</v>
      </c>
      <c r="AZ168" s="697">
        <v>768099</v>
      </c>
      <c r="BA168" s="697">
        <v>768099</v>
      </c>
      <c r="BB168" s="697">
        <v>762924</v>
      </c>
      <c r="BC168" s="697">
        <v>613519</v>
      </c>
      <c r="BD168" s="697">
        <v>442289</v>
      </c>
      <c r="BE168" s="697">
        <v>405831</v>
      </c>
      <c r="BF168" s="697">
        <v>62549</v>
      </c>
      <c r="BG168" s="697">
        <v>0</v>
      </c>
      <c r="BH168" s="697">
        <v>0</v>
      </c>
      <c r="BI168" s="697">
        <v>0</v>
      </c>
      <c r="BJ168" s="697">
        <v>0</v>
      </c>
      <c r="BK168" s="697">
        <v>0</v>
      </c>
      <c r="BL168" s="697">
        <v>0</v>
      </c>
      <c r="BM168" s="697">
        <v>0</v>
      </c>
      <c r="BN168" s="697">
        <v>0</v>
      </c>
      <c r="BO168" s="697">
        <v>0</v>
      </c>
      <c r="BP168" s="697">
        <v>0</v>
      </c>
      <c r="BQ168" s="697">
        <v>0</v>
      </c>
      <c r="BR168" s="697">
        <v>0</v>
      </c>
      <c r="BS168" s="697">
        <v>0</v>
      </c>
      <c r="BT168" s="698">
        <v>0</v>
      </c>
      <c r="BU168" s="163"/>
    </row>
    <row r="169" spans="2:73" ht="15.75" hidden="1">
      <c r="B169" s="692"/>
      <c r="C169" s="692"/>
      <c r="D169" s="692" t="s">
        <v>105</v>
      </c>
      <c r="E169" s="692"/>
      <c r="F169" s="692"/>
      <c r="G169" s="692"/>
      <c r="H169" s="692">
        <v>2015</v>
      </c>
      <c r="I169" s="644" t="s">
        <v>574</v>
      </c>
      <c r="J169" s="644" t="s">
        <v>588</v>
      </c>
      <c r="K169" s="633"/>
      <c r="L169" s="696">
        <v>0</v>
      </c>
      <c r="M169" s="697">
        <v>0</v>
      </c>
      <c r="N169" s="697">
        <v>0</v>
      </c>
      <c r="O169" s="697">
        <v>0</v>
      </c>
      <c r="P169" s="697">
        <v>0</v>
      </c>
      <c r="Q169" s="697">
        <v>0</v>
      </c>
      <c r="R169" s="697">
        <v>0</v>
      </c>
      <c r="S169" s="697">
        <v>0</v>
      </c>
      <c r="T169" s="697">
        <v>0</v>
      </c>
      <c r="U169" s="697">
        <v>0</v>
      </c>
      <c r="V169" s="697">
        <v>0</v>
      </c>
      <c r="W169" s="697">
        <v>0</v>
      </c>
      <c r="X169" s="697">
        <v>0</v>
      </c>
      <c r="Y169" s="697">
        <v>0</v>
      </c>
      <c r="Z169" s="697">
        <v>0</v>
      </c>
      <c r="AA169" s="697">
        <v>0</v>
      </c>
      <c r="AB169" s="697">
        <v>0</v>
      </c>
      <c r="AC169" s="697">
        <v>0</v>
      </c>
      <c r="AD169" s="697">
        <v>0</v>
      </c>
      <c r="AE169" s="697">
        <v>0</v>
      </c>
      <c r="AF169" s="697">
        <v>0</v>
      </c>
      <c r="AG169" s="697">
        <v>0</v>
      </c>
      <c r="AH169" s="697">
        <v>0</v>
      </c>
      <c r="AI169" s="697">
        <v>0</v>
      </c>
      <c r="AJ169" s="697">
        <v>0</v>
      </c>
      <c r="AK169" s="697">
        <v>0</v>
      </c>
      <c r="AL169" s="697">
        <v>0</v>
      </c>
      <c r="AM169" s="697">
        <v>0</v>
      </c>
      <c r="AN169" s="697">
        <v>0</v>
      </c>
      <c r="AO169" s="698">
        <v>0</v>
      </c>
      <c r="AP169" s="633"/>
      <c r="AQ169" s="696">
        <v>0</v>
      </c>
      <c r="AR169" s="697">
        <v>0</v>
      </c>
      <c r="AS169" s="697">
        <v>0</v>
      </c>
      <c r="AT169" s="697">
        <v>0</v>
      </c>
      <c r="AU169" s="697">
        <v>0</v>
      </c>
      <c r="AV169" s="697">
        <v>0</v>
      </c>
      <c r="AW169" s="697">
        <v>0</v>
      </c>
      <c r="AX169" s="697">
        <v>0</v>
      </c>
      <c r="AY169" s="697">
        <v>0</v>
      </c>
      <c r="AZ169" s="697">
        <v>0</v>
      </c>
      <c r="BA169" s="697">
        <v>0</v>
      </c>
      <c r="BB169" s="697">
        <v>0</v>
      </c>
      <c r="BC169" s="697">
        <v>0</v>
      </c>
      <c r="BD169" s="697">
        <v>0</v>
      </c>
      <c r="BE169" s="697">
        <v>0</v>
      </c>
      <c r="BF169" s="697">
        <v>0</v>
      </c>
      <c r="BG169" s="697">
        <v>0</v>
      </c>
      <c r="BH169" s="697">
        <v>0</v>
      </c>
      <c r="BI169" s="697">
        <v>0</v>
      </c>
      <c r="BJ169" s="697">
        <v>0</v>
      </c>
      <c r="BK169" s="697">
        <v>0</v>
      </c>
      <c r="BL169" s="697">
        <v>0</v>
      </c>
      <c r="BM169" s="697">
        <v>0</v>
      </c>
      <c r="BN169" s="697">
        <v>0</v>
      </c>
      <c r="BO169" s="697">
        <v>0</v>
      </c>
      <c r="BP169" s="697">
        <v>0</v>
      </c>
      <c r="BQ169" s="697">
        <v>0</v>
      </c>
      <c r="BR169" s="697">
        <v>0</v>
      </c>
      <c r="BS169" s="697">
        <v>0</v>
      </c>
      <c r="BT169" s="698">
        <v>0</v>
      </c>
      <c r="BU169" s="163"/>
    </row>
    <row r="170" spans="2:73" ht="15.75" hidden="1">
      <c r="B170" s="692"/>
      <c r="C170" s="692"/>
      <c r="D170" s="692" t="s">
        <v>108</v>
      </c>
      <c r="E170" s="692"/>
      <c r="F170" s="692"/>
      <c r="G170" s="692"/>
      <c r="H170" s="692">
        <v>2015</v>
      </c>
      <c r="I170" s="644" t="s">
        <v>574</v>
      </c>
      <c r="J170" s="644" t="s">
        <v>588</v>
      </c>
      <c r="K170" s="633"/>
      <c r="L170" s="696">
        <v>0</v>
      </c>
      <c r="M170" s="697">
        <v>0</v>
      </c>
      <c r="N170" s="697">
        <v>0</v>
      </c>
      <c r="O170" s="697">
        <v>0</v>
      </c>
      <c r="P170" s="697">
        <v>23</v>
      </c>
      <c r="Q170" s="697">
        <v>22</v>
      </c>
      <c r="R170" s="697">
        <v>22</v>
      </c>
      <c r="S170" s="697">
        <v>22</v>
      </c>
      <c r="T170" s="697">
        <v>22</v>
      </c>
      <c r="U170" s="697">
        <v>22</v>
      </c>
      <c r="V170" s="697">
        <v>22</v>
      </c>
      <c r="W170" s="697">
        <v>22</v>
      </c>
      <c r="X170" s="697">
        <v>21</v>
      </c>
      <c r="Y170" s="697">
        <v>21</v>
      </c>
      <c r="Z170" s="697">
        <v>20</v>
      </c>
      <c r="AA170" s="697">
        <v>20</v>
      </c>
      <c r="AB170" s="697">
        <v>20</v>
      </c>
      <c r="AC170" s="697">
        <v>20</v>
      </c>
      <c r="AD170" s="697">
        <v>18</v>
      </c>
      <c r="AE170" s="697">
        <v>18</v>
      </c>
      <c r="AF170" s="697">
        <v>18</v>
      </c>
      <c r="AG170" s="697">
        <v>18</v>
      </c>
      <c r="AH170" s="697">
        <v>18</v>
      </c>
      <c r="AI170" s="697">
        <v>18</v>
      </c>
      <c r="AJ170" s="697">
        <v>0</v>
      </c>
      <c r="AK170" s="697">
        <v>0</v>
      </c>
      <c r="AL170" s="697">
        <v>0</v>
      </c>
      <c r="AM170" s="697">
        <v>0</v>
      </c>
      <c r="AN170" s="697">
        <v>0</v>
      </c>
      <c r="AO170" s="698">
        <v>0</v>
      </c>
      <c r="AP170" s="633"/>
      <c r="AQ170" s="696">
        <v>0</v>
      </c>
      <c r="AR170" s="697">
        <v>0</v>
      </c>
      <c r="AS170" s="697">
        <v>0</v>
      </c>
      <c r="AT170" s="697">
        <v>0</v>
      </c>
      <c r="AU170" s="697">
        <v>109589</v>
      </c>
      <c r="AV170" s="697">
        <v>95070</v>
      </c>
      <c r="AW170" s="697">
        <v>92168</v>
      </c>
      <c r="AX170" s="697">
        <v>89267</v>
      </c>
      <c r="AY170" s="697">
        <v>89267</v>
      </c>
      <c r="AZ170" s="697">
        <v>89267</v>
      </c>
      <c r="BA170" s="697">
        <v>87648</v>
      </c>
      <c r="BB170" s="697">
        <v>87598</v>
      </c>
      <c r="BC170" s="697">
        <v>66818</v>
      </c>
      <c r="BD170" s="697">
        <v>66818</v>
      </c>
      <c r="BE170" s="697">
        <v>62846</v>
      </c>
      <c r="BF170" s="697">
        <v>62846</v>
      </c>
      <c r="BG170" s="697">
        <v>61389</v>
      </c>
      <c r="BH170" s="697">
        <v>61389</v>
      </c>
      <c r="BI170" s="697">
        <v>48615</v>
      </c>
      <c r="BJ170" s="697">
        <v>44870</v>
      </c>
      <c r="BK170" s="697">
        <v>44870</v>
      </c>
      <c r="BL170" s="697">
        <v>44870</v>
      </c>
      <c r="BM170" s="697">
        <v>44870</v>
      </c>
      <c r="BN170" s="697">
        <v>44870</v>
      </c>
      <c r="BO170" s="697">
        <v>591</v>
      </c>
      <c r="BP170" s="697">
        <v>0</v>
      </c>
      <c r="BQ170" s="697">
        <v>0</v>
      </c>
      <c r="BR170" s="697">
        <v>0</v>
      </c>
      <c r="BS170" s="697">
        <v>0</v>
      </c>
      <c r="BT170" s="698">
        <v>0</v>
      </c>
      <c r="BU170" s="163"/>
    </row>
    <row r="171" spans="2:73" ht="15.75" hidden="1">
      <c r="B171" s="692"/>
      <c r="C171" s="692"/>
      <c r="D171" s="692" t="s">
        <v>494</v>
      </c>
      <c r="E171" s="692"/>
      <c r="F171" s="692"/>
      <c r="G171" s="692"/>
      <c r="H171" s="692">
        <v>2015</v>
      </c>
      <c r="I171" s="644" t="s">
        <v>574</v>
      </c>
      <c r="J171" s="644" t="s">
        <v>588</v>
      </c>
      <c r="K171" s="633"/>
      <c r="L171" s="696">
        <v>0</v>
      </c>
      <c r="M171" s="697">
        <v>0</v>
      </c>
      <c r="N171" s="697">
        <v>0</v>
      </c>
      <c r="O171" s="697">
        <v>0</v>
      </c>
      <c r="P171" s="697">
        <v>0</v>
      </c>
      <c r="Q171" s="697">
        <v>0</v>
      </c>
      <c r="R171" s="697">
        <v>0</v>
      </c>
      <c r="S171" s="697">
        <v>0</v>
      </c>
      <c r="T171" s="697">
        <v>0</v>
      </c>
      <c r="U171" s="697">
        <v>0</v>
      </c>
      <c r="V171" s="697">
        <v>0</v>
      </c>
      <c r="W171" s="697">
        <v>0</v>
      </c>
      <c r="X171" s="697">
        <v>0</v>
      </c>
      <c r="Y171" s="697">
        <v>0</v>
      </c>
      <c r="Z171" s="697">
        <v>0</v>
      </c>
      <c r="AA171" s="697">
        <v>0</v>
      </c>
      <c r="AB171" s="697">
        <v>0</v>
      </c>
      <c r="AC171" s="697">
        <v>0</v>
      </c>
      <c r="AD171" s="697">
        <v>0</v>
      </c>
      <c r="AE171" s="697">
        <v>0</v>
      </c>
      <c r="AF171" s="697">
        <v>0</v>
      </c>
      <c r="AG171" s="697">
        <v>0</v>
      </c>
      <c r="AH171" s="697">
        <v>0</v>
      </c>
      <c r="AI171" s="697">
        <v>0</v>
      </c>
      <c r="AJ171" s="697">
        <v>0</v>
      </c>
      <c r="AK171" s="697">
        <v>0</v>
      </c>
      <c r="AL171" s="697">
        <v>0</v>
      </c>
      <c r="AM171" s="697">
        <v>0</v>
      </c>
      <c r="AN171" s="697">
        <v>0</v>
      </c>
      <c r="AO171" s="698">
        <v>0</v>
      </c>
      <c r="AP171" s="633"/>
      <c r="AQ171" s="696">
        <v>0</v>
      </c>
      <c r="AR171" s="697">
        <v>0</v>
      </c>
      <c r="AS171" s="697">
        <v>0</v>
      </c>
      <c r="AT171" s="697">
        <v>0</v>
      </c>
      <c r="AU171" s="697">
        <v>0</v>
      </c>
      <c r="AV171" s="697">
        <v>0</v>
      </c>
      <c r="AW171" s="697">
        <v>0</v>
      </c>
      <c r="AX171" s="697">
        <v>0</v>
      </c>
      <c r="AY171" s="697">
        <v>0</v>
      </c>
      <c r="AZ171" s="697">
        <v>0</v>
      </c>
      <c r="BA171" s="697">
        <v>0</v>
      </c>
      <c r="BB171" s="697">
        <v>0</v>
      </c>
      <c r="BC171" s="697">
        <v>0</v>
      </c>
      <c r="BD171" s="697">
        <v>0</v>
      </c>
      <c r="BE171" s="697">
        <v>0</v>
      </c>
      <c r="BF171" s="697">
        <v>0</v>
      </c>
      <c r="BG171" s="697">
        <v>0</v>
      </c>
      <c r="BH171" s="697">
        <v>0</v>
      </c>
      <c r="BI171" s="697">
        <v>0</v>
      </c>
      <c r="BJ171" s="697">
        <v>0</v>
      </c>
      <c r="BK171" s="697">
        <v>0</v>
      </c>
      <c r="BL171" s="697">
        <v>0</v>
      </c>
      <c r="BM171" s="697">
        <v>0</v>
      </c>
      <c r="BN171" s="697">
        <v>0</v>
      </c>
      <c r="BO171" s="697">
        <v>0</v>
      </c>
      <c r="BP171" s="697">
        <v>0</v>
      </c>
      <c r="BQ171" s="697">
        <v>0</v>
      </c>
      <c r="BR171" s="697">
        <v>0</v>
      </c>
      <c r="BS171" s="697">
        <v>0</v>
      </c>
      <c r="BT171" s="698">
        <v>0</v>
      </c>
      <c r="BU171" s="163"/>
    </row>
    <row r="172" spans="2:73" ht="15.75" hidden="1">
      <c r="B172" s="692"/>
      <c r="C172" s="692"/>
      <c r="D172" s="692" t="s">
        <v>490</v>
      </c>
      <c r="E172" s="692"/>
      <c r="F172" s="692"/>
      <c r="G172" s="692"/>
      <c r="H172" s="692">
        <v>2015</v>
      </c>
      <c r="I172" s="644" t="s">
        <v>574</v>
      </c>
      <c r="J172" s="644" t="s">
        <v>588</v>
      </c>
      <c r="K172" s="633"/>
      <c r="L172" s="696">
        <v>0</v>
      </c>
      <c r="M172" s="697">
        <v>0</v>
      </c>
      <c r="N172" s="697">
        <v>0</v>
      </c>
      <c r="O172" s="697">
        <v>0</v>
      </c>
      <c r="P172" s="697">
        <v>0</v>
      </c>
      <c r="Q172" s="697">
        <v>0</v>
      </c>
      <c r="R172" s="697">
        <v>0</v>
      </c>
      <c r="S172" s="697">
        <v>0</v>
      </c>
      <c r="T172" s="697">
        <v>0</v>
      </c>
      <c r="U172" s="697">
        <v>0</v>
      </c>
      <c r="V172" s="697">
        <v>0</v>
      </c>
      <c r="W172" s="697">
        <v>0</v>
      </c>
      <c r="X172" s="697">
        <v>0</v>
      </c>
      <c r="Y172" s="697">
        <v>0</v>
      </c>
      <c r="Z172" s="697">
        <v>0</v>
      </c>
      <c r="AA172" s="697">
        <v>0</v>
      </c>
      <c r="AB172" s="697">
        <v>0</v>
      </c>
      <c r="AC172" s="697">
        <v>0</v>
      </c>
      <c r="AD172" s="697">
        <v>0</v>
      </c>
      <c r="AE172" s="697">
        <v>0</v>
      </c>
      <c r="AF172" s="697">
        <v>0</v>
      </c>
      <c r="AG172" s="697">
        <v>0</v>
      </c>
      <c r="AH172" s="697">
        <v>0</v>
      </c>
      <c r="AI172" s="697">
        <v>0</v>
      </c>
      <c r="AJ172" s="697">
        <v>0</v>
      </c>
      <c r="AK172" s="697">
        <v>0</v>
      </c>
      <c r="AL172" s="697">
        <v>0</v>
      </c>
      <c r="AM172" s="697">
        <v>0</v>
      </c>
      <c r="AN172" s="697">
        <v>0</v>
      </c>
      <c r="AO172" s="698">
        <v>0</v>
      </c>
      <c r="AP172" s="633"/>
      <c r="AQ172" s="696">
        <v>0</v>
      </c>
      <c r="AR172" s="697">
        <v>0</v>
      </c>
      <c r="AS172" s="697">
        <v>0</v>
      </c>
      <c r="AT172" s="697">
        <v>0</v>
      </c>
      <c r="AU172" s="697">
        <v>0</v>
      </c>
      <c r="AV172" s="697">
        <v>0</v>
      </c>
      <c r="AW172" s="697">
        <v>0</v>
      </c>
      <c r="AX172" s="697">
        <v>0</v>
      </c>
      <c r="AY172" s="697">
        <v>0</v>
      </c>
      <c r="AZ172" s="697">
        <v>0</v>
      </c>
      <c r="BA172" s="697">
        <v>0</v>
      </c>
      <c r="BB172" s="697">
        <v>0</v>
      </c>
      <c r="BC172" s="697">
        <v>0</v>
      </c>
      <c r="BD172" s="697">
        <v>0</v>
      </c>
      <c r="BE172" s="697">
        <v>0</v>
      </c>
      <c r="BF172" s="697">
        <v>0</v>
      </c>
      <c r="BG172" s="697">
        <v>0</v>
      </c>
      <c r="BH172" s="697">
        <v>0</v>
      </c>
      <c r="BI172" s="697">
        <v>0</v>
      </c>
      <c r="BJ172" s="697">
        <v>0</v>
      </c>
      <c r="BK172" s="697">
        <v>0</v>
      </c>
      <c r="BL172" s="697">
        <v>0</v>
      </c>
      <c r="BM172" s="697">
        <v>0</v>
      </c>
      <c r="BN172" s="697">
        <v>0</v>
      </c>
      <c r="BO172" s="697">
        <v>0</v>
      </c>
      <c r="BP172" s="697">
        <v>0</v>
      </c>
      <c r="BQ172" s="697">
        <v>0</v>
      </c>
      <c r="BR172" s="697">
        <v>0</v>
      </c>
      <c r="BS172" s="697">
        <v>0</v>
      </c>
      <c r="BT172" s="698">
        <v>0</v>
      </c>
      <c r="BU172" s="163"/>
    </row>
    <row r="173" spans="2:73" ht="15.75" hidden="1">
      <c r="B173" s="692"/>
      <c r="C173" s="692"/>
      <c r="D173" s="692" t="s">
        <v>720</v>
      </c>
      <c r="E173" s="692"/>
      <c r="F173" s="692"/>
      <c r="G173" s="692"/>
      <c r="H173" s="692">
        <v>2015</v>
      </c>
      <c r="I173" s="644" t="s">
        <v>574</v>
      </c>
      <c r="J173" s="644" t="s">
        <v>588</v>
      </c>
      <c r="K173" s="633"/>
      <c r="L173" s="696">
        <v>0</v>
      </c>
      <c r="M173" s="697">
        <v>0</v>
      </c>
      <c r="N173" s="697">
        <v>0</v>
      </c>
      <c r="O173" s="697">
        <v>0</v>
      </c>
      <c r="P173" s="697">
        <v>0</v>
      </c>
      <c r="Q173" s="697">
        <v>0</v>
      </c>
      <c r="R173" s="697">
        <v>0</v>
      </c>
      <c r="S173" s="697">
        <v>0</v>
      </c>
      <c r="T173" s="697">
        <v>0</v>
      </c>
      <c r="U173" s="697">
        <v>0</v>
      </c>
      <c r="V173" s="697">
        <v>0</v>
      </c>
      <c r="W173" s="697">
        <v>0</v>
      </c>
      <c r="X173" s="697">
        <v>0</v>
      </c>
      <c r="Y173" s="697">
        <v>0</v>
      </c>
      <c r="Z173" s="697">
        <v>0</v>
      </c>
      <c r="AA173" s="697">
        <v>0</v>
      </c>
      <c r="AB173" s="697">
        <v>0</v>
      </c>
      <c r="AC173" s="697">
        <v>0</v>
      </c>
      <c r="AD173" s="697">
        <v>0</v>
      </c>
      <c r="AE173" s="697">
        <v>0</v>
      </c>
      <c r="AF173" s="697">
        <v>0</v>
      </c>
      <c r="AG173" s="697">
        <v>0</v>
      </c>
      <c r="AH173" s="697">
        <v>0</v>
      </c>
      <c r="AI173" s="697">
        <v>0</v>
      </c>
      <c r="AJ173" s="697">
        <v>0</v>
      </c>
      <c r="AK173" s="697">
        <v>0</v>
      </c>
      <c r="AL173" s="697">
        <v>0</v>
      </c>
      <c r="AM173" s="697">
        <v>0</v>
      </c>
      <c r="AN173" s="697">
        <v>0</v>
      </c>
      <c r="AO173" s="698">
        <v>0</v>
      </c>
      <c r="AP173" s="633"/>
      <c r="AQ173" s="696">
        <v>0</v>
      </c>
      <c r="AR173" s="697">
        <v>0</v>
      </c>
      <c r="AS173" s="697">
        <v>0</v>
      </c>
      <c r="AT173" s="697">
        <v>0</v>
      </c>
      <c r="AU173" s="697">
        <v>0</v>
      </c>
      <c r="AV173" s="697">
        <v>0</v>
      </c>
      <c r="AW173" s="697">
        <v>0</v>
      </c>
      <c r="AX173" s="697">
        <v>0</v>
      </c>
      <c r="AY173" s="697">
        <v>0</v>
      </c>
      <c r="AZ173" s="697">
        <v>0</v>
      </c>
      <c r="BA173" s="697">
        <v>0</v>
      </c>
      <c r="BB173" s="697">
        <v>0</v>
      </c>
      <c r="BC173" s="697">
        <v>0</v>
      </c>
      <c r="BD173" s="697">
        <v>0</v>
      </c>
      <c r="BE173" s="697">
        <v>0</v>
      </c>
      <c r="BF173" s="697">
        <v>0</v>
      </c>
      <c r="BG173" s="697">
        <v>0</v>
      </c>
      <c r="BH173" s="697">
        <v>0</v>
      </c>
      <c r="BI173" s="697">
        <v>0</v>
      </c>
      <c r="BJ173" s="697">
        <v>0</v>
      </c>
      <c r="BK173" s="697">
        <v>0</v>
      </c>
      <c r="BL173" s="697">
        <v>0</v>
      </c>
      <c r="BM173" s="697">
        <v>0</v>
      </c>
      <c r="BN173" s="697">
        <v>0</v>
      </c>
      <c r="BO173" s="697">
        <v>0</v>
      </c>
      <c r="BP173" s="697">
        <v>0</v>
      </c>
      <c r="BQ173" s="697">
        <v>0</v>
      </c>
      <c r="BR173" s="697">
        <v>0</v>
      </c>
      <c r="BS173" s="697">
        <v>0</v>
      </c>
      <c r="BT173" s="698">
        <v>0</v>
      </c>
      <c r="BU173" s="163"/>
    </row>
    <row r="174" spans="2:73" ht="15.75" hidden="1">
      <c r="B174" s="692"/>
      <c r="C174" s="692"/>
      <c r="D174" s="692" t="s">
        <v>721</v>
      </c>
      <c r="E174" s="692"/>
      <c r="F174" s="692"/>
      <c r="G174" s="692"/>
      <c r="H174" s="692">
        <v>2015</v>
      </c>
      <c r="I174" s="644" t="s">
        <v>574</v>
      </c>
      <c r="J174" s="644" t="s">
        <v>588</v>
      </c>
      <c r="K174" s="633"/>
      <c r="L174" s="696">
        <v>0</v>
      </c>
      <c r="M174" s="697">
        <v>0</v>
      </c>
      <c r="N174" s="697">
        <v>0</v>
      </c>
      <c r="O174" s="697">
        <v>0</v>
      </c>
      <c r="P174" s="697">
        <v>52</v>
      </c>
      <c r="Q174" s="697">
        <v>52</v>
      </c>
      <c r="R174" s="697">
        <v>52</v>
      </c>
      <c r="S174" s="697">
        <v>52</v>
      </c>
      <c r="T174" s="697">
        <v>52</v>
      </c>
      <c r="U174" s="697">
        <v>52</v>
      </c>
      <c r="V174" s="697">
        <v>52</v>
      </c>
      <c r="W174" s="697">
        <v>52</v>
      </c>
      <c r="X174" s="697">
        <v>52</v>
      </c>
      <c r="Y174" s="697">
        <v>52</v>
      </c>
      <c r="Z174" s="697">
        <v>0</v>
      </c>
      <c r="AA174" s="697">
        <v>0</v>
      </c>
      <c r="AB174" s="697">
        <v>0</v>
      </c>
      <c r="AC174" s="697">
        <v>0</v>
      </c>
      <c r="AD174" s="697">
        <v>0</v>
      </c>
      <c r="AE174" s="697">
        <v>0</v>
      </c>
      <c r="AF174" s="697">
        <v>0</v>
      </c>
      <c r="AG174" s="697">
        <v>0</v>
      </c>
      <c r="AH174" s="697">
        <v>0</v>
      </c>
      <c r="AI174" s="697">
        <v>0</v>
      </c>
      <c r="AJ174" s="697">
        <v>0</v>
      </c>
      <c r="AK174" s="697">
        <v>0</v>
      </c>
      <c r="AL174" s="697">
        <v>0</v>
      </c>
      <c r="AM174" s="697">
        <v>0</v>
      </c>
      <c r="AN174" s="697">
        <v>0</v>
      </c>
      <c r="AO174" s="698">
        <v>0</v>
      </c>
      <c r="AP174" s="633"/>
      <c r="AQ174" s="696">
        <v>0</v>
      </c>
      <c r="AR174" s="697">
        <v>0</v>
      </c>
      <c r="AS174" s="697">
        <v>0</v>
      </c>
      <c r="AT174" s="697">
        <v>0</v>
      </c>
      <c r="AU174" s="697">
        <v>441961</v>
      </c>
      <c r="AV174" s="697">
        <v>441961</v>
      </c>
      <c r="AW174" s="697">
        <v>441961</v>
      </c>
      <c r="AX174" s="697">
        <v>441961</v>
      </c>
      <c r="AY174" s="697">
        <v>441961</v>
      </c>
      <c r="AZ174" s="697">
        <v>441961</v>
      </c>
      <c r="BA174" s="697">
        <v>441961</v>
      </c>
      <c r="BB174" s="697">
        <v>441961</v>
      </c>
      <c r="BC174" s="697">
        <v>441961</v>
      </c>
      <c r="BD174" s="697">
        <v>441961</v>
      </c>
      <c r="BE174" s="697">
        <v>0</v>
      </c>
      <c r="BF174" s="697">
        <v>0</v>
      </c>
      <c r="BG174" s="697">
        <v>0</v>
      </c>
      <c r="BH174" s="697">
        <v>0</v>
      </c>
      <c r="BI174" s="697">
        <v>0</v>
      </c>
      <c r="BJ174" s="697">
        <v>0</v>
      </c>
      <c r="BK174" s="697">
        <v>0</v>
      </c>
      <c r="BL174" s="697">
        <v>0</v>
      </c>
      <c r="BM174" s="697">
        <v>0</v>
      </c>
      <c r="BN174" s="697">
        <v>0</v>
      </c>
      <c r="BO174" s="697">
        <v>0</v>
      </c>
      <c r="BP174" s="697">
        <v>0</v>
      </c>
      <c r="BQ174" s="697">
        <v>0</v>
      </c>
      <c r="BR174" s="697">
        <v>0</v>
      </c>
      <c r="BS174" s="697">
        <v>0</v>
      </c>
      <c r="BT174" s="698">
        <v>0</v>
      </c>
      <c r="BU174" s="163"/>
    </row>
    <row r="175" spans="2:73" ht="15.75" hidden="1">
      <c r="B175" s="692"/>
      <c r="C175" s="692"/>
      <c r="D175" s="692" t="s">
        <v>722</v>
      </c>
      <c r="E175" s="692"/>
      <c r="F175" s="692"/>
      <c r="G175" s="692"/>
      <c r="H175" s="692">
        <v>2015</v>
      </c>
      <c r="I175" s="644" t="s">
        <v>574</v>
      </c>
      <c r="J175" s="644" t="s">
        <v>588</v>
      </c>
      <c r="K175" s="633"/>
      <c r="L175" s="696">
        <v>0</v>
      </c>
      <c r="M175" s="697">
        <v>0</v>
      </c>
      <c r="N175" s="697">
        <v>0</v>
      </c>
      <c r="O175" s="697">
        <v>0</v>
      </c>
      <c r="P175" s="697">
        <v>0</v>
      </c>
      <c r="Q175" s="697">
        <v>0</v>
      </c>
      <c r="R175" s="697">
        <v>0</v>
      </c>
      <c r="S175" s="697">
        <v>0</v>
      </c>
      <c r="T175" s="697">
        <v>0</v>
      </c>
      <c r="U175" s="697">
        <v>0</v>
      </c>
      <c r="V175" s="697">
        <v>0</v>
      </c>
      <c r="W175" s="697">
        <v>0</v>
      </c>
      <c r="X175" s="697">
        <v>0</v>
      </c>
      <c r="Y175" s="697">
        <v>0</v>
      </c>
      <c r="Z175" s="697">
        <v>0</v>
      </c>
      <c r="AA175" s="697">
        <v>0</v>
      </c>
      <c r="AB175" s="697">
        <v>0</v>
      </c>
      <c r="AC175" s="697">
        <v>0</v>
      </c>
      <c r="AD175" s="697">
        <v>0</v>
      </c>
      <c r="AE175" s="697">
        <v>0</v>
      </c>
      <c r="AF175" s="697">
        <v>0</v>
      </c>
      <c r="AG175" s="697">
        <v>0</v>
      </c>
      <c r="AH175" s="697">
        <v>0</v>
      </c>
      <c r="AI175" s="697">
        <v>0</v>
      </c>
      <c r="AJ175" s="697">
        <v>0</v>
      </c>
      <c r="AK175" s="697">
        <v>0</v>
      </c>
      <c r="AL175" s="697">
        <v>0</v>
      </c>
      <c r="AM175" s="697">
        <v>0</v>
      </c>
      <c r="AN175" s="697">
        <v>0</v>
      </c>
      <c r="AO175" s="698">
        <v>0</v>
      </c>
      <c r="AP175" s="633"/>
      <c r="AQ175" s="696">
        <v>0</v>
      </c>
      <c r="AR175" s="697">
        <v>0</v>
      </c>
      <c r="AS175" s="697">
        <v>0</v>
      </c>
      <c r="AT175" s="697">
        <v>0</v>
      </c>
      <c r="AU175" s="697">
        <v>0</v>
      </c>
      <c r="AV175" s="697">
        <v>0</v>
      </c>
      <c r="AW175" s="697">
        <v>0</v>
      </c>
      <c r="AX175" s="697">
        <v>0</v>
      </c>
      <c r="AY175" s="697">
        <v>0</v>
      </c>
      <c r="AZ175" s="697">
        <v>0</v>
      </c>
      <c r="BA175" s="697">
        <v>0</v>
      </c>
      <c r="BB175" s="697">
        <v>0</v>
      </c>
      <c r="BC175" s="697">
        <v>0</v>
      </c>
      <c r="BD175" s="697">
        <v>0</v>
      </c>
      <c r="BE175" s="697">
        <v>0</v>
      </c>
      <c r="BF175" s="697">
        <v>0</v>
      </c>
      <c r="BG175" s="697">
        <v>0</v>
      </c>
      <c r="BH175" s="697">
        <v>0</v>
      </c>
      <c r="BI175" s="697">
        <v>0</v>
      </c>
      <c r="BJ175" s="697">
        <v>0</v>
      </c>
      <c r="BK175" s="697">
        <v>0</v>
      </c>
      <c r="BL175" s="697">
        <v>0</v>
      </c>
      <c r="BM175" s="697">
        <v>0</v>
      </c>
      <c r="BN175" s="697">
        <v>0</v>
      </c>
      <c r="BO175" s="697">
        <v>0</v>
      </c>
      <c r="BP175" s="697">
        <v>0</v>
      </c>
      <c r="BQ175" s="697">
        <v>0</v>
      </c>
      <c r="BR175" s="697">
        <v>0</v>
      </c>
      <c r="BS175" s="697">
        <v>0</v>
      </c>
      <c r="BT175" s="698">
        <v>0</v>
      </c>
      <c r="BU175" s="163"/>
    </row>
    <row r="176" spans="2:73" ht="15.75" hidden="1">
      <c r="B176" s="692"/>
      <c r="C176" s="692"/>
      <c r="D176" s="692" t="s">
        <v>723</v>
      </c>
      <c r="E176" s="692"/>
      <c r="F176" s="692"/>
      <c r="G176" s="692"/>
      <c r="H176" s="692">
        <v>2015</v>
      </c>
      <c r="I176" s="644" t="s">
        <v>574</v>
      </c>
      <c r="J176" s="644" t="s">
        <v>588</v>
      </c>
      <c r="K176" s="633"/>
      <c r="L176" s="696">
        <v>0</v>
      </c>
      <c r="M176" s="697">
        <v>0</v>
      </c>
      <c r="N176" s="697">
        <v>0</v>
      </c>
      <c r="O176" s="697">
        <v>0</v>
      </c>
      <c r="P176" s="697">
        <v>0</v>
      </c>
      <c r="Q176" s="697">
        <v>0</v>
      </c>
      <c r="R176" s="697">
        <v>0</v>
      </c>
      <c r="S176" s="697">
        <v>0</v>
      </c>
      <c r="T176" s="697">
        <v>0</v>
      </c>
      <c r="U176" s="697">
        <v>0</v>
      </c>
      <c r="V176" s="697">
        <v>0</v>
      </c>
      <c r="W176" s="697">
        <v>0</v>
      </c>
      <c r="X176" s="697">
        <v>0</v>
      </c>
      <c r="Y176" s="697">
        <v>0</v>
      </c>
      <c r="Z176" s="697">
        <v>0</v>
      </c>
      <c r="AA176" s="697">
        <v>0</v>
      </c>
      <c r="AB176" s="697">
        <v>0</v>
      </c>
      <c r="AC176" s="697">
        <v>0</v>
      </c>
      <c r="AD176" s="697">
        <v>0</v>
      </c>
      <c r="AE176" s="697">
        <v>0</v>
      </c>
      <c r="AF176" s="697">
        <v>0</v>
      </c>
      <c r="AG176" s="697">
        <v>0</v>
      </c>
      <c r="AH176" s="697">
        <v>0</v>
      </c>
      <c r="AI176" s="697">
        <v>0</v>
      </c>
      <c r="AJ176" s="697">
        <v>0</v>
      </c>
      <c r="AK176" s="697">
        <v>0</v>
      </c>
      <c r="AL176" s="697">
        <v>0</v>
      </c>
      <c r="AM176" s="697">
        <v>0</v>
      </c>
      <c r="AN176" s="697">
        <v>0</v>
      </c>
      <c r="AO176" s="698">
        <v>0</v>
      </c>
      <c r="AP176" s="633"/>
      <c r="AQ176" s="696">
        <v>0</v>
      </c>
      <c r="AR176" s="697">
        <v>0</v>
      </c>
      <c r="AS176" s="697">
        <v>0</v>
      </c>
      <c r="AT176" s="697">
        <v>0</v>
      </c>
      <c r="AU176" s="697">
        <v>0</v>
      </c>
      <c r="AV176" s="697">
        <v>0</v>
      </c>
      <c r="AW176" s="697">
        <v>0</v>
      </c>
      <c r="AX176" s="697">
        <v>0</v>
      </c>
      <c r="AY176" s="697">
        <v>0</v>
      </c>
      <c r="AZ176" s="697">
        <v>0</v>
      </c>
      <c r="BA176" s="697">
        <v>0</v>
      </c>
      <c r="BB176" s="697">
        <v>0</v>
      </c>
      <c r="BC176" s="697">
        <v>0</v>
      </c>
      <c r="BD176" s="697">
        <v>0</v>
      </c>
      <c r="BE176" s="697">
        <v>0</v>
      </c>
      <c r="BF176" s="697">
        <v>0</v>
      </c>
      <c r="BG176" s="697">
        <v>0</v>
      </c>
      <c r="BH176" s="697">
        <v>0</v>
      </c>
      <c r="BI176" s="697">
        <v>0</v>
      </c>
      <c r="BJ176" s="697">
        <v>0</v>
      </c>
      <c r="BK176" s="697">
        <v>0</v>
      </c>
      <c r="BL176" s="697">
        <v>0</v>
      </c>
      <c r="BM176" s="697">
        <v>0</v>
      </c>
      <c r="BN176" s="697">
        <v>0</v>
      </c>
      <c r="BO176" s="697">
        <v>0</v>
      </c>
      <c r="BP176" s="697">
        <v>0</v>
      </c>
      <c r="BQ176" s="697">
        <v>0</v>
      </c>
      <c r="BR176" s="697">
        <v>0</v>
      </c>
      <c r="BS176" s="697">
        <v>0</v>
      </c>
      <c r="BT176" s="698">
        <v>0</v>
      </c>
      <c r="BU176" s="163"/>
    </row>
    <row r="177" spans="2:82" ht="15.75" hidden="1">
      <c r="B177" s="692"/>
      <c r="C177" s="692"/>
      <c r="D177" s="692" t="s">
        <v>95</v>
      </c>
      <c r="E177" s="692"/>
      <c r="F177" s="692"/>
      <c r="G177" s="692"/>
      <c r="H177" s="692">
        <v>2015</v>
      </c>
      <c r="I177" s="644" t="s">
        <v>575</v>
      </c>
      <c r="J177" s="644" t="s">
        <v>581</v>
      </c>
      <c r="K177" s="633"/>
      <c r="L177" s="696"/>
      <c r="M177" s="697"/>
      <c r="N177" s="697"/>
      <c r="O177" s="697"/>
      <c r="P177" s="697">
        <v>9</v>
      </c>
      <c r="Q177" s="697">
        <v>9</v>
      </c>
      <c r="R177" s="697">
        <v>9</v>
      </c>
      <c r="S177" s="697">
        <v>9</v>
      </c>
      <c r="T177" s="697">
        <v>9</v>
      </c>
      <c r="U177" s="697">
        <v>9</v>
      </c>
      <c r="V177" s="697">
        <v>9</v>
      </c>
      <c r="W177" s="697">
        <v>9</v>
      </c>
      <c r="X177" s="697">
        <v>9</v>
      </c>
      <c r="Y177" s="697">
        <v>9</v>
      </c>
      <c r="Z177" s="697">
        <v>8</v>
      </c>
      <c r="AA177" s="697">
        <v>8</v>
      </c>
      <c r="AB177" s="697">
        <v>8</v>
      </c>
      <c r="AC177" s="697">
        <v>8</v>
      </c>
      <c r="AD177" s="697">
        <v>8</v>
      </c>
      <c r="AE177" s="697">
        <v>8</v>
      </c>
      <c r="AF177" s="697">
        <v>4</v>
      </c>
      <c r="AG177" s="697">
        <v>4</v>
      </c>
      <c r="AH177" s="697">
        <v>4</v>
      </c>
      <c r="AI177" s="697">
        <v>4</v>
      </c>
      <c r="AJ177" s="697">
        <v>0</v>
      </c>
      <c r="AK177" s="697">
        <v>0</v>
      </c>
      <c r="AL177" s="697">
        <v>0</v>
      </c>
      <c r="AM177" s="697">
        <v>0</v>
      </c>
      <c r="AN177" s="697">
        <v>0</v>
      </c>
      <c r="AO177" s="698">
        <v>0</v>
      </c>
      <c r="AP177" s="633"/>
      <c r="AQ177" s="696"/>
      <c r="AR177" s="697"/>
      <c r="AS177" s="697"/>
      <c r="AT177" s="697"/>
      <c r="AU177" s="697">
        <v>139170</v>
      </c>
      <c r="AV177" s="697">
        <v>137165</v>
      </c>
      <c r="AW177" s="697">
        <v>137165</v>
      </c>
      <c r="AX177" s="697">
        <v>137165</v>
      </c>
      <c r="AY177" s="697">
        <v>137165</v>
      </c>
      <c r="AZ177" s="697">
        <v>137165</v>
      </c>
      <c r="BA177" s="697">
        <v>137165</v>
      </c>
      <c r="BB177" s="697">
        <v>137110</v>
      </c>
      <c r="BC177" s="697">
        <v>137110</v>
      </c>
      <c r="BD177" s="697">
        <v>137110</v>
      </c>
      <c r="BE177" s="697">
        <v>133664</v>
      </c>
      <c r="BF177" s="697">
        <v>133517</v>
      </c>
      <c r="BG177" s="697">
        <v>133517</v>
      </c>
      <c r="BH177" s="697">
        <v>133217</v>
      </c>
      <c r="BI177" s="697">
        <v>133217</v>
      </c>
      <c r="BJ177" s="697">
        <v>132978</v>
      </c>
      <c r="BK177" s="697">
        <v>69081</v>
      </c>
      <c r="BL177" s="697">
        <v>69081</v>
      </c>
      <c r="BM177" s="697">
        <v>69081</v>
      </c>
      <c r="BN177" s="697">
        <v>69081</v>
      </c>
      <c r="BO177" s="697">
        <v>0</v>
      </c>
      <c r="BP177" s="697">
        <v>0</v>
      </c>
      <c r="BQ177" s="697">
        <v>0</v>
      </c>
      <c r="BR177" s="697">
        <v>0</v>
      </c>
      <c r="BS177" s="697">
        <v>0</v>
      </c>
      <c r="BT177" s="698">
        <v>0</v>
      </c>
      <c r="BU177" s="163"/>
    </row>
    <row r="178" spans="2:82" ht="15.75" hidden="1">
      <c r="B178" s="692"/>
      <c r="C178" s="692"/>
      <c r="D178" s="692" t="s">
        <v>96</v>
      </c>
      <c r="E178" s="692"/>
      <c r="F178" s="692"/>
      <c r="G178" s="692"/>
      <c r="H178" s="692">
        <v>2015</v>
      </c>
      <c r="I178" s="644" t="s">
        <v>575</v>
      </c>
      <c r="J178" s="644" t="s">
        <v>581</v>
      </c>
      <c r="K178" s="633"/>
      <c r="L178" s="696"/>
      <c r="M178" s="697"/>
      <c r="N178" s="697"/>
      <c r="O178" s="697"/>
      <c r="P178" s="697">
        <v>1</v>
      </c>
      <c r="Q178" s="697">
        <v>1</v>
      </c>
      <c r="R178" s="697">
        <v>1</v>
      </c>
      <c r="S178" s="697">
        <v>1</v>
      </c>
      <c r="T178" s="697">
        <v>1</v>
      </c>
      <c r="U178" s="697">
        <v>1</v>
      </c>
      <c r="V178" s="697">
        <v>1</v>
      </c>
      <c r="W178" s="697">
        <v>1</v>
      </c>
      <c r="X178" s="697">
        <v>1</v>
      </c>
      <c r="Y178" s="697">
        <v>1</v>
      </c>
      <c r="Z178" s="697">
        <v>1</v>
      </c>
      <c r="AA178" s="697">
        <v>1</v>
      </c>
      <c r="AB178" s="697">
        <v>1</v>
      </c>
      <c r="AC178" s="697">
        <v>1</v>
      </c>
      <c r="AD178" s="697">
        <v>1</v>
      </c>
      <c r="AE178" s="697">
        <v>1</v>
      </c>
      <c r="AF178" s="697">
        <v>0</v>
      </c>
      <c r="AG178" s="697">
        <v>0</v>
      </c>
      <c r="AH178" s="697">
        <v>0</v>
      </c>
      <c r="AI178" s="697">
        <v>0</v>
      </c>
      <c r="AJ178" s="697">
        <v>0</v>
      </c>
      <c r="AK178" s="697">
        <v>0</v>
      </c>
      <c r="AL178" s="697">
        <v>0</v>
      </c>
      <c r="AM178" s="697">
        <v>0</v>
      </c>
      <c r="AN178" s="697">
        <v>0</v>
      </c>
      <c r="AO178" s="698">
        <v>0</v>
      </c>
      <c r="AP178" s="633"/>
      <c r="AQ178" s="696"/>
      <c r="AR178" s="697"/>
      <c r="AS178" s="697"/>
      <c r="AT178" s="697"/>
      <c r="AU178" s="697">
        <v>15568</v>
      </c>
      <c r="AV178" s="697">
        <v>15385</v>
      </c>
      <c r="AW178" s="697">
        <v>15385</v>
      </c>
      <c r="AX178" s="697">
        <v>15385</v>
      </c>
      <c r="AY178" s="697">
        <v>15385</v>
      </c>
      <c r="AZ178" s="697">
        <v>15385</v>
      </c>
      <c r="BA178" s="697">
        <v>15385</v>
      </c>
      <c r="BB178" s="697">
        <v>15347</v>
      </c>
      <c r="BC178" s="697">
        <v>15347</v>
      </c>
      <c r="BD178" s="697">
        <v>15347</v>
      </c>
      <c r="BE178" s="697">
        <v>13016</v>
      </c>
      <c r="BF178" s="697">
        <v>12909</v>
      </c>
      <c r="BG178" s="697">
        <v>12909</v>
      </c>
      <c r="BH178" s="697">
        <v>12512</v>
      </c>
      <c r="BI178" s="697">
        <v>12512</v>
      </c>
      <c r="BJ178" s="697">
        <v>12466</v>
      </c>
      <c r="BK178" s="697">
        <v>5209</v>
      </c>
      <c r="BL178" s="697">
        <v>5209</v>
      </c>
      <c r="BM178" s="697">
        <v>5209</v>
      </c>
      <c r="BN178" s="697">
        <v>5209</v>
      </c>
      <c r="BO178" s="697">
        <v>0</v>
      </c>
      <c r="BP178" s="697">
        <v>0</v>
      </c>
      <c r="BQ178" s="697">
        <v>0</v>
      </c>
      <c r="BR178" s="697">
        <v>0</v>
      </c>
      <c r="BS178" s="697">
        <v>0</v>
      </c>
      <c r="BT178" s="698">
        <v>0</v>
      </c>
      <c r="BU178" s="163"/>
    </row>
    <row r="179" spans="2:82" ht="15.75" hidden="1">
      <c r="B179" s="692"/>
      <c r="C179" s="692"/>
      <c r="D179" s="692" t="s">
        <v>677</v>
      </c>
      <c r="E179" s="692"/>
      <c r="F179" s="692"/>
      <c r="G179" s="692"/>
      <c r="H179" s="692">
        <v>2015</v>
      </c>
      <c r="I179" s="644" t="s">
        <v>575</v>
      </c>
      <c r="J179" s="644" t="s">
        <v>581</v>
      </c>
      <c r="K179" s="633"/>
      <c r="L179" s="696"/>
      <c r="M179" s="697"/>
      <c r="N179" s="697"/>
      <c r="O179" s="697"/>
      <c r="P179" s="697">
        <v>14</v>
      </c>
      <c r="Q179" s="697">
        <v>14</v>
      </c>
      <c r="R179" s="697">
        <v>14</v>
      </c>
      <c r="S179" s="697">
        <v>14</v>
      </c>
      <c r="T179" s="697">
        <v>14</v>
      </c>
      <c r="U179" s="697">
        <v>14</v>
      </c>
      <c r="V179" s="697">
        <v>14</v>
      </c>
      <c r="W179" s="697">
        <v>14</v>
      </c>
      <c r="X179" s="697">
        <v>14</v>
      </c>
      <c r="Y179" s="697">
        <v>14</v>
      </c>
      <c r="Z179" s="697">
        <v>14</v>
      </c>
      <c r="AA179" s="697">
        <v>14</v>
      </c>
      <c r="AB179" s="697">
        <v>14</v>
      </c>
      <c r="AC179" s="697">
        <v>14</v>
      </c>
      <c r="AD179" s="697">
        <v>14</v>
      </c>
      <c r="AE179" s="697">
        <v>14</v>
      </c>
      <c r="AF179" s="697">
        <v>14</v>
      </c>
      <c r="AG179" s="697">
        <v>14</v>
      </c>
      <c r="AH179" s="697">
        <v>13</v>
      </c>
      <c r="AI179" s="697">
        <v>0</v>
      </c>
      <c r="AJ179" s="697">
        <v>0</v>
      </c>
      <c r="AK179" s="697">
        <v>0</v>
      </c>
      <c r="AL179" s="697">
        <v>0</v>
      </c>
      <c r="AM179" s="697">
        <v>0</v>
      </c>
      <c r="AN179" s="697">
        <v>0</v>
      </c>
      <c r="AO179" s="698">
        <v>0</v>
      </c>
      <c r="AP179" s="633"/>
      <c r="AQ179" s="696"/>
      <c r="AR179" s="697"/>
      <c r="AS179" s="697"/>
      <c r="AT179" s="697"/>
      <c r="AU179" s="697">
        <v>27280</v>
      </c>
      <c r="AV179" s="697">
        <v>27280</v>
      </c>
      <c r="AW179" s="697">
        <v>27280</v>
      </c>
      <c r="AX179" s="697">
        <v>27280</v>
      </c>
      <c r="AY179" s="697">
        <v>27280</v>
      </c>
      <c r="AZ179" s="697">
        <v>27280</v>
      </c>
      <c r="BA179" s="697">
        <v>27280</v>
      </c>
      <c r="BB179" s="697">
        <v>27280</v>
      </c>
      <c r="BC179" s="697">
        <v>27280</v>
      </c>
      <c r="BD179" s="697">
        <v>27280</v>
      </c>
      <c r="BE179" s="697">
        <v>27280</v>
      </c>
      <c r="BF179" s="697">
        <v>27280</v>
      </c>
      <c r="BG179" s="697">
        <v>27280</v>
      </c>
      <c r="BH179" s="697">
        <v>27280</v>
      </c>
      <c r="BI179" s="697">
        <v>27280</v>
      </c>
      <c r="BJ179" s="697">
        <v>27280</v>
      </c>
      <c r="BK179" s="697">
        <v>27280</v>
      </c>
      <c r="BL179" s="697">
        <v>27280</v>
      </c>
      <c r="BM179" s="697">
        <v>26431</v>
      </c>
      <c r="BN179" s="697">
        <v>0</v>
      </c>
      <c r="BO179" s="697">
        <v>0</v>
      </c>
      <c r="BP179" s="697">
        <v>0</v>
      </c>
      <c r="BQ179" s="697">
        <v>0</v>
      </c>
      <c r="BR179" s="697">
        <v>0</v>
      </c>
      <c r="BS179" s="697">
        <v>0</v>
      </c>
      <c r="BT179" s="698">
        <v>0</v>
      </c>
      <c r="BU179" s="163"/>
    </row>
    <row r="180" spans="2:82" ht="15.75" hidden="1">
      <c r="B180" s="692"/>
      <c r="C180" s="692"/>
      <c r="D180" s="692" t="s">
        <v>98</v>
      </c>
      <c r="E180" s="692"/>
      <c r="F180" s="692"/>
      <c r="G180" s="692"/>
      <c r="H180" s="692">
        <v>2015</v>
      </c>
      <c r="I180" s="644" t="s">
        <v>575</v>
      </c>
      <c r="J180" s="644" t="s">
        <v>581</v>
      </c>
      <c r="K180" s="633"/>
      <c r="L180" s="696"/>
      <c r="M180" s="697"/>
      <c r="N180" s="697"/>
      <c r="O180" s="697"/>
      <c r="P180" s="697">
        <v>1</v>
      </c>
      <c r="Q180" s="697">
        <v>1</v>
      </c>
      <c r="R180" s="697">
        <v>1</v>
      </c>
      <c r="S180" s="697">
        <v>1</v>
      </c>
      <c r="T180" s="697">
        <v>1</v>
      </c>
      <c r="U180" s="697">
        <v>1</v>
      </c>
      <c r="V180" s="697">
        <v>1</v>
      </c>
      <c r="W180" s="697">
        <v>1</v>
      </c>
      <c r="X180" s="697">
        <v>1</v>
      </c>
      <c r="Y180" s="697">
        <v>1</v>
      </c>
      <c r="Z180" s="697">
        <v>1</v>
      </c>
      <c r="AA180" s="697">
        <v>1</v>
      </c>
      <c r="AB180" s="697">
        <v>1</v>
      </c>
      <c r="AC180" s="697">
        <v>1</v>
      </c>
      <c r="AD180" s="697">
        <v>1</v>
      </c>
      <c r="AE180" s="697">
        <v>1</v>
      </c>
      <c r="AF180" s="697">
        <v>1</v>
      </c>
      <c r="AG180" s="697">
        <v>1</v>
      </c>
      <c r="AH180" s="697">
        <v>1</v>
      </c>
      <c r="AI180" s="697">
        <v>1</v>
      </c>
      <c r="AJ180" s="697">
        <v>1</v>
      </c>
      <c r="AK180" s="697">
        <v>1</v>
      </c>
      <c r="AL180" s="697">
        <v>1</v>
      </c>
      <c r="AM180" s="697">
        <v>0</v>
      </c>
      <c r="AN180" s="697">
        <v>0</v>
      </c>
      <c r="AO180" s="698">
        <v>0</v>
      </c>
      <c r="AP180" s="633"/>
      <c r="AQ180" s="696"/>
      <c r="AR180" s="697"/>
      <c r="AS180" s="697"/>
      <c r="AT180" s="697"/>
      <c r="AU180" s="697">
        <v>16409</v>
      </c>
      <c r="AV180" s="697">
        <v>16409</v>
      </c>
      <c r="AW180" s="697">
        <v>16409</v>
      </c>
      <c r="AX180" s="697">
        <v>16409</v>
      </c>
      <c r="AY180" s="697">
        <v>16409</v>
      </c>
      <c r="AZ180" s="697">
        <v>16409</v>
      </c>
      <c r="BA180" s="697">
        <v>16409</v>
      </c>
      <c r="BB180" s="697">
        <v>16409</v>
      </c>
      <c r="BC180" s="697">
        <v>16409</v>
      </c>
      <c r="BD180" s="697">
        <v>16409</v>
      </c>
      <c r="BE180" s="697">
        <v>16386</v>
      </c>
      <c r="BF180" s="697">
        <v>16386</v>
      </c>
      <c r="BG180" s="697">
        <v>16386</v>
      </c>
      <c r="BH180" s="697">
        <v>16386</v>
      </c>
      <c r="BI180" s="697">
        <v>16386</v>
      </c>
      <c r="BJ180" s="697">
        <v>16386</v>
      </c>
      <c r="BK180" s="697">
        <v>11372</v>
      </c>
      <c r="BL180" s="697">
        <v>11372</v>
      </c>
      <c r="BM180" s="697">
        <v>11372</v>
      </c>
      <c r="BN180" s="697">
        <v>11372</v>
      </c>
      <c r="BO180" s="697">
        <v>11084</v>
      </c>
      <c r="BP180" s="697">
        <v>11084</v>
      </c>
      <c r="BQ180" s="697">
        <v>11084</v>
      </c>
      <c r="BR180" s="697">
        <v>0</v>
      </c>
      <c r="BS180" s="697">
        <v>0</v>
      </c>
      <c r="BT180" s="698">
        <v>0</v>
      </c>
      <c r="BU180" s="163"/>
    </row>
    <row r="181" spans="2:82" ht="15.75" hidden="1">
      <c r="B181" s="692"/>
      <c r="C181" s="692"/>
      <c r="D181" s="692" t="s">
        <v>99</v>
      </c>
      <c r="E181" s="692"/>
      <c r="F181" s="692"/>
      <c r="G181" s="692"/>
      <c r="H181" s="692">
        <v>2015</v>
      </c>
      <c r="I181" s="644" t="s">
        <v>575</v>
      </c>
      <c r="J181" s="644" t="s">
        <v>581</v>
      </c>
      <c r="K181" s="633"/>
      <c r="L181" s="696"/>
      <c r="M181" s="697"/>
      <c r="N181" s="697"/>
      <c r="O181" s="697"/>
      <c r="P181" s="697">
        <v>243</v>
      </c>
      <c r="Q181" s="697">
        <v>243</v>
      </c>
      <c r="R181" s="697">
        <v>243</v>
      </c>
      <c r="S181" s="697">
        <v>243</v>
      </c>
      <c r="T181" s="697">
        <v>277</v>
      </c>
      <c r="U181" s="697">
        <v>277</v>
      </c>
      <c r="V181" s="697">
        <v>277</v>
      </c>
      <c r="W181" s="697">
        <v>277</v>
      </c>
      <c r="X181" s="697">
        <v>277</v>
      </c>
      <c r="Y181" s="697">
        <v>277</v>
      </c>
      <c r="Z181" s="697">
        <v>277</v>
      </c>
      <c r="AA181" s="697">
        <v>277</v>
      </c>
      <c r="AB181" s="697">
        <v>277</v>
      </c>
      <c r="AC181" s="697">
        <v>194</v>
      </c>
      <c r="AD181" s="697">
        <v>0</v>
      </c>
      <c r="AE181" s="697">
        <v>0</v>
      </c>
      <c r="AF181" s="697">
        <v>0</v>
      </c>
      <c r="AG181" s="697">
        <v>0</v>
      </c>
      <c r="AH181" s="697">
        <v>0</v>
      </c>
      <c r="AI181" s="697">
        <v>0</v>
      </c>
      <c r="AJ181" s="697">
        <v>0</v>
      </c>
      <c r="AK181" s="697">
        <v>0</v>
      </c>
      <c r="AL181" s="697">
        <v>0</v>
      </c>
      <c r="AM181" s="697">
        <v>0</v>
      </c>
      <c r="AN181" s="697">
        <v>0</v>
      </c>
      <c r="AO181" s="698">
        <v>0</v>
      </c>
      <c r="AP181" s="633"/>
      <c r="AQ181" s="696"/>
      <c r="AR181" s="697"/>
      <c r="AS181" s="697"/>
      <c r="AT181" s="697"/>
      <c r="AU181" s="697">
        <v>1140998</v>
      </c>
      <c r="AV181" s="697">
        <v>1140998</v>
      </c>
      <c r="AW181" s="697">
        <v>1140998</v>
      </c>
      <c r="AX181" s="697">
        <v>1140998</v>
      </c>
      <c r="AY181" s="697">
        <v>1140998</v>
      </c>
      <c r="AZ181" s="697">
        <v>1140998</v>
      </c>
      <c r="BA181" s="697">
        <v>1140998</v>
      </c>
      <c r="BB181" s="697">
        <v>1140998</v>
      </c>
      <c r="BC181" s="697">
        <v>1140998</v>
      </c>
      <c r="BD181" s="697">
        <v>1140998</v>
      </c>
      <c r="BE181" s="697">
        <v>1140998</v>
      </c>
      <c r="BF181" s="697">
        <v>1140998</v>
      </c>
      <c r="BG181" s="697">
        <v>1140998</v>
      </c>
      <c r="BH181" s="697">
        <v>798698</v>
      </c>
      <c r="BI181" s="697">
        <v>0</v>
      </c>
      <c r="BJ181" s="697">
        <v>0</v>
      </c>
      <c r="BK181" s="697">
        <v>0</v>
      </c>
      <c r="BL181" s="697">
        <v>0</v>
      </c>
      <c r="BM181" s="697">
        <v>0</v>
      </c>
      <c r="BN181" s="697">
        <v>0</v>
      </c>
      <c r="BO181" s="697">
        <v>0</v>
      </c>
      <c r="BP181" s="697">
        <v>0</v>
      </c>
      <c r="BQ181" s="697">
        <v>0</v>
      </c>
      <c r="BR181" s="697">
        <v>0</v>
      </c>
      <c r="BS181" s="697">
        <v>0</v>
      </c>
      <c r="BT181" s="698">
        <v>0</v>
      </c>
      <c r="BU181" s="163"/>
    </row>
    <row r="182" spans="2:82" ht="15.75" hidden="1">
      <c r="B182" s="692"/>
      <c r="C182" s="692"/>
      <c r="D182" s="692" t="s">
        <v>100</v>
      </c>
      <c r="E182" s="692"/>
      <c r="F182" s="692"/>
      <c r="G182" s="692"/>
      <c r="H182" s="692">
        <v>2015</v>
      </c>
      <c r="I182" s="644" t="s">
        <v>575</v>
      </c>
      <c r="J182" s="644" t="s">
        <v>581</v>
      </c>
      <c r="K182" s="633"/>
      <c r="L182" s="696"/>
      <c r="M182" s="697"/>
      <c r="N182" s="697"/>
      <c r="O182" s="697"/>
      <c r="P182" s="697">
        <v>153</v>
      </c>
      <c r="Q182" s="697">
        <v>153</v>
      </c>
      <c r="R182" s="697">
        <v>153</v>
      </c>
      <c r="S182" s="697">
        <v>153</v>
      </c>
      <c r="T182" s="697">
        <v>153</v>
      </c>
      <c r="U182" s="697">
        <v>153</v>
      </c>
      <c r="V182" s="697">
        <v>148</v>
      </c>
      <c r="W182" s="697">
        <v>148</v>
      </c>
      <c r="X182" s="697">
        <v>113</v>
      </c>
      <c r="Y182" s="697">
        <v>93</v>
      </c>
      <c r="Z182" s="697">
        <v>55</v>
      </c>
      <c r="AA182" s="697">
        <v>28</v>
      </c>
      <c r="AB182" s="697">
        <v>24</v>
      </c>
      <c r="AC182" s="697">
        <v>24</v>
      </c>
      <c r="AD182" s="697">
        <v>24</v>
      </c>
      <c r="AE182" s="697">
        <v>22</v>
      </c>
      <c r="AF182" s="697">
        <v>15</v>
      </c>
      <c r="AG182" s="697">
        <v>15</v>
      </c>
      <c r="AH182" s="697">
        <v>15</v>
      </c>
      <c r="AI182" s="697">
        <v>15</v>
      </c>
      <c r="AJ182" s="697">
        <v>0</v>
      </c>
      <c r="AK182" s="697">
        <v>0</v>
      </c>
      <c r="AL182" s="697">
        <v>0</v>
      </c>
      <c r="AM182" s="697">
        <v>0</v>
      </c>
      <c r="AN182" s="697">
        <v>0</v>
      </c>
      <c r="AO182" s="698">
        <v>0</v>
      </c>
      <c r="AP182" s="633"/>
      <c r="AQ182" s="696"/>
      <c r="AR182" s="697"/>
      <c r="AS182" s="697"/>
      <c r="AT182" s="697"/>
      <c r="AU182" s="697">
        <v>1020465</v>
      </c>
      <c r="AV182" s="697">
        <v>1020465</v>
      </c>
      <c r="AW182" s="697">
        <v>1020465</v>
      </c>
      <c r="AX182" s="697">
        <v>1020465</v>
      </c>
      <c r="AY182" s="697">
        <v>1020465</v>
      </c>
      <c r="AZ182" s="697">
        <v>1020465</v>
      </c>
      <c r="BA182" s="697">
        <v>982395</v>
      </c>
      <c r="BB182" s="697">
        <v>982395</v>
      </c>
      <c r="BC182" s="697">
        <v>804303</v>
      </c>
      <c r="BD182" s="697">
        <v>594017</v>
      </c>
      <c r="BE182" s="697">
        <v>306992</v>
      </c>
      <c r="BF182" s="697">
        <v>134988</v>
      </c>
      <c r="BG182" s="697">
        <v>91034</v>
      </c>
      <c r="BH182" s="697">
        <v>91034</v>
      </c>
      <c r="BI182" s="697">
        <v>91034</v>
      </c>
      <c r="BJ182" s="697">
        <v>75139</v>
      </c>
      <c r="BK182" s="697">
        <v>17007</v>
      </c>
      <c r="BL182" s="697">
        <v>17007</v>
      </c>
      <c r="BM182" s="697">
        <v>17007</v>
      </c>
      <c r="BN182" s="697">
        <v>17007</v>
      </c>
      <c r="BO182" s="697">
        <v>0</v>
      </c>
      <c r="BP182" s="697">
        <v>0</v>
      </c>
      <c r="BQ182" s="697">
        <v>0</v>
      </c>
      <c r="BR182" s="697">
        <v>0</v>
      </c>
      <c r="BS182" s="697">
        <v>0</v>
      </c>
      <c r="BT182" s="698">
        <v>0</v>
      </c>
      <c r="BU182" s="163"/>
    </row>
    <row r="183" spans="2:82" ht="15.75" hidden="1">
      <c r="B183" s="692"/>
      <c r="C183" s="692"/>
      <c r="D183" s="692" t="s">
        <v>118</v>
      </c>
      <c r="E183" s="692"/>
      <c r="F183" s="692"/>
      <c r="G183" s="692"/>
      <c r="H183" s="692">
        <v>2015</v>
      </c>
      <c r="I183" s="644" t="s">
        <v>575</v>
      </c>
      <c r="J183" s="644" t="s">
        <v>581</v>
      </c>
      <c r="K183" s="633"/>
      <c r="L183" s="696"/>
      <c r="M183" s="697"/>
      <c r="N183" s="697"/>
      <c r="O183" s="697"/>
      <c r="P183" s="697">
        <v>60</v>
      </c>
      <c r="Q183" s="697">
        <v>60</v>
      </c>
      <c r="R183" s="697">
        <v>60</v>
      </c>
      <c r="S183" s="697">
        <v>60</v>
      </c>
      <c r="T183" s="697">
        <v>60</v>
      </c>
      <c r="U183" s="697">
        <v>60</v>
      </c>
      <c r="V183" s="697">
        <v>56</v>
      </c>
      <c r="W183" s="697">
        <v>56</v>
      </c>
      <c r="X183" s="697">
        <v>56</v>
      </c>
      <c r="Y183" s="697">
        <v>41</v>
      </c>
      <c r="Z183" s="697">
        <v>7</v>
      </c>
      <c r="AA183" s="697">
        <v>7</v>
      </c>
      <c r="AB183" s="697">
        <v>0</v>
      </c>
      <c r="AC183" s="697">
        <v>0</v>
      </c>
      <c r="AD183" s="697">
        <v>0</v>
      </c>
      <c r="AE183" s="697">
        <v>0</v>
      </c>
      <c r="AF183" s="697">
        <v>0</v>
      </c>
      <c r="AG183" s="697">
        <v>0</v>
      </c>
      <c r="AH183" s="697">
        <v>0</v>
      </c>
      <c r="AI183" s="697">
        <v>0</v>
      </c>
      <c r="AJ183" s="697">
        <v>0</v>
      </c>
      <c r="AK183" s="697">
        <v>0</v>
      </c>
      <c r="AL183" s="697">
        <v>0</v>
      </c>
      <c r="AM183" s="697">
        <v>0</v>
      </c>
      <c r="AN183" s="697">
        <v>0</v>
      </c>
      <c r="AO183" s="698">
        <v>0</v>
      </c>
      <c r="AP183" s="633"/>
      <c r="AQ183" s="696"/>
      <c r="AR183" s="697"/>
      <c r="AS183" s="697"/>
      <c r="AT183" s="697"/>
      <c r="AU183" s="697">
        <v>297205</v>
      </c>
      <c r="AV183" s="697">
        <v>297205</v>
      </c>
      <c r="AW183" s="697">
        <v>297205</v>
      </c>
      <c r="AX183" s="697">
        <v>297205</v>
      </c>
      <c r="AY183" s="697">
        <v>297205</v>
      </c>
      <c r="AZ183" s="697">
        <v>297205</v>
      </c>
      <c r="BA183" s="697">
        <v>275856</v>
      </c>
      <c r="BB183" s="697">
        <v>275856</v>
      </c>
      <c r="BC183" s="697">
        <v>275856</v>
      </c>
      <c r="BD183" s="697">
        <v>208436</v>
      </c>
      <c r="BE183" s="697">
        <v>47457</v>
      </c>
      <c r="BF183" s="697">
        <v>47457</v>
      </c>
      <c r="BG183" s="697"/>
      <c r="BH183" s="697"/>
      <c r="BI183" s="697"/>
      <c r="BJ183" s="697"/>
      <c r="BK183" s="697"/>
      <c r="BL183" s="697"/>
      <c r="BM183" s="697"/>
      <c r="BN183" s="697"/>
      <c r="BO183" s="697"/>
      <c r="BP183" s="697"/>
      <c r="BQ183" s="697"/>
      <c r="BR183" s="697"/>
      <c r="BS183" s="697"/>
      <c r="BT183" s="698"/>
      <c r="BU183" s="163"/>
    </row>
    <row r="184" spans="2:82" ht="15.75" hidden="1">
      <c r="B184" s="692"/>
      <c r="C184" s="692"/>
      <c r="D184" s="692" t="s">
        <v>113</v>
      </c>
      <c r="E184" s="692"/>
      <c r="F184" s="692"/>
      <c r="G184" s="692"/>
      <c r="H184" s="692">
        <v>2016</v>
      </c>
      <c r="I184" s="644" t="s">
        <v>575</v>
      </c>
      <c r="J184" s="644" t="s">
        <v>588</v>
      </c>
      <c r="K184" s="633"/>
      <c r="L184" s="696"/>
      <c r="M184" s="697"/>
      <c r="N184" s="697"/>
      <c r="O184" s="697"/>
      <c r="P184" s="697">
        <v>0</v>
      </c>
      <c r="Q184" s="697">
        <v>415</v>
      </c>
      <c r="R184" s="697">
        <v>415</v>
      </c>
      <c r="S184" s="697">
        <v>415</v>
      </c>
      <c r="T184" s="697">
        <v>415</v>
      </c>
      <c r="U184" s="697">
        <v>415</v>
      </c>
      <c r="V184" s="697">
        <v>415</v>
      </c>
      <c r="W184" s="697">
        <v>415</v>
      </c>
      <c r="X184" s="697">
        <v>415</v>
      </c>
      <c r="Y184" s="697">
        <v>415</v>
      </c>
      <c r="Z184" s="697">
        <v>413</v>
      </c>
      <c r="AA184" s="697">
        <v>399</v>
      </c>
      <c r="AB184" s="697">
        <v>399</v>
      </c>
      <c r="AC184" s="697">
        <v>399</v>
      </c>
      <c r="AD184" s="697">
        <v>399</v>
      </c>
      <c r="AE184" s="697">
        <v>346</v>
      </c>
      <c r="AF184" s="697">
        <v>346</v>
      </c>
      <c r="AG184" s="697">
        <v>149</v>
      </c>
      <c r="AH184" s="697">
        <v>0</v>
      </c>
      <c r="AI184" s="697">
        <v>0</v>
      </c>
      <c r="AJ184" s="697">
        <v>0</v>
      </c>
      <c r="AK184" s="697">
        <v>0</v>
      </c>
      <c r="AL184" s="697">
        <v>0</v>
      </c>
      <c r="AM184" s="697">
        <v>0</v>
      </c>
      <c r="AN184" s="697">
        <v>0</v>
      </c>
      <c r="AO184" s="698">
        <v>0</v>
      </c>
      <c r="AP184" s="633"/>
      <c r="AQ184" s="696"/>
      <c r="AR184" s="697"/>
      <c r="AS184" s="697"/>
      <c r="AT184" s="697"/>
      <c r="AU184" s="697"/>
      <c r="AV184" s="697">
        <v>6390167</v>
      </c>
      <c r="AW184" s="697">
        <v>6390167</v>
      </c>
      <c r="AX184" s="697">
        <v>6390167</v>
      </c>
      <c r="AY184" s="697">
        <v>6390167</v>
      </c>
      <c r="AZ184" s="697">
        <v>6390167</v>
      </c>
      <c r="BA184" s="697">
        <v>6390167</v>
      </c>
      <c r="BB184" s="697">
        <v>6390167</v>
      </c>
      <c r="BC184" s="697">
        <v>6389208</v>
      </c>
      <c r="BD184" s="697">
        <v>6389208</v>
      </c>
      <c r="BE184" s="697">
        <v>6360739</v>
      </c>
      <c r="BF184" s="697">
        <v>6283135</v>
      </c>
      <c r="BG184" s="697">
        <v>6279394</v>
      </c>
      <c r="BH184" s="697">
        <v>6279394</v>
      </c>
      <c r="BI184" s="697">
        <v>6245658</v>
      </c>
      <c r="BJ184" s="697">
        <v>5408153</v>
      </c>
      <c r="BK184" s="697">
        <v>5408153</v>
      </c>
      <c r="BL184" s="697">
        <v>2379310</v>
      </c>
      <c r="BM184" s="697">
        <v>0</v>
      </c>
      <c r="BN184" s="697">
        <v>0</v>
      </c>
      <c r="BO184" s="697">
        <v>0</v>
      </c>
      <c r="BP184" s="697">
        <v>0</v>
      </c>
      <c r="BQ184" s="697">
        <v>0</v>
      </c>
      <c r="BR184" s="697">
        <v>0</v>
      </c>
      <c r="BS184" s="697">
        <v>0</v>
      </c>
      <c r="BT184" s="698">
        <v>0</v>
      </c>
      <c r="BU184" s="163"/>
    </row>
    <row r="185" spans="2:82" ht="15.75" hidden="1">
      <c r="B185" s="692"/>
      <c r="C185" s="692"/>
      <c r="D185" s="692" t="s">
        <v>729</v>
      </c>
      <c r="E185" s="692"/>
      <c r="F185" s="692"/>
      <c r="G185" s="692"/>
      <c r="H185" s="692">
        <v>2016</v>
      </c>
      <c r="I185" s="644" t="s">
        <v>575</v>
      </c>
      <c r="J185" s="644" t="s">
        <v>588</v>
      </c>
      <c r="K185" s="633"/>
      <c r="L185" s="696"/>
      <c r="M185" s="697"/>
      <c r="N185" s="697"/>
      <c r="O185" s="697"/>
      <c r="P185" s="697">
        <v>0</v>
      </c>
      <c r="Q185" s="697">
        <v>638</v>
      </c>
      <c r="R185" s="697">
        <v>638</v>
      </c>
      <c r="S185" s="697">
        <v>638</v>
      </c>
      <c r="T185" s="697">
        <v>638</v>
      </c>
      <c r="U185" s="697">
        <v>638</v>
      </c>
      <c r="V185" s="697">
        <v>638</v>
      </c>
      <c r="W185" s="697">
        <v>638</v>
      </c>
      <c r="X185" s="697">
        <v>638</v>
      </c>
      <c r="Y185" s="697">
        <v>638</v>
      </c>
      <c r="Z185" s="697">
        <v>638</v>
      </c>
      <c r="AA185" s="697">
        <v>638</v>
      </c>
      <c r="AB185" s="697">
        <v>638</v>
      </c>
      <c r="AC185" s="697">
        <v>638</v>
      </c>
      <c r="AD185" s="697">
        <v>638</v>
      </c>
      <c r="AE185" s="697">
        <v>638</v>
      </c>
      <c r="AF185" s="697">
        <v>638</v>
      </c>
      <c r="AG185" s="697">
        <v>638</v>
      </c>
      <c r="AH185" s="697">
        <v>638</v>
      </c>
      <c r="AI185" s="697">
        <v>585</v>
      </c>
      <c r="AJ185" s="697">
        <v>0</v>
      </c>
      <c r="AK185" s="697">
        <v>0</v>
      </c>
      <c r="AL185" s="697">
        <v>0</v>
      </c>
      <c r="AM185" s="697">
        <v>0</v>
      </c>
      <c r="AN185" s="697">
        <v>0</v>
      </c>
      <c r="AO185" s="698">
        <v>0</v>
      </c>
      <c r="AP185" s="633"/>
      <c r="AQ185" s="696"/>
      <c r="AR185" s="697"/>
      <c r="AS185" s="697"/>
      <c r="AT185" s="697"/>
      <c r="AU185" s="697"/>
      <c r="AV185" s="697">
        <v>2168096</v>
      </c>
      <c r="AW185" s="697">
        <v>2168096</v>
      </c>
      <c r="AX185" s="697">
        <v>2168096</v>
      </c>
      <c r="AY185" s="697">
        <v>2168096</v>
      </c>
      <c r="AZ185" s="697">
        <v>2168096</v>
      </c>
      <c r="BA185" s="697">
        <v>2168096</v>
      </c>
      <c r="BB185" s="697">
        <v>2168096</v>
      </c>
      <c r="BC185" s="697">
        <v>2168096</v>
      </c>
      <c r="BD185" s="697">
        <v>2168096</v>
      </c>
      <c r="BE185" s="697">
        <v>2168096</v>
      </c>
      <c r="BF185" s="697">
        <v>2168096</v>
      </c>
      <c r="BG185" s="697">
        <v>2168096</v>
      </c>
      <c r="BH185" s="697">
        <v>2168096</v>
      </c>
      <c r="BI185" s="697">
        <v>2168096</v>
      </c>
      <c r="BJ185" s="697">
        <v>2168096</v>
      </c>
      <c r="BK185" s="697">
        <v>2168096</v>
      </c>
      <c r="BL185" s="697">
        <v>2168096</v>
      </c>
      <c r="BM185" s="697">
        <v>2168096</v>
      </c>
      <c r="BN185" s="697">
        <v>2120269</v>
      </c>
      <c r="BO185" s="697">
        <v>0</v>
      </c>
      <c r="BP185" s="697">
        <v>0</v>
      </c>
      <c r="BQ185" s="697">
        <v>0</v>
      </c>
      <c r="BR185" s="697">
        <v>0</v>
      </c>
      <c r="BS185" s="697">
        <v>0</v>
      </c>
      <c r="BT185" s="698">
        <v>0</v>
      </c>
      <c r="BU185" s="163"/>
    </row>
    <row r="186" spans="2:82" ht="15.75" hidden="1">
      <c r="B186" s="692"/>
      <c r="C186" s="692"/>
      <c r="D186" s="692" t="s">
        <v>118</v>
      </c>
      <c r="E186" s="692"/>
      <c r="F186" s="692"/>
      <c r="G186" s="692"/>
      <c r="H186" s="692">
        <v>2016</v>
      </c>
      <c r="I186" s="644" t="s">
        <v>575</v>
      </c>
      <c r="J186" s="644" t="s">
        <v>588</v>
      </c>
      <c r="K186" s="633"/>
      <c r="L186" s="696"/>
      <c r="M186" s="697"/>
      <c r="N186" s="697"/>
      <c r="O186" s="697"/>
      <c r="P186" s="697">
        <v>0</v>
      </c>
      <c r="Q186" s="697">
        <v>820</v>
      </c>
      <c r="R186" s="697">
        <v>798</v>
      </c>
      <c r="S186" s="697">
        <v>798</v>
      </c>
      <c r="T186" s="697">
        <v>798</v>
      </c>
      <c r="U186" s="697">
        <v>798</v>
      </c>
      <c r="V186" s="697">
        <v>798</v>
      </c>
      <c r="W186" s="697">
        <v>798</v>
      </c>
      <c r="X186" s="697">
        <v>798</v>
      </c>
      <c r="Y186" s="697">
        <v>795</v>
      </c>
      <c r="Z186" s="697">
        <v>795</v>
      </c>
      <c r="AA186" s="697">
        <v>792</v>
      </c>
      <c r="AB186" s="697">
        <v>621</v>
      </c>
      <c r="AC186" s="697">
        <v>347</v>
      </c>
      <c r="AD186" s="697">
        <v>347</v>
      </c>
      <c r="AE186" s="697">
        <v>190</v>
      </c>
      <c r="AF186" s="697">
        <v>9</v>
      </c>
      <c r="AG186" s="697">
        <v>9</v>
      </c>
      <c r="AH186" s="697">
        <v>9</v>
      </c>
      <c r="AI186" s="697">
        <v>9</v>
      </c>
      <c r="AJ186" s="697">
        <v>9</v>
      </c>
      <c r="AK186" s="697">
        <v>0</v>
      </c>
      <c r="AL186" s="697">
        <v>0</v>
      </c>
      <c r="AM186" s="697">
        <v>0</v>
      </c>
      <c r="AN186" s="697">
        <v>0</v>
      </c>
      <c r="AO186" s="698">
        <v>0</v>
      </c>
      <c r="AP186" s="633"/>
      <c r="AQ186" s="696"/>
      <c r="AR186" s="697"/>
      <c r="AS186" s="697"/>
      <c r="AT186" s="697"/>
      <c r="AU186" s="697"/>
      <c r="AV186" s="697">
        <v>5736308</v>
      </c>
      <c r="AW186" s="697">
        <v>5625068</v>
      </c>
      <c r="AX186" s="697">
        <v>5625068</v>
      </c>
      <c r="AY186" s="697">
        <v>5625068</v>
      </c>
      <c r="AZ186" s="697">
        <v>5625068</v>
      </c>
      <c r="BA186" s="697">
        <v>5624198</v>
      </c>
      <c r="BB186" s="697">
        <v>5624198</v>
      </c>
      <c r="BC186" s="697">
        <v>5624198</v>
      </c>
      <c r="BD186" s="697">
        <v>5600646</v>
      </c>
      <c r="BE186" s="697">
        <v>5600646</v>
      </c>
      <c r="BF186" s="697">
        <v>5557943</v>
      </c>
      <c r="BG186" s="697">
        <v>4605681</v>
      </c>
      <c r="BH186" s="697">
        <v>1933598</v>
      </c>
      <c r="BI186" s="697">
        <v>1933598</v>
      </c>
      <c r="BJ186" s="697">
        <v>599432</v>
      </c>
      <c r="BK186" s="697">
        <v>7557</v>
      </c>
      <c r="BL186" s="697">
        <v>7557</v>
      </c>
      <c r="BM186" s="697">
        <v>7557</v>
      </c>
      <c r="BN186" s="697">
        <v>7557</v>
      </c>
      <c r="BO186" s="697">
        <v>7557</v>
      </c>
      <c r="BP186" s="697">
        <v>0</v>
      </c>
      <c r="BQ186" s="697">
        <v>0</v>
      </c>
      <c r="BR186" s="697">
        <v>0</v>
      </c>
      <c r="BS186" s="697">
        <v>0</v>
      </c>
      <c r="BT186" s="698">
        <v>0</v>
      </c>
      <c r="BU186" s="163"/>
    </row>
    <row r="187" spans="2:82" ht="15.75" hidden="1">
      <c r="B187" s="692"/>
      <c r="C187" s="692"/>
      <c r="D187" s="692" t="s">
        <v>730</v>
      </c>
      <c r="E187" s="692"/>
      <c r="F187" s="692"/>
      <c r="G187" s="692"/>
      <c r="H187" s="692">
        <v>2016</v>
      </c>
      <c r="I187" s="644" t="s">
        <v>575</v>
      </c>
      <c r="J187" s="644" t="s">
        <v>588</v>
      </c>
      <c r="K187" s="633"/>
      <c r="L187" s="696"/>
      <c r="M187" s="697"/>
      <c r="N187" s="697"/>
      <c r="O187" s="697"/>
      <c r="P187" s="697"/>
      <c r="Q187" s="697"/>
      <c r="R187" s="697"/>
      <c r="S187" s="697"/>
      <c r="T187" s="697"/>
      <c r="U187" s="697"/>
      <c r="V187" s="697"/>
      <c r="W187" s="697"/>
      <c r="X187" s="697"/>
      <c r="Y187" s="697"/>
      <c r="Z187" s="697"/>
      <c r="AA187" s="697"/>
      <c r="AB187" s="697"/>
      <c r="AC187" s="697"/>
      <c r="AD187" s="697"/>
      <c r="AE187" s="697"/>
      <c r="AF187" s="697"/>
      <c r="AG187" s="697"/>
      <c r="AH187" s="697"/>
      <c r="AI187" s="697"/>
      <c r="AJ187" s="697"/>
      <c r="AK187" s="697"/>
      <c r="AL187" s="697"/>
      <c r="AM187" s="697"/>
      <c r="AN187" s="697"/>
      <c r="AO187" s="698"/>
      <c r="AP187" s="633"/>
      <c r="AQ187" s="696"/>
      <c r="AR187" s="697"/>
      <c r="AS187" s="697"/>
      <c r="AT187" s="697"/>
      <c r="AU187" s="697"/>
      <c r="AV187" s="697">
        <v>1212</v>
      </c>
      <c r="AW187" s="697">
        <v>1212</v>
      </c>
      <c r="AX187" s="697">
        <v>1212</v>
      </c>
      <c r="AY187" s="697">
        <v>1212</v>
      </c>
      <c r="AZ187" s="697">
        <v>1212</v>
      </c>
      <c r="BA187" s="697">
        <v>1212</v>
      </c>
      <c r="BB187" s="697">
        <v>1212</v>
      </c>
      <c r="BC187" s="697">
        <v>1212</v>
      </c>
      <c r="BD187" s="697">
        <v>1212</v>
      </c>
      <c r="BE187" s="697">
        <v>1212</v>
      </c>
      <c r="BF187" s="697">
        <v>1212</v>
      </c>
      <c r="BG187" s="697">
        <v>1212</v>
      </c>
      <c r="BH187" s="697">
        <v>1212</v>
      </c>
      <c r="BI187" s="697">
        <v>1212</v>
      </c>
      <c r="BJ187" s="697">
        <v>858</v>
      </c>
      <c r="BK187" s="697">
        <v>858</v>
      </c>
      <c r="BL187" s="697">
        <v>858</v>
      </c>
      <c r="BM187" s="697">
        <v>858</v>
      </c>
      <c r="BN187" s="697">
        <v>0</v>
      </c>
      <c r="BO187" s="697">
        <v>0</v>
      </c>
      <c r="BP187" s="697">
        <v>0</v>
      </c>
      <c r="BQ187" s="697">
        <v>0</v>
      </c>
      <c r="BR187" s="697">
        <v>0</v>
      </c>
      <c r="BS187" s="697">
        <v>0</v>
      </c>
      <c r="BT187" s="698">
        <v>0</v>
      </c>
      <c r="BU187" s="163"/>
    </row>
    <row r="188" spans="2:82" ht="15.75" hidden="1">
      <c r="B188" s="692"/>
      <c r="C188" s="692"/>
      <c r="D188" s="692" t="s">
        <v>113</v>
      </c>
      <c r="E188" s="692"/>
      <c r="F188" s="692"/>
      <c r="G188" s="692"/>
      <c r="H188" s="692">
        <v>2016</v>
      </c>
      <c r="I188" s="644" t="s">
        <v>576</v>
      </c>
      <c r="J188" s="644" t="s">
        <v>581</v>
      </c>
      <c r="K188" s="633"/>
      <c r="L188" s="696"/>
      <c r="M188" s="697"/>
      <c r="N188" s="697"/>
      <c r="O188" s="697"/>
      <c r="P188" s="697">
        <v>0</v>
      </c>
      <c r="Q188" s="697">
        <v>45</v>
      </c>
      <c r="R188" s="697">
        <v>45</v>
      </c>
      <c r="S188" s="697">
        <v>45</v>
      </c>
      <c r="T188" s="697">
        <v>45</v>
      </c>
      <c r="U188" s="697">
        <v>45</v>
      </c>
      <c r="V188" s="697">
        <v>45</v>
      </c>
      <c r="W188" s="697">
        <v>45</v>
      </c>
      <c r="X188" s="697">
        <v>45</v>
      </c>
      <c r="Y188" s="697">
        <v>45</v>
      </c>
      <c r="Z188" s="697">
        <v>45</v>
      </c>
      <c r="AA188" s="697">
        <v>46</v>
      </c>
      <c r="AB188" s="697">
        <v>46</v>
      </c>
      <c r="AC188" s="697">
        <v>46</v>
      </c>
      <c r="AD188" s="697">
        <v>46</v>
      </c>
      <c r="AE188" s="697">
        <v>40</v>
      </c>
      <c r="AF188" s="697">
        <v>40</v>
      </c>
      <c r="AG188" s="697">
        <v>16</v>
      </c>
      <c r="AH188" s="697">
        <v>0</v>
      </c>
      <c r="AI188" s="697">
        <v>0</v>
      </c>
      <c r="AJ188" s="697">
        <v>0</v>
      </c>
      <c r="AK188" s="697">
        <v>0</v>
      </c>
      <c r="AL188" s="697">
        <v>0</v>
      </c>
      <c r="AM188" s="697">
        <v>0</v>
      </c>
      <c r="AN188" s="697">
        <v>0</v>
      </c>
      <c r="AO188" s="698">
        <v>0</v>
      </c>
      <c r="AP188" s="633"/>
      <c r="AQ188" s="696">
        <v>0</v>
      </c>
      <c r="AR188" s="697">
        <v>0</v>
      </c>
      <c r="AS188" s="697">
        <v>0</v>
      </c>
      <c r="AT188" s="697">
        <v>0</v>
      </c>
      <c r="AU188" s="697">
        <v>0</v>
      </c>
      <c r="AV188" s="697">
        <v>712526</v>
      </c>
      <c r="AW188" s="697">
        <v>712526</v>
      </c>
      <c r="AX188" s="697">
        <v>712526</v>
      </c>
      <c r="AY188" s="697">
        <v>712526</v>
      </c>
      <c r="AZ188" s="697">
        <v>712526</v>
      </c>
      <c r="BA188" s="697">
        <v>712526</v>
      </c>
      <c r="BB188" s="697">
        <v>712526</v>
      </c>
      <c r="BC188" s="697">
        <v>712463</v>
      </c>
      <c r="BD188" s="697">
        <v>712463</v>
      </c>
      <c r="BE188" s="697">
        <v>713517</v>
      </c>
      <c r="BF188" s="697">
        <v>713810</v>
      </c>
      <c r="BG188" s="697">
        <v>714477</v>
      </c>
      <c r="BH188" s="697">
        <v>714477</v>
      </c>
      <c r="BI188" s="697">
        <v>712582</v>
      </c>
      <c r="BJ188" s="697">
        <v>616722</v>
      </c>
      <c r="BK188" s="697">
        <v>616722</v>
      </c>
      <c r="BL188" s="697">
        <v>254281</v>
      </c>
      <c r="BM188" s="697">
        <v>0</v>
      </c>
      <c r="BN188" s="697">
        <v>0</v>
      </c>
      <c r="BO188" s="697">
        <v>0</v>
      </c>
      <c r="BP188" s="697">
        <v>0</v>
      </c>
      <c r="BQ188" s="697">
        <v>0</v>
      </c>
      <c r="BR188" s="697">
        <v>0</v>
      </c>
      <c r="BS188" s="697">
        <v>0</v>
      </c>
      <c r="BT188" s="698">
        <v>0</v>
      </c>
      <c r="BU188" s="163">
        <v>0</v>
      </c>
      <c r="BV188" s="12">
        <v>0</v>
      </c>
      <c r="BW188" s="12">
        <v>0</v>
      </c>
      <c r="BX188" s="12">
        <v>0</v>
      </c>
      <c r="BY188" s="12">
        <v>0</v>
      </c>
      <c r="BZ188" s="12">
        <v>0</v>
      </c>
      <c r="CA188" s="12">
        <v>0</v>
      </c>
      <c r="CB188" s="12">
        <v>0</v>
      </c>
      <c r="CC188" s="12">
        <v>0</v>
      </c>
      <c r="CD188" s="12">
        <v>0</v>
      </c>
    </row>
    <row r="189" spans="2:82" ht="15.75" hidden="1">
      <c r="B189" s="692"/>
      <c r="C189" s="692"/>
      <c r="D189" s="692" t="s">
        <v>729</v>
      </c>
      <c r="E189" s="692"/>
      <c r="F189" s="692"/>
      <c r="G189" s="692"/>
      <c r="H189" s="692">
        <v>2016</v>
      </c>
      <c r="I189" s="644" t="s">
        <v>576</v>
      </c>
      <c r="J189" s="644" t="s">
        <v>581</v>
      </c>
      <c r="K189" s="633"/>
      <c r="L189" s="696"/>
      <c r="M189" s="697"/>
      <c r="N189" s="697"/>
      <c r="O189" s="697"/>
      <c r="P189" s="697">
        <v>0</v>
      </c>
      <c r="Q189" s="697">
        <v>7</v>
      </c>
      <c r="R189" s="697">
        <v>7</v>
      </c>
      <c r="S189" s="697">
        <v>7</v>
      </c>
      <c r="T189" s="697">
        <v>7</v>
      </c>
      <c r="U189" s="697">
        <v>7</v>
      </c>
      <c r="V189" s="697">
        <v>7</v>
      </c>
      <c r="W189" s="697">
        <v>7</v>
      </c>
      <c r="X189" s="697">
        <v>7</v>
      </c>
      <c r="Y189" s="697">
        <v>7</v>
      </c>
      <c r="Z189" s="697">
        <v>7</v>
      </c>
      <c r="AA189" s="697">
        <v>7</v>
      </c>
      <c r="AB189" s="697">
        <v>7</v>
      </c>
      <c r="AC189" s="697">
        <v>7</v>
      </c>
      <c r="AD189" s="697">
        <v>7</v>
      </c>
      <c r="AE189" s="697">
        <v>7</v>
      </c>
      <c r="AF189" s="697">
        <v>7</v>
      </c>
      <c r="AG189" s="697">
        <v>7</v>
      </c>
      <c r="AH189" s="697">
        <v>7</v>
      </c>
      <c r="AI189" s="697">
        <v>6</v>
      </c>
      <c r="AJ189" s="697">
        <v>0</v>
      </c>
      <c r="AK189" s="697">
        <v>0</v>
      </c>
      <c r="AL189" s="697">
        <v>0</v>
      </c>
      <c r="AM189" s="697">
        <v>0</v>
      </c>
      <c r="AN189" s="697">
        <v>0</v>
      </c>
      <c r="AO189" s="698">
        <v>0</v>
      </c>
      <c r="AP189" s="633"/>
      <c r="AQ189" s="696">
        <v>0</v>
      </c>
      <c r="AR189" s="697">
        <v>0</v>
      </c>
      <c r="AS189" s="697">
        <v>0</v>
      </c>
      <c r="AT189" s="697">
        <v>0</v>
      </c>
      <c r="AU189" s="697">
        <v>0</v>
      </c>
      <c r="AV189" s="697">
        <v>22419</v>
      </c>
      <c r="AW189" s="697">
        <v>22419</v>
      </c>
      <c r="AX189" s="697">
        <v>22419</v>
      </c>
      <c r="AY189" s="697">
        <v>22419</v>
      </c>
      <c r="AZ189" s="697">
        <v>22419</v>
      </c>
      <c r="BA189" s="697">
        <v>22419</v>
      </c>
      <c r="BB189" s="697">
        <v>22419</v>
      </c>
      <c r="BC189" s="697">
        <v>22419</v>
      </c>
      <c r="BD189" s="697">
        <v>22419</v>
      </c>
      <c r="BE189" s="697">
        <v>22419</v>
      </c>
      <c r="BF189" s="697">
        <v>22419</v>
      </c>
      <c r="BG189" s="697">
        <v>22419</v>
      </c>
      <c r="BH189" s="697">
        <v>22419</v>
      </c>
      <c r="BI189" s="697">
        <v>22419</v>
      </c>
      <c r="BJ189" s="697">
        <v>22419</v>
      </c>
      <c r="BK189" s="697">
        <v>22419</v>
      </c>
      <c r="BL189" s="697">
        <v>22419</v>
      </c>
      <c r="BM189" s="697">
        <v>22419</v>
      </c>
      <c r="BN189" s="697">
        <v>22005</v>
      </c>
      <c r="BO189" s="697">
        <v>0</v>
      </c>
      <c r="BP189" s="697">
        <v>0</v>
      </c>
      <c r="BQ189" s="697">
        <v>0</v>
      </c>
      <c r="BR189" s="697">
        <v>0</v>
      </c>
      <c r="BS189" s="697">
        <v>0</v>
      </c>
      <c r="BT189" s="698">
        <v>0</v>
      </c>
      <c r="BU189" s="163">
        <v>0</v>
      </c>
      <c r="BV189" s="12">
        <v>0</v>
      </c>
      <c r="BW189" s="12">
        <v>0</v>
      </c>
      <c r="BX189" s="12">
        <v>0</v>
      </c>
      <c r="BY189" s="12">
        <v>0</v>
      </c>
      <c r="BZ189" s="12">
        <v>0</v>
      </c>
      <c r="CA189" s="12">
        <v>0</v>
      </c>
      <c r="CB189" s="12">
        <v>0</v>
      </c>
      <c r="CC189" s="12">
        <v>0</v>
      </c>
      <c r="CD189" s="12">
        <v>0</v>
      </c>
    </row>
    <row r="190" spans="2:82" ht="15.75" hidden="1">
      <c r="B190" s="692"/>
      <c r="C190" s="692"/>
      <c r="D190" s="692" t="s">
        <v>115</v>
      </c>
      <c r="E190" s="692"/>
      <c r="F190" s="692"/>
      <c r="G190" s="692"/>
      <c r="H190" s="692">
        <v>2016</v>
      </c>
      <c r="I190" s="644" t="s">
        <v>576</v>
      </c>
      <c r="J190" s="644" t="s">
        <v>581</v>
      </c>
      <c r="K190" s="633"/>
      <c r="L190" s="696"/>
      <c r="M190" s="697"/>
      <c r="N190" s="697"/>
      <c r="O190" s="697"/>
      <c r="P190" s="697">
        <v>0</v>
      </c>
      <c r="Q190" s="697">
        <v>11</v>
      </c>
      <c r="R190" s="697">
        <v>11</v>
      </c>
      <c r="S190" s="697">
        <v>11</v>
      </c>
      <c r="T190" s="697">
        <v>11</v>
      </c>
      <c r="U190" s="697">
        <v>11</v>
      </c>
      <c r="V190" s="697">
        <v>11</v>
      </c>
      <c r="W190" s="697">
        <v>11</v>
      </c>
      <c r="X190" s="697">
        <v>11</v>
      </c>
      <c r="Y190" s="697">
        <v>11</v>
      </c>
      <c r="Z190" s="697">
        <v>11</v>
      </c>
      <c r="AA190" s="697">
        <v>11</v>
      </c>
      <c r="AB190" s="697">
        <v>11</v>
      </c>
      <c r="AC190" s="697">
        <v>11</v>
      </c>
      <c r="AD190" s="697">
        <v>11</v>
      </c>
      <c r="AE190" s="697">
        <v>11</v>
      </c>
      <c r="AF190" s="697">
        <v>1</v>
      </c>
      <c r="AG190" s="697">
        <v>0</v>
      </c>
      <c r="AH190" s="697">
        <v>0</v>
      </c>
      <c r="AI190" s="697">
        <v>0</v>
      </c>
      <c r="AJ190" s="697">
        <v>0</v>
      </c>
      <c r="AK190" s="697">
        <v>0</v>
      </c>
      <c r="AL190" s="697">
        <v>0</v>
      </c>
      <c r="AM190" s="697">
        <v>0</v>
      </c>
      <c r="AN190" s="697">
        <v>0</v>
      </c>
      <c r="AO190" s="698">
        <v>0</v>
      </c>
      <c r="AP190" s="633"/>
      <c r="AQ190" s="696">
        <v>0</v>
      </c>
      <c r="AR190" s="697">
        <v>0</v>
      </c>
      <c r="AS190" s="697">
        <v>0</v>
      </c>
      <c r="AT190" s="697">
        <v>0</v>
      </c>
      <c r="AU190" s="697">
        <v>0</v>
      </c>
      <c r="AV190" s="697">
        <v>55545</v>
      </c>
      <c r="AW190" s="697">
        <v>55545</v>
      </c>
      <c r="AX190" s="697">
        <v>55545</v>
      </c>
      <c r="AY190" s="697">
        <v>55545</v>
      </c>
      <c r="AZ190" s="697">
        <v>55545</v>
      </c>
      <c r="BA190" s="697">
        <v>55545</v>
      </c>
      <c r="BB190" s="697">
        <v>55545</v>
      </c>
      <c r="BC190" s="697">
        <v>55545</v>
      </c>
      <c r="BD190" s="697">
        <v>55545</v>
      </c>
      <c r="BE190" s="697">
        <v>55545</v>
      </c>
      <c r="BF190" s="697">
        <v>55493</v>
      </c>
      <c r="BG190" s="697">
        <v>55493</v>
      </c>
      <c r="BH190" s="697">
        <v>55493</v>
      </c>
      <c r="BI190" s="697">
        <v>55493</v>
      </c>
      <c r="BJ190" s="697">
        <v>55493</v>
      </c>
      <c r="BK190" s="697">
        <v>24984</v>
      </c>
      <c r="BL190" s="697">
        <v>8427</v>
      </c>
      <c r="BM190" s="697">
        <v>5486</v>
      </c>
      <c r="BN190" s="697">
        <v>5486</v>
      </c>
      <c r="BO190" s="697">
        <v>5486</v>
      </c>
      <c r="BP190" s="697">
        <v>0</v>
      </c>
      <c r="BQ190" s="697">
        <v>0</v>
      </c>
      <c r="BR190" s="697">
        <v>0</v>
      </c>
      <c r="BS190" s="697">
        <v>0</v>
      </c>
      <c r="BT190" s="698">
        <v>0</v>
      </c>
      <c r="BU190" s="163">
        <v>0</v>
      </c>
      <c r="BV190" s="12">
        <v>0</v>
      </c>
      <c r="BW190" s="12">
        <v>0</v>
      </c>
      <c r="BX190" s="12">
        <v>0</v>
      </c>
      <c r="BY190" s="12">
        <v>0</v>
      </c>
      <c r="BZ190" s="12">
        <v>0</v>
      </c>
      <c r="CA190" s="12">
        <v>0</v>
      </c>
      <c r="CB190" s="12">
        <v>0</v>
      </c>
      <c r="CC190" s="12">
        <v>0</v>
      </c>
      <c r="CD190" s="12">
        <v>0</v>
      </c>
    </row>
    <row r="191" spans="2:82" ht="15.75" hidden="1">
      <c r="B191" s="692"/>
      <c r="C191" s="692"/>
      <c r="D191" s="692" t="s">
        <v>118</v>
      </c>
      <c r="E191" s="692"/>
      <c r="F191" s="692"/>
      <c r="G191" s="692"/>
      <c r="H191" s="692">
        <v>2016</v>
      </c>
      <c r="I191" s="644" t="s">
        <v>576</v>
      </c>
      <c r="J191" s="644" t="s">
        <v>581</v>
      </c>
      <c r="K191" s="633"/>
      <c r="L191" s="696"/>
      <c r="M191" s="697"/>
      <c r="N191" s="697"/>
      <c r="O191" s="697"/>
      <c r="P191" s="697">
        <v>0</v>
      </c>
      <c r="Q191" s="697">
        <v>1656</v>
      </c>
      <c r="R191" s="697">
        <v>1678</v>
      </c>
      <c r="S191" s="697">
        <v>1991</v>
      </c>
      <c r="T191" s="697">
        <v>1991</v>
      </c>
      <c r="U191" s="697">
        <v>1991</v>
      </c>
      <c r="V191" s="697">
        <v>1982</v>
      </c>
      <c r="W191" s="697">
        <v>1982</v>
      </c>
      <c r="X191" s="697">
        <v>1982</v>
      </c>
      <c r="Y191" s="697">
        <v>1981</v>
      </c>
      <c r="Z191" s="697">
        <v>1981</v>
      </c>
      <c r="AA191" s="697">
        <v>1972</v>
      </c>
      <c r="AB191" s="697">
        <v>351</v>
      </c>
      <c r="AC191" s="697">
        <v>63</v>
      </c>
      <c r="AD191" s="697">
        <v>63</v>
      </c>
      <c r="AE191" s="697">
        <v>13</v>
      </c>
      <c r="AF191" s="697">
        <v>0</v>
      </c>
      <c r="AG191" s="697">
        <v>0</v>
      </c>
      <c r="AH191" s="697">
        <v>0</v>
      </c>
      <c r="AI191" s="697">
        <v>0</v>
      </c>
      <c r="AJ191" s="697">
        <v>0</v>
      </c>
      <c r="AK191" s="697">
        <v>0</v>
      </c>
      <c r="AL191" s="697">
        <v>0</v>
      </c>
      <c r="AM191" s="697">
        <v>0</v>
      </c>
      <c r="AN191" s="697">
        <v>0</v>
      </c>
      <c r="AO191" s="698">
        <v>0</v>
      </c>
      <c r="AP191" s="633"/>
      <c r="AQ191" s="696">
        <v>0</v>
      </c>
      <c r="AR191" s="697">
        <v>0</v>
      </c>
      <c r="AS191" s="697">
        <v>0</v>
      </c>
      <c r="AT191" s="697">
        <v>0</v>
      </c>
      <c r="AU191" s="697">
        <v>0</v>
      </c>
      <c r="AV191" s="697">
        <v>6527366</v>
      </c>
      <c r="AW191" s="697">
        <v>6638606</v>
      </c>
      <c r="AX191" s="697">
        <v>7405152</v>
      </c>
      <c r="AY191" s="697">
        <v>7405152</v>
      </c>
      <c r="AZ191" s="697">
        <v>7405152</v>
      </c>
      <c r="BA191" s="697">
        <v>7334430</v>
      </c>
      <c r="BB191" s="697">
        <v>7334430</v>
      </c>
      <c r="BC191" s="697">
        <v>7334430</v>
      </c>
      <c r="BD191" s="697">
        <v>7317576</v>
      </c>
      <c r="BE191" s="697">
        <v>7317576</v>
      </c>
      <c r="BF191" s="697">
        <v>7213038</v>
      </c>
      <c r="BG191" s="697">
        <v>2819624</v>
      </c>
      <c r="BH191" s="697">
        <v>738475</v>
      </c>
      <c r="BI191" s="697">
        <v>738475</v>
      </c>
      <c r="BJ191" s="697">
        <v>81259</v>
      </c>
      <c r="BK191" s="697">
        <v>0</v>
      </c>
      <c r="BL191" s="697">
        <v>0</v>
      </c>
      <c r="BM191" s="697">
        <v>0</v>
      </c>
      <c r="BN191" s="697">
        <v>0</v>
      </c>
      <c r="BO191" s="697">
        <v>0</v>
      </c>
      <c r="BP191" s="697">
        <v>0</v>
      </c>
      <c r="BQ191" s="697">
        <v>0</v>
      </c>
      <c r="BR191" s="697">
        <v>0</v>
      </c>
      <c r="BS191" s="697">
        <v>0</v>
      </c>
      <c r="BT191" s="698">
        <v>0</v>
      </c>
      <c r="BU191" s="163">
        <v>0</v>
      </c>
      <c r="BV191" s="12">
        <v>0</v>
      </c>
      <c r="BW191" s="12">
        <v>0</v>
      </c>
      <c r="BX191" s="12">
        <v>0</v>
      </c>
      <c r="BY191" s="12">
        <v>0</v>
      </c>
      <c r="BZ191" s="12">
        <v>0</v>
      </c>
      <c r="CA191" s="12">
        <v>0</v>
      </c>
      <c r="CB191" s="12">
        <v>0</v>
      </c>
      <c r="CC191" s="12">
        <v>0</v>
      </c>
      <c r="CD191" s="12">
        <v>0</v>
      </c>
    </row>
    <row r="192" spans="2:82" ht="15.75" hidden="1">
      <c r="B192" s="692"/>
      <c r="C192" s="692"/>
      <c r="D192" s="692" t="s">
        <v>124</v>
      </c>
      <c r="E192" s="692"/>
      <c r="F192" s="692"/>
      <c r="G192" s="692"/>
      <c r="H192" s="692">
        <v>2016</v>
      </c>
      <c r="I192" s="644" t="s">
        <v>576</v>
      </c>
      <c r="J192" s="644" t="s">
        <v>581</v>
      </c>
      <c r="K192" s="633"/>
      <c r="L192" s="696"/>
      <c r="M192" s="697"/>
      <c r="N192" s="697"/>
      <c r="O192" s="697"/>
      <c r="P192" s="697">
        <v>0</v>
      </c>
      <c r="Q192" s="697">
        <v>0</v>
      </c>
      <c r="R192" s="697">
        <v>0</v>
      </c>
      <c r="S192" s="697">
        <v>0</v>
      </c>
      <c r="T192" s="697">
        <v>0</v>
      </c>
      <c r="U192" s="697">
        <v>0</v>
      </c>
      <c r="V192" s="697">
        <v>0</v>
      </c>
      <c r="W192" s="697">
        <v>0</v>
      </c>
      <c r="X192" s="697">
        <v>0</v>
      </c>
      <c r="Y192" s="697">
        <v>0</v>
      </c>
      <c r="Z192" s="697">
        <v>0</v>
      </c>
      <c r="AA192" s="697">
        <v>0</v>
      </c>
      <c r="AB192" s="697">
        <v>0</v>
      </c>
      <c r="AC192" s="697">
        <v>0</v>
      </c>
      <c r="AD192" s="697">
        <v>0</v>
      </c>
      <c r="AE192" s="697">
        <v>0</v>
      </c>
      <c r="AF192" s="697">
        <v>0</v>
      </c>
      <c r="AG192" s="697">
        <v>0</v>
      </c>
      <c r="AH192" s="697">
        <v>0</v>
      </c>
      <c r="AI192" s="697">
        <v>0</v>
      </c>
      <c r="AJ192" s="697">
        <v>0</v>
      </c>
      <c r="AK192" s="697">
        <v>0</v>
      </c>
      <c r="AL192" s="697">
        <v>0</v>
      </c>
      <c r="AM192" s="697">
        <v>0</v>
      </c>
      <c r="AN192" s="697">
        <v>0</v>
      </c>
      <c r="AO192" s="698">
        <v>0</v>
      </c>
      <c r="AP192" s="633"/>
      <c r="AQ192" s="696">
        <v>0</v>
      </c>
      <c r="AR192" s="697">
        <v>0</v>
      </c>
      <c r="AS192" s="697">
        <v>0</v>
      </c>
      <c r="AT192" s="697">
        <v>0</v>
      </c>
      <c r="AU192" s="697">
        <v>0</v>
      </c>
      <c r="AV192" s="697">
        <v>1671</v>
      </c>
      <c r="AW192" s="697">
        <v>1671</v>
      </c>
      <c r="AX192" s="697">
        <v>1671</v>
      </c>
      <c r="AY192" s="697">
        <v>1671</v>
      </c>
      <c r="AZ192" s="697">
        <v>1671</v>
      </c>
      <c r="BA192" s="697">
        <v>835</v>
      </c>
      <c r="BB192" s="697">
        <v>835</v>
      </c>
      <c r="BC192" s="697">
        <v>835</v>
      </c>
      <c r="BD192" s="697">
        <v>835</v>
      </c>
      <c r="BE192" s="697">
        <v>835</v>
      </c>
      <c r="BF192" s="697">
        <v>835</v>
      </c>
      <c r="BG192" s="697">
        <v>835</v>
      </c>
      <c r="BH192" s="697">
        <v>0</v>
      </c>
      <c r="BI192" s="697">
        <v>0</v>
      </c>
      <c r="BJ192" s="697">
        <v>0</v>
      </c>
      <c r="BK192" s="697">
        <v>0</v>
      </c>
      <c r="BL192" s="697">
        <v>0</v>
      </c>
      <c r="BM192" s="697">
        <v>0</v>
      </c>
      <c r="BN192" s="697">
        <v>0</v>
      </c>
      <c r="BO192" s="697">
        <v>0</v>
      </c>
      <c r="BP192" s="697">
        <v>0</v>
      </c>
      <c r="BQ192" s="697">
        <v>0</v>
      </c>
      <c r="BR192" s="697">
        <v>0</v>
      </c>
      <c r="BS192" s="697">
        <v>0</v>
      </c>
      <c r="BT192" s="698">
        <v>0</v>
      </c>
      <c r="BU192" s="163">
        <v>0</v>
      </c>
      <c r="BV192" s="12">
        <v>0</v>
      </c>
      <c r="BW192" s="12">
        <v>0</v>
      </c>
      <c r="BX192" s="12">
        <v>0</v>
      </c>
      <c r="BY192" s="12">
        <v>0</v>
      </c>
      <c r="BZ192" s="12">
        <v>0</v>
      </c>
      <c r="CA192" s="12">
        <v>0</v>
      </c>
      <c r="CB192" s="12">
        <v>0</v>
      </c>
      <c r="CC192" s="12">
        <v>0</v>
      </c>
      <c r="CD192" s="12">
        <v>0</v>
      </c>
    </row>
    <row r="193" spans="2:82" ht="15.75" hidden="1">
      <c r="B193" s="692"/>
      <c r="C193" s="692"/>
      <c r="D193" s="692" t="s">
        <v>731</v>
      </c>
      <c r="E193" s="692"/>
      <c r="F193" s="692"/>
      <c r="G193" s="692"/>
      <c r="H193" s="692">
        <v>2016</v>
      </c>
      <c r="I193" s="644" t="s">
        <v>576</v>
      </c>
      <c r="J193" s="644" t="s">
        <v>581</v>
      </c>
      <c r="K193" s="633"/>
      <c r="L193" s="696"/>
      <c r="M193" s="697"/>
      <c r="N193" s="697"/>
      <c r="O193" s="697"/>
      <c r="P193" s="697">
        <v>0</v>
      </c>
      <c r="Q193" s="697">
        <v>2</v>
      </c>
      <c r="R193" s="697">
        <v>2</v>
      </c>
      <c r="S193" s="697">
        <v>2</v>
      </c>
      <c r="T193" s="697">
        <v>2</v>
      </c>
      <c r="U193" s="697">
        <v>2</v>
      </c>
      <c r="V193" s="697">
        <v>2</v>
      </c>
      <c r="W193" s="697">
        <v>2</v>
      </c>
      <c r="X193" s="697">
        <v>2</v>
      </c>
      <c r="Y193" s="697">
        <v>2</v>
      </c>
      <c r="Z193" s="697">
        <v>2</v>
      </c>
      <c r="AA193" s="697">
        <v>0</v>
      </c>
      <c r="AB193" s="697">
        <v>0</v>
      </c>
      <c r="AC193" s="697">
        <v>0</v>
      </c>
      <c r="AD193" s="697">
        <v>0</v>
      </c>
      <c r="AE193" s="697">
        <v>0</v>
      </c>
      <c r="AF193" s="697">
        <v>0</v>
      </c>
      <c r="AG193" s="697">
        <v>0</v>
      </c>
      <c r="AH193" s="697">
        <v>0</v>
      </c>
      <c r="AI193" s="697">
        <v>0</v>
      </c>
      <c r="AJ193" s="697">
        <v>0</v>
      </c>
      <c r="AK193" s="697">
        <v>0</v>
      </c>
      <c r="AL193" s="697">
        <v>0</v>
      </c>
      <c r="AM193" s="697">
        <v>0</v>
      </c>
      <c r="AN193" s="697">
        <v>0</v>
      </c>
      <c r="AO193" s="698">
        <v>0</v>
      </c>
      <c r="AP193" s="633"/>
      <c r="AQ193" s="696">
        <v>0</v>
      </c>
      <c r="AR193" s="697">
        <v>0</v>
      </c>
      <c r="AS193" s="697">
        <v>0</v>
      </c>
      <c r="AT193" s="697">
        <v>0</v>
      </c>
      <c r="AU193" s="697">
        <v>0</v>
      </c>
      <c r="AV193" s="697">
        <v>13478</v>
      </c>
      <c r="AW193" s="697">
        <v>13478</v>
      </c>
      <c r="AX193" s="697">
        <v>13478</v>
      </c>
      <c r="AY193" s="697">
        <v>13478</v>
      </c>
      <c r="AZ193" s="697">
        <v>13478</v>
      </c>
      <c r="BA193" s="697">
        <v>13478</v>
      </c>
      <c r="BB193" s="697">
        <v>13478</v>
      </c>
      <c r="BC193" s="697">
        <v>13478</v>
      </c>
      <c r="BD193" s="697">
        <v>13478</v>
      </c>
      <c r="BE193" s="697">
        <v>13478</v>
      </c>
      <c r="BF193" s="697">
        <v>0</v>
      </c>
      <c r="BG193" s="697">
        <v>0</v>
      </c>
      <c r="BH193" s="697">
        <v>0</v>
      </c>
      <c r="BI193" s="697">
        <v>0</v>
      </c>
      <c r="BJ193" s="697">
        <v>0</v>
      </c>
      <c r="BK193" s="697">
        <v>0</v>
      </c>
      <c r="BL193" s="697">
        <v>0</v>
      </c>
      <c r="BM193" s="697">
        <v>0</v>
      </c>
      <c r="BN193" s="697">
        <v>0</v>
      </c>
      <c r="BO193" s="697">
        <v>0</v>
      </c>
      <c r="BP193" s="697">
        <v>0</v>
      </c>
      <c r="BQ193" s="697">
        <v>0</v>
      </c>
      <c r="BR193" s="697">
        <v>0</v>
      </c>
      <c r="BS193" s="697">
        <v>0</v>
      </c>
      <c r="BT193" s="698">
        <v>0</v>
      </c>
      <c r="BU193" s="163">
        <v>0</v>
      </c>
      <c r="BV193" s="12">
        <v>0</v>
      </c>
      <c r="BW193" s="12">
        <v>0</v>
      </c>
      <c r="BX193" s="12">
        <v>0</v>
      </c>
      <c r="BY193" s="12">
        <v>0</v>
      </c>
      <c r="BZ193" s="12">
        <v>0</v>
      </c>
      <c r="CA193" s="12">
        <v>0</v>
      </c>
      <c r="CB193" s="12">
        <v>0</v>
      </c>
      <c r="CC193" s="12">
        <v>0</v>
      </c>
      <c r="CD193" s="12">
        <v>0</v>
      </c>
    </row>
    <row r="194" spans="2:82" ht="15.75">
      <c r="B194" s="692"/>
      <c r="C194" s="692"/>
      <c r="D194" s="692"/>
      <c r="E194" s="692"/>
      <c r="F194" s="692"/>
      <c r="G194" s="692"/>
      <c r="H194" s="692"/>
      <c r="I194" s="644"/>
      <c r="J194" s="644"/>
      <c r="K194" s="633"/>
      <c r="L194" s="696"/>
      <c r="M194" s="697"/>
      <c r="N194" s="697"/>
      <c r="O194" s="697"/>
      <c r="P194" s="697"/>
      <c r="Q194" s="697"/>
      <c r="R194" s="697"/>
      <c r="S194" s="697"/>
      <c r="T194" s="697"/>
      <c r="U194" s="697"/>
      <c r="V194" s="697"/>
      <c r="W194" s="697"/>
      <c r="X194" s="697"/>
      <c r="Y194" s="697"/>
      <c r="Z194" s="697"/>
      <c r="AA194" s="697"/>
      <c r="AB194" s="697"/>
      <c r="AC194" s="697"/>
      <c r="AD194" s="697"/>
      <c r="AE194" s="697"/>
      <c r="AF194" s="697"/>
      <c r="AG194" s="697"/>
      <c r="AH194" s="697"/>
      <c r="AI194" s="697"/>
      <c r="AJ194" s="697"/>
      <c r="AK194" s="697"/>
      <c r="AL194" s="697"/>
      <c r="AM194" s="697"/>
      <c r="AN194" s="697"/>
      <c r="AO194" s="698"/>
      <c r="AP194" s="633"/>
      <c r="AQ194" s="696"/>
      <c r="AR194" s="697"/>
      <c r="AS194" s="697"/>
      <c r="AT194" s="697"/>
      <c r="AU194" s="697"/>
      <c r="AV194" s="697"/>
      <c r="AW194" s="697"/>
      <c r="AX194" s="697"/>
      <c r="AY194" s="697"/>
      <c r="AZ194" s="697"/>
      <c r="BA194" s="697"/>
      <c r="BB194" s="697"/>
      <c r="BC194" s="697"/>
      <c r="BD194" s="697"/>
      <c r="BE194" s="697"/>
      <c r="BF194" s="697"/>
      <c r="BG194" s="697"/>
      <c r="BH194" s="697"/>
      <c r="BI194" s="697"/>
      <c r="BJ194" s="697"/>
      <c r="BK194" s="697"/>
      <c r="BL194" s="697"/>
      <c r="BM194" s="697"/>
      <c r="BN194" s="697"/>
      <c r="BO194" s="697"/>
      <c r="BP194" s="697"/>
      <c r="BQ194" s="697"/>
      <c r="BR194" s="697"/>
      <c r="BS194" s="697"/>
      <c r="BT194" s="698"/>
      <c r="BU194" s="163"/>
    </row>
    <row r="195" spans="2:82" ht="15.75">
      <c r="B195" s="692"/>
      <c r="C195" s="692"/>
      <c r="D195" s="692"/>
      <c r="E195" s="692"/>
      <c r="F195" s="692"/>
      <c r="G195" s="692"/>
      <c r="H195" s="692"/>
      <c r="I195" s="644"/>
      <c r="J195" s="644"/>
      <c r="K195" s="633"/>
      <c r="L195" s="696"/>
      <c r="M195" s="697"/>
      <c r="N195" s="697"/>
      <c r="O195" s="697"/>
      <c r="P195" s="697"/>
      <c r="Q195" s="697"/>
      <c r="R195" s="697"/>
      <c r="S195" s="697"/>
      <c r="T195" s="697"/>
      <c r="U195" s="697"/>
      <c r="V195" s="697"/>
      <c r="W195" s="697"/>
      <c r="X195" s="697"/>
      <c r="Y195" s="697"/>
      <c r="Z195" s="697"/>
      <c r="AA195" s="697"/>
      <c r="AB195" s="697"/>
      <c r="AC195" s="697"/>
      <c r="AD195" s="697"/>
      <c r="AE195" s="697"/>
      <c r="AF195" s="697"/>
      <c r="AG195" s="697"/>
      <c r="AH195" s="697"/>
      <c r="AI195" s="697"/>
      <c r="AJ195" s="697"/>
      <c r="AK195" s="697"/>
      <c r="AL195" s="697"/>
      <c r="AM195" s="697"/>
      <c r="AN195" s="697"/>
      <c r="AO195" s="698"/>
      <c r="AP195" s="633"/>
      <c r="AQ195" s="696"/>
      <c r="AR195" s="697"/>
      <c r="AS195" s="697"/>
      <c r="AT195" s="697"/>
      <c r="AU195" s="697"/>
      <c r="AV195" s="697"/>
      <c r="AW195" s="697"/>
      <c r="AX195" s="697"/>
      <c r="AY195" s="697"/>
      <c r="AZ195" s="697"/>
      <c r="BA195" s="697"/>
      <c r="BB195" s="697"/>
      <c r="BC195" s="697"/>
      <c r="BD195" s="697"/>
      <c r="BE195" s="697"/>
      <c r="BF195" s="697"/>
      <c r="BG195" s="697"/>
      <c r="BH195" s="697"/>
      <c r="BI195" s="697"/>
      <c r="BJ195" s="697"/>
      <c r="BK195" s="697"/>
      <c r="BL195" s="697"/>
      <c r="BM195" s="697"/>
      <c r="BN195" s="697"/>
      <c r="BO195" s="697"/>
      <c r="BP195" s="697"/>
      <c r="BQ195" s="697"/>
      <c r="BR195" s="697"/>
      <c r="BS195" s="697"/>
      <c r="BT195" s="698"/>
      <c r="BU195" s="163"/>
    </row>
    <row r="196" spans="2:82" ht="15.75">
      <c r="B196" s="692"/>
      <c r="C196" s="692"/>
      <c r="D196" s="692"/>
      <c r="E196" s="692"/>
      <c r="F196" s="692"/>
      <c r="G196" s="692"/>
      <c r="H196" s="692"/>
      <c r="I196" s="644"/>
      <c r="J196" s="644"/>
      <c r="K196" s="633"/>
      <c r="L196" s="696"/>
      <c r="M196" s="697"/>
      <c r="N196" s="697"/>
      <c r="O196" s="697"/>
      <c r="P196" s="697"/>
      <c r="Q196" s="697"/>
      <c r="R196" s="697"/>
      <c r="S196" s="697"/>
      <c r="T196" s="697"/>
      <c r="U196" s="697"/>
      <c r="V196" s="697"/>
      <c r="W196" s="697"/>
      <c r="X196" s="697"/>
      <c r="Y196" s="697"/>
      <c r="Z196" s="697"/>
      <c r="AA196" s="697"/>
      <c r="AB196" s="697"/>
      <c r="AC196" s="697"/>
      <c r="AD196" s="697"/>
      <c r="AE196" s="697"/>
      <c r="AF196" s="697"/>
      <c r="AG196" s="697"/>
      <c r="AH196" s="697"/>
      <c r="AI196" s="697"/>
      <c r="AJ196" s="697"/>
      <c r="AK196" s="697"/>
      <c r="AL196" s="697"/>
      <c r="AM196" s="697"/>
      <c r="AN196" s="697"/>
      <c r="AO196" s="698"/>
      <c r="AP196" s="633"/>
      <c r="AQ196" s="696"/>
      <c r="AR196" s="697"/>
      <c r="AS196" s="697"/>
      <c r="AT196" s="697"/>
      <c r="AU196" s="697"/>
      <c r="AV196" s="697"/>
      <c r="AW196" s="697"/>
      <c r="AX196" s="697"/>
      <c r="AY196" s="697"/>
      <c r="AZ196" s="697"/>
      <c r="BA196" s="697"/>
      <c r="BB196" s="697"/>
      <c r="BC196" s="697"/>
      <c r="BD196" s="697"/>
      <c r="BE196" s="697"/>
      <c r="BF196" s="697"/>
      <c r="BG196" s="697"/>
      <c r="BH196" s="697"/>
      <c r="BI196" s="697"/>
      <c r="BJ196" s="697"/>
      <c r="BK196" s="697"/>
      <c r="BL196" s="697"/>
      <c r="BM196" s="697"/>
      <c r="BN196" s="697"/>
      <c r="BO196" s="697"/>
      <c r="BP196" s="697"/>
      <c r="BQ196" s="697"/>
      <c r="BR196" s="697"/>
      <c r="BS196" s="697"/>
      <c r="BT196" s="698"/>
      <c r="BU196" s="163"/>
    </row>
    <row r="197" spans="2:82" ht="15.75">
      <c r="B197" s="692"/>
      <c r="C197" s="692"/>
      <c r="D197" s="692"/>
      <c r="E197" s="692"/>
      <c r="F197" s="692"/>
      <c r="G197" s="692"/>
      <c r="H197" s="692"/>
      <c r="I197" s="644"/>
      <c r="J197" s="644"/>
      <c r="K197" s="633"/>
      <c r="L197" s="696"/>
      <c r="M197" s="697"/>
      <c r="N197" s="697"/>
      <c r="O197" s="697"/>
      <c r="P197" s="697"/>
      <c r="Q197" s="697"/>
      <c r="R197" s="697"/>
      <c r="S197" s="697"/>
      <c r="T197" s="697"/>
      <c r="U197" s="697"/>
      <c r="V197" s="697"/>
      <c r="W197" s="697"/>
      <c r="X197" s="697"/>
      <c r="Y197" s="697"/>
      <c r="Z197" s="697"/>
      <c r="AA197" s="697"/>
      <c r="AB197" s="697"/>
      <c r="AC197" s="697"/>
      <c r="AD197" s="697"/>
      <c r="AE197" s="697"/>
      <c r="AF197" s="697"/>
      <c r="AG197" s="697"/>
      <c r="AH197" s="697"/>
      <c r="AI197" s="697"/>
      <c r="AJ197" s="697"/>
      <c r="AK197" s="697"/>
      <c r="AL197" s="697"/>
      <c r="AM197" s="697"/>
      <c r="AN197" s="697"/>
      <c r="AO197" s="698"/>
      <c r="AP197" s="633"/>
      <c r="AQ197" s="696"/>
      <c r="AR197" s="697"/>
      <c r="AS197" s="697"/>
      <c r="AT197" s="697"/>
      <c r="AU197" s="697"/>
      <c r="AV197" s="697"/>
      <c r="AW197" s="697"/>
      <c r="AX197" s="697"/>
      <c r="AY197" s="697"/>
      <c r="AZ197" s="697"/>
      <c r="BA197" s="697"/>
      <c r="BB197" s="697"/>
      <c r="BC197" s="697"/>
      <c r="BD197" s="697"/>
      <c r="BE197" s="697"/>
      <c r="BF197" s="697"/>
      <c r="BG197" s="697"/>
      <c r="BH197" s="697"/>
      <c r="BI197" s="697"/>
      <c r="BJ197" s="697"/>
      <c r="BK197" s="697"/>
      <c r="BL197" s="697"/>
      <c r="BM197" s="697"/>
      <c r="BN197" s="697"/>
      <c r="BO197" s="697"/>
      <c r="BP197" s="697"/>
      <c r="BQ197" s="697"/>
      <c r="BR197" s="697"/>
      <c r="BS197" s="697"/>
      <c r="BT197" s="698"/>
      <c r="BU197" s="163"/>
    </row>
    <row r="198" spans="2:82" ht="15.75">
      <c r="B198" s="692"/>
      <c r="C198" s="692"/>
      <c r="D198" s="692"/>
      <c r="E198" s="692"/>
      <c r="F198" s="692"/>
      <c r="G198" s="692"/>
      <c r="H198" s="692"/>
      <c r="I198" s="644"/>
      <c r="J198" s="644"/>
      <c r="K198" s="633"/>
      <c r="L198" s="696"/>
      <c r="M198" s="697"/>
      <c r="N198" s="697"/>
      <c r="O198" s="697"/>
      <c r="P198" s="697"/>
      <c r="Q198" s="697"/>
      <c r="R198" s="697"/>
      <c r="S198" s="697"/>
      <c r="T198" s="697"/>
      <c r="U198" s="697"/>
      <c r="V198" s="697"/>
      <c r="W198" s="697"/>
      <c r="X198" s="697"/>
      <c r="Y198" s="697"/>
      <c r="Z198" s="697"/>
      <c r="AA198" s="697"/>
      <c r="AB198" s="697"/>
      <c r="AC198" s="697"/>
      <c r="AD198" s="697"/>
      <c r="AE198" s="697"/>
      <c r="AF198" s="697"/>
      <c r="AG198" s="697"/>
      <c r="AH198" s="697"/>
      <c r="AI198" s="697"/>
      <c r="AJ198" s="697"/>
      <c r="AK198" s="697"/>
      <c r="AL198" s="697"/>
      <c r="AM198" s="697"/>
      <c r="AN198" s="697"/>
      <c r="AO198" s="698"/>
      <c r="AP198" s="633"/>
      <c r="AQ198" s="696"/>
      <c r="AR198" s="697"/>
      <c r="AS198" s="697"/>
      <c r="AT198" s="697"/>
      <c r="AU198" s="697"/>
      <c r="AV198" s="697"/>
      <c r="AW198" s="697"/>
      <c r="AX198" s="697"/>
      <c r="AY198" s="697"/>
      <c r="AZ198" s="697"/>
      <c r="BA198" s="697"/>
      <c r="BB198" s="697"/>
      <c r="BC198" s="697"/>
      <c r="BD198" s="697"/>
      <c r="BE198" s="697"/>
      <c r="BF198" s="697"/>
      <c r="BG198" s="697"/>
      <c r="BH198" s="697"/>
      <c r="BI198" s="697"/>
      <c r="BJ198" s="697"/>
      <c r="BK198" s="697"/>
      <c r="BL198" s="697"/>
      <c r="BM198" s="697"/>
      <c r="BN198" s="697"/>
      <c r="BO198" s="697"/>
      <c r="BP198" s="697"/>
      <c r="BQ198" s="697"/>
      <c r="BR198" s="697"/>
      <c r="BS198" s="697"/>
      <c r="BT198" s="698"/>
      <c r="BU198" s="163"/>
    </row>
    <row r="199" spans="2:82" ht="15.75">
      <c r="B199" s="692"/>
      <c r="C199" s="692"/>
      <c r="D199" s="692"/>
      <c r="E199" s="692"/>
      <c r="F199" s="692"/>
      <c r="G199" s="692"/>
      <c r="H199" s="692"/>
      <c r="I199" s="644"/>
      <c r="J199" s="644"/>
      <c r="K199" s="633"/>
      <c r="L199" s="696"/>
      <c r="M199" s="697"/>
      <c r="N199" s="697"/>
      <c r="O199" s="697"/>
      <c r="P199" s="697"/>
      <c r="Q199" s="697"/>
      <c r="R199" s="697"/>
      <c r="S199" s="697"/>
      <c r="T199" s="697"/>
      <c r="U199" s="697"/>
      <c r="V199" s="697"/>
      <c r="W199" s="697"/>
      <c r="X199" s="697"/>
      <c r="Y199" s="697"/>
      <c r="Z199" s="697"/>
      <c r="AA199" s="697"/>
      <c r="AB199" s="697"/>
      <c r="AC199" s="697"/>
      <c r="AD199" s="697"/>
      <c r="AE199" s="697"/>
      <c r="AF199" s="697"/>
      <c r="AG199" s="697"/>
      <c r="AH199" s="697"/>
      <c r="AI199" s="697"/>
      <c r="AJ199" s="697"/>
      <c r="AK199" s="697"/>
      <c r="AL199" s="697"/>
      <c r="AM199" s="697"/>
      <c r="AN199" s="697"/>
      <c r="AO199" s="698"/>
      <c r="AP199" s="633"/>
      <c r="AQ199" s="696"/>
      <c r="AR199" s="697"/>
      <c r="AS199" s="697"/>
      <c r="AT199" s="697"/>
      <c r="AU199" s="697"/>
      <c r="AV199" s="697"/>
      <c r="AW199" s="697"/>
      <c r="AX199" s="697"/>
      <c r="AY199" s="697"/>
      <c r="AZ199" s="697"/>
      <c r="BA199" s="697"/>
      <c r="BB199" s="697"/>
      <c r="BC199" s="697"/>
      <c r="BD199" s="697"/>
      <c r="BE199" s="697"/>
      <c r="BF199" s="697"/>
      <c r="BG199" s="697"/>
      <c r="BH199" s="697"/>
      <c r="BI199" s="697"/>
      <c r="BJ199" s="697"/>
      <c r="BK199" s="697"/>
      <c r="BL199" s="697"/>
      <c r="BM199" s="697"/>
      <c r="BN199" s="697"/>
      <c r="BO199" s="697"/>
      <c r="BP199" s="697"/>
      <c r="BQ199" s="697"/>
      <c r="BR199" s="697"/>
      <c r="BS199" s="697"/>
      <c r="BT199" s="698"/>
      <c r="BU199" s="163"/>
    </row>
    <row r="200" spans="2:82" ht="15.75">
      <c r="B200" s="692"/>
      <c r="C200" s="692"/>
      <c r="D200" s="692"/>
      <c r="E200" s="692"/>
      <c r="F200" s="692"/>
      <c r="G200" s="692"/>
      <c r="H200" s="692"/>
      <c r="I200" s="644"/>
      <c r="J200" s="644"/>
      <c r="K200" s="633"/>
      <c r="L200" s="696"/>
      <c r="M200" s="697"/>
      <c r="N200" s="697"/>
      <c r="O200" s="697"/>
      <c r="P200" s="697"/>
      <c r="Q200" s="697"/>
      <c r="R200" s="697"/>
      <c r="S200" s="697"/>
      <c r="T200" s="697"/>
      <c r="U200" s="697"/>
      <c r="V200" s="697"/>
      <c r="W200" s="697"/>
      <c r="X200" s="697"/>
      <c r="Y200" s="697"/>
      <c r="Z200" s="697"/>
      <c r="AA200" s="697"/>
      <c r="AB200" s="697"/>
      <c r="AC200" s="697"/>
      <c r="AD200" s="697"/>
      <c r="AE200" s="697"/>
      <c r="AF200" s="697"/>
      <c r="AG200" s="697"/>
      <c r="AH200" s="697"/>
      <c r="AI200" s="697"/>
      <c r="AJ200" s="697"/>
      <c r="AK200" s="697"/>
      <c r="AL200" s="697"/>
      <c r="AM200" s="697"/>
      <c r="AN200" s="697"/>
      <c r="AO200" s="698"/>
      <c r="AP200" s="633"/>
      <c r="AQ200" s="696"/>
      <c r="AR200" s="697"/>
      <c r="AS200" s="697"/>
      <c r="AT200" s="697"/>
      <c r="AU200" s="697"/>
      <c r="AV200" s="697"/>
      <c r="AW200" s="697"/>
      <c r="AX200" s="697"/>
      <c r="AY200" s="697"/>
      <c r="AZ200" s="697"/>
      <c r="BA200" s="697"/>
      <c r="BB200" s="697"/>
      <c r="BC200" s="697"/>
      <c r="BD200" s="697"/>
      <c r="BE200" s="697"/>
      <c r="BF200" s="697"/>
      <c r="BG200" s="697"/>
      <c r="BH200" s="697"/>
      <c r="BI200" s="697"/>
      <c r="BJ200" s="697"/>
      <c r="BK200" s="697"/>
      <c r="BL200" s="697"/>
      <c r="BM200" s="697"/>
      <c r="BN200" s="697"/>
      <c r="BO200" s="697"/>
      <c r="BP200" s="697"/>
      <c r="BQ200" s="697"/>
      <c r="BR200" s="697"/>
      <c r="BS200" s="697"/>
      <c r="BT200" s="698"/>
      <c r="BU200" s="163"/>
    </row>
    <row r="201" spans="2:82" ht="15.75">
      <c r="B201" s="692"/>
      <c r="C201" s="692"/>
      <c r="D201" s="692"/>
      <c r="E201" s="692"/>
      <c r="F201" s="692"/>
      <c r="G201" s="692"/>
      <c r="H201" s="692"/>
      <c r="I201" s="644"/>
      <c r="J201" s="644"/>
      <c r="K201" s="633"/>
      <c r="L201" s="696"/>
      <c r="M201" s="697"/>
      <c r="N201" s="697"/>
      <c r="O201" s="697"/>
      <c r="P201" s="697"/>
      <c r="Q201" s="697"/>
      <c r="R201" s="697"/>
      <c r="S201" s="697"/>
      <c r="T201" s="697"/>
      <c r="U201" s="697"/>
      <c r="V201" s="697"/>
      <c r="W201" s="697"/>
      <c r="X201" s="697"/>
      <c r="Y201" s="697"/>
      <c r="Z201" s="697"/>
      <c r="AA201" s="697"/>
      <c r="AB201" s="697"/>
      <c r="AC201" s="697"/>
      <c r="AD201" s="697"/>
      <c r="AE201" s="697"/>
      <c r="AF201" s="697"/>
      <c r="AG201" s="697"/>
      <c r="AH201" s="697"/>
      <c r="AI201" s="697"/>
      <c r="AJ201" s="697"/>
      <c r="AK201" s="697"/>
      <c r="AL201" s="697"/>
      <c r="AM201" s="697"/>
      <c r="AN201" s="697"/>
      <c r="AO201" s="698"/>
      <c r="AP201" s="633"/>
      <c r="AQ201" s="696"/>
      <c r="AR201" s="697"/>
      <c r="AS201" s="697"/>
      <c r="AT201" s="697"/>
      <c r="AU201" s="697"/>
      <c r="AV201" s="697"/>
      <c r="AW201" s="697"/>
      <c r="AX201" s="697"/>
      <c r="AY201" s="697"/>
      <c r="AZ201" s="697"/>
      <c r="BA201" s="697"/>
      <c r="BB201" s="697"/>
      <c r="BC201" s="697"/>
      <c r="BD201" s="697"/>
      <c r="BE201" s="697"/>
      <c r="BF201" s="697"/>
      <c r="BG201" s="697"/>
      <c r="BH201" s="697"/>
      <c r="BI201" s="697"/>
      <c r="BJ201" s="697"/>
      <c r="BK201" s="697"/>
      <c r="BL201" s="697"/>
      <c r="BM201" s="697"/>
      <c r="BN201" s="697"/>
      <c r="BO201" s="697"/>
      <c r="BP201" s="697"/>
      <c r="BQ201" s="697"/>
      <c r="BR201" s="697"/>
      <c r="BS201" s="697"/>
      <c r="BT201" s="698"/>
      <c r="BU201" s="163"/>
    </row>
    <row r="202" spans="2:82" ht="15.75">
      <c r="B202" s="692"/>
      <c r="C202" s="692"/>
      <c r="D202" s="692"/>
      <c r="E202" s="692"/>
      <c r="F202" s="692"/>
      <c r="G202" s="692"/>
      <c r="H202" s="692"/>
      <c r="I202" s="644"/>
      <c r="J202" s="644"/>
      <c r="K202" s="633"/>
      <c r="L202" s="696"/>
      <c r="M202" s="697"/>
      <c r="N202" s="697"/>
      <c r="O202" s="697"/>
      <c r="P202" s="697"/>
      <c r="Q202" s="697"/>
      <c r="R202" s="697"/>
      <c r="S202" s="697"/>
      <c r="T202" s="697"/>
      <c r="U202" s="697"/>
      <c r="V202" s="697"/>
      <c r="W202" s="697"/>
      <c r="X202" s="697"/>
      <c r="Y202" s="697"/>
      <c r="Z202" s="697"/>
      <c r="AA202" s="697"/>
      <c r="AB202" s="697"/>
      <c r="AC202" s="697"/>
      <c r="AD202" s="697"/>
      <c r="AE202" s="697"/>
      <c r="AF202" s="697"/>
      <c r="AG202" s="697"/>
      <c r="AH202" s="697"/>
      <c r="AI202" s="697"/>
      <c r="AJ202" s="697"/>
      <c r="AK202" s="697"/>
      <c r="AL202" s="697"/>
      <c r="AM202" s="697"/>
      <c r="AN202" s="697"/>
      <c r="AO202" s="698"/>
      <c r="AP202" s="633"/>
      <c r="AQ202" s="696"/>
      <c r="AR202" s="697"/>
      <c r="AS202" s="697"/>
      <c r="AT202" s="697"/>
      <c r="AU202" s="697"/>
      <c r="AV202" s="697"/>
      <c r="AW202" s="697"/>
      <c r="AX202" s="697"/>
      <c r="AY202" s="697"/>
      <c r="AZ202" s="697"/>
      <c r="BA202" s="697"/>
      <c r="BB202" s="697"/>
      <c r="BC202" s="697"/>
      <c r="BD202" s="697"/>
      <c r="BE202" s="697"/>
      <c r="BF202" s="697"/>
      <c r="BG202" s="697"/>
      <c r="BH202" s="697"/>
      <c r="BI202" s="697"/>
      <c r="BJ202" s="697"/>
      <c r="BK202" s="697"/>
      <c r="BL202" s="697"/>
      <c r="BM202" s="697"/>
      <c r="BN202" s="697"/>
      <c r="BO202" s="697"/>
      <c r="BP202" s="697"/>
      <c r="BQ202" s="697"/>
      <c r="BR202" s="697"/>
      <c r="BS202" s="697"/>
      <c r="BT202" s="698"/>
      <c r="BU202" s="163"/>
    </row>
    <row r="203" spans="2:82" ht="15.75">
      <c r="B203" s="692"/>
      <c r="C203" s="692"/>
      <c r="D203" s="692"/>
      <c r="E203" s="692"/>
      <c r="F203" s="692"/>
      <c r="G203" s="692"/>
      <c r="H203" s="692"/>
      <c r="I203" s="644"/>
      <c r="J203" s="644"/>
      <c r="K203" s="633"/>
      <c r="L203" s="696"/>
      <c r="M203" s="697"/>
      <c r="N203" s="697"/>
      <c r="O203" s="697"/>
      <c r="P203" s="697"/>
      <c r="Q203" s="697"/>
      <c r="R203" s="697"/>
      <c r="S203" s="697"/>
      <c r="T203" s="697"/>
      <c r="U203" s="697"/>
      <c r="V203" s="697"/>
      <c r="W203" s="697"/>
      <c r="X203" s="697"/>
      <c r="Y203" s="697"/>
      <c r="Z203" s="697"/>
      <c r="AA203" s="697"/>
      <c r="AB203" s="697"/>
      <c r="AC203" s="697"/>
      <c r="AD203" s="697"/>
      <c r="AE203" s="697"/>
      <c r="AF203" s="697"/>
      <c r="AG203" s="697"/>
      <c r="AH203" s="697"/>
      <c r="AI203" s="697"/>
      <c r="AJ203" s="697"/>
      <c r="AK203" s="697"/>
      <c r="AL203" s="697"/>
      <c r="AM203" s="697"/>
      <c r="AN203" s="697"/>
      <c r="AO203" s="698"/>
      <c r="AP203" s="633"/>
      <c r="AQ203" s="696"/>
      <c r="AR203" s="697"/>
      <c r="AS203" s="697"/>
      <c r="AT203" s="697"/>
      <c r="AU203" s="697"/>
      <c r="AV203" s="697"/>
      <c r="AW203" s="697"/>
      <c r="AX203" s="697"/>
      <c r="AY203" s="697"/>
      <c r="AZ203" s="697"/>
      <c r="BA203" s="697"/>
      <c r="BB203" s="697"/>
      <c r="BC203" s="697"/>
      <c r="BD203" s="697"/>
      <c r="BE203" s="697"/>
      <c r="BF203" s="697"/>
      <c r="BG203" s="697"/>
      <c r="BH203" s="697"/>
      <c r="BI203" s="697"/>
      <c r="BJ203" s="697"/>
      <c r="BK203" s="697"/>
      <c r="BL203" s="697"/>
      <c r="BM203" s="697"/>
      <c r="BN203" s="697"/>
      <c r="BO203" s="697"/>
      <c r="BP203" s="697"/>
      <c r="BQ203" s="697"/>
      <c r="BR203" s="697"/>
      <c r="BS203" s="697"/>
      <c r="BT203" s="698"/>
      <c r="BU203" s="163"/>
    </row>
    <row r="204" spans="2:82" ht="15.75">
      <c r="B204" s="692"/>
      <c r="C204" s="692"/>
      <c r="D204" s="692"/>
      <c r="E204" s="692"/>
      <c r="F204" s="692"/>
      <c r="G204" s="692"/>
      <c r="H204" s="692"/>
      <c r="I204" s="644"/>
      <c r="J204" s="644"/>
      <c r="K204" s="633"/>
      <c r="L204" s="696"/>
      <c r="M204" s="697"/>
      <c r="N204" s="697"/>
      <c r="O204" s="697"/>
      <c r="P204" s="697"/>
      <c r="Q204" s="697"/>
      <c r="R204" s="697"/>
      <c r="S204" s="697"/>
      <c r="T204" s="697"/>
      <c r="U204" s="697"/>
      <c r="V204" s="697"/>
      <c r="W204" s="697"/>
      <c r="X204" s="697"/>
      <c r="Y204" s="697"/>
      <c r="Z204" s="697"/>
      <c r="AA204" s="697"/>
      <c r="AB204" s="697"/>
      <c r="AC204" s="697"/>
      <c r="AD204" s="697"/>
      <c r="AE204" s="697"/>
      <c r="AF204" s="697"/>
      <c r="AG204" s="697"/>
      <c r="AH204" s="697"/>
      <c r="AI204" s="697"/>
      <c r="AJ204" s="697"/>
      <c r="AK204" s="697"/>
      <c r="AL204" s="697"/>
      <c r="AM204" s="697"/>
      <c r="AN204" s="697"/>
      <c r="AO204" s="698"/>
      <c r="AP204" s="633"/>
      <c r="AQ204" s="696"/>
      <c r="AR204" s="697"/>
      <c r="AS204" s="697"/>
      <c r="AT204" s="697"/>
      <c r="AU204" s="697"/>
      <c r="AV204" s="697"/>
      <c r="AW204" s="697"/>
      <c r="AX204" s="697"/>
      <c r="AY204" s="697"/>
      <c r="AZ204" s="697"/>
      <c r="BA204" s="697"/>
      <c r="BB204" s="697"/>
      <c r="BC204" s="697"/>
      <c r="BD204" s="697"/>
      <c r="BE204" s="697"/>
      <c r="BF204" s="697"/>
      <c r="BG204" s="697"/>
      <c r="BH204" s="697"/>
      <c r="BI204" s="697"/>
      <c r="BJ204" s="697"/>
      <c r="BK204" s="697"/>
      <c r="BL204" s="697"/>
      <c r="BM204" s="697"/>
      <c r="BN204" s="697"/>
      <c r="BO204" s="697"/>
      <c r="BP204" s="697"/>
      <c r="BQ204" s="697"/>
      <c r="BR204" s="697"/>
      <c r="BS204" s="697"/>
      <c r="BT204" s="698"/>
      <c r="BU204" s="163"/>
    </row>
    <row r="205" spans="2:82" ht="15.75">
      <c r="B205" s="692"/>
      <c r="C205" s="692"/>
      <c r="D205" s="692"/>
      <c r="E205" s="692"/>
      <c r="F205" s="692"/>
      <c r="G205" s="692"/>
      <c r="H205" s="692"/>
      <c r="I205" s="644"/>
      <c r="J205" s="644"/>
      <c r="K205" s="633"/>
      <c r="L205" s="696"/>
      <c r="M205" s="697"/>
      <c r="N205" s="697"/>
      <c r="O205" s="697"/>
      <c r="P205" s="697"/>
      <c r="Q205" s="697"/>
      <c r="R205" s="697"/>
      <c r="S205" s="697"/>
      <c r="T205" s="697"/>
      <c r="U205" s="697"/>
      <c r="V205" s="697"/>
      <c r="W205" s="697"/>
      <c r="X205" s="697"/>
      <c r="Y205" s="697"/>
      <c r="Z205" s="697"/>
      <c r="AA205" s="697"/>
      <c r="AB205" s="697"/>
      <c r="AC205" s="697"/>
      <c r="AD205" s="697"/>
      <c r="AE205" s="697"/>
      <c r="AF205" s="697"/>
      <c r="AG205" s="697"/>
      <c r="AH205" s="697"/>
      <c r="AI205" s="697"/>
      <c r="AJ205" s="697"/>
      <c r="AK205" s="697"/>
      <c r="AL205" s="697"/>
      <c r="AM205" s="697"/>
      <c r="AN205" s="697"/>
      <c r="AO205" s="698"/>
      <c r="AP205" s="633"/>
      <c r="AQ205" s="696"/>
      <c r="AR205" s="697"/>
      <c r="AS205" s="697"/>
      <c r="AT205" s="697"/>
      <c r="AU205" s="697"/>
      <c r="AV205" s="697"/>
      <c r="AW205" s="697"/>
      <c r="AX205" s="697"/>
      <c r="AY205" s="697"/>
      <c r="AZ205" s="697"/>
      <c r="BA205" s="697"/>
      <c r="BB205" s="697"/>
      <c r="BC205" s="697"/>
      <c r="BD205" s="697"/>
      <c r="BE205" s="697"/>
      <c r="BF205" s="697"/>
      <c r="BG205" s="697"/>
      <c r="BH205" s="697"/>
      <c r="BI205" s="697"/>
      <c r="BJ205" s="697"/>
      <c r="BK205" s="697"/>
      <c r="BL205" s="697"/>
      <c r="BM205" s="697"/>
      <c r="BN205" s="697"/>
      <c r="BO205" s="697"/>
      <c r="BP205" s="697"/>
      <c r="BQ205" s="697"/>
      <c r="BR205" s="697"/>
      <c r="BS205" s="697"/>
      <c r="BT205" s="698"/>
      <c r="BU205" s="163"/>
    </row>
    <row r="206" spans="2:82" ht="15.75">
      <c r="B206" s="692"/>
      <c r="C206" s="692"/>
      <c r="D206" s="692"/>
      <c r="E206" s="692"/>
      <c r="F206" s="692"/>
      <c r="G206" s="692"/>
      <c r="H206" s="692"/>
      <c r="I206" s="644"/>
      <c r="J206" s="644"/>
      <c r="K206" s="633"/>
      <c r="L206" s="696"/>
      <c r="M206" s="697"/>
      <c r="N206" s="697"/>
      <c r="O206" s="697"/>
      <c r="P206" s="697"/>
      <c r="Q206" s="697"/>
      <c r="R206" s="697"/>
      <c r="S206" s="697"/>
      <c r="T206" s="697"/>
      <c r="U206" s="697"/>
      <c r="V206" s="697"/>
      <c r="W206" s="697"/>
      <c r="X206" s="697"/>
      <c r="Y206" s="697"/>
      <c r="Z206" s="697"/>
      <c r="AA206" s="697"/>
      <c r="AB206" s="697"/>
      <c r="AC206" s="697"/>
      <c r="AD206" s="697"/>
      <c r="AE206" s="697"/>
      <c r="AF206" s="697"/>
      <c r="AG206" s="697"/>
      <c r="AH206" s="697"/>
      <c r="AI206" s="697"/>
      <c r="AJ206" s="697"/>
      <c r="AK206" s="697"/>
      <c r="AL206" s="697"/>
      <c r="AM206" s="697"/>
      <c r="AN206" s="697"/>
      <c r="AO206" s="698"/>
      <c r="AP206" s="633"/>
      <c r="AQ206" s="696"/>
      <c r="AR206" s="697"/>
      <c r="AS206" s="697"/>
      <c r="AT206" s="697"/>
      <c r="AU206" s="697"/>
      <c r="AV206" s="697"/>
      <c r="AW206" s="697"/>
      <c r="AX206" s="697"/>
      <c r="AY206" s="697"/>
      <c r="AZ206" s="697"/>
      <c r="BA206" s="697"/>
      <c r="BB206" s="697"/>
      <c r="BC206" s="697"/>
      <c r="BD206" s="697"/>
      <c r="BE206" s="697"/>
      <c r="BF206" s="697"/>
      <c r="BG206" s="697"/>
      <c r="BH206" s="697"/>
      <c r="BI206" s="697"/>
      <c r="BJ206" s="697"/>
      <c r="BK206" s="697"/>
      <c r="BL206" s="697"/>
      <c r="BM206" s="697"/>
      <c r="BN206" s="697"/>
      <c r="BO206" s="697"/>
      <c r="BP206" s="697"/>
      <c r="BQ206" s="697"/>
      <c r="BR206" s="697"/>
      <c r="BS206" s="697"/>
      <c r="BT206" s="698"/>
      <c r="BU206" s="163"/>
    </row>
    <row r="207" spans="2:82" ht="15.75">
      <c r="B207" s="692"/>
      <c r="C207" s="692"/>
      <c r="D207" s="692"/>
      <c r="E207" s="692"/>
      <c r="F207" s="692"/>
      <c r="G207" s="692"/>
      <c r="H207" s="692"/>
      <c r="I207" s="644"/>
      <c r="J207" s="644"/>
      <c r="K207" s="633"/>
      <c r="L207" s="696"/>
      <c r="M207" s="697"/>
      <c r="N207" s="697"/>
      <c r="O207" s="697"/>
      <c r="P207" s="697"/>
      <c r="Q207" s="697"/>
      <c r="R207" s="697"/>
      <c r="S207" s="697"/>
      <c r="T207" s="697"/>
      <c r="U207" s="697"/>
      <c r="V207" s="697"/>
      <c r="W207" s="697"/>
      <c r="X207" s="697"/>
      <c r="Y207" s="697"/>
      <c r="Z207" s="697"/>
      <c r="AA207" s="697"/>
      <c r="AB207" s="697"/>
      <c r="AC207" s="697"/>
      <c r="AD207" s="697"/>
      <c r="AE207" s="697"/>
      <c r="AF207" s="697"/>
      <c r="AG207" s="697"/>
      <c r="AH207" s="697"/>
      <c r="AI207" s="697"/>
      <c r="AJ207" s="697"/>
      <c r="AK207" s="697"/>
      <c r="AL207" s="697"/>
      <c r="AM207" s="697"/>
      <c r="AN207" s="697"/>
      <c r="AO207" s="698"/>
      <c r="AP207" s="633"/>
      <c r="AQ207" s="696"/>
      <c r="AR207" s="697"/>
      <c r="AS207" s="697"/>
      <c r="AT207" s="697"/>
      <c r="AU207" s="697"/>
      <c r="AV207" s="697"/>
      <c r="AW207" s="697"/>
      <c r="AX207" s="697"/>
      <c r="AY207" s="697"/>
      <c r="AZ207" s="697"/>
      <c r="BA207" s="697"/>
      <c r="BB207" s="697"/>
      <c r="BC207" s="697"/>
      <c r="BD207" s="697"/>
      <c r="BE207" s="697"/>
      <c r="BF207" s="697"/>
      <c r="BG207" s="697"/>
      <c r="BH207" s="697"/>
      <c r="BI207" s="697"/>
      <c r="BJ207" s="697"/>
      <c r="BK207" s="697"/>
      <c r="BL207" s="697"/>
      <c r="BM207" s="697"/>
      <c r="BN207" s="697"/>
      <c r="BO207" s="697"/>
      <c r="BP207" s="697"/>
      <c r="BQ207" s="697"/>
      <c r="BR207" s="697"/>
      <c r="BS207" s="697"/>
      <c r="BT207" s="698"/>
      <c r="BU207" s="163"/>
    </row>
    <row r="208" spans="2:82">
      <c r="B208" s="692"/>
      <c r="C208" s="692"/>
      <c r="D208" s="692"/>
      <c r="E208" s="692"/>
      <c r="F208" s="692"/>
      <c r="G208" s="692"/>
      <c r="H208" s="692"/>
      <c r="I208" s="644"/>
      <c r="J208" s="644"/>
      <c r="K208" s="633"/>
      <c r="L208" s="696"/>
      <c r="M208" s="697"/>
      <c r="N208" s="697"/>
      <c r="O208" s="697"/>
      <c r="P208" s="697"/>
      <c r="Q208" s="697"/>
      <c r="R208" s="697"/>
      <c r="S208" s="697"/>
      <c r="T208" s="697"/>
      <c r="U208" s="697"/>
      <c r="V208" s="697"/>
      <c r="W208" s="697"/>
      <c r="X208" s="697"/>
      <c r="Y208" s="697"/>
      <c r="Z208" s="697"/>
      <c r="AA208" s="697"/>
      <c r="AB208" s="697"/>
      <c r="AC208" s="697"/>
      <c r="AD208" s="697"/>
      <c r="AE208" s="697"/>
      <c r="AF208" s="697"/>
      <c r="AG208" s="697"/>
      <c r="AH208" s="697"/>
      <c r="AI208" s="697"/>
      <c r="AJ208" s="697"/>
      <c r="AK208" s="697"/>
      <c r="AL208" s="697"/>
      <c r="AM208" s="697"/>
      <c r="AN208" s="697"/>
      <c r="AO208" s="698"/>
      <c r="AP208" s="633"/>
      <c r="AQ208" s="696"/>
      <c r="AR208" s="697"/>
      <c r="AS208" s="697"/>
      <c r="AT208" s="697"/>
      <c r="AU208" s="697"/>
      <c r="AV208" s="697"/>
      <c r="AW208" s="697"/>
      <c r="AX208" s="697"/>
      <c r="AY208" s="697"/>
      <c r="AZ208" s="697"/>
      <c r="BA208" s="697"/>
      <c r="BB208" s="697"/>
      <c r="BC208" s="697"/>
      <c r="BD208" s="697"/>
      <c r="BE208" s="697"/>
      <c r="BF208" s="697"/>
      <c r="BG208" s="697"/>
      <c r="BH208" s="697"/>
      <c r="BI208" s="697"/>
      <c r="BJ208" s="697"/>
      <c r="BK208" s="697"/>
      <c r="BL208" s="697"/>
      <c r="BM208" s="697"/>
      <c r="BN208" s="697"/>
      <c r="BO208" s="697"/>
      <c r="BP208" s="697"/>
      <c r="BQ208" s="697"/>
      <c r="BR208" s="697"/>
      <c r="BS208" s="697"/>
      <c r="BT208" s="698"/>
    </row>
    <row r="209" spans="2:73">
      <c r="B209" s="692"/>
      <c r="C209" s="692"/>
      <c r="D209" s="692"/>
      <c r="E209" s="692"/>
      <c r="F209" s="692"/>
      <c r="G209" s="692"/>
      <c r="H209" s="692"/>
      <c r="I209" s="644"/>
      <c r="J209" s="644"/>
      <c r="K209" s="633"/>
      <c r="L209" s="696"/>
      <c r="M209" s="697"/>
      <c r="N209" s="697"/>
      <c r="O209" s="697"/>
      <c r="P209" s="697"/>
      <c r="Q209" s="697"/>
      <c r="R209" s="697"/>
      <c r="S209" s="697"/>
      <c r="T209" s="697"/>
      <c r="U209" s="697"/>
      <c r="V209" s="697"/>
      <c r="W209" s="697"/>
      <c r="X209" s="697"/>
      <c r="Y209" s="697"/>
      <c r="Z209" s="697"/>
      <c r="AA209" s="697"/>
      <c r="AB209" s="697"/>
      <c r="AC209" s="697"/>
      <c r="AD209" s="697"/>
      <c r="AE209" s="697"/>
      <c r="AF209" s="697"/>
      <c r="AG209" s="697"/>
      <c r="AH209" s="697"/>
      <c r="AI209" s="697"/>
      <c r="AJ209" s="697"/>
      <c r="AK209" s="697"/>
      <c r="AL209" s="697"/>
      <c r="AM209" s="697"/>
      <c r="AN209" s="697"/>
      <c r="AO209" s="698"/>
      <c r="AP209" s="633"/>
      <c r="AQ209" s="696"/>
      <c r="AR209" s="697"/>
      <c r="AS209" s="697"/>
      <c r="AT209" s="697"/>
      <c r="AU209" s="697"/>
      <c r="AV209" s="697"/>
      <c r="AW209" s="697"/>
      <c r="AX209" s="697"/>
      <c r="AY209" s="697"/>
      <c r="AZ209" s="697"/>
      <c r="BA209" s="697"/>
      <c r="BB209" s="697"/>
      <c r="BC209" s="697"/>
      <c r="BD209" s="697"/>
      <c r="BE209" s="697"/>
      <c r="BF209" s="697"/>
      <c r="BG209" s="697"/>
      <c r="BH209" s="697"/>
      <c r="BI209" s="697"/>
      <c r="BJ209" s="697"/>
      <c r="BK209" s="697"/>
      <c r="BL209" s="697"/>
      <c r="BM209" s="697"/>
      <c r="BN209" s="697"/>
      <c r="BO209" s="697"/>
      <c r="BP209" s="697"/>
      <c r="BQ209" s="697"/>
      <c r="BR209" s="697"/>
      <c r="BS209" s="697"/>
      <c r="BT209" s="698"/>
    </row>
    <row r="210" spans="2:73">
      <c r="B210" s="692"/>
      <c r="C210" s="692"/>
      <c r="D210" s="692"/>
      <c r="E210" s="692"/>
      <c r="F210" s="692"/>
      <c r="G210" s="692"/>
      <c r="H210" s="692"/>
      <c r="I210" s="644"/>
      <c r="J210" s="644"/>
      <c r="K210" s="633"/>
      <c r="L210" s="696"/>
      <c r="M210" s="697"/>
      <c r="N210" s="697"/>
      <c r="O210" s="697"/>
      <c r="P210" s="697"/>
      <c r="Q210" s="697"/>
      <c r="R210" s="697"/>
      <c r="S210" s="697"/>
      <c r="T210" s="697"/>
      <c r="U210" s="697"/>
      <c r="V210" s="697"/>
      <c r="W210" s="697"/>
      <c r="X210" s="697"/>
      <c r="Y210" s="697"/>
      <c r="Z210" s="697"/>
      <c r="AA210" s="697"/>
      <c r="AB210" s="697"/>
      <c r="AC210" s="697"/>
      <c r="AD210" s="697"/>
      <c r="AE210" s="697"/>
      <c r="AF210" s="697"/>
      <c r="AG210" s="697"/>
      <c r="AH210" s="697"/>
      <c r="AI210" s="697"/>
      <c r="AJ210" s="697"/>
      <c r="AK210" s="697"/>
      <c r="AL210" s="697"/>
      <c r="AM210" s="697"/>
      <c r="AN210" s="697"/>
      <c r="AO210" s="698"/>
      <c r="AP210" s="633"/>
      <c r="AQ210" s="696"/>
      <c r="AR210" s="697"/>
      <c r="AS210" s="697"/>
      <c r="AT210" s="697"/>
      <c r="AU210" s="697"/>
      <c r="AV210" s="697"/>
      <c r="AW210" s="697"/>
      <c r="AX210" s="697"/>
      <c r="AY210" s="697"/>
      <c r="AZ210" s="697"/>
      <c r="BA210" s="697"/>
      <c r="BB210" s="697"/>
      <c r="BC210" s="697"/>
      <c r="BD210" s="697"/>
      <c r="BE210" s="697"/>
      <c r="BF210" s="697"/>
      <c r="BG210" s="697"/>
      <c r="BH210" s="697"/>
      <c r="BI210" s="697"/>
      <c r="BJ210" s="697"/>
      <c r="BK210" s="697"/>
      <c r="BL210" s="697"/>
      <c r="BM210" s="697"/>
      <c r="BN210" s="697"/>
      <c r="BO210" s="697"/>
      <c r="BP210" s="697"/>
      <c r="BQ210" s="697"/>
      <c r="BR210" s="697"/>
      <c r="BS210" s="697"/>
      <c r="BT210" s="698"/>
    </row>
    <row r="211" spans="2:73" ht="15.75">
      <c r="B211" s="692"/>
      <c r="C211" s="692"/>
      <c r="D211" s="692"/>
      <c r="E211" s="692"/>
      <c r="F211" s="692"/>
      <c r="G211" s="692"/>
      <c r="H211" s="692"/>
      <c r="I211" s="644"/>
      <c r="J211" s="644"/>
      <c r="K211" s="633"/>
      <c r="L211" s="696"/>
      <c r="M211" s="697"/>
      <c r="N211" s="697"/>
      <c r="O211" s="697"/>
      <c r="P211" s="697"/>
      <c r="Q211" s="697"/>
      <c r="R211" s="697"/>
      <c r="S211" s="697"/>
      <c r="T211" s="697"/>
      <c r="U211" s="697"/>
      <c r="V211" s="697"/>
      <c r="W211" s="697"/>
      <c r="X211" s="697"/>
      <c r="Y211" s="697"/>
      <c r="Z211" s="697"/>
      <c r="AA211" s="697"/>
      <c r="AB211" s="697"/>
      <c r="AC211" s="697"/>
      <c r="AD211" s="697"/>
      <c r="AE211" s="697"/>
      <c r="AF211" s="697"/>
      <c r="AG211" s="697"/>
      <c r="AH211" s="697"/>
      <c r="AI211" s="697"/>
      <c r="AJ211" s="697"/>
      <c r="AK211" s="697"/>
      <c r="AL211" s="697"/>
      <c r="AM211" s="697"/>
      <c r="AN211" s="697"/>
      <c r="AO211" s="698"/>
      <c r="AP211" s="633"/>
      <c r="AQ211" s="696"/>
      <c r="AR211" s="697"/>
      <c r="AS211" s="697"/>
      <c r="AT211" s="697"/>
      <c r="AU211" s="697"/>
      <c r="AV211" s="697"/>
      <c r="AW211" s="697"/>
      <c r="AX211" s="697"/>
      <c r="AY211" s="697"/>
      <c r="AZ211" s="697"/>
      <c r="BA211" s="697"/>
      <c r="BB211" s="697"/>
      <c r="BC211" s="697"/>
      <c r="BD211" s="697"/>
      <c r="BE211" s="697"/>
      <c r="BF211" s="697"/>
      <c r="BG211" s="697"/>
      <c r="BH211" s="697"/>
      <c r="BI211" s="697"/>
      <c r="BJ211" s="697"/>
      <c r="BK211" s="697"/>
      <c r="BL211" s="697"/>
      <c r="BM211" s="697"/>
      <c r="BN211" s="697"/>
      <c r="BO211" s="697"/>
      <c r="BP211" s="697"/>
      <c r="BQ211" s="697"/>
      <c r="BR211" s="697"/>
      <c r="BS211" s="697"/>
      <c r="BT211" s="698"/>
      <c r="BU211" s="163"/>
    </row>
    <row r="212" spans="2:73" ht="15.75">
      <c r="B212" s="692"/>
      <c r="C212" s="692"/>
      <c r="D212" s="692"/>
      <c r="E212" s="692"/>
      <c r="F212" s="692"/>
      <c r="G212" s="692"/>
      <c r="H212" s="692"/>
      <c r="I212" s="644"/>
      <c r="J212" s="644"/>
      <c r="K212" s="633"/>
      <c r="L212" s="696"/>
      <c r="M212" s="697"/>
      <c r="N212" s="697"/>
      <c r="O212" s="697"/>
      <c r="P212" s="697"/>
      <c r="Q212" s="697"/>
      <c r="R212" s="697"/>
      <c r="S212" s="697"/>
      <c r="T212" s="697"/>
      <c r="U212" s="697"/>
      <c r="V212" s="697"/>
      <c r="W212" s="697"/>
      <c r="X212" s="697"/>
      <c r="Y212" s="697"/>
      <c r="Z212" s="697"/>
      <c r="AA212" s="697"/>
      <c r="AB212" s="697"/>
      <c r="AC212" s="697"/>
      <c r="AD212" s="697"/>
      <c r="AE212" s="697"/>
      <c r="AF212" s="697"/>
      <c r="AG212" s="697"/>
      <c r="AH212" s="697"/>
      <c r="AI212" s="697"/>
      <c r="AJ212" s="697"/>
      <c r="AK212" s="697"/>
      <c r="AL212" s="697"/>
      <c r="AM212" s="697"/>
      <c r="AN212" s="697"/>
      <c r="AO212" s="698"/>
      <c r="AP212" s="633"/>
      <c r="AQ212" s="696"/>
      <c r="AR212" s="697"/>
      <c r="AS212" s="697"/>
      <c r="AT212" s="697"/>
      <c r="AU212" s="697"/>
      <c r="AV212" s="697"/>
      <c r="AW212" s="697"/>
      <c r="AX212" s="697"/>
      <c r="AY212" s="697"/>
      <c r="AZ212" s="697"/>
      <c r="BA212" s="697"/>
      <c r="BB212" s="697"/>
      <c r="BC212" s="697"/>
      <c r="BD212" s="697"/>
      <c r="BE212" s="697"/>
      <c r="BF212" s="697"/>
      <c r="BG212" s="697"/>
      <c r="BH212" s="697"/>
      <c r="BI212" s="697"/>
      <c r="BJ212" s="697"/>
      <c r="BK212" s="697"/>
      <c r="BL212" s="697"/>
      <c r="BM212" s="697"/>
      <c r="BN212" s="697"/>
      <c r="BO212" s="697"/>
      <c r="BP212" s="697"/>
      <c r="BQ212" s="697"/>
      <c r="BR212" s="697"/>
      <c r="BS212" s="697"/>
      <c r="BT212" s="698"/>
      <c r="BU212" s="163"/>
    </row>
    <row r="213" spans="2:73" ht="15.75">
      <c r="B213" s="692"/>
      <c r="C213" s="692"/>
      <c r="D213" s="692"/>
      <c r="E213" s="692"/>
      <c r="F213" s="692"/>
      <c r="G213" s="692"/>
      <c r="H213" s="692"/>
      <c r="I213" s="644"/>
      <c r="J213" s="644"/>
      <c r="K213" s="633"/>
      <c r="L213" s="696"/>
      <c r="M213" s="697"/>
      <c r="N213" s="697"/>
      <c r="O213" s="697"/>
      <c r="P213" s="697"/>
      <c r="Q213" s="697"/>
      <c r="R213" s="697"/>
      <c r="S213" s="697"/>
      <c r="T213" s="697"/>
      <c r="U213" s="697"/>
      <c r="V213" s="697"/>
      <c r="W213" s="697"/>
      <c r="X213" s="697"/>
      <c r="Y213" s="697"/>
      <c r="Z213" s="697"/>
      <c r="AA213" s="697"/>
      <c r="AB213" s="697"/>
      <c r="AC213" s="697"/>
      <c r="AD213" s="697"/>
      <c r="AE213" s="697"/>
      <c r="AF213" s="697"/>
      <c r="AG213" s="697"/>
      <c r="AH213" s="697"/>
      <c r="AI213" s="697"/>
      <c r="AJ213" s="697"/>
      <c r="AK213" s="697"/>
      <c r="AL213" s="697"/>
      <c r="AM213" s="697"/>
      <c r="AN213" s="697"/>
      <c r="AO213" s="698"/>
      <c r="AP213" s="633"/>
      <c r="AQ213" s="696"/>
      <c r="AR213" s="697"/>
      <c r="AS213" s="697"/>
      <c r="AT213" s="697"/>
      <c r="AU213" s="697"/>
      <c r="AV213" s="697"/>
      <c r="AW213" s="697"/>
      <c r="AX213" s="697"/>
      <c r="AY213" s="697"/>
      <c r="AZ213" s="697"/>
      <c r="BA213" s="697"/>
      <c r="BB213" s="697"/>
      <c r="BC213" s="697"/>
      <c r="BD213" s="697"/>
      <c r="BE213" s="697"/>
      <c r="BF213" s="697"/>
      <c r="BG213" s="697"/>
      <c r="BH213" s="697"/>
      <c r="BI213" s="697"/>
      <c r="BJ213" s="697"/>
      <c r="BK213" s="697"/>
      <c r="BL213" s="697"/>
      <c r="BM213" s="697"/>
      <c r="BN213" s="697"/>
      <c r="BO213" s="697"/>
      <c r="BP213" s="697"/>
      <c r="BQ213" s="697"/>
      <c r="BR213" s="697"/>
      <c r="BS213" s="697"/>
      <c r="BT213" s="698"/>
      <c r="BU213" s="163"/>
    </row>
    <row r="214" spans="2:73" ht="15.75">
      <c r="B214" s="692"/>
      <c r="C214" s="692"/>
      <c r="D214" s="692"/>
      <c r="E214" s="692"/>
      <c r="F214" s="692"/>
      <c r="G214" s="692"/>
      <c r="H214" s="692"/>
      <c r="I214" s="644"/>
      <c r="J214" s="644"/>
      <c r="K214" s="633"/>
      <c r="L214" s="696"/>
      <c r="M214" s="697"/>
      <c r="N214" s="697"/>
      <c r="O214" s="697"/>
      <c r="P214" s="697"/>
      <c r="Q214" s="697"/>
      <c r="R214" s="697"/>
      <c r="S214" s="697"/>
      <c r="T214" s="697"/>
      <c r="U214" s="697"/>
      <c r="V214" s="697"/>
      <c r="W214" s="697"/>
      <c r="X214" s="697"/>
      <c r="Y214" s="697"/>
      <c r="Z214" s="697"/>
      <c r="AA214" s="697"/>
      <c r="AB214" s="697"/>
      <c r="AC214" s="697"/>
      <c r="AD214" s="697"/>
      <c r="AE214" s="697"/>
      <c r="AF214" s="697"/>
      <c r="AG214" s="697"/>
      <c r="AH214" s="697"/>
      <c r="AI214" s="697"/>
      <c r="AJ214" s="697"/>
      <c r="AK214" s="697"/>
      <c r="AL214" s="697"/>
      <c r="AM214" s="697"/>
      <c r="AN214" s="697"/>
      <c r="AO214" s="698"/>
      <c r="AP214" s="633"/>
      <c r="AQ214" s="696"/>
      <c r="AR214" s="697"/>
      <c r="AS214" s="697"/>
      <c r="AT214" s="697"/>
      <c r="AU214" s="697"/>
      <c r="AV214" s="697"/>
      <c r="AW214" s="697"/>
      <c r="AX214" s="697"/>
      <c r="AY214" s="697"/>
      <c r="AZ214" s="697"/>
      <c r="BA214" s="697"/>
      <c r="BB214" s="697"/>
      <c r="BC214" s="697"/>
      <c r="BD214" s="697"/>
      <c r="BE214" s="697"/>
      <c r="BF214" s="697"/>
      <c r="BG214" s="697"/>
      <c r="BH214" s="697"/>
      <c r="BI214" s="697"/>
      <c r="BJ214" s="697"/>
      <c r="BK214" s="697"/>
      <c r="BL214" s="697"/>
      <c r="BM214" s="697"/>
      <c r="BN214" s="697"/>
      <c r="BO214" s="697"/>
      <c r="BP214" s="697"/>
      <c r="BQ214" s="697"/>
      <c r="BR214" s="697"/>
      <c r="BS214" s="697"/>
      <c r="BT214" s="698"/>
      <c r="BU214" s="163"/>
    </row>
    <row r="215" spans="2:73" ht="15.75">
      <c r="B215" s="692"/>
      <c r="C215" s="692"/>
      <c r="D215" s="692"/>
      <c r="E215" s="692"/>
      <c r="F215" s="692"/>
      <c r="G215" s="692"/>
      <c r="H215" s="692"/>
      <c r="I215" s="644"/>
      <c r="J215" s="644"/>
      <c r="K215" s="633"/>
      <c r="L215" s="696"/>
      <c r="M215" s="697"/>
      <c r="N215" s="697"/>
      <c r="O215" s="697"/>
      <c r="P215" s="697"/>
      <c r="Q215" s="697"/>
      <c r="R215" s="697"/>
      <c r="S215" s="697"/>
      <c r="T215" s="697"/>
      <c r="U215" s="697"/>
      <c r="V215" s="697"/>
      <c r="W215" s="697"/>
      <c r="X215" s="697"/>
      <c r="Y215" s="697"/>
      <c r="Z215" s="697"/>
      <c r="AA215" s="697"/>
      <c r="AB215" s="697"/>
      <c r="AC215" s="697"/>
      <c r="AD215" s="697"/>
      <c r="AE215" s="697"/>
      <c r="AF215" s="697"/>
      <c r="AG215" s="697"/>
      <c r="AH215" s="697"/>
      <c r="AI215" s="697"/>
      <c r="AJ215" s="697"/>
      <c r="AK215" s="697"/>
      <c r="AL215" s="697"/>
      <c r="AM215" s="697"/>
      <c r="AN215" s="697"/>
      <c r="AO215" s="698"/>
      <c r="AP215" s="633"/>
      <c r="AQ215" s="696"/>
      <c r="AR215" s="697"/>
      <c r="AS215" s="697"/>
      <c r="AT215" s="697"/>
      <c r="AU215" s="697"/>
      <c r="AV215" s="697"/>
      <c r="AW215" s="697"/>
      <c r="AX215" s="697"/>
      <c r="AY215" s="697"/>
      <c r="AZ215" s="697"/>
      <c r="BA215" s="697"/>
      <c r="BB215" s="697"/>
      <c r="BC215" s="697"/>
      <c r="BD215" s="697"/>
      <c r="BE215" s="697"/>
      <c r="BF215" s="697"/>
      <c r="BG215" s="697"/>
      <c r="BH215" s="697"/>
      <c r="BI215" s="697"/>
      <c r="BJ215" s="697"/>
      <c r="BK215" s="697"/>
      <c r="BL215" s="697"/>
      <c r="BM215" s="697"/>
      <c r="BN215" s="697"/>
      <c r="BO215" s="697"/>
      <c r="BP215" s="697"/>
      <c r="BQ215" s="697"/>
      <c r="BR215" s="697"/>
      <c r="BS215" s="697"/>
      <c r="BT215" s="698"/>
      <c r="BU215" s="163"/>
    </row>
    <row r="216" spans="2:73">
      <c r="B216" s="692"/>
      <c r="C216" s="692"/>
      <c r="D216" s="692"/>
      <c r="E216" s="692"/>
      <c r="F216" s="692"/>
      <c r="G216" s="692"/>
      <c r="H216" s="692"/>
      <c r="I216" s="644"/>
      <c r="J216" s="644"/>
      <c r="K216" s="633"/>
      <c r="L216" s="696"/>
      <c r="M216" s="697"/>
      <c r="N216" s="697"/>
      <c r="O216" s="697"/>
      <c r="P216" s="697"/>
      <c r="Q216" s="697"/>
      <c r="R216" s="697"/>
      <c r="S216" s="697"/>
      <c r="T216" s="697"/>
      <c r="U216" s="697"/>
      <c r="V216" s="697"/>
      <c r="W216" s="697"/>
      <c r="X216" s="697"/>
      <c r="Y216" s="697"/>
      <c r="Z216" s="697"/>
      <c r="AA216" s="697"/>
      <c r="AB216" s="697"/>
      <c r="AC216" s="697"/>
      <c r="AD216" s="697"/>
      <c r="AE216" s="697"/>
      <c r="AF216" s="697"/>
      <c r="AG216" s="697"/>
      <c r="AH216" s="697"/>
      <c r="AI216" s="697"/>
      <c r="AJ216" s="697"/>
      <c r="AK216" s="697"/>
      <c r="AL216" s="697"/>
      <c r="AM216" s="697"/>
      <c r="AN216" s="697"/>
      <c r="AO216" s="698"/>
      <c r="AP216" s="633"/>
      <c r="AQ216" s="696"/>
      <c r="AR216" s="697"/>
      <c r="AS216" s="697"/>
      <c r="AT216" s="697"/>
      <c r="AU216" s="697"/>
      <c r="AV216" s="697"/>
      <c r="AW216" s="697"/>
      <c r="AX216" s="697"/>
      <c r="AY216" s="697"/>
      <c r="AZ216" s="697"/>
      <c r="BA216" s="697"/>
      <c r="BB216" s="697"/>
      <c r="BC216" s="697"/>
      <c r="BD216" s="697"/>
      <c r="BE216" s="697"/>
      <c r="BF216" s="697"/>
      <c r="BG216" s="697"/>
      <c r="BH216" s="697"/>
      <c r="BI216" s="697"/>
      <c r="BJ216" s="697"/>
      <c r="BK216" s="697"/>
      <c r="BL216" s="697"/>
      <c r="BM216" s="697"/>
      <c r="BN216" s="697"/>
      <c r="BO216" s="697"/>
      <c r="BP216" s="697"/>
      <c r="BQ216" s="697"/>
      <c r="BR216" s="697"/>
      <c r="BS216" s="697"/>
      <c r="BT216" s="698"/>
    </row>
    <row r="217" spans="2:73" ht="15.75">
      <c r="B217" s="692"/>
      <c r="C217" s="692"/>
      <c r="D217" s="692"/>
      <c r="E217" s="692"/>
      <c r="F217" s="692"/>
      <c r="G217" s="692"/>
      <c r="H217" s="692"/>
      <c r="I217" s="644"/>
      <c r="J217" s="644"/>
      <c r="K217" s="633"/>
      <c r="L217" s="696"/>
      <c r="M217" s="697"/>
      <c r="N217" s="697"/>
      <c r="O217" s="697"/>
      <c r="P217" s="697"/>
      <c r="Q217" s="697"/>
      <c r="R217" s="697"/>
      <c r="S217" s="697"/>
      <c r="T217" s="697"/>
      <c r="U217" s="697"/>
      <c r="V217" s="697"/>
      <c r="W217" s="697"/>
      <c r="X217" s="697"/>
      <c r="Y217" s="697"/>
      <c r="Z217" s="697"/>
      <c r="AA217" s="697"/>
      <c r="AB217" s="697"/>
      <c r="AC217" s="697"/>
      <c r="AD217" s="697"/>
      <c r="AE217" s="697"/>
      <c r="AF217" s="697"/>
      <c r="AG217" s="697"/>
      <c r="AH217" s="697"/>
      <c r="AI217" s="697"/>
      <c r="AJ217" s="697"/>
      <c r="AK217" s="697"/>
      <c r="AL217" s="697"/>
      <c r="AM217" s="697"/>
      <c r="AN217" s="697"/>
      <c r="AO217" s="698"/>
      <c r="AP217" s="633"/>
      <c r="AQ217" s="696"/>
      <c r="AR217" s="697"/>
      <c r="AS217" s="697"/>
      <c r="AT217" s="697"/>
      <c r="AU217" s="697"/>
      <c r="AV217" s="697"/>
      <c r="AW217" s="697"/>
      <c r="AX217" s="697"/>
      <c r="AY217" s="697"/>
      <c r="AZ217" s="697"/>
      <c r="BA217" s="697"/>
      <c r="BB217" s="697"/>
      <c r="BC217" s="697"/>
      <c r="BD217" s="697"/>
      <c r="BE217" s="697"/>
      <c r="BF217" s="697"/>
      <c r="BG217" s="697"/>
      <c r="BH217" s="697"/>
      <c r="BI217" s="697"/>
      <c r="BJ217" s="697"/>
      <c r="BK217" s="697"/>
      <c r="BL217" s="697"/>
      <c r="BM217" s="697"/>
      <c r="BN217" s="697"/>
      <c r="BO217" s="697"/>
      <c r="BP217" s="697"/>
      <c r="BQ217" s="697"/>
      <c r="BR217" s="697"/>
      <c r="BS217" s="697"/>
      <c r="BT217" s="698"/>
      <c r="BU217" s="163"/>
    </row>
    <row r="218" spans="2:73" ht="15.75">
      <c r="B218" s="692"/>
      <c r="C218" s="692"/>
      <c r="D218" s="692"/>
      <c r="E218" s="692"/>
      <c r="F218" s="692"/>
      <c r="G218" s="692"/>
      <c r="H218" s="692"/>
      <c r="I218" s="644"/>
      <c r="J218" s="644"/>
      <c r="K218" s="633"/>
      <c r="L218" s="699"/>
      <c r="M218" s="700"/>
      <c r="N218" s="700"/>
      <c r="O218" s="700"/>
      <c r="P218" s="700"/>
      <c r="Q218" s="700"/>
      <c r="R218" s="700"/>
      <c r="S218" s="700"/>
      <c r="T218" s="700"/>
      <c r="U218" s="700"/>
      <c r="V218" s="700"/>
      <c r="W218" s="700"/>
      <c r="X218" s="700"/>
      <c r="Y218" s="700"/>
      <c r="Z218" s="700"/>
      <c r="AA218" s="700"/>
      <c r="AB218" s="700"/>
      <c r="AC218" s="700"/>
      <c r="AD218" s="700"/>
      <c r="AE218" s="700"/>
      <c r="AF218" s="700"/>
      <c r="AG218" s="700"/>
      <c r="AH218" s="700"/>
      <c r="AI218" s="700"/>
      <c r="AJ218" s="700"/>
      <c r="AK218" s="700"/>
      <c r="AL218" s="700"/>
      <c r="AM218" s="700"/>
      <c r="AN218" s="700"/>
      <c r="AO218" s="701"/>
      <c r="AP218" s="633"/>
      <c r="AQ218" s="699"/>
      <c r="AR218" s="700"/>
      <c r="AS218" s="700"/>
      <c r="AT218" s="700"/>
      <c r="AU218" s="700"/>
      <c r="AV218" s="700"/>
      <c r="AW218" s="700"/>
      <c r="AX218" s="700"/>
      <c r="AY218" s="700"/>
      <c r="AZ218" s="700"/>
      <c r="BA218" s="700"/>
      <c r="BB218" s="700"/>
      <c r="BC218" s="700"/>
      <c r="BD218" s="700"/>
      <c r="BE218" s="700"/>
      <c r="BF218" s="700"/>
      <c r="BG218" s="700"/>
      <c r="BH218" s="700"/>
      <c r="BI218" s="700"/>
      <c r="BJ218" s="700"/>
      <c r="BK218" s="700"/>
      <c r="BL218" s="700"/>
      <c r="BM218" s="700"/>
      <c r="BN218" s="700"/>
      <c r="BO218" s="700"/>
      <c r="BP218" s="700"/>
      <c r="BQ218" s="700"/>
      <c r="BR218" s="700"/>
      <c r="BS218" s="700"/>
      <c r="BT218" s="701"/>
      <c r="BU218" s="163"/>
    </row>
  </sheetData>
  <autoFilter ref="C26:BT193" xr:uid="{00000000-0009-0000-0000-00000C000000}">
    <filterColumn colId="5">
      <filters>
        <filter val="2014"/>
      </filters>
    </filterColumn>
  </autoFilter>
  <mergeCells count="1">
    <mergeCell ref="C24:G24"/>
  </mergeCells>
  <conditionalFormatting sqref="AQ37:BT71 L42:AO69">
    <cfRule type="cellIs" dxfId="10" priority="13" operator="equal">
      <formula>0</formula>
    </cfRule>
  </conditionalFormatting>
  <conditionalFormatting sqref="L156:AO218 AQ154:BT218">
    <cfRule type="cellIs" dxfId="9" priority="10" operator="equal">
      <formula>0</formula>
    </cfRule>
  </conditionalFormatting>
  <conditionalFormatting sqref="L74:AO86 AQ72:BT88">
    <cfRule type="cellIs" dxfId="8" priority="12" operator="equal">
      <formula>0</formula>
    </cfRule>
  </conditionalFormatting>
  <conditionalFormatting sqref="L91:AO151 AQ89:BT153">
    <cfRule type="cellIs" dxfId="7" priority="11" operator="equal">
      <formula>0</formula>
    </cfRule>
  </conditionalFormatting>
  <conditionalFormatting sqref="L42:AO43 AQ41:BT43">
    <cfRule type="cellIs" dxfId="6" priority="8" operator="equal">
      <formula>0</formula>
    </cfRule>
  </conditionalFormatting>
  <conditionalFormatting sqref="L70:AO73">
    <cfRule type="cellIs" dxfId="5" priority="7" operator="equal">
      <formula>0</formula>
    </cfRule>
  </conditionalFormatting>
  <conditionalFormatting sqref="L87:AO90">
    <cfRule type="cellIs" dxfId="4" priority="6" operator="equal">
      <formula>0</formula>
    </cfRule>
  </conditionalFormatting>
  <conditionalFormatting sqref="L152:AO155">
    <cfRule type="cellIs" dxfId="3" priority="5" operator="equal">
      <formula>0</formula>
    </cfRule>
  </conditionalFormatting>
  <conditionalFormatting sqref="AQ27:BT28">
    <cfRule type="cellIs" dxfId="2" priority="4" operator="equal">
      <formula>0</formula>
    </cfRule>
  </conditionalFormatting>
  <conditionalFormatting sqref="AQ29:BT40">
    <cfRule type="cellIs" dxfId="1" priority="2" operator="equal">
      <formula>0</formula>
    </cfRule>
  </conditionalFormatting>
  <conditionalFormatting sqref="L27:AO41">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504</v>
      </c>
    </row>
    <row r="14" spans="2:22" ht="15.75">
      <c r="B14" s="588"/>
    </row>
    <row r="15" spans="2:22" s="668" customFormat="1" ht="27" customHeight="1">
      <c r="B15" s="666" t="s">
        <v>664</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17" activePane="bottomLeft" state="frozen"/>
      <selection pane="bottomLeft" activeCell="D35" sqref="D35"/>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86" t="s">
        <v>504</v>
      </c>
      <c r="D16" s="787"/>
      <c r="E16" s="787"/>
      <c r="F16" s="787"/>
      <c r="G16" s="787"/>
      <c r="H16" s="787"/>
      <c r="I16" s="787"/>
      <c r="J16" s="787"/>
      <c r="K16" s="787"/>
      <c r="L16" s="787"/>
      <c r="M16" s="787"/>
      <c r="N16" s="787"/>
      <c r="O16" s="787"/>
      <c r="P16" s="787"/>
      <c r="Q16" s="787"/>
      <c r="R16" s="787"/>
      <c r="S16" s="787"/>
      <c r="T16" s="787"/>
      <c r="U16" s="787"/>
    </row>
    <row r="17" spans="2:21" ht="55.5" customHeight="1">
      <c r="B17" s="706" t="s">
        <v>632</v>
      </c>
      <c r="C17" s="788" t="s">
        <v>633</v>
      </c>
      <c r="D17" s="788"/>
      <c r="E17" s="788"/>
      <c r="F17" s="788"/>
      <c r="G17" s="788"/>
      <c r="H17" s="788"/>
      <c r="I17" s="788"/>
      <c r="J17" s="788"/>
      <c r="K17" s="788"/>
      <c r="L17" s="788"/>
      <c r="M17" s="788"/>
      <c r="N17" s="788"/>
      <c r="O17" s="788"/>
      <c r="P17" s="788"/>
      <c r="Q17" s="788"/>
      <c r="R17" s="788"/>
      <c r="S17" s="788"/>
      <c r="T17" s="788"/>
      <c r="U17" s="789"/>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637</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634</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85" t="s">
        <v>635</v>
      </c>
      <c r="D23" s="785"/>
      <c r="E23" s="785"/>
      <c r="F23" s="785"/>
      <c r="G23" s="785"/>
      <c r="H23" s="785"/>
      <c r="I23" s="785"/>
      <c r="J23" s="785"/>
      <c r="K23" s="785"/>
      <c r="L23" s="785"/>
      <c r="M23" s="785"/>
      <c r="N23" s="785"/>
      <c r="O23" s="785"/>
      <c r="P23" s="785"/>
      <c r="Q23" s="785"/>
      <c r="R23" s="785"/>
      <c r="S23" s="785"/>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638</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85" t="s">
        <v>636</v>
      </c>
      <c r="D27" s="785"/>
      <c r="E27" s="785"/>
      <c r="F27" s="785"/>
      <c r="G27" s="785"/>
      <c r="H27" s="785"/>
      <c r="I27" s="785"/>
      <c r="J27" s="785"/>
      <c r="K27" s="785"/>
      <c r="L27" s="785"/>
      <c r="M27" s="785"/>
      <c r="N27" s="785"/>
      <c r="O27" s="785"/>
      <c r="P27" s="785"/>
      <c r="Q27" s="785"/>
      <c r="R27" s="785"/>
      <c r="S27" s="785"/>
      <c r="T27" s="785"/>
      <c r="U27" s="790"/>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85" t="s">
        <v>639</v>
      </c>
      <c r="D29" s="785"/>
      <c r="E29" s="785"/>
      <c r="F29" s="785"/>
      <c r="G29" s="785"/>
      <c r="H29" s="785"/>
      <c r="I29" s="785"/>
      <c r="J29" s="785"/>
      <c r="K29" s="785"/>
      <c r="L29" s="785"/>
      <c r="M29" s="785"/>
      <c r="N29" s="785"/>
      <c r="O29" s="785"/>
      <c r="P29" s="785"/>
      <c r="Q29" s="785"/>
      <c r="R29" s="785"/>
      <c r="S29" s="785"/>
      <c r="T29" s="785"/>
      <c r="U29" s="790"/>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640</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641</v>
      </c>
      <c r="C33" s="791" t="s">
        <v>642</v>
      </c>
      <c r="D33" s="791"/>
      <c r="E33" s="791"/>
      <c r="F33" s="791"/>
      <c r="G33" s="791"/>
      <c r="H33" s="791"/>
      <c r="I33" s="791"/>
      <c r="J33" s="791"/>
      <c r="K33" s="791"/>
      <c r="L33" s="791"/>
      <c r="M33" s="791"/>
      <c r="N33" s="791"/>
      <c r="O33" s="791"/>
      <c r="P33" s="791"/>
      <c r="Q33" s="791"/>
      <c r="R33" s="791"/>
      <c r="S33" s="791"/>
      <c r="T33" s="791"/>
      <c r="U33" s="79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643</v>
      </c>
      <c r="C35" s="720" t="s">
        <v>644</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645</v>
      </c>
      <c r="C37" s="793" t="s">
        <v>646</v>
      </c>
      <c r="D37" s="793"/>
      <c r="E37" s="793"/>
      <c r="F37" s="793"/>
      <c r="G37" s="793"/>
      <c r="H37" s="793"/>
      <c r="I37" s="793"/>
      <c r="J37" s="793"/>
      <c r="K37" s="793"/>
      <c r="L37" s="793"/>
      <c r="M37" s="793"/>
      <c r="N37" s="793"/>
      <c r="O37" s="793"/>
      <c r="P37" s="793"/>
      <c r="Q37" s="793"/>
      <c r="R37" s="793"/>
      <c r="S37" s="793"/>
      <c r="T37" s="793"/>
      <c r="U37" s="794"/>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647</v>
      </c>
      <c r="C39" s="722" t="s">
        <v>648</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649</v>
      </c>
      <c r="C41" s="795" t="s">
        <v>650</v>
      </c>
      <c r="D41" s="795"/>
      <c r="E41" s="795"/>
      <c r="F41" s="795"/>
      <c r="G41" s="795"/>
      <c r="H41" s="795"/>
      <c r="I41" s="795"/>
      <c r="J41" s="795"/>
      <c r="K41" s="795"/>
      <c r="L41" s="795"/>
      <c r="M41" s="795"/>
      <c r="N41" s="795"/>
      <c r="O41" s="795"/>
      <c r="P41" s="795"/>
      <c r="Q41" s="795"/>
      <c r="R41" s="795"/>
      <c r="S41" s="795"/>
      <c r="T41" s="795"/>
      <c r="U41" s="796"/>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651</v>
      </c>
      <c r="C43" s="720" t="s">
        <v>652</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83" t="s">
        <v>669</v>
      </c>
      <c r="D45" s="783"/>
      <c r="E45" s="783"/>
      <c r="F45" s="783"/>
      <c r="G45" s="783"/>
      <c r="H45" s="783"/>
      <c r="I45" s="783"/>
      <c r="J45" s="783"/>
      <c r="K45" s="783"/>
      <c r="L45" s="783"/>
      <c r="M45" s="783"/>
      <c r="N45" s="783"/>
      <c r="O45" s="783"/>
      <c r="P45" s="783"/>
      <c r="Q45" s="783"/>
      <c r="R45" s="783"/>
      <c r="S45" s="783"/>
      <c r="T45" s="783"/>
      <c r="U45" s="784"/>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83" t="s">
        <v>653</v>
      </c>
      <c r="D47" s="783"/>
      <c r="E47" s="783"/>
      <c r="F47" s="783"/>
      <c r="G47" s="783"/>
      <c r="H47" s="783"/>
      <c r="I47" s="783"/>
      <c r="J47" s="783"/>
      <c r="K47" s="783"/>
      <c r="L47" s="783"/>
      <c r="M47" s="783"/>
      <c r="N47" s="783"/>
      <c r="O47" s="783"/>
      <c r="P47" s="783"/>
      <c r="Q47" s="783"/>
      <c r="R47" s="783"/>
      <c r="S47" s="783"/>
      <c r="T47" s="783"/>
      <c r="U47" s="784"/>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83" t="s">
        <v>654</v>
      </c>
      <c r="D49" s="783"/>
      <c r="E49" s="783"/>
      <c r="F49" s="783"/>
      <c r="G49" s="783"/>
      <c r="H49" s="783"/>
      <c r="I49" s="783"/>
      <c r="J49" s="783"/>
      <c r="K49" s="783"/>
      <c r="L49" s="783"/>
      <c r="M49" s="783"/>
      <c r="N49" s="783"/>
      <c r="O49" s="783"/>
      <c r="P49" s="783"/>
      <c r="Q49" s="783"/>
      <c r="R49" s="783"/>
      <c r="S49" s="783"/>
      <c r="T49" s="783"/>
      <c r="U49" s="784"/>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83" t="s">
        <v>655</v>
      </c>
      <c r="D51" s="783"/>
      <c r="E51" s="783"/>
      <c r="F51" s="783"/>
      <c r="G51" s="783"/>
      <c r="H51" s="783"/>
      <c r="I51" s="783"/>
      <c r="J51" s="783"/>
      <c r="K51" s="783"/>
      <c r="L51" s="783"/>
      <c r="M51" s="783"/>
      <c r="N51" s="783"/>
      <c r="O51" s="783"/>
      <c r="P51" s="783"/>
      <c r="Q51" s="783"/>
      <c r="R51" s="783"/>
      <c r="S51" s="783"/>
      <c r="T51" s="783"/>
      <c r="U51" s="784"/>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85" t="s">
        <v>668</v>
      </c>
      <c r="D53" s="785"/>
      <c r="E53" s="785"/>
      <c r="F53" s="785"/>
      <c r="G53" s="785"/>
      <c r="H53" s="785"/>
      <c r="I53" s="785"/>
      <c r="J53" s="785"/>
      <c r="K53" s="785"/>
      <c r="L53" s="785"/>
      <c r="M53" s="785"/>
      <c r="N53" s="785"/>
      <c r="O53" s="785"/>
      <c r="P53" s="785"/>
      <c r="Q53" s="785"/>
      <c r="R53" s="785"/>
      <c r="S53" s="785"/>
      <c r="T53" s="785"/>
      <c r="U53" s="79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656</v>
      </c>
      <c r="C55" s="793" t="s">
        <v>657</v>
      </c>
      <c r="D55" s="793"/>
      <c r="E55" s="793"/>
      <c r="F55" s="793"/>
      <c r="G55" s="793"/>
      <c r="H55" s="793"/>
      <c r="I55" s="793"/>
      <c r="J55" s="793"/>
      <c r="K55" s="793"/>
      <c r="L55" s="793"/>
      <c r="M55" s="793"/>
      <c r="N55" s="793"/>
      <c r="O55" s="793"/>
      <c r="P55" s="793"/>
      <c r="Q55" s="793"/>
      <c r="R55" s="793"/>
      <c r="S55" s="793"/>
      <c r="T55" s="793"/>
      <c r="U55" s="794"/>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658</v>
      </c>
      <c r="C57" s="793" t="s">
        <v>659</v>
      </c>
      <c r="D57" s="793"/>
      <c r="E57" s="793"/>
      <c r="F57" s="793"/>
      <c r="G57" s="793"/>
      <c r="H57" s="793"/>
      <c r="I57" s="793"/>
      <c r="J57" s="793"/>
      <c r="K57" s="793"/>
      <c r="L57" s="793"/>
      <c r="M57" s="793"/>
      <c r="N57" s="793"/>
      <c r="O57" s="793"/>
      <c r="P57" s="793"/>
      <c r="Q57" s="793"/>
      <c r="R57" s="793"/>
      <c r="S57" s="793"/>
      <c r="T57" s="793"/>
      <c r="U57" s="794"/>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660</v>
      </c>
      <c r="C59" s="727" t="s">
        <v>661</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8" t="s">
        <v>671</v>
      </c>
      <c r="C3" s="799"/>
      <c r="D3" s="799"/>
      <c r="E3" s="799"/>
      <c r="F3" s="800"/>
      <c r="G3" s="122"/>
    </row>
    <row r="4" spans="2:20" ht="16.5" customHeight="1">
      <c r="B4" s="801"/>
      <c r="C4" s="802"/>
      <c r="D4" s="802"/>
      <c r="E4" s="802"/>
      <c r="F4" s="803"/>
      <c r="G4" s="122"/>
    </row>
    <row r="5" spans="2:20" ht="71.25" customHeight="1">
      <c r="B5" s="801"/>
      <c r="C5" s="802"/>
      <c r="D5" s="802"/>
      <c r="E5" s="802"/>
      <c r="F5" s="803"/>
      <c r="G5" s="122"/>
    </row>
    <row r="6" spans="2:20" ht="21.75" customHeight="1">
      <c r="B6" s="804"/>
      <c r="C6" s="805"/>
      <c r="D6" s="805"/>
      <c r="E6" s="805"/>
      <c r="F6" s="806"/>
      <c r="G6" s="122"/>
    </row>
    <row r="8" spans="2:20" ht="21">
      <c r="B8" s="797" t="s">
        <v>480</v>
      </c>
      <c r="C8" s="797"/>
      <c r="D8" s="797"/>
      <c r="E8" s="797"/>
      <c r="F8" s="797"/>
      <c r="G8" s="79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c r="C13" s="124" t="s">
        <v>626</v>
      </c>
      <c r="G13" s="109"/>
      <c r="L13" s="33"/>
      <c r="M13" s="33"/>
      <c r="N13" s="33"/>
      <c r="O13" s="33"/>
      <c r="P13" s="33"/>
      <c r="Q13" s="68"/>
      <c r="S13" s="8"/>
      <c r="T13" s="8"/>
    </row>
    <row r="14" spans="2:20" s="9" customFormat="1" ht="26.25" customHeight="1" thickBot="1">
      <c r="B14" s="102"/>
      <c r="C14" s="172" t="s">
        <v>621</v>
      </c>
      <c r="G14" s="123"/>
      <c r="L14" s="33"/>
      <c r="M14" s="33"/>
      <c r="N14" s="33"/>
      <c r="O14" s="33"/>
      <c r="P14" s="33"/>
      <c r="Q14" s="68"/>
      <c r="S14" s="8"/>
      <c r="T14" s="8"/>
    </row>
    <row r="15" spans="2:20" s="9" customFormat="1" ht="26.25" customHeight="1" thickBot="1">
      <c r="B15" s="102"/>
      <c r="C15" s="172" t="s">
        <v>622</v>
      </c>
      <c r="G15" s="123"/>
      <c r="L15" s="33"/>
      <c r="M15" s="33"/>
      <c r="N15" s="33"/>
      <c r="O15" s="33"/>
      <c r="P15" s="33"/>
      <c r="Q15" s="68"/>
      <c r="S15" s="8"/>
      <c r="T15" s="8"/>
    </row>
    <row r="16" spans="2:20" s="9" customFormat="1" ht="26.25" customHeight="1" thickBot="1">
      <c r="B16" s="102"/>
      <c r="C16" s="172"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586</v>
      </c>
      <c r="F22" s="656" t="s">
        <v>447</v>
      </c>
      <c r="G22" s="174"/>
      <c r="M22" s="645"/>
      <c r="T22" s="645"/>
    </row>
    <row r="23" spans="2:20" s="103" customFormat="1" ht="35.25" customHeight="1">
      <c r="B23" s="648" t="s">
        <v>457</v>
      </c>
      <c r="C23" s="654" t="s">
        <v>437</v>
      </c>
      <c r="D23" s="657" t="s">
        <v>443</v>
      </c>
      <c r="E23" s="661" t="s">
        <v>586</v>
      </c>
      <c r="F23" s="657" t="s">
        <v>447</v>
      </c>
      <c r="G23" s="174"/>
      <c r="M23" s="645"/>
      <c r="T23" s="645"/>
    </row>
    <row r="24" spans="2:20" s="103" customFormat="1" ht="34.5" customHeight="1">
      <c r="B24" s="648" t="s">
        <v>454</v>
      </c>
      <c r="C24" s="654" t="s">
        <v>437</v>
      </c>
      <c r="D24" s="657" t="s">
        <v>444</v>
      </c>
      <c r="E24" s="661" t="s">
        <v>586</v>
      </c>
      <c r="F24" s="657" t="s">
        <v>447</v>
      </c>
      <c r="G24" s="174"/>
      <c r="M24" s="645"/>
      <c r="T24" s="645"/>
    </row>
    <row r="25" spans="2:20" s="103" customFormat="1" ht="32.25" customHeight="1">
      <c r="B25" s="649" t="s">
        <v>455</v>
      </c>
      <c r="C25" s="654" t="s">
        <v>436</v>
      </c>
      <c r="D25" s="657" t="s">
        <v>445</v>
      </c>
      <c r="E25" s="662" t="s">
        <v>605</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569</v>
      </c>
      <c r="H1" s="120" t="s">
        <v>580</v>
      </c>
    </row>
    <row r="2" spans="1:8">
      <c r="A2" s="12" t="s">
        <v>29</v>
      </c>
      <c r="B2" s="12" t="s">
        <v>27</v>
      </c>
      <c r="C2" s="10">
        <v>2006</v>
      </c>
      <c r="D2" s="12" t="s">
        <v>415</v>
      </c>
      <c r="E2" s="10">
        <f>'2. LRAMVA Threshold'!D9</f>
        <v>2014</v>
      </c>
      <c r="F2" s="26" t="s">
        <v>170</v>
      </c>
      <c r="G2" s="12" t="s">
        <v>570</v>
      </c>
      <c r="H2" s="12" t="s">
        <v>588</v>
      </c>
    </row>
    <row r="3" spans="1:8">
      <c r="A3" s="12" t="s">
        <v>371</v>
      </c>
      <c r="B3" s="12" t="s">
        <v>27</v>
      </c>
      <c r="C3" s="10">
        <v>2007</v>
      </c>
      <c r="D3" s="12" t="s">
        <v>416</v>
      </c>
      <c r="E3" s="10">
        <f>'2. LRAMVA Threshold'!D24</f>
        <v>0</v>
      </c>
      <c r="F3" s="12" t="s">
        <v>549</v>
      </c>
      <c r="G3" s="12" t="s">
        <v>571</v>
      </c>
      <c r="H3" s="12" t="s">
        <v>581</v>
      </c>
    </row>
    <row r="4" spans="1:8">
      <c r="A4" s="12" t="s">
        <v>372</v>
      </c>
      <c r="B4" s="12" t="s">
        <v>28</v>
      </c>
      <c r="C4" s="10">
        <v>2008</v>
      </c>
      <c r="D4" s="12" t="s">
        <v>417</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557</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zoomScale="85" zoomScaleNormal="85" workbookViewId="0">
      <selection activeCell="D85" sqref="D85:F8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8.71093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681</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682</v>
      </c>
      <c r="E14" s="130"/>
      <c r="F14" s="124" t="s">
        <v>547</v>
      </c>
      <c r="H14" s="542" t="s">
        <v>746</v>
      </c>
      <c r="J14" s="124" t="s">
        <v>514</v>
      </c>
      <c r="L14" s="132"/>
      <c r="N14" s="103"/>
      <c r="Q14" s="99"/>
      <c r="R14" s="96"/>
    </row>
    <row r="15" spans="2:22" ht="26.25" customHeight="1" thickBot="1">
      <c r="B15" s="124" t="s">
        <v>423</v>
      </c>
      <c r="C15" s="106"/>
      <c r="D15" s="542" t="s">
        <v>748</v>
      </c>
      <c r="F15" s="124" t="s">
        <v>413</v>
      </c>
      <c r="G15" s="127"/>
      <c r="H15" s="542" t="s">
        <v>747</v>
      </c>
      <c r="I15" s="17"/>
      <c r="J15" s="124" t="s">
        <v>515</v>
      </c>
      <c r="L15" s="132"/>
      <c r="M15" s="103"/>
      <c r="Q15" s="108"/>
      <c r="R15" s="96"/>
    </row>
    <row r="16" spans="2:22" ht="28.5" customHeight="1" thickBot="1">
      <c r="B16" s="124" t="s">
        <v>453</v>
      </c>
      <c r="C16" s="106"/>
      <c r="D16" s="543" t="s">
        <v>180</v>
      </c>
      <c r="E16" s="103"/>
      <c r="F16" s="124" t="s">
        <v>433</v>
      </c>
      <c r="G16" s="125"/>
      <c r="H16" s="543" t="s">
        <v>683</v>
      </c>
      <c r="I16" s="103"/>
      <c r="K16" s="195"/>
      <c r="L16" s="195"/>
      <c r="M16" s="195"/>
      <c r="N16" s="195"/>
      <c r="Q16" s="115"/>
      <c r="R16" s="96"/>
    </row>
    <row r="17" spans="1:21" ht="29.25" customHeight="1">
      <c r="B17" s="124" t="s">
        <v>420</v>
      </c>
      <c r="C17" s="106"/>
      <c r="D17" s="733">
        <v>574655</v>
      </c>
      <c r="E17" s="121"/>
      <c r="F17" s="740" t="s">
        <v>673</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f>
        <v>1610323.5907106495</v>
      </c>
      <c r="I19" s="17"/>
      <c r="J19" s="115"/>
      <c r="K19" s="115"/>
      <c r="L19" s="115"/>
      <c r="M19" s="115"/>
      <c r="N19" s="115"/>
      <c r="P19" s="115"/>
      <c r="Q19" s="115"/>
      <c r="R19" s="96"/>
    </row>
    <row r="20" spans="1:21" ht="27.75" customHeight="1" thickBot="1">
      <c r="E20" s="9"/>
      <c r="F20" s="124" t="s">
        <v>435</v>
      </c>
      <c r="G20" s="603" t="s">
        <v>364</v>
      </c>
      <c r="H20" s="131">
        <f>-SUM(R55,R58,R61,R64,R67,R70,R73)</f>
        <v>463766.66940000001</v>
      </c>
      <c r="I20" s="17"/>
      <c r="J20" s="115"/>
      <c r="P20" s="115"/>
      <c r="Q20" s="115"/>
      <c r="R20" s="96"/>
    </row>
    <row r="21" spans="1:21" ht="27.75" customHeight="1" thickBot="1">
      <c r="C21" s="32"/>
      <c r="D21" s="32"/>
      <c r="E21" s="32"/>
      <c r="F21" s="124" t="s">
        <v>408</v>
      </c>
      <c r="G21" s="603" t="s">
        <v>365</v>
      </c>
      <c r="H21" s="188">
        <f>R84</f>
        <v>74185.01108207478</v>
      </c>
      <c r="I21" s="103"/>
      <c r="P21" s="115"/>
      <c r="Q21" s="115"/>
      <c r="R21" s="96"/>
    </row>
    <row r="22" spans="1:21" ht="27.75" customHeight="1">
      <c r="C22" s="32"/>
      <c r="D22" s="32"/>
      <c r="E22" s="32"/>
      <c r="F22" s="124" t="s">
        <v>509</v>
      </c>
      <c r="G22" s="603" t="s">
        <v>448</v>
      </c>
      <c r="H22" s="188">
        <f>H19-H20+H21</f>
        <v>1220741.9323927243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6.75" customHeight="1">
      <c r="A26" s="28"/>
      <c r="B26" s="809" t="s">
        <v>680</v>
      </c>
      <c r="C26" s="809"/>
      <c r="D26" s="809"/>
      <c r="E26" s="809"/>
      <c r="F26" s="809"/>
      <c r="G26" s="809"/>
    </row>
    <row r="27" spans="1:21" ht="14.25" customHeight="1">
      <c r="A27" s="28"/>
      <c r="B27" s="548"/>
      <c r="C27" s="548"/>
      <c r="D27" s="538"/>
      <c r="E27" s="538"/>
      <c r="F27" s="538"/>
      <c r="G27" s="548"/>
    </row>
    <row r="28" spans="1:21" s="17" customFormat="1" ht="27" customHeight="1">
      <c r="B28" s="810" t="s">
        <v>506</v>
      </c>
      <c r="C28" s="811"/>
      <c r="D28" s="133" t="s">
        <v>41</v>
      </c>
      <c r="E28" s="134" t="s">
        <v>670</v>
      </c>
      <c r="F28" s="134" t="s">
        <v>408</v>
      </c>
      <c r="G28" s="135" t="s">
        <v>409</v>
      </c>
      <c r="T28" s="136"/>
      <c r="U28" s="136"/>
    </row>
    <row r="29" spans="1:21" ht="20.25" customHeight="1">
      <c r="B29" s="807" t="s">
        <v>29</v>
      </c>
      <c r="C29" s="808"/>
      <c r="D29" s="638" t="s">
        <v>27</v>
      </c>
      <c r="E29" s="138">
        <f>SUM(D54:D83)</f>
        <v>387883.77297176234</v>
      </c>
      <c r="F29" s="139">
        <f>D84</f>
        <v>25101.1477745462</v>
      </c>
      <c r="G29" s="138">
        <f>E29+F29</f>
        <v>412984.92074630852</v>
      </c>
    </row>
    <row r="30" spans="1:21" ht="20.25" customHeight="1">
      <c r="B30" s="807" t="s">
        <v>371</v>
      </c>
      <c r="C30" s="808"/>
      <c r="D30" s="638" t="s">
        <v>27</v>
      </c>
      <c r="E30" s="140">
        <f>SUM(E54:E83)</f>
        <v>193061.39785978952</v>
      </c>
      <c r="F30" s="141">
        <f>E84</f>
        <v>12594.226381290047</v>
      </c>
      <c r="G30" s="140">
        <f>E30+F30</f>
        <v>205655.62424107955</v>
      </c>
    </row>
    <row r="31" spans="1:21" ht="20.25" customHeight="1">
      <c r="B31" s="807" t="s">
        <v>372</v>
      </c>
      <c r="C31" s="808"/>
      <c r="D31" s="638" t="s">
        <v>28</v>
      </c>
      <c r="E31" s="140">
        <f>SUM(F54:F83)</f>
        <v>565611.75047909759</v>
      </c>
      <c r="F31" s="141">
        <f>F84</f>
        <v>36489.636926238541</v>
      </c>
      <c r="G31" s="140">
        <f t="shared" ref="G31:G34" si="0">E31+F31</f>
        <v>602101.38740533614</v>
      </c>
    </row>
    <row r="32" spans="1:21" ht="20.25" customHeight="1">
      <c r="B32" s="807"/>
      <c r="C32" s="808"/>
      <c r="D32" s="638"/>
      <c r="E32" s="140">
        <f>SUM(G54:G83)</f>
        <v>0</v>
      </c>
      <c r="F32" s="141">
        <f>G84</f>
        <v>0</v>
      </c>
      <c r="G32" s="140">
        <f t="shared" si="0"/>
        <v>0</v>
      </c>
    </row>
    <row r="33" spans="2:22" ht="20.25" customHeight="1">
      <c r="B33" s="807"/>
      <c r="C33" s="808"/>
      <c r="D33" s="638"/>
      <c r="E33" s="140">
        <f>SUM(H54:H83)</f>
        <v>0</v>
      </c>
      <c r="F33" s="141">
        <f>H84</f>
        <v>0</v>
      </c>
      <c r="G33" s="140">
        <f>E33+F33</f>
        <v>0</v>
      </c>
    </row>
    <row r="34" spans="2:22" ht="20.25" customHeight="1">
      <c r="B34" s="807"/>
      <c r="C34" s="808"/>
      <c r="D34" s="638"/>
      <c r="E34" s="140">
        <f>SUM(I54:I83)</f>
        <v>0</v>
      </c>
      <c r="F34" s="141">
        <f>I84</f>
        <v>0</v>
      </c>
      <c r="G34" s="140">
        <f t="shared" si="0"/>
        <v>0</v>
      </c>
    </row>
    <row r="35" spans="2:22" ht="20.25" customHeight="1">
      <c r="B35" s="807"/>
      <c r="C35" s="808"/>
      <c r="D35" s="638"/>
      <c r="E35" s="140">
        <f>SUM(J54:J83)</f>
        <v>0</v>
      </c>
      <c r="F35" s="141">
        <f>J84</f>
        <v>0</v>
      </c>
      <c r="G35" s="140">
        <f>E35+F35</f>
        <v>0</v>
      </c>
    </row>
    <row r="36" spans="2:22" ht="20.25" customHeight="1">
      <c r="B36" s="807"/>
      <c r="C36" s="808"/>
      <c r="D36" s="638"/>
      <c r="E36" s="140">
        <f>SUM(K54:K83)</f>
        <v>0</v>
      </c>
      <c r="F36" s="141">
        <f>K84</f>
        <v>0</v>
      </c>
      <c r="G36" s="140">
        <f t="shared" ref="G36:G42" si="1">E36+F36</f>
        <v>0</v>
      </c>
    </row>
    <row r="37" spans="2:22" ht="20.25" customHeight="1">
      <c r="B37" s="807"/>
      <c r="C37" s="808"/>
      <c r="D37" s="638"/>
      <c r="E37" s="140">
        <f>SUM(L54:L83)</f>
        <v>0</v>
      </c>
      <c r="F37" s="141">
        <f>L84</f>
        <v>0</v>
      </c>
      <c r="G37" s="140">
        <f t="shared" si="1"/>
        <v>0</v>
      </c>
    </row>
    <row r="38" spans="2:22" ht="20.25" customHeight="1">
      <c r="B38" s="807"/>
      <c r="C38" s="808"/>
      <c r="D38" s="638"/>
      <c r="E38" s="140">
        <f>SUM(M54:M83)</f>
        <v>0</v>
      </c>
      <c r="F38" s="141">
        <f>M84</f>
        <v>0</v>
      </c>
      <c r="G38" s="140">
        <f t="shared" si="1"/>
        <v>0</v>
      </c>
    </row>
    <row r="39" spans="2:22" ht="20.25" customHeight="1">
      <c r="B39" s="807"/>
      <c r="C39" s="808"/>
      <c r="D39" s="638"/>
      <c r="E39" s="140">
        <f>SUM(N54:N83)</f>
        <v>0</v>
      </c>
      <c r="F39" s="141">
        <f>N84</f>
        <v>0</v>
      </c>
      <c r="G39" s="140">
        <f t="shared" si="1"/>
        <v>0</v>
      </c>
    </row>
    <row r="40" spans="2:22" ht="20.25" customHeight="1">
      <c r="B40" s="807"/>
      <c r="C40" s="808"/>
      <c r="D40" s="638"/>
      <c r="E40" s="140">
        <f>SUM(O54:O83)</f>
        <v>0</v>
      </c>
      <c r="F40" s="141">
        <f>O84</f>
        <v>0</v>
      </c>
      <c r="G40" s="140">
        <f t="shared" si="1"/>
        <v>0</v>
      </c>
    </row>
    <row r="41" spans="2:22" ht="20.25" customHeight="1">
      <c r="B41" s="807"/>
      <c r="C41" s="808"/>
      <c r="D41" s="638"/>
      <c r="E41" s="140">
        <f>SUM(P54:P83)</f>
        <v>0</v>
      </c>
      <c r="F41" s="141">
        <f>P84</f>
        <v>0</v>
      </c>
      <c r="G41" s="140">
        <f t="shared" si="1"/>
        <v>0</v>
      </c>
    </row>
    <row r="42" spans="2:22" ht="20.25" customHeight="1">
      <c r="B42" s="807"/>
      <c r="C42" s="808"/>
      <c r="D42" s="639"/>
      <c r="E42" s="142">
        <f>SUM(Q54:Q83)</f>
        <v>0</v>
      </c>
      <c r="F42" s="143">
        <f>Q84</f>
        <v>0</v>
      </c>
      <c r="G42" s="142">
        <f t="shared" si="1"/>
        <v>0</v>
      </c>
    </row>
    <row r="43" spans="2:22" s="8" customFormat="1" ht="21" customHeight="1">
      <c r="B43" s="812" t="s">
        <v>26</v>
      </c>
      <c r="C43" s="813"/>
      <c r="D43" s="137"/>
      <c r="E43" s="144">
        <f>SUM(E29:E42)</f>
        <v>1146556.9213106495</v>
      </c>
      <c r="F43" s="144">
        <f>SUM(F29:F42)</f>
        <v>74185.01108207478</v>
      </c>
      <c r="G43" s="144">
        <f>SUM(G29:G42)</f>
        <v>1220741.9323927243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9" t="s">
        <v>608</v>
      </c>
      <c r="C48" s="809"/>
      <c r="D48" s="809"/>
      <c r="E48" s="809"/>
      <c r="F48" s="809"/>
      <c r="G48" s="809"/>
      <c r="H48" s="809"/>
      <c r="I48" s="809"/>
      <c r="J48" s="809"/>
      <c r="K48" s="809"/>
      <c r="L48" s="809"/>
      <c r="M48" s="617"/>
      <c r="N48" s="105"/>
      <c r="O48" s="105"/>
      <c r="P48" s="105"/>
      <c r="Q48" s="105"/>
      <c r="R48" s="105"/>
      <c r="T48" s="37"/>
      <c r="U48" s="19"/>
      <c r="V48" s="38"/>
    </row>
    <row r="49" spans="2:22" s="28" customFormat="1" ht="40.9" customHeight="1">
      <c r="B49" s="809" t="s">
        <v>563</v>
      </c>
      <c r="C49" s="809"/>
      <c r="D49" s="809"/>
      <c r="E49" s="809"/>
      <c r="F49" s="809"/>
      <c r="G49" s="809"/>
      <c r="H49" s="809"/>
      <c r="I49" s="809"/>
      <c r="J49" s="809"/>
      <c r="K49" s="809"/>
      <c r="L49" s="809"/>
      <c r="M49" s="617"/>
      <c r="N49" s="105"/>
      <c r="O49" s="105"/>
      <c r="P49" s="105"/>
      <c r="Q49" s="105"/>
      <c r="R49" s="105"/>
      <c r="T49" s="37"/>
      <c r="U49" s="19"/>
      <c r="V49" s="38"/>
    </row>
    <row r="50" spans="2:22" s="28" customFormat="1" ht="18" customHeight="1">
      <c r="B50" s="809" t="s">
        <v>679</v>
      </c>
      <c r="C50" s="809"/>
      <c r="D50" s="809"/>
      <c r="E50" s="809"/>
      <c r="F50" s="809"/>
      <c r="G50" s="809"/>
      <c r="H50" s="809"/>
      <c r="I50" s="809"/>
      <c r="J50" s="809"/>
      <c r="K50" s="809"/>
      <c r="L50" s="809"/>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f>D32</f>
        <v>0</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214109.09254001683</v>
      </c>
      <c r="E66" s="164">
        <f>'5.  2015-2020 LRAM'!Z204</f>
        <v>129660.71930346038</v>
      </c>
      <c r="F66" s="164">
        <f>'5.  2015-2020 LRAM'!AA204</f>
        <v>362428.36191844364</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706198.17376192077</v>
      </c>
      <c r="U66" s="152"/>
      <c r="V66" s="153"/>
    </row>
    <row r="67" spans="2:22" s="163" customFormat="1">
      <c r="B67" s="154" t="s">
        <v>93</v>
      </c>
      <c r="C67" s="155"/>
      <c r="D67" s="164">
        <f>-'5.  2015-2020 LRAM'!Y205</f>
        <v>-54908.872800000005</v>
      </c>
      <c r="E67" s="164">
        <f>-'5.  2015-2020 LRAM'!Z205</f>
        <v>-41337.324000000001</v>
      </c>
      <c r="F67" s="164">
        <f>-'5.  2015-2020 LRAM'!AA205</f>
        <v>-140468.9166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-236715.1134</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LRAM'!Y391</f>
        <v>270534.82823174557</v>
      </c>
      <c r="E69" s="156">
        <f>'5.  2015-2020 LRAM'!Z391</f>
        <v>146731.47455632914</v>
      </c>
      <c r="F69" s="156">
        <f>'5.  2015-2020 LRAM'!AA391</f>
        <v>486859.11416065402</v>
      </c>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904125.41694872873</v>
      </c>
      <c r="U69" s="152"/>
      <c r="V69" s="153"/>
    </row>
    <row r="70" spans="2:22" s="163" customFormat="1">
      <c r="B70" s="154" t="s">
        <v>224</v>
      </c>
      <c r="C70" s="155"/>
      <c r="D70" s="156">
        <f>-'5.  2015-2020 LRAM'!Y392</f>
        <v>-41851.275000000001</v>
      </c>
      <c r="E70" s="156">
        <f>-'5.  2015-2020 LRAM'!Z392</f>
        <v>-41993.472000000002</v>
      </c>
      <c r="F70" s="156">
        <f>-'5.  2015-2020 LRAM'!AA392</f>
        <v>-143206.80900000001</v>
      </c>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-227051.55600000001</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LRAM'!Y575</f>
        <v>0</v>
      </c>
      <c r="E72" s="156">
        <f>'5.  2015-2020 LRAM'!Z575</f>
        <v>0</v>
      </c>
      <c r="F72" s="156">
        <f>'5.  2015-2020 LRAM'!AA575</f>
        <v>0</v>
      </c>
      <c r="G72" s="156">
        <f>'5.  2015-2020 LRAM'!AB575</f>
        <v>0</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0</v>
      </c>
      <c r="U72" s="152"/>
      <c r="V72" s="153"/>
    </row>
    <row r="73" spans="2:22" s="163" customFormat="1">
      <c r="B73" s="154" t="s">
        <v>226</v>
      </c>
      <c r="C73" s="155"/>
      <c r="D73" s="156">
        <f>'5.  2015-2020 LRAM'!Y576</f>
        <v>0</v>
      </c>
      <c r="E73" s="156">
        <f>'5.  2015-2020 LRAM'!Z576</f>
        <v>0</v>
      </c>
      <c r="F73" s="156">
        <f>'5.  2015-2020 LRAM'!AA576</f>
        <v>0</v>
      </c>
      <c r="G73" s="156">
        <f>-'5.  2015-2020 LRAM'!AB576</f>
        <v>0</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LRAM'!Y759</f>
        <v>0</v>
      </c>
      <c r="E75" s="156">
        <f>+'5.  2015-2020 LRAM'!Z759</f>
        <v>0</v>
      </c>
      <c r="F75" s="156">
        <f>+'5.  2015-2020 LRAM'!AA759</f>
        <v>0</v>
      </c>
      <c r="G75" s="156">
        <f>'5.  2015-2020 LRAM'!AB759</f>
        <v>0</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customHeight="1">
      <c r="B76" s="154" t="s">
        <v>228</v>
      </c>
      <c r="C76" s="155"/>
      <c r="D76" s="156">
        <f>+'5.  2015-2020 LRAM'!Y760</f>
        <v>0</v>
      </c>
      <c r="E76" s="156">
        <f>+'5.  2015-2020 LRAM'!Z760</f>
        <v>0</v>
      </c>
      <c r="F76" s="156">
        <f>+'5.  2015-2020 LRAM'!AA760</f>
        <v>0</v>
      </c>
      <c r="G76" s="156">
        <f>-'5.  2015-2020 LRAM'!AB760</f>
        <v>0</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LRAM'!Y943</f>
        <v>0</v>
      </c>
      <c r="E78" s="156">
        <f>'5.  2015-2020 LRAM'!Z943</f>
        <v>0</v>
      </c>
      <c r="F78" s="156">
        <f>'5.  2015-2020 LRAM'!AA943</f>
        <v>0</v>
      </c>
      <c r="G78" s="156">
        <f>'5.  2015-2020 LRAM'!AB943</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c r="B79" s="154" t="s">
        <v>230</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c r="B82" s="154" t="s">
        <v>232</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25101.1477745462</v>
      </c>
      <c r="E84" s="679">
        <f>'6.  Carrying Charges'!J162</f>
        <v>12594.226381290047</v>
      </c>
      <c r="F84" s="679">
        <f>'6.  Carrying Charges'!K162</f>
        <v>36489.636926238541</v>
      </c>
      <c r="G84" s="679">
        <f>'6.  Carrying Charges'!L162</f>
        <v>0</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74185.01108207478</v>
      </c>
      <c r="U84" s="152"/>
      <c r="V84" s="153"/>
    </row>
    <row r="85" spans="2:22" s="163" customFormat="1" ht="21.75" customHeight="1">
      <c r="B85" s="623" t="s">
        <v>240</v>
      </c>
      <c r="C85" s="624"/>
      <c r="D85" s="623">
        <f>SUM(D54:D74)+D84</f>
        <v>412984.92074630852</v>
      </c>
      <c r="E85" s="623">
        <f>SUM(E54:E74)+E84</f>
        <v>205655.62424107955</v>
      </c>
      <c r="F85" s="623">
        <f>SUM(F54:F74)+F84</f>
        <v>602101.38740533614</v>
      </c>
      <c r="G85" s="623">
        <f>SUM(G54:G74)+G84</f>
        <v>0</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1220741.9323927243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128023.11935414483</v>
      </c>
      <c r="D93" s="556">
        <f>SUM('4.  2011-2014 LRAM'!Y259:AL259)</f>
        <v>127880.08809328584</v>
      </c>
      <c r="E93" s="556">
        <f>SUM('4.  2011-2014 LRAM'!Y388:AL388)</f>
        <v>128296.86679972245</v>
      </c>
      <c r="F93" s="557">
        <f>SUM('4.  2011-2014 LRAM'!Y517:AL517)</f>
        <v>132434.83762068558</v>
      </c>
      <c r="G93" s="557">
        <f>SUM('5.  2015-2020 LRAM'!Y199:AL199)</f>
        <v>126806.27755097594</v>
      </c>
      <c r="H93" s="556">
        <f>SUM('5.  2015-2020 LRAM'!Y385:AL385)</f>
        <v>115239.88989346352</v>
      </c>
      <c r="I93" s="557">
        <f>SUM('5.  2015-2020 LRAM'!Y568:AL568)</f>
        <v>0</v>
      </c>
      <c r="J93" s="556">
        <f>SUM('5.  2015-2020 LRAM'!Y751:AL751)</f>
        <v>0</v>
      </c>
      <c r="K93" s="556">
        <f>SUM('5.  2015-2020 LRAM'!Y934:AL934)</f>
        <v>0</v>
      </c>
      <c r="L93" s="556">
        <f>SUM('5.  2015-2020 LRAM'!Y1117:AL1117)</f>
        <v>0</v>
      </c>
      <c r="M93" s="556">
        <f>SUM(C93:L93)</f>
        <v>758681.07931227819</v>
      </c>
      <c r="T93" s="197"/>
      <c r="U93" s="197"/>
    </row>
    <row r="94" spans="2:22" s="90" customFormat="1" ht="23.25" hidden="1" customHeight="1">
      <c r="B94" s="198">
        <v>2012</v>
      </c>
      <c r="C94" s="558"/>
      <c r="D94" s="557">
        <f>SUM('4.  2011-2014 LRAM'!Y260:AL260)</f>
        <v>81675.294109124166</v>
      </c>
      <c r="E94" s="556">
        <f>SUM('4.  2011-2014 LRAM'!Y389:AL389)</f>
        <v>79551.457542870892</v>
      </c>
      <c r="F94" s="557">
        <f>SUM('4.  2011-2014 LRAM'!Y518:AL518)</f>
        <v>81791.629978603756</v>
      </c>
      <c r="G94" s="557">
        <f>SUM('5.  2015-2020 LRAM'!Y200:AL200)</f>
        <v>78145.711748857648</v>
      </c>
      <c r="H94" s="556">
        <f>SUM('5.  2015-2020 LRAM'!Y386:AL386)</f>
        <v>70098.387962182547</v>
      </c>
      <c r="I94" s="557">
        <f>SUM('5.  2015-2020 LRAM'!Y569:AL569)</f>
        <v>0</v>
      </c>
      <c r="J94" s="556">
        <f>SUM('5.  2015-2020 LRAM'!Y752:AL752)</f>
        <v>0</v>
      </c>
      <c r="K94" s="556">
        <f>SUM('5.  2015-2020 LRAM'!Y935:AL935)</f>
        <v>0</v>
      </c>
      <c r="L94" s="556">
        <f>SUM('5.  2015-2020 LRAM'!Y1118:AL1118)</f>
        <v>0</v>
      </c>
      <c r="M94" s="556">
        <f>SUM(D94:L94)</f>
        <v>391262.48134163895</v>
      </c>
      <c r="T94" s="197"/>
      <c r="U94" s="197"/>
    </row>
    <row r="95" spans="2:22" s="90" customFormat="1" ht="23.25" hidden="1" customHeight="1">
      <c r="B95" s="198">
        <v>2013</v>
      </c>
      <c r="C95" s="559"/>
      <c r="D95" s="559"/>
      <c r="E95" s="557">
        <f>SUM('4.  2011-2014 LRAM'!Y390:AL390)</f>
        <v>99150.03192552882</v>
      </c>
      <c r="F95" s="557">
        <f>SUM('4.  2011-2014 LRAM'!Y519:AL519)</f>
        <v>102658.84746639917</v>
      </c>
      <c r="G95" s="557">
        <f>SUM('5.  2015-2020 LRAM'!Y201:AL201)</f>
        <v>103584.27092115162</v>
      </c>
      <c r="H95" s="556">
        <f>SUM('5.  2015-2020 LRAM'!Y387:AL387)</f>
        <v>96130.865839200807</v>
      </c>
      <c r="I95" s="557">
        <f>SUM('5.  2015-2020 LRAM'!Y570:AL570)</f>
        <v>0</v>
      </c>
      <c r="J95" s="556">
        <f>SUM('5.  2015-2020 LRAM'!Y753:AL753)</f>
        <v>0</v>
      </c>
      <c r="K95" s="556">
        <f>SUM('5.  2015-2020 LRAM'!Y936:AL936)</f>
        <v>0</v>
      </c>
      <c r="L95" s="556">
        <f>SUM('5.  2015-2020 LRAM'!Y1119:AL1119)</f>
        <v>0</v>
      </c>
      <c r="M95" s="556">
        <f>SUM(C95:L95)</f>
        <v>401524.01615228038</v>
      </c>
      <c r="T95" s="197"/>
      <c r="U95" s="197"/>
    </row>
    <row r="96" spans="2:22" s="90" customFormat="1" ht="23.25" hidden="1" customHeight="1">
      <c r="B96" s="198">
        <v>2014</v>
      </c>
      <c r="C96" s="559"/>
      <c r="D96" s="559"/>
      <c r="E96" s="559"/>
      <c r="F96" s="557">
        <f>SUM('4.  2011-2014 LRAM'!Y520:AL520)</f>
        <v>134141.3849341028</v>
      </c>
      <c r="G96" s="557">
        <f>SUM('5.  2015-2020 LRAM'!Y202:AL202)</f>
        <v>129220.86568893565</v>
      </c>
      <c r="H96" s="556">
        <f>SUM('5.  2015-2020 LRAM'!Y388:AL388)</f>
        <v>112597.54075188175</v>
      </c>
      <c r="I96" s="557">
        <f>SUM('5.  2015-2020 LRAM'!Y571:AL571)</f>
        <v>0</v>
      </c>
      <c r="J96" s="556">
        <f>SUM('5.  2015-2020 LRAM'!Y754:AL754)</f>
        <v>0</v>
      </c>
      <c r="K96" s="556">
        <f>SUM('5.  2015-2020 LRAM'!Y937:AL937)</f>
        <v>0</v>
      </c>
      <c r="L96" s="556">
        <f>SUM('5.  2015-2020 LRAM'!Y1120:AL1120)</f>
        <v>0</v>
      </c>
      <c r="M96" s="556">
        <f>SUM(F96:L96)</f>
        <v>375959.79137492017</v>
      </c>
      <c r="T96" s="197"/>
      <c r="U96" s="197"/>
    </row>
    <row r="97" spans="2:21" s="90" customFormat="1" ht="23.25" hidden="1" customHeight="1">
      <c r="B97" s="198">
        <v>2015</v>
      </c>
      <c r="C97" s="559"/>
      <c r="D97" s="559"/>
      <c r="E97" s="559"/>
      <c r="F97" s="559"/>
      <c r="G97" s="557">
        <f>SUM('5.  2015-2020 LRAM'!Y203:AL203)</f>
        <v>268441.04785199999</v>
      </c>
      <c r="H97" s="556">
        <f>SUM('5.  2015-2020 LRAM'!Y389:AL389)</f>
        <v>254818.16769800003</v>
      </c>
      <c r="I97" s="557">
        <f>SUM('5.  2015-2020 LRAM'!Y572:AL572)</f>
        <v>0</v>
      </c>
      <c r="J97" s="556">
        <f>SUM('5.  2015-2020 LRAM'!Y755:AL755)</f>
        <v>0</v>
      </c>
      <c r="K97" s="556">
        <f>SUM('5.  2015-2020 LRAM'!Y938:AL938)</f>
        <v>0</v>
      </c>
      <c r="L97" s="556">
        <f>SUM('5.  2015-2020 LRAM'!Y1121:AL1121)</f>
        <v>0</v>
      </c>
      <c r="M97" s="556">
        <f>SUM(G97:L97)</f>
        <v>523259.21555000002</v>
      </c>
      <c r="T97" s="197"/>
      <c r="U97" s="197"/>
    </row>
    <row r="98" spans="2:21" s="90" customFormat="1" ht="23.25" hidden="1" customHeight="1">
      <c r="B98" s="198">
        <v>2016</v>
      </c>
      <c r="C98" s="559"/>
      <c r="D98" s="559"/>
      <c r="E98" s="559"/>
      <c r="F98" s="559"/>
      <c r="G98" s="559"/>
      <c r="H98" s="556">
        <f>SUM('5.  2015-2020 LRAM'!Y390:AL390)</f>
        <v>255240.56480400002</v>
      </c>
      <c r="I98" s="557">
        <f>SUM('5.  2015-2020 LRAM'!Y573:AL573)</f>
        <v>0</v>
      </c>
      <c r="J98" s="556">
        <f>SUM('5.  2015-2020 LRAM'!Y756:AL756)</f>
        <v>0</v>
      </c>
      <c r="K98" s="556">
        <f>SUM('5.  2015-2020 LRAM'!Y939:AL939)</f>
        <v>0</v>
      </c>
      <c r="L98" s="556">
        <f>SUM('5.  2015-2020 LRAM'!Y1122:AL1122)</f>
        <v>0</v>
      </c>
      <c r="M98" s="556">
        <f>SUM(H98:L98)</f>
        <v>255240.56480400002</v>
      </c>
      <c r="T98" s="197"/>
      <c r="U98" s="197"/>
    </row>
    <row r="99" spans="2:21" s="90" customFormat="1" ht="23.25" hidden="1" customHeight="1">
      <c r="B99" s="198">
        <v>2017</v>
      </c>
      <c r="C99" s="559"/>
      <c r="D99" s="559"/>
      <c r="E99" s="559"/>
      <c r="F99" s="559"/>
      <c r="G99" s="559"/>
      <c r="H99" s="559"/>
      <c r="I99" s="556">
        <f>SUM('5.  2015-2020 LRAM'!Y574:AL574)</f>
        <v>0</v>
      </c>
      <c r="J99" s="556">
        <f>SUM('5.  2015-2020 LRAM'!Y757:AL757)</f>
        <v>0</v>
      </c>
      <c r="K99" s="556">
        <f>SUM('5.  2015-2020 LRAM'!Y940:AL940)</f>
        <v>0</v>
      </c>
      <c r="L99" s="556">
        <f>SUM('5.  2015-2020 LRAM'!Y1123:AL1123)</f>
        <v>0</v>
      </c>
      <c r="M99" s="556">
        <f>SUM(I99:L99)</f>
        <v>0</v>
      </c>
      <c r="T99" s="197"/>
      <c r="U99" s="197"/>
    </row>
    <row r="100" spans="2:21" s="90" customFormat="1" ht="23.25" hidden="1" customHeight="1">
      <c r="B100" s="198">
        <v>2018</v>
      </c>
      <c r="C100" s="559"/>
      <c r="D100" s="559"/>
      <c r="E100" s="559"/>
      <c r="F100" s="559"/>
      <c r="G100" s="559"/>
      <c r="H100" s="559"/>
      <c r="I100" s="559"/>
      <c r="J100" s="556">
        <f>SUM('5.  2015-2020 LRAM'!Y758:AL758)</f>
        <v>0</v>
      </c>
      <c r="K100" s="556">
        <f>SUM('5.  2015-2020 LRAM'!Y941:AL941)</f>
        <v>0</v>
      </c>
      <c r="L100" s="556">
        <f>SUM('5.  2015-2020 LRAM'!Y1124:AL1124)</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LRAM'!Y942:AL942)</f>
        <v>0</v>
      </c>
      <c r="L101" s="556">
        <f>SUM('5.  2015-2020 LRAM'!Y1125:AL1125)</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LRAM'!Y1126:AL1126)</f>
        <v>0</v>
      </c>
      <c r="M102" s="558">
        <f>L102</f>
        <v>0</v>
      </c>
      <c r="T102" s="197"/>
      <c r="U102" s="197"/>
    </row>
    <row r="103" spans="2:21" s="196" customFormat="1" ht="24" hidden="1" customHeight="1">
      <c r="B103" s="571" t="s">
        <v>518</v>
      </c>
      <c r="C103" s="555">
        <f>C93</f>
        <v>128023.11935414483</v>
      </c>
      <c r="D103" s="556">
        <f>D93+D94</f>
        <v>209555.38220241002</v>
      </c>
      <c r="E103" s="556">
        <f>E93+E94+E95</f>
        <v>306998.35626812215</v>
      </c>
      <c r="F103" s="556">
        <f>F93+F94+F95+F96</f>
        <v>451026.69999979122</v>
      </c>
      <c r="G103" s="556">
        <f>G93+G94+G95+G96+G97</f>
        <v>706198.17376192089</v>
      </c>
      <c r="H103" s="556">
        <f>H93+H94+H95+H96+H97+H98</f>
        <v>904125.41694872873</v>
      </c>
      <c r="I103" s="556">
        <f>I93+I94+I95+I96+I97+I98+I99</f>
        <v>0</v>
      </c>
      <c r="J103" s="556">
        <f>J93+J94+J95+J96+J97+J98+J99+J100</f>
        <v>0</v>
      </c>
      <c r="K103" s="556">
        <f>K93+K94+K95+K96+K97+K98+K99+K100+K101</f>
        <v>0</v>
      </c>
      <c r="L103" s="556">
        <f>SUM(L93:L102)</f>
        <v>0</v>
      </c>
      <c r="M103" s="556">
        <f>SUM(M93:M102)</f>
        <v>2705927.1485351175</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233381.34839999999</v>
      </c>
      <c r="G104" s="554">
        <f>'5.  2015-2020 LRAM'!AM205</f>
        <v>236715.1134</v>
      </c>
      <c r="H104" s="554">
        <f>'5.  2015-2020 LRAM'!AM392</f>
        <v>227051.55600000001</v>
      </c>
      <c r="I104" s="554">
        <f>'5.  2015-2020 LRAM'!AM576</f>
        <v>0</v>
      </c>
      <c r="J104" s="554">
        <f>'5.  2015-2020 LRAM'!AM760</f>
        <v>0</v>
      </c>
      <c r="K104" s="554">
        <f>'5.  2015-2020 LRAM'!AM944</f>
        <v>0</v>
      </c>
      <c r="L104" s="554">
        <f>'5.  2015-2020 LRAM'!AM1128</f>
        <v>0</v>
      </c>
      <c r="M104" s="556">
        <f>SUM(C104:L104)</f>
        <v>697148.01780000003</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2403.1664152275821</v>
      </c>
      <c r="H105" s="554">
        <f>'6.  Carrying Charges'!W102</f>
        <v>10981.060794825218</v>
      </c>
      <c r="I105" s="554">
        <f>'6.  Carrying Charges'!W117</f>
        <v>24739.743850553008</v>
      </c>
      <c r="J105" s="554">
        <f>'6.  Carrying Charges'!W132</f>
        <v>46094.36650996386</v>
      </c>
      <c r="K105" s="554">
        <f>'6.  Carrying Charges'!W147</f>
        <v>74185.011082074765</v>
      </c>
      <c r="L105" s="554">
        <f>'6.  Carrying Charges'!W162</f>
        <v>74185.011082074765</v>
      </c>
      <c r="M105" s="556">
        <f>SUM(C105:L105)</f>
        <v>232588.35973471921</v>
      </c>
    </row>
    <row r="106" spans="2:21" ht="23.25" hidden="1" customHeight="1">
      <c r="B106" s="571" t="s">
        <v>26</v>
      </c>
      <c r="C106" s="554">
        <f>C103-C104+C105</f>
        <v>128023.11935414483</v>
      </c>
      <c r="D106" s="554">
        <f t="shared" ref="D106:J106" si="3">D103-D104+D105</f>
        <v>209555.38220241002</v>
      </c>
      <c r="E106" s="554">
        <f t="shared" si="3"/>
        <v>306998.35626812215</v>
      </c>
      <c r="F106" s="554">
        <f t="shared" si="3"/>
        <v>217645.35159979123</v>
      </c>
      <c r="G106" s="554">
        <f t="shared" si="3"/>
        <v>471886.22677714843</v>
      </c>
      <c r="H106" s="554">
        <f t="shared" si="3"/>
        <v>688054.92174355395</v>
      </c>
      <c r="I106" s="554">
        <f t="shared" si="3"/>
        <v>24739.743850553008</v>
      </c>
      <c r="J106" s="554">
        <f t="shared" si="3"/>
        <v>46094.36650996386</v>
      </c>
      <c r="K106" s="554">
        <f>K103-K104+K105</f>
        <v>74185.011082074765</v>
      </c>
      <c r="L106" s="554">
        <f>L103-L104+L105</f>
        <v>74185.011082074765</v>
      </c>
      <c r="M106" s="554">
        <f>M103-M104+M105</f>
        <v>2241367.4904698366</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9" zoomScale="80" zoomScaleNormal="80" workbookViewId="0">
      <selection activeCell="E24" sqref="E24:F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613</v>
      </c>
    </row>
    <row r="20" spans="2:8" ht="13.5" customHeight="1"/>
    <row r="21" spans="2:8" ht="40.9" customHeight="1">
      <c r="B21" s="809" t="s">
        <v>678</v>
      </c>
      <c r="C21" s="809"/>
      <c r="D21" s="809"/>
      <c r="E21" s="809"/>
      <c r="F21" s="809"/>
      <c r="G21" s="809"/>
      <c r="H21" s="809"/>
    </row>
    <row r="23" spans="2:8" s="609" customFormat="1" ht="15.75">
      <c r="B23" s="619" t="s">
        <v>545</v>
      </c>
      <c r="C23" s="619" t="s">
        <v>560</v>
      </c>
      <c r="D23" s="619" t="s">
        <v>544</v>
      </c>
      <c r="E23" s="816" t="s">
        <v>34</v>
      </c>
      <c r="F23" s="817"/>
      <c r="G23" s="816" t="s">
        <v>543</v>
      </c>
      <c r="H23" s="817"/>
    </row>
    <row r="24" spans="2:8">
      <c r="B24" s="608">
        <v>1</v>
      </c>
      <c r="C24" s="644" t="s">
        <v>369</v>
      </c>
      <c r="D24" s="607" t="s">
        <v>743</v>
      </c>
      <c r="E24" s="814" t="s">
        <v>730</v>
      </c>
      <c r="F24" s="815"/>
      <c r="G24" s="818" t="s">
        <v>744</v>
      </c>
      <c r="H24" s="819"/>
    </row>
    <row r="25" spans="2:8">
      <c r="B25" s="608">
        <v>2</v>
      </c>
      <c r="C25" s="644"/>
      <c r="D25" s="607"/>
      <c r="E25" s="814"/>
      <c r="F25" s="815"/>
      <c r="G25" s="818"/>
      <c r="H25" s="819"/>
    </row>
    <row r="26" spans="2:8">
      <c r="B26" s="608">
        <v>3</v>
      </c>
      <c r="C26" s="644"/>
      <c r="D26" s="607"/>
      <c r="E26" s="814"/>
      <c r="F26" s="815"/>
      <c r="G26" s="818"/>
      <c r="H26" s="819"/>
    </row>
    <row r="27" spans="2:8">
      <c r="B27" s="608">
        <v>4</v>
      </c>
      <c r="C27" s="644"/>
      <c r="D27" s="607"/>
      <c r="E27" s="814"/>
      <c r="F27" s="815"/>
      <c r="G27" s="818"/>
      <c r="H27" s="819"/>
    </row>
    <row r="28" spans="2:8">
      <c r="B28" s="608">
        <v>5</v>
      </c>
      <c r="C28" s="644"/>
      <c r="D28" s="607"/>
      <c r="E28" s="814"/>
      <c r="F28" s="815"/>
      <c r="G28" s="818"/>
      <c r="H28" s="819"/>
    </row>
    <row r="29" spans="2:8">
      <c r="B29" s="608">
        <v>6</v>
      </c>
      <c r="C29" s="644"/>
      <c r="D29" s="607"/>
      <c r="E29" s="814"/>
      <c r="F29" s="815"/>
      <c r="G29" s="818"/>
      <c r="H29" s="819"/>
    </row>
    <row r="30" spans="2:8">
      <c r="B30" s="608">
        <v>7</v>
      </c>
      <c r="C30" s="644"/>
      <c r="D30" s="607"/>
      <c r="E30" s="814"/>
      <c r="F30" s="815"/>
      <c r="G30" s="818"/>
      <c r="H30" s="819"/>
    </row>
    <row r="31" spans="2:8">
      <c r="B31" s="608">
        <v>8</v>
      </c>
      <c r="C31" s="644"/>
      <c r="D31" s="607"/>
      <c r="E31" s="814"/>
      <c r="F31" s="815"/>
      <c r="G31" s="818"/>
      <c r="H31" s="819"/>
    </row>
    <row r="32" spans="2:8">
      <c r="B32" s="608">
        <v>9</v>
      </c>
      <c r="C32" s="644"/>
      <c r="D32" s="607"/>
      <c r="E32" s="814"/>
      <c r="F32" s="815"/>
      <c r="G32" s="818"/>
      <c r="H32" s="819"/>
    </row>
    <row r="33" spans="2:8">
      <c r="B33" s="608">
        <v>10</v>
      </c>
      <c r="C33" s="644"/>
      <c r="D33" s="607"/>
      <c r="E33" s="814"/>
      <c r="F33" s="815"/>
      <c r="G33" s="818"/>
      <c r="H33" s="819"/>
    </row>
    <row r="34" spans="2:8">
      <c r="B34" s="608" t="s">
        <v>479</v>
      </c>
      <c r="C34" s="644"/>
      <c r="D34" s="607"/>
      <c r="E34" s="814"/>
      <c r="F34" s="815"/>
      <c r="G34" s="818"/>
      <c r="H34" s="819"/>
    </row>
    <row r="36" spans="2:8" ht="30.75" customHeight="1">
      <c r="B36" s="537" t="s">
        <v>609</v>
      </c>
    </row>
    <row r="37" spans="2:8" ht="23.25" customHeight="1">
      <c r="B37" s="568" t="s">
        <v>614</v>
      </c>
      <c r="C37" s="605"/>
      <c r="D37" s="605"/>
      <c r="E37" s="605"/>
      <c r="F37" s="605"/>
      <c r="G37" s="605"/>
      <c r="H37" s="605"/>
    </row>
    <row r="39" spans="2:8" s="90" customFormat="1" ht="15.75">
      <c r="B39" s="619" t="s">
        <v>545</v>
      </c>
      <c r="C39" s="619" t="s">
        <v>560</v>
      </c>
      <c r="D39" s="619" t="s">
        <v>544</v>
      </c>
      <c r="E39" s="816" t="s">
        <v>34</v>
      </c>
      <c r="F39" s="817"/>
      <c r="G39" s="816" t="s">
        <v>543</v>
      </c>
      <c r="H39" s="817"/>
    </row>
    <row r="40" spans="2:8">
      <c r="B40" s="608">
        <v>1</v>
      </c>
      <c r="C40" s="644"/>
      <c r="D40" s="607"/>
      <c r="E40" s="814"/>
      <c r="F40" s="815"/>
      <c r="G40" s="818"/>
      <c r="H40" s="819"/>
    </row>
    <row r="41" spans="2:8">
      <c r="B41" s="608">
        <v>2</v>
      </c>
      <c r="C41" s="644"/>
      <c r="D41" s="607"/>
      <c r="E41" s="814"/>
      <c r="F41" s="815"/>
      <c r="G41" s="818"/>
      <c r="H41" s="819"/>
    </row>
    <row r="42" spans="2:8">
      <c r="B42" s="608">
        <v>3</v>
      </c>
      <c r="C42" s="644"/>
      <c r="D42" s="607"/>
      <c r="E42" s="814"/>
      <c r="F42" s="815"/>
      <c r="G42" s="818"/>
      <c r="H42" s="819"/>
    </row>
    <row r="43" spans="2:8">
      <c r="B43" s="608">
        <v>4</v>
      </c>
      <c r="C43" s="644"/>
      <c r="D43" s="607"/>
      <c r="E43" s="814"/>
      <c r="F43" s="815"/>
      <c r="G43" s="818"/>
      <c r="H43" s="819"/>
    </row>
    <row r="44" spans="2:8">
      <c r="B44" s="608">
        <v>5</v>
      </c>
      <c r="C44" s="644"/>
      <c r="D44" s="607"/>
      <c r="E44" s="814"/>
      <c r="F44" s="815"/>
      <c r="G44" s="818"/>
      <c r="H44" s="819"/>
    </row>
    <row r="45" spans="2:8">
      <c r="B45" s="608">
        <v>6</v>
      </c>
      <c r="C45" s="644"/>
      <c r="D45" s="607"/>
      <c r="E45" s="814"/>
      <c r="F45" s="815"/>
      <c r="G45" s="818"/>
      <c r="H45" s="819"/>
    </row>
    <row r="46" spans="2:8">
      <c r="B46" s="608">
        <v>7</v>
      </c>
      <c r="C46" s="644"/>
      <c r="D46" s="607"/>
      <c r="E46" s="814"/>
      <c r="F46" s="815"/>
      <c r="G46" s="818"/>
      <c r="H46" s="819"/>
    </row>
    <row r="47" spans="2:8">
      <c r="B47" s="608">
        <v>8</v>
      </c>
      <c r="C47" s="644"/>
      <c r="D47" s="607"/>
      <c r="E47" s="814"/>
      <c r="F47" s="815"/>
      <c r="G47" s="818"/>
      <c r="H47" s="819"/>
    </row>
    <row r="48" spans="2:8">
      <c r="B48" s="608">
        <v>9</v>
      </c>
      <c r="C48" s="644"/>
      <c r="D48" s="607"/>
      <c r="E48" s="814"/>
      <c r="F48" s="815"/>
      <c r="G48" s="818"/>
      <c r="H48" s="819"/>
    </row>
    <row r="49" spans="2:8">
      <c r="B49" s="608">
        <v>10</v>
      </c>
      <c r="C49" s="644"/>
      <c r="D49" s="607"/>
      <c r="E49" s="814"/>
      <c r="F49" s="815"/>
      <c r="G49" s="818"/>
      <c r="H49" s="819"/>
    </row>
    <row r="50" spans="2:8">
      <c r="B50" s="608" t="s">
        <v>479</v>
      </c>
      <c r="C50" s="644"/>
      <c r="D50" s="607"/>
      <c r="E50" s="814"/>
      <c r="F50" s="815"/>
      <c r="G50" s="818"/>
      <c r="H50" s="81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C36" sqref="C3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20" t="s">
        <v>562</v>
      </c>
      <c r="C11" s="820"/>
      <c r="D11" s="820"/>
      <c r="E11" s="820"/>
      <c r="F11" s="820"/>
      <c r="G11" s="820"/>
      <c r="H11" s="820"/>
      <c r="I11" s="820"/>
      <c r="J11" s="820"/>
      <c r="K11" s="820"/>
      <c r="L11" s="820"/>
      <c r="M11" s="820"/>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f>'1.  LRAMVA Summary'!G53</f>
        <v>0</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18623388</v>
      </c>
      <c r="D15" s="451">
        <v>3348102</v>
      </c>
      <c r="E15" s="451">
        <v>3280740</v>
      </c>
      <c r="F15" s="451">
        <v>11994546</v>
      </c>
      <c r="G15" s="451"/>
      <c r="H15" s="451"/>
      <c r="I15" s="451"/>
      <c r="J15" s="451"/>
      <c r="K15" s="451"/>
      <c r="L15" s="451"/>
      <c r="M15" s="451"/>
      <c r="N15" s="451"/>
      <c r="O15" s="451"/>
      <c r="P15" s="452"/>
      <c r="Q15" s="452"/>
    </row>
    <row r="16" spans="2:17" s="456" customFormat="1" ht="15.75" customHeight="1">
      <c r="B16" s="461" t="s">
        <v>28</v>
      </c>
      <c r="C16" s="626">
        <f>SUM(D16:Q16)</f>
        <v>31326</v>
      </c>
      <c r="D16" s="450"/>
      <c r="E16" s="450"/>
      <c r="F16" s="450">
        <v>31326</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3348102</v>
      </c>
      <c r="E18" s="192">
        <f t="shared" si="0"/>
        <v>3280740</v>
      </c>
      <c r="F18" s="192">
        <f>IF(F14="kw",HLOOKUP(F14,F14:F16,3,FALSE),HLOOKUP(F14,F14:F16,2,FALSE))</f>
        <v>31326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4.5" customHeight="1">
      <c r="B20" s="460" t="s">
        <v>672</v>
      </c>
      <c r="C20" s="453" t="s">
        <v>688</v>
      </c>
      <c r="D20" s="454"/>
    </row>
    <row r="21" spans="2:17" s="438" customFormat="1" ht="32.25" customHeight="1">
      <c r="B21" s="460" t="s">
        <v>366</v>
      </c>
      <c r="C21" s="453" t="s">
        <v>687</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20" t="s">
        <v>561</v>
      </c>
      <c r="C26" s="820"/>
      <c r="D26" s="820"/>
      <c r="E26" s="820"/>
      <c r="F26" s="820"/>
      <c r="G26" s="820"/>
      <c r="H26" s="820"/>
      <c r="I26" s="820"/>
      <c r="J26" s="820"/>
      <c r="K26" s="820"/>
      <c r="L26" s="820"/>
      <c r="M26" s="820"/>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f>'1.  LRAMVA Summary'!G53</f>
        <v>0</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672</v>
      </c>
      <c r="C35" s="453"/>
      <c r="D35" s="454"/>
      <c r="E35" s="93"/>
      <c r="F35" s="93"/>
      <c r="G35" s="93"/>
      <c r="H35" s="93"/>
      <c r="I35" s="93"/>
      <c r="J35" s="93"/>
      <c r="K35" s="93"/>
      <c r="L35" s="93"/>
      <c r="M35" s="93"/>
      <c r="N35" s="93"/>
      <c r="O35" s="93"/>
      <c r="P35" s="93"/>
      <c r="Q35" s="93"/>
    </row>
    <row r="36" spans="2:32" s="438" customFormat="1" ht="21" customHeight="1">
      <c r="B36" s="460" t="s">
        <v>366</v>
      </c>
      <c r="C36" s="453"/>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20" t="s">
        <v>607</v>
      </c>
      <c r="C40" s="820"/>
      <c r="D40" s="820"/>
      <c r="E40" s="820"/>
      <c r="F40" s="820"/>
      <c r="G40" s="820"/>
      <c r="H40" s="820"/>
      <c r="I40" s="820"/>
      <c r="J40" s="820"/>
      <c r="K40" s="820"/>
      <c r="L40" s="820"/>
      <c r="M40" s="820"/>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 kW</v>
      </c>
      <c r="G42" s="243" t="str">
        <f>'1.  LRAMVA Summary'!G52</f>
        <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f>'1.  LRAMVA Summary'!G53</f>
        <v>0</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2014</v>
      </c>
      <c r="D47" s="190">
        <f t="shared" ref="D47:Q47" si="6">IF(ISBLANK($C$47),0,IF($C$47=$D$9,HLOOKUP(D43,D14:D18,5,FALSE),HLOOKUP(D43,D29:D33,5,FALSE)))</f>
        <v>3348102</v>
      </c>
      <c r="E47" s="190">
        <f t="shared" si="6"/>
        <v>3280740</v>
      </c>
      <c r="F47" s="190">
        <f t="shared" si="6"/>
        <v>31326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2014</v>
      </c>
      <c r="D48" s="190">
        <f t="shared" ref="D48:Q48" si="7">IF(ISBLANK($C$48),0,IF($C$48=$D$9,HLOOKUP(D43,D14:D18,5,FALSE),HLOOKUP(D43,D29:D33,5,FALSE)))</f>
        <v>3348102</v>
      </c>
      <c r="E48" s="190">
        <f t="shared" si="7"/>
        <v>3280740</v>
      </c>
      <c r="F48" s="190">
        <f t="shared" si="7"/>
        <v>31326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2014</v>
      </c>
      <c r="D49" s="190">
        <f t="shared" ref="D49:Q49" si="8">IF(ISBLANK($C$49),0,IF($C$49=$D$9,HLOOKUP(D43,D14:D18,5,FALSE),HLOOKUP(D43,D29:D33,5,FALSE)))</f>
        <v>3348102</v>
      </c>
      <c r="E49" s="190">
        <f t="shared" si="8"/>
        <v>3280740</v>
      </c>
      <c r="F49" s="190">
        <f t="shared" si="8"/>
        <v>31326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3348102</v>
      </c>
      <c r="E50" s="190">
        <f t="shared" si="9"/>
        <v>3280740</v>
      </c>
      <c r="F50" s="190">
        <f t="shared" si="9"/>
        <v>31326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activeCell="K32" sqref="K32:M3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1" t="s">
        <v>171</v>
      </c>
      <c r="C4" s="85" t="s">
        <v>175</v>
      </c>
      <c r="D4" s="85"/>
      <c r="E4" s="49"/>
    </row>
    <row r="5" spans="1:26" s="18" customFormat="1" ht="26.25" hidden="1" customHeight="1" outlineLevel="1" thickBot="1">
      <c r="A5" s="4"/>
      <c r="B5" s="821"/>
      <c r="C5" s="86" t="s">
        <v>172</v>
      </c>
      <c r="D5" s="86"/>
      <c r="E5" s="49"/>
    </row>
    <row r="6" spans="1:26" ht="26.25" hidden="1" customHeight="1" outlineLevel="1" thickBot="1">
      <c r="B6" s="821"/>
      <c r="C6" s="827" t="s">
        <v>550</v>
      </c>
      <c r="D6" s="82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29" t="s">
        <v>615</v>
      </c>
      <c r="C12" s="829"/>
      <c r="D12" s="829"/>
      <c r="E12" s="829"/>
      <c r="F12" s="829"/>
      <c r="G12" s="829"/>
      <c r="H12" s="829"/>
      <c r="I12" s="829"/>
      <c r="J12" s="829"/>
      <c r="K12" s="829"/>
      <c r="L12" s="829"/>
      <c r="M12" s="829"/>
      <c r="N12" s="829"/>
      <c r="O12" s="82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728</v>
      </c>
      <c r="E14" s="472" t="s">
        <v>727</v>
      </c>
      <c r="F14" s="472" t="s">
        <v>726</v>
      </c>
      <c r="G14" s="472" t="s">
        <v>724</v>
      </c>
      <c r="H14" s="472" t="s">
        <v>725</v>
      </c>
      <c r="I14" s="472" t="s">
        <v>686</v>
      </c>
      <c r="J14" s="472" t="s">
        <v>682</v>
      </c>
      <c r="K14" s="472" t="s">
        <v>685</v>
      </c>
      <c r="L14" s="472" t="s">
        <v>684</v>
      </c>
      <c r="M14" s="472" t="s">
        <v>749</v>
      </c>
      <c r="N14" s="472" t="s">
        <v>564</v>
      </c>
      <c r="O14" s="472" t="s">
        <v>565</v>
      </c>
      <c r="P14" s="7"/>
    </row>
    <row r="15" spans="1:26" s="7" customFormat="1" ht="18.75" customHeight="1">
      <c r="B15" s="473" t="s">
        <v>188</v>
      </c>
      <c r="C15" s="82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23"/>
      <c r="D16" s="477">
        <v>4</v>
      </c>
      <c r="E16" s="477">
        <v>4</v>
      </c>
      <c r="F16" s="477">
        <v>4</v>
      </c>
      <c r="G16" s="477">
        <v>4</v>
      </c>
      <c r="H16" s="477"/>
      <c r="I16" s="477"/>
      <c r="J16" s="477"/>
      <c r="K16" s="477"/>
      <c r="L16" s="477"/>
      <c r="M16" s="477"/>
      <c r="N16" s="477"/>
      <c r="O16" s="478"/>
    </row>
    <row r="17" spans="1:15" s="111" customFormat="1" ht="17.25" customHeight="1">
      <c r="B17" s="479" t="s">
        <v>559</v>
      </c>
      <c r="C17" s="824"/>
      <c r="D17" s="112">
        <f>12-D16</f>
        <v>8</v>
      </c>
      <c r="E17" s="112">
        <f>12-E16</f>
        <v>8</v>
      </c>
      <c r="F17" s="112">
        <f t="shared" ref="F17:K17" si="0">12-F16</f>
        <v>8</v>
      </c>
      <c r="G17" s="112">
        <f t="shared" si="0"/>
        <v>8</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25" t="str">
        <f>'2. LRAMVA Threshold'!D43</f>
        <v>kWh</v>
      </c>
      <c r="D18" s="46">
        <v>1.6899999999999998E-2</v>
      </c>
      <c r="E18" s="46">
        <v>1.7000000000000001E-2</v>
      </c>
      <c r="F18" s="46">
        <v>1.72E-2</v>
      </c>
      <c r="G18" s="46">
        <v>1.7299999999999999E-2</v>
      </c>
      <c r="H18" s="46">
        <v>1.6199999999999999E-2</v>
      </c>
      <c r="I18" s="46">
        <v>1.6400000000000001E-2</v>
      </c>
      <c r="J18" s="46">
        <v>1.2500000000000001E-2</v>
      </c>
      <c r="K18" s="46"/>
      <c r="L18" s="46"/>
      <c r="M18" s="46">
        <v>0</v>
      </c>
      <c r="N18" s="46"/>
      <c r="O18" s="69"/>
    </row>
    <row r="19" spans="1:15" s="7" customFormat="1" ht="15" customHeight="1" outlineLevel="1">
      <c r="B19" s="536" t="s">
        <v>510</v>
      </c>
      <c r="C19" s="823"/>
      <c r="D19" s="46"/>
      <c r="E19" s="46">
        <v>-2.0000000000000001E-4</v>
      </c>
      <c r="F19" s="46">
        <v>-4.0000000000000002E-4</v>
      </c>
      <c r="G19" s="46">
        <v>-4.0000000000000002E-4</v>
      </c>
      <c r="H19" s="46"/>
      <c r="I19" s="46"/>
      <c r="J19" s="46"/>
      <c r="K19" s="46"/>
      <c r="L19" s="46"/>
      <c r="M19" s="46"/>
      <c r="N19" s="46"/>
      <c r="O19" s="69"/>
    </row>
    <row r="20" spans="1:15" s="7" customFormat="1" ht="15" customHeight="1" outlineLevel="1">
      <c r="B20" s="536" t="s">
        <v>511</v>
      </c>
      <c r="C20" s="823"/>
      <c r="D20" s="46"/>
      <c r="E20" s="46"/>
      <c r="F20" s="46"/>
      <c r="G20" s="46"/>
      <c r="H20" s="46"/>
      <c r="I20" s="46"/>
      <c r="J20" s="46"/>
      <c r="K20" s="46"/>
      <c r="L20" s="46"/>
      <c r="M20" s="46"/>
      <c r="N20" s="46"/>
      <c r="O20" s="69"/>
    </row>
    <row r="21" spans="1:15" s="7" customFormat="1" ht="15" customHeight="1" outlineLevel="1">
      <c r="B21" s="536" t="s">
        <v>489</v>
      </c>
      <c r="C21" s="823"/>
      <c r="D21" s="46"/>
      <c r="E21" s="46"/>
      <c r="F21" s="46"/>
      <c r="G21" s="46"/>
      <c r="H21" s="46"/>
      <c r="I21" s="46"/>
      <c r="J21" s="46"/>
      <c r="K21" s="46"/>
      <c r="L21" s="46"/>
      <c r="M21" s="46"/>
      <c r="N21" s="46"/>
      <c r="O21" s="69"/>
    </row>
    <row r="22" spans="1:15" s="7" customFormat="1" ht="14.25" customHeight="1">
      <c r="B22" s="536" t="s">
        <v>512</v>
      </c>
      <c r="C22" s="826"/>
      <c r="D22" s="65">
        <f>SUM(D18:D21)</f>
        <v>1.6899999999999998E-2</v>
      </c>
      <c r="E22" s="65">
        <f>SUM(E18:E21)</f>
        <v>1.6800000000000002E-2</v>
      </c>
      <c r="F22" s="65">
        <f>SUM(F18:F21)</f>
        <v>1.6799999999999999E-2</v>
      </c>
      <c r="G22" s="65">
        <f t="shared" ref="G22:N22" si="2">SUM(G18:G21)</f>
        <v>1.6899999999999998E-2</v>
      </c>
      <c r="H22" s="65">
        <f t="shared" si="2"/>
        <v>1.6199999999999999E-2</v>
      </c>
      <c r="I22" s="65">
        <f t="shared" si="2"/>
        <v>1.6400000000000001E-2</v>
      </c>
      <c r="J22" s="65">
        <f t="shared" si="2"/>
        <v>1.2500000000000001E-2</v>
      </c>
      <c r="K22" s="65">
        <f t="shared" si="2"/>
        <v>0</v>
      </c>
      <c r="L22" s="65">
        <f t="shared" si="2"/>
        <v>0</v>
      </c>
      <c r="M22" s="65">
        <f t="shared" si="2"/>
        <v>0</v>
      </c>
      <c r="N22" s="65">
        <f t="shared" si="2"/>
        <v>0</v>
      </c>
      <c r="O22" s="76"/>
    </row>
    <row r="23" spans="1:15" s="63" customFormat="1">
      <c r="A23" s="62"/>
      <c r="B23" s="492" t="s">
        <v>513</v>
      </c>
      <c r="C23" s="482"/>
      <c r="D23" s="483"/>
      <c r="E23" s="484">
        <f>ROUND(SUM(D22*E16+E22*E17)/12,4)</f>
        <v>1.6799999999999999E-2</v>
      </c>
      <c r="F23" s="484">
        <f>ROUND(SUM(E22*F16+F22*F17)/12,4)</f>
        <v>1.6799999999999999E-2</v>
      </c>
      <c r="G23" s="484">
        <f>ROUND(SUM(F22*G16+G22*G17)/12,4)</f>
        <v>1.6899999999999998E-2</v>
      </c>
      <c r="H23" s="484">
        <f>ROUND(SUM(G22*H16+H22*H17)/12,4)</f>
        <v>1.6199999999999999E-2</v>
      </c>
      <c r="I23" s="484">
        <f>ROUND(SUM(H22*I16+I22*I17)/12,4)</f>
        <v>1.6400000000000001E-2</v>
      </c>
      <c r="J23" s="484">
        <f t="shared" ref="J23:N23" si="3">ROUND(SUM(I22*J16+J22*J17)/12,4)</f>
        <v>1.2500000000000001E-2</v>
      </c>
      <c r="K23" s="484">
        <f t="shared" si="3"/>
        <v>0</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25" t="str">
        <f>'2. LRAMVA Threshold'!E43</f>
        <v>kWh</v>
      </c>
      <c r="D25" s="46">
        <v>1.2200000000000001E-2</v>
      </c>
      <c r="E25" s="46">
        <v>1.2200000000000001E-2</v>
      </c>
      <c r="F25" s="46">
        <v>1.23E-2</v>
      </c>
      <c r="G25" s="46">
        <v>1.24E-2</v>
      </c>
      <c r="H25" s="46">
        <v>1.24E-2</v>
      </c>
      <c r="I25" s="46">
        <v>1.26E-2</v>
      </c>
      <c r="J25" s="46">
        <v>1.2800000000000001E-2</v>
      </c>
      <c r="K25" s="46"/>
      <c r="L25" s="46"/>
      <c r="M25" s="46"/>
      <c r="N25" s="46"/>
      <c r="O25" s="69"/>
    </row>
    <row r="26" spans="1:15" s="18" customFormat="1" outlineLevel="1">
      <c r="A26" s="4"/>
      <c r="B26" s="536" t="s">
        <v>510</v>
      </c>
      <c r="C26" s="823"/>
      <c r="D26" s="46"/>
      <c r="E26" s="46">
        <v>-2.0000000000000001E-4</v>
      </c>
      <c r="F26" s="46">
        <v>-2.0000000000000001E-4</v>
      </c>
      <c r="G26" s="46">
        <v>-2.9999999999999997E-4</v>
      </c>
      <c r="H26" s="46"/>
      <c r="I26" s="46"/>
      <c r="J26" s="46"/>
      <c r="K26" s="46"/>
      <c r="L26" s="46"/>
      <c r="M26" s="46"/>
      <c r="N26" s="46"/>
      <c r="O26" s="69"/>
    </row>
    <row r="27" spans="1:15" s="18" customFormat="1" outlineLevel="1">
      <c r="A27" s="4"/>
      <c r="B27" s="536" t="s">
        <v>511</v>
      </c>
      <c r="C27" s="823"/>
      <c r="D27" s="46"/>
      <c r="E27" s="46"/>
      <c r="F27" s="46"/>
      <c r="G27" s="46"/>
      <c r="H27" s="46"/>
      <c r="I27" s="46"/>
      <c r="J27" s="46"/>
      <c r="K27" s="46"/>
      <c r="L27" s="46"/>
      <c r="M27" s="46"/>
      <c r="N27" s="46"/>
      <c r="O27" s="69"/>
    </row>
    <row r="28" spans="1:15" s="18" customFormat="1" outlineLevel="1">
      <c r="A28" s="4"/>
      <c r="B28" s="536" t="s">
        <v>489</v>
      </c>
      <c r="C28" s="823"/>
      <c r="D28" s="46"/>
      <c r="E28" s="46"/>
      <c r="F28" s="46"/>
      <c r="G28" s="46"/>
      <c r="H28" s="46"/>
      <c r="I28" s="46"/>
      <c r="J28" s="46"/>
      <c r="K28" s="46"/>
      <c r="L28" s="46"/>
      <c r="M28" s="46"/>
      <c r="N28" s="46"/>
      <c r="O28" s="69"/>
    </row>
    <row r="29" spans="1:15" s="18" customFormat="1">
      <c r="A29" s="4"/>
      <c r="B29" s="536" t="s">
        <v>512</v>
      </c>
      <c r="C29" s="826"/>
      <c r="D29" s="65">
        <f>SUM(D25:D28)</f>
        <v>1.2200000000000001E-2</v>
      </c>
      <c r="E29" s="65">
        <f t="shared" ref="E29:N29" si="4">SUM(E25:E28)</f>
        <v>1.2E-2</v>
      </c>
      <c r="F29" s="65">
        <f t="shared" si="4"/>
        <v>1.21E-2</v>
      </c>
      <c r="G29" s="65">
        <f t="shared" si="4"/>
        <v>1.21E-2</v>
      </c>
      <c r="H29" s="65">
        <f t="shared" si="4"/>
        <v>1.24E-2</v>
      </c>
      <c r="I29" s="65">
        <f t="shared" si="4"/>
        <v>1.26E-2</v>
      </c>
      <c r="J29" s="65">
        <f t="shared" si="4"/>
        <v>1.2800000000000001E-2</v>
      </c>
      <c r="K29" s="65">
        <f t="shared" si="4"/>
        <v>0</v>
      </c>
      <c r="L29" s="65">
        <f t="shared" si="4"/>
        <v>0</v>
      </c>
      <c r="M29" s="65">
        <f t="shared" si="4"/>
        <v>0</v>
      </c>
      <c r="N29" s="65">
        <f t="shared" si="4"/>
        <v>0</v>
      </c>
      <c r="O29" s="76"/>
    </row>
    <row r="30" spans="1:15" s="18" customFormat="1">
      <c r="A30" s="4"/>
      <c r="B30" s="492" t="s">
        <v>513</v>
      </c>
      <c r="C30" s="488"/>
      <c r="D30" s="71"/>
      <c r="E30" s="484">
        <f>ROUND(SUM(D29*E16+E29*E17)/12,4)</f>
        <v>1.21E-2</v>
      </c>
      <c r="F30" s="484">
        <f t="shared" ref="F30:N30" si="5">ROUND(SUM(E29*F16+F29*F17)/12,4)</f>
        <v>1.21E-2</v>
      </c>
      <c r="G30" s="484">
        <f t="shared" si="5"/>
        <v>1.21E-2</v>
      </c>
      <c r="H30" s="484">
        <f t="shared" si="5"/>
        <v>1.24E-2</v>
      </c>
      <c r="I30" s="484">
        <f t="shared" si="5"/>
        <v>1.26E-2</v>
      </c>
      <c r="J30" s="484">
        <f>ROUND(SUM(I29*J16+J29*J17)/12,4)</f>
        <v>1.2800000000000001E-2</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25" t="str">
        <f>'2. LRAMVA Threshold'!F43</f>
        <v>kW</v>
      </c>
      <c r="D32" s="46">
        <v>3.9737</v>
      </c>
      <c r="E32" s="46">
        <v>3.9887999999999999</v>
      </c>
      <c r="F32" s="46">
        <v>4.0319000000000003</v>
      </c>
      <c r="G32" s="46">
        <v>4.0593000000000004</v>
      </c>
      <c r="H32" s="46">
        <v>4.42</v>
      </c>
      <c r="I32" s="46">
        <v>4.4840999999999998</v>
      </c>
      <c r="J32" s="46">
        <v>4.5715000000000003</v>
      </c>
      <c r="K32" s="46"/>
      <c r="L32" s="46"/>
      <c r="M32" s="46"/>
      <c r="N32" s="46"/>
      <c r="O32" s="69"/>
    </row>
    <row r="33" spans="1:15" s="18" customFormat="1" outlineLevel="1">
      <c r="A33" s="4"/>
      <c r="B33" s="536" t="s">
        <v>510</v>
      </c>
      <c r="C33" s="823"/>
      <c r="D33" s="46"/>
      <c r="E33" s="46">
        <v>-3.6900000000000002E-2</v>
      </c>
      <c r="F33" s="46">
        <v>-6.0199999999999997E-2</v>
      </c>
      <c r="G33" s="46">
        <v>-6.7599999999999993E-2</v>
      </c>
      <c r="H33" s="46"/>
      <c r="I33" s="46"/>
      <c r="J33" s="46"/>
      <c r="K33" s="46"/>
      <c r="L33" s="46"/>
      <c r="M33" s="46"/>
      <c r="N33" s="46"/>
      <c r="O33" s="69"/>
    </row>
    <row r="34" spans="1:15" s="18" customFormat="1" outlineLevel="1">
      <c r="A34" s="4"/>
      <c r="B34" s="536" t="s">
        <v>511</v>
      </c>
      <c r="C34" s="823"/>
      <c r="D34" s="46"/>
      <c r="E34" s="46"/>
      <c r="F34" s="46"/>
      <c r="G34" s="46"/>
      <c r="H34" s="46"/>
      <c r="I34" s="46"/>
      <c r="J34" s="46"/>
      <c r="K34" s="46"/>
      <c r="L34" s="46"/>
      <c r="M34" s="46"/>
      <c r="N34" s="46"/>
      <c r="O34" s="69"/>
    </row>
    <row r="35" spans="1:15" s="18" customFormat="1" outlineLevel="1">
      <c r="A35" s="4"/>
      <c r="B35" s="536" t="s">
        <v>489</v>
      </c>
      <c r="C35" s="823"/>
      <c r="D35" s="46"/>
      <c r="E35" s="46"/>
      <c r="F35" s="46"/>
      <c r="G35" s="46"/>
      <c r="H35" s="46"/>
      <c r="I35" s="46"/>
      <c r="J35" s="46"/>
      <c r="K35" s="46"/>
      <c r="L35" s="46"/>
      <c r="M35" s="46"/>
      <c r="N35" s="46"/>
      <c r="O35" s="69"/>
    </row>
    <row r="36" spans="1:15" s="18" customFormat="1">
      <c r="A36" s="4"/>
      <c r="B36" s="536" t="s">
        <v>512</v>
      </c>
      <c r="C36" s="826"/>
      <c r="D36" s="65">
        <f>SUM(D32:D35)</f>
        <v>3.9737</v>
      </c>
      <c r="E36" s="65">
        <f>SUM(E32:E35)</f>
        <v>3.9518999999999997</v>
      </c>
      <c r="F36" s="65">
        <f t="shared" ref="F36:M36" si="6">SUM(F32:F35)</f>
        <v>3.9717000000000002</v>
      </c>
      <c r="G36" s="65">
        <f t="shared" si="6"/>
        <v>3.9917000000000002</v>
      </c>
      <c r="H36" s="65">
        <f t="shared" si="6"/>
        <v>4.42</v>
      </c>
      <c r="I36" s="65">
        <f t="shared" si="6"/>
        <v>4.4840999999999998</v>
      </c>
      <c r="J36" s="65">
        <f t="shared" si="6"/>
        <v>4.5715000000000003</v>
      </c>
      <c r="K36" s="65">
        <f t="shared" si="6"/>
        <v>0</v>
      </c>
      <c r="L36" s="65">
        <f t="shared" si="6"/>
        <v>0</v>
      </c>
      <c r="M36" s="65">
        <f t="shared" si="6"/>
        <v>0</v>
      </c>
      <c r="N36" s="65">
        <f>SUM(N32:N35)</f>
        <v>0</v>
      </c>
      <c r="O36" s="76"/>
    </row>
    <row r="37" spans="1:15" s="18" customFormat="1">
      <c r="A37" s="4"/>
      <c r="B37" s="492" t="s">
        <v>513</v>
      </c>
      <c r="C37" s="488"/>
      <c r="D37" s="71"/>
      <c r="E37" s="484">
        <f t="shared" ref="E37:N37" si="7">ROUND(SUM(D36*E16+E36*E17)/12,4)</f>
        <v>3.9592000000000001</v>
      </c>
      <c r="F37" s="484">
        <f t="shared" si="7"/>
        <v>3.9651000000000001</v>
      </c>
      <c r="G37" s="484">
        <f t="shared" si="7"/>
        <v>3.9849999999999999</v>
      </c>
      <c r="H37" s="484">
        <f t="shared" si="7"/>
        <v>4.42</v>
      </c>
      <c r="I37" s="484">
        <f t="shared" si="7"/>
        <v>4.4840999999999998</v>
      </c>
      <c r="J37" s="484">
        <f t="shared" si="7"/>
        <v>4.5715000000000003</v>
      </c>
      <c r="K37" s="484">
        <f t="shared" si="7"/>
        <v>0</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f>'1.  LRAMVA Summary'!B32</f>
        <v>0</v>
      </c>
      <c r="C39" s="825">
        <f>'2. LRAMVA Threshold'!G43</f>
        <v>0</v>
      </c>
      <c r="D39" s="46"/>
      <c r="E39" s="46"/>
      <c r="F39" s="46"/>
      <c r="G39" s="46"/>
      <c r="H39" s="46"/>
      <c r="I39" s="46"/>
      <c r="J39" s="46"/>
      <c r="K39" s="46"/>
      <c r="L39" s="46"/>
      <c r="M39" s="46"/>
      <c r="N39" s="46"/>
      <c r="O39" s="69"/>
    </row>
    <row r="40" spans="1:15" s="18" customFormat="1" hidden="1" outlineLevel="1">
      <c r="A40" s="4"/>
      <c r="B40" s="536" t="s">
        <v>510</v>
      </c>
      <c r="C40" s="823"/>
      <c r="D40" s="46"/>
      <c r="E40" s="46"/>
      <c r="F40" s="46"/>
      <c r="G40" s="46"/>
      <c r="H40" s="46"/>
      <c r="I40" s="46"/>
      <c r="J40" s="46"/>
      <c r="K40" s="46"/>
      <c r="L40" s="46"/>
      <c r="M40" s="46"/>
      <c r="N40" s="46"/>
      <c r="O40" s="69"/>
    </row>
    <row r="41" spans="1:15" s="18" customFormat="1" hidden="1" outlineLevel="1">
      <c r="A41" s="4"/>
      <c r="B41" s="536" t="s">
        <v>511</v>
      </c>
      <c r="C41" s="823"/>
      <c r="D41" s="46"/>
      <c r="E41" s="46"/>
      <c r="F41" s="46"/>
      <c r="G41" s="46"/>
      <c r="H41" s="46"/>
      <c r="I41" s="46"/>
      <c r="J41" s="46"/>
      <c r="K41" s="46"/>
      <c r="L41" s="46"/>
      <c r="M41" s="46"/>
      <c r="N41" s="46"/>
      <c r="O41" s="69"/>
    </row>
    <row r="42" spans="1:15" s="18" customFormat="1" hidden="1" outlineLevel="1">
      <c r="A42" s="4"/>
      <c r="B42" s="536" t="s">
        <v>489</v>
      </c>
      <c r="C42" s="823"/>
      <c r="D42" s="46"/>
      <c r="E42" s="46"/>
      <c r="F42" s="46"/>
      <c r="G42" s="46"/>
      <c r="H42" s="46"/>
      <c r="I42" s="46"/>
      <c r="J42" s="46"/>
      <c r="K42" s="46"/>
      <c r="L42" s="46"/>
      <c r="M42" s="46"/>
      <c r="N42" s="46"/>
      <c r="O42" s="69"/>
    </row>
    <row r="43" spans="1:15" s="18" customFormat="1" collapsed="1">
      <c r="A43" s="4"/>
      <c r="B43" s="536" t="s">
        <v>512</v>
      </c>
      <c r="C43" s="826"/>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f>'1.  LRAMVA Summary'!B33</f>
        <v>0</v>
      </c>
      <c r="C46" s="825">
        <f>'2. LRAMVA Threshold'!H43</f>
        <v>0</v>
      </c>
      <c r="D46" s="46"/>
      <c r="E46" s="46"/>
      <c r="F46" s="46"/>
      <c r="G46" s="46"/>
      <c r="H46" s="46"/>
      <c r="I46" s="46"/>
      <c r="J46" s="46"/>
      <c r="K46" s="46"/>
      <c r="L46" s="46"/>
      <c r="M46" s="46"/>
      <c r="N46" s="46"/>
      <c r="O46" s="69"/>
    </row>
    <row r="47" spans="1:15" s="18" customFormat="1" hidden="1" outlineLevel="1">
      <c r="A47" s="4"/>
      <c r="B47" s="536" t="s">
        <v>510</v>
      </c>
      <c r="C47" s="823"/>
      <c r="D47" s="46"/>
      <c r="E47" s="46"/>
      <c r="F47" s="46"/>
      <c r="G47" s="46"/>
      <c r="H47" s="46"/>
      <c r="I47" s="46"/>
      <c r="J47" s="46"/>
      <c r="K47" s="46"/>
      <c r="L47" s="46"/>
      <c r="M47" s="46"/>
      <c r="N47" s="46"/>
      <c r="O47" s="69"/>
    </row>
    <row r="48" spans="1:15" s="18" customFormat="1" hidden="1" outlineLevel="1">
      <c r="A48" s="4"/>
      <c r="B48" s="536" t="s">
        <v>511</v>
      </c>
      <c r="C48" s="823"/>
      <c r="D48" s="46"/>
      <c r="E48" s="46"/>
      <c r="F48" s="46"/>
      <c r="G48" s="46"/>
      <c r="H48" s="46"/>
      <c r="I48" s="46"/>
      <c r="J48" s="46"/>
      <c r="K48" s="46"/>
      <c r="L48" s="46"/>
      <c r="M48" s="46"/>
      <c r="N48" s="46"/>
      <c r="O48" s="69"/>
    </row>
    <row r="49" spans="1:15" s="18" customFormat="1" hidden="1" outlineLevel="1">
      <c r="A49" s="4"/>
      <c r="B49" s="536" t="s">
        <v>489</v>
      </c>
      <c r="C49" s="823"/>
      <c r="D49" s="46"/>
      <c r="E49" s="46"/>
      <c r="F49" s="46"/>
      <c r="G49" s="46"/>
      <c r="H49" s="46"/>
      <c r="I49" s="46"/>
      <c r="J49" s="46"/>
      <c r="K49" s="46"/>
      <c r="L49" s="46"/>
      <c r="M49" s="46"/>
      <c r="N49" s="46"/>
      <c r="O49" s="69"/>
    </row>
    <row r="50" spans="1:15" s="18" customFormat="1" collapsed="1">
      <c r="A50" s="4"/>
      <c r="B50" s="536" t="s">
        <v>512</v>
      </c>
      <c r="C50" s="82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25">
        <f>'2. LRAMVA Threshold'!I43</f>
        <v>0</v>
      </c>
      <c r="D53" s="46"/>
      <c r="E53" s="46"/>
      <c r="F53" s="46"/>
      <c r="G53" s="46"/>
      <c r="H53" s="46"/>
      <c r="I53" s="46"/>
      <c r="J53" s="46"/>
      <c r="K53" s="46"/>
      <c r="L53" s="46"/>
      <c r="M53" s="46"/>
      <c r="N53" s="46"/>
      <c r="O53" s="69"/>
    </row>
    <row r="54" spans="1:15" s="18" customFormat="1" hidden="1" outlineLevel="1">
      <c r="A54" s="4"/>
      <c r="B54" s="536" t="s">
        <v>510</v>
      </c>
      <c r="C54" s="823"/>
      <c r="D54" s="46"/>
      <c r="E54" s="46"/>
      <c r="F54" s="46"/>
      <c r="G54" s="46"/>
      <c r="H54" s="46"/>
      <c r="I54" s="46"/>
      <c r="J54" s="46"/>
      <c r="K54" s="46"/>
      <c r="L54" s="46"/>
      <c r="M54" s="46"/>
      <c r="N54" s="46"/>
      <c r="O54" s="69"/>
    </row>
    <row r="55" spans="1:15" s="18" customFormat="1" hidden="1" outlineLevel="1">
      <c r="A55" s="4"/>
      <c r="B55" s="536" t="s">
        <v>511</v>
      </c>
      <c r="C55" s="823"/>
      <c r="D55" s="46"/>
      <c r="E55" s="46"/>
      <c r="F55" s="46"/>
      <c r="G55" s="46"/>
      <c r="H55" s="46"/>
      <c r="I55" s="46"/>
      <c r="J55" s="46"/>
      <c r="K55" s="46"/>
      <c r="L55" s="46"/>
      <c r="M55" s="46"/>
      <c r="N55" s="46"/>
      <c r="O55" s="69"/>
    </row>
    <row r="56" spans="1:15" s="18" customFormat="1" hidden="1" outlineLevel="1">
      <c r="A56" s="4"/>
      <c r="B56" s="536" t="s">
        <v>489</v>
      </c>
      <c r="C56" s="823"/>
      <c r="D56" s="46"/>
      <c r="E56" s="46"/>
      <c r="F56" s="46"/>
      <c r="G56" s="46"/>
      <c r="H56" s="46"/>
      <c r="I56" s="46"/>
      <c r="J56" s="46"/>
      <c r="K56" s="46"/>
      <c r="L56" s="46"/>
      <c r="M56" s="46"/>
      <c r="N56" s="46"/>
      <c r="O56" s="69"/>
    </row>
    <row r="57" spans="1:15" s="18" customFormat="1" collapsed="1">
      <c r="A57" s="4"/>
      <c r="B57" s="536" t="s">
        <v>512</v>
      </c>
      <c r="C57" s="82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25">
        <f>'2. LRAMVA Threshold'!J43</f>
        <v>0</v>
      </c>
      <c r="D60" s="46"/>
      <c r="E60" s="46"/>
      <c r="F60" s="46"/>
      <c r="G60" s="46"/>
      <c r="H60" s="46"/>
      <c r="I60" s="46"/>
      <c r="J60" s="46"/>
      <c r="K60" s="46"/>
      <c r="L60" s="46"/>
      <c r="M60" s="46"/>
      <c r="N60" s="46"/>
      <c r="O60" s="69"/>
    </row>
    <row r="61" spans="1:15" s="18" customFormat="1" hidden="1" outlineLevel="1">
      <c r="A61" s="4"/>
      <c r="B61" s="536" t="s">
        <v>510</v>
      </c>
      <c r="C61" s="823"/>
      <c r="D61" s="46"/>
      <c r="E61" s="46"/>
      <c r="F61" s="46"/>
      <c r="G61" s="46"/>
      <c r="H61" s="46"/>
      <c r="I61" s="46"/>
      <c r="J61" s="46"/>
      <c r="K61" s="46"/>
      <c r="L61" s="46"/>
      <c r="M61" s="46"/>
      <c r="N61" s="46"/>
      <c r="O61" s="69"/>
    </row>
    <row r="62" spans="1:15" s="18" customFormat="1" hidden="1" outlineLevel="1">
      <c r="A62" s="4"/>
      <c r="B62" s="536" t="s">
        <v>511</v>
      </c>
      <c r="C62" s="823"/>
      <c r="D62" s="46"/>
      <c r="E62" s="46"/>
      <c r="F62" s="46"/>
      <c r="G62" s="46"/>
      <c r="H62" s="46"/>
      <c r="I62" s="46"/>
      <c r="J62" s="46"/>
      <c r="K62" s="46"/>
      <c r="L62" s="46"/>
      <c r="M62" s="46"/>
      <c r="N62" s="46"/>
      <c r="O62" s="69"/>
    </row>
    <row r="63" spans="1:15" s="18" customFormat="1" hidden="1" outlineLevel="1">
      <c r="A63" s="4"/>
      <c r="B63" s="536" t="s">
        <v>489</v>
      </c>
      <c r="C63" s="823"/>
      <c r="D63" s="46"/>
      <c r="E63" s="46"/>
      <c r="F63" s="46"/>
      <c r="G63" s="46"/>
      <c r="H63" s="46"/>
      <c r="I63" s="46"/>
      <c r="J63" s="46"/>
      <c r="K63" s="46"/>
      <c r="L63" s="46"/>
      <c r="M63" s="46"/>
      <c r="N63" s="46"/>
      <c r="O63" s="69"/>
    </row>
    <row r="64" spans="1:15" s="18" customFormat="1" collapsed="1">
      <c r="A64" s="4"/>
      <c r="B64" s="536" t="s">
        <v>512</v>
      </c>
      <c r="C64" s="82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25">
        <f>'2. LRAMVA Threshold'!K43</f>
        <v>0</v>
      </c>
      <c r="D67" s="46"/>
      <c r="E67" s="46"/>
      <c r="F67" s="46"/>
      <c r="G67" s="46"/>
      <c r="H67" s="46"/>
      <c r="I67" s="46"/>
      <c r="J67" s="46"/>
      <c r="K67" s="46"/>
      <c r="L67" s="46"/>
      <c r="M67" s="46"/>
      <c r="N67" s="46"/>
      <c r="O67" s="69"/>
    </row>
    <row r="68" spans="1:15" s="18" customFormat="1" hidden="1" outlineLevel="1">
      <c r="A68" s="4"/>
      <c r="B68" s="536" t="s">
        <v>510</v>
      </c>
      <c r="C68" s="823"/>
      <c r="D68" s="46"/>
      <c r="E68" s="46"/>
      <c r="F68" s="46"/>
      <c r="G68" s="46"/>
      <c r="H68" s="46"/>
      <c r="I68" s="46"/>
      <c r="J68" s="46"/>
      <c r="K68" s="46"/>
      <c r="L68" s="46"/>
      <c r="M68" s="46"/>
      <c r="N68" s="46"/>
      <c r="O68" s="69"/>
    </row>
    <row r="69" spans="1:15" s="18" customFormat="1" hidden="1" outlineLevel="1">
      <c r="A69" s="4"/>
      <c r="B69" s="536" t="s">
        <v>511</v>
      </c>
      <c r="C69" s="823"/>
      <c r="D69" s="46"/>
      <c r="E69" s="46"/>
      <c r="F69" s="46"/>
      <c r="G69" s="46"/>
      <c r="H69" s="46"/>
      <c r="I69" s="46"/>
      <c r="J69" s="46"/>
      <c r="K69" s="46"/>
      <c r="L69" s="46"/>
      <c r="M69" s="46"/>
      <c r="N69" s="46"/>
      <c r="O69" s="69"/>
    </row>
    <row r="70" spans="1:15" s="18" customFormat="1" hidden="1" outlineLevel="1">
      <c r="A70" s="4"/>
      <c r="B70" s="536" t="s">
        <v>489</v>
      </c>
      <c r="C70" s="823"/>
      <c r="D70" s="46"/>
      <c r="E70" s="46"/>
      <c r="F70" s="46"/>
      <c r="G70" s="46"/>
      <c r="H70" s="46"/>
      <c r="I70" s="46"/>
      <c r="J70" s="46"/>
      <c r="K70" s="46"/>
      <c r="L70" s="46"/>
      <c r="M70" s="46"/>
      <c r="N70" s="46"/>
      <c r="O70" s="69"/>
    </row>
    <row r="71" spans="1:15" s="18" customFormat="1" collapsed="1">
      <c r="A71" s="4"/>
      <c r="B71" s="536" t="s">
        <v>512</v>
      </c>
      <c r="C71" s="82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25">
        <f>'2. LRAMVA Threshold'!L43</f>
        <v>0</v>
      </c>
      <c r="D74" s="46"/>
      <c r="E74" s="46"/>
      <c r="F74" s="46"/>
      <c r="G74" s="46"/>
      <c r="H74" s="46"/>
      <c r="I74" s="46"/>
      <c r="J74" s="46"/>
      <c r="K74" s="46"/>
      <c r="L74" s="46"/>
      <c r="M74" s="46"/>
      <c r="N74" s="46"/>
      <c r="O74" s="69"/>
    </row>
    <row r="75" spans="1:15" s="18" customFormat="1" hidden="1" outlineLevel="1">
      <c r="A75" s="4"/>
      <c r="B75" s="536" t="s">
        <v>510</v>
      </c>
      <c r="C75" s="823"/>
      <c r="D75" s="46"/>
      <c r="E75" s="46"/>
      <c r="F75" s="46"/>
      <c r="G75" s="46"/>
      <c r="H75" s="46"/>
      <c r="I75" s="46"/>
      <c r="J75" s="46"/>
      <c r="K75" s="46"/>
      <c r="L75" s="46"/>
      <c r="M75" s="46"/>
      <c r="N75" s="46"/>
      <c r="O75" s="69"/>
    </row>
    <row r="76" spans="1:15" s="18" customFormat="1" hidden="1" outlineLevel="1">
      <c r="A76" s="4"/>
      <c r="B76" s="536" t="s">
        <v>511</v>
      </c>
      <c r="C76" s="823"/>
      <c r="D76" s="46"/>
      <c r="E76" s="46"/>
      <c r="F76" s="46"/>
      <c r="G76" s="46"/>
      <c r="H76" s="46"/>
      <c r="I76" s="46"/>
      <c r="J76" s="46"/>
      <c r="K76" s="46"/>
      <c r="L76" s="46"/>
      <c r="M76" s="46"/>
      <c r="N76" s="46"/>
      <c r="O76" s="69"/>
    </row>
    <row r="77" spans="1:15" s="18" customFormat="1" hidden="1" outlineLevel="1">
      <c r="A77" s="4"/>
      <c r="B77" s="536" t="s">
        <v>489</v>
      </c>
      <c r="C77" s="823"/>
      <c r="D77" s="46"/>
      <c r="E77" s="46"/>
      <c r="F77" s="46"/>
      <c r="G77" s="46"/>
      <c r="H77" s="46"/>
      <c r="I77" s="46"/>
      <c r="J77" s="46"/>
      <c r="K77" s="46"/>
      <c r="L77" s="46"/>
      <c r="M77" s="46"/>
      <c r="N77" s="46"/>
      <c r="O77" s="69"/>
    </row>
    <row r="78" spans="1:15" s="18" customFormat="1" collapsed="1">
      <c r="A78" s="4"/>
      <c r="B78" s="536" t="s">
        <v>512</v>
      </c>
      <c r="C78" s="82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25">
        <f>'2. LRAMVA Threshold'!M43</f>
        <v>0</v>
      </c>
      <c r="D81" s="46"/>
      <c r="E81" s="46"/>
      <c r="F81" s="46"/>
      <c r="G81" s="46"/>
      <c r="H81" s="46"/>
      <c r="I81" s="46"/>
      <c r="J81" s="46"/>
      <c r="K81" s="46"/>
      <c r="L81" s="46"/>
      <c r="M81" s="46"/>
      <c r="N81" s="46"/>
      <c r="O81" s="69"/>
    </row>
    <row r="82" spans="1:15" s="18" customFormat="1" hidden="1" outlineLevel="1">
      <c r="A82" s="4"/>
      <c r="B82" s="536" t="s">
        <v>510</v>
      </c>
      <c r="C82" s="823"/>
      <c r="D82" s="46"/>
      <c r="E82" s="46"/>
      <c r="F82" s="46"/>
      <c r="G82" s="46"/>
      <c r="H82" s="46"/>
      <c r="I82" s="46"/>
      <c r="J82" s="46"/>
      <c r="K82" s="46"/>
      <c r="L82" s="46"/>
      <c r="M82" s="46"/>
      <c r="N82" s="46"/>
      <c r="O82" s="69"/>
    </row>
    <row r="83" spans="1:15" s="18" customFormat="1" hidden="1" outlineLevel="1">
      <c r="A83" s="4"/>
      <c r="B83" s="536" t="s">
        <v>511</v>
      </c>
      <c r="C83" s="823"/>
      <c r="D83" s="46"/>
      <c r="E83" s="46"/>
      <c r="F83" s="46"/>
      <c r="G83" s="46"/>
      <c r="H83" s="46"/>
      <c r="I83" s="46"/>
      <c r="J83" s="46"/>
      <c r="K83" s="46"/>
      <c r="L83" s="46"/>
      <c r="M83" s="46"/>
      <c r="N83" s="46"/>
      <c r="O83" s="69"/>
    </row>
    <row r="84" spans="1:15" s="18" customFormat="1" hidden="1" outlineLevel="1">
      <c r="A84" s="4"/>
      <c r="B84" s="536" t="s">
        <v>489</v>
      </c>
      <c r="C84" s="823"/>
      <c r="D84" s="46"/>
      <c r="E84" s="46"/>
      <c r="F84" s="46"/>
      <c r="G84" s="46"/>
      <c r="H84" s="46"/>
      <c r="I84" s="46"/>
      <c r="J84" s="46"/>
      <c r="K84" s="46"/>
      <c r="L84" s="46"/>
      <c r="M84" s="46"/>
      <c r="N84" s="46"/>
      <c r="O84" s="69"/>
    </row>
    <row r="85" spans="1:15" s="18" customFormat="1" collapsed="1">
      <c r="A85" s="4"/>
      <c r="B85" s="536" t="s">
        <v>512</v>
      </c>
      <c r="C85" s="82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25">
        <f>'2. LRAMVA Threshold'!N43</f>
        <v>0</v>
      </c>
      <c r="D88" s="46"/>
      <c r="E88" s="46"/>
      <c r="F88" s="46"/>
      <c r="G88" s="46"/>
      <c r="H88" s="46"/>
      <c r="I88" s="46"/>
      <c r="J88" s="46"/>
      <c r="K88" s="46"/>
      <c r="L88" s="46"/>
      <c r="M88" s="46"/>
      <c r="N88" s="46"/>
      <c r="O88" s="69"/>
    </row>
    <row r="89" spans="1:15" s="18" customFormat="1" hidden="1" outlineLevel="1">
      <c r="A89" s="4"/>
      <c r="B89" s="536" t="s">
        <v>510</v>
      </c>
      <c r="C89" s="823"/>
      <c r="D89" s="46"/>
      <c r="E89" s="46"/>
      <c r="F89" s="46"/>
      <c r="G89" s="46"/>
      <c r="H89" s="46"/>
      <c r="I89" s="46"/>
      <c r="J89" s="46"/>
      <c r="K89" s="46"/>
      <c r="L89" s="46"/>
      <c r="M89" s="46"/>
      <c r="N89" s="46"/>
      <c r="O89" s="69"/>
    </row>
    <row r="90" spans="1:15" s="18" customFormat="1" hidden="1" outlineLevel="1">
      <c r="A90" s="4"/>
      <c r="B90" s="536" t="s">
        <v>511</v>
      </c>
      <c r="C90" s="823"/>
      <c r="D90" s="46"/>
      <c r="E90" s="46"/>
      <c r="F90" s="46"/>
      <c r="G90" s="46"/>
      <c r="H90" s="46"/>
      <c r="I90" s="46"/>
      <c r="J90" s="46"/>
      <c r="K90" s="46"/>
      <c r="L90" s="46"/>
      <c r="M90" s="46"/>
      <c r="N90" s="46"/>
      <c r="O90" s="69"/>
    </row>
    <row r="91" spans="1:15" s="18" customFormat="1" hidden="1" outlineLevel="1">
      <c r="A91" s="4"/>
      <c r="B91" s="536" t="s">
        <v>489</v>
      </c>
      <c r="C91" s="823"/>
      <c r="D91" s="46"/>
      <c r="E91" s="46"/>
      <c r="F91" s="46"/>
      <c r="G91" s="46"/>
      <c r="H91" s="46"/>
      <c r="I91" s="46"/>
      <c r="J91" s="46"/>
      <c r="K91" s="46"/>
      <c r="L91" s="46"/>
      <c r="M91" s="46"/>
      <c r="N91" s="46"/>
      <c r="O91" s="69"/>
    </row>
    <row r="92" spans="1:15" s="18" customFormat="1" collapsed="1">
      <c r="A92" s="4"/>
      <c r="B92" s="536" t="s">
        <v>512</v>
      </c>
      <c r="C92" s="82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25">
        <f>'2. LRAMVA Threshold'!O43</f>
        <v>0</v>
      </c>
      <c r="D95" s="46"/>
      <c r="E95" s="46"/>
      <c r="F95" s="46"/>
      <c r="G95" s="46"/>
      <c r="H95" s="46"/>
      <c r="I95" s="46"/>
      <c r="J95" s="46"/>
      <c r="K95" s="46"/>
      <c r="L95" s="46"/>
      <c r="M95" s="46"/>
      <c r="N95" s="46"/>
      <c r="O95" s="69"/>
    </row>
    <row r="96" spans="1:15" s="18" customFormat="1" hidden="1" outlineLevel="1">
      <c r="A96" s="4"/>
      <c r="B96" s="536" t="s">
        <v>510</v>
      </c>
      <c r="C96" s="823"/>
      <c r="D96" s="46"/>
      <c r="E96" s="46"/>
      <c r="F96" s="46"/>
      <c r="G96" s="46"/>
      <c r="H96" s="46"/>
      <c r="I96" s="46"/>
      <c r="J96" s="46"/>
      <c r="K96" s="46"/>
      <c r="L96" s="46"/>
      <c r="M96" s="46"/>
      <c r="N96" s="46"/>
      <c r="O96" s="69"/>
    </row>
    <row r="97" spans="1:15" s="18" customFormat="1" hidden="1" outlineLevel="1">
      <c r="A97" s="4"/>
      <c r="B97" s="536" t="s">
        <v>511</v>
      </c>
      <c r="C97" s="823"/>
      <c r="D97" s="46"/>
      <c r="E97" s="46"/>
      <c r="F97" s="46"/>
      <c r="G97" s="46"/>
      <c r="H97" s="46"/>
      <c r="I97" s="46"/>
      <c r="J97" s="46"/>
      <c r="K97" s="46"/>
      <c r="L97" s="46"/>
      <c r="M97" s="46"/>
      <c r="N97" s="46"/>
      <c r="O97" s="69"/>
    </row>
    <row r="98" spans="1:15" s="18" customFormat="1" hidden="1" outlineLevel="1">
      <c r="A98" s="4"/>
      <c r="B98" s="536" t="s">
        <v>489</v>
      </c>
      <c r="C98" s="823"/>
      <c r="D98" s="46"/>
      <c r="E98" s="46"/>
      <c r="F98" s="46"/>
      <c r="G98" s="46"/>
      <c r="H98" s="46"/>
      <c r="I98" s="46"/>
      <c r="J98" s="46"/>
      <c r="K98" s="46"/>
      <c r="L98" s="46"/>
      <c r="M98" s="46"/>
      <c r="N98" s="46"/>
      <c r="O98" s="69"/>
    </row>
    <row r="99" spans="1:15" s="18" customFormat="1" collapsed="1">
      <c r="A99" s="4"/>
      <c r="B99" s="536" t="s">
        <v>512</v>
      </c>
      <c r="C99" s="82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25">
        <f>'2. LRAMVA Threshold'!P43</f>
        <v>0</v>
      </c>
      <c r="D102" s="46"/>
      <c r="E102" s="46"/>
      <c r="F102" s="46"/>
      <c r="G102" s="46"/>
      <c r="H102" s="46"/>
      <c r="I102" s="46"/>
      <c r="J102" s="46"/>
      <c r="K102" s="46"/>
      <c r="L102" s="46"/>
      <c r="M102" s="46"/>
      <c r="N102" s="46"/>
      <c r="O102" s="69"/>
    </row>
    <row r="103" spans="1:15" s="18" customFormat="1" hidden="1" outlineLevel="1">
      <c r="A103" s="4"/>
      <c r="B103" s="536" t="s">
        <v>510</v>
      </c>
      <c r="C103" s="823"/>
      <c r="D103" s="46"/>
      <c r="E103" s="46"/>
      <c r="F103" s="46"/>
      <c r="G103" s="46"/>
      <c r="H103" s="46"/>
      <c r="I103" s="46"/>
      <c r="J103" s="46"/>
      <c r="K103" s="46"/>
      <c r="L103" s="46"/>
      <c r="M103" s="46"/>
      <c r="N103" s="46"/>
      <c r="O103" s="69"/>
    </row>
    <row r="104" spans="1:15" s="18" customFormat="1" hidden="1" outlineLevel="1">
      <c r="A104" s="4"/>
      <c r="B104" s="536" t="s">
        <v>511</v>
      </c>
      <c r="C104" s="823"/>
      <c r="D104" s="46"/>
      <c r="E104" s="46"/>
      <c r="F104" s="46"/>
      <c r="G104" s="46"/>
      <c r="H104" s="46"/>
      <c r="I104" s="46"/>
      <c r="J104" s="46"/>
      <c r="K104" s="46"/>
      <c r="L104" s="46"/>
      <c r="M104" s="46"/>
      <c r="N104" s="46"/>
      <c r="O104" s="69"/>
    </row>
    <row r="105" spans="1:15" s="18" customFormat="1" hidden="1" outlineLevel="1">
      <c r="A105" s="4"/>
      <c r="B105" s="536" t="s">
        <v>489</v>
      </c>
      <c r="C105" s="823"/>
      <c r="D105" s="46"/>
      <c r="E105" s="46"/>
      <c r="F105" s="46"/>
      <c r="G105" s="46"/>
      <c r="H105" s="46"/>
      <c r="I105" s="46"/>
      <c r="J105" s="46"/>
      <c r="K105" s="46"/>
      <c r="L105" s="46"/>
      <c r="M105" s="46"/>
      <c r="N105" s="46"/>
      <c r="O105" s="69"/>
    </row>
    <row r="106" spans="1:15" s="18" customFormat="1" collapsed="1">
      <c r="A106" s="4"/>
      <c r="B106" s="536" t="s">
        <v>512</v>
      </c>
      <c r="C106" s="82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25">
        <f>'2. LRAMVA Threshold'!Q43</f>
        <v>0</v>
      </c>
      <c r="D109" s="46"/>
      <c r="E109" s="46"/>
      <c r="F109" s="46"/>
      <c r="G109" s="46"/>
      <c r="H109" s="46"/>
      <c r="I109" s="46"/>
      <c r="J109" s="46"/>
      <c r="K109" s="46"/>
      <c r="L109" s="46"/>
      <c r="M109" s="46"/>
      <c r="N109" s="46"/>
      <c r="O109" s="69"/>
    </row>
    <row r="110" spans="1:15" s="18" customFormat="1" hidden="1" outlineLevel="1">
      <c r="A110" s="4"/>
      <c r="B110" s="536" t="s">
        <v>510</v>
      </c>
      <c r="C110" s="823"/>
      <c r="D110" s="46"/>
      <c r="E110" s="46"/>
      <c r="F110" s="46"/>
      <c r="G110" s="46"/>
      <c r="H110" s="46"/>
      <c r="I110" s="46"/>
      <c r="J110" s="46"/>
      <c r="K110" s="46"/>
      <c r="L110" s="46"/>
      <c r="M110" s="46"/>
      <c r="N110" s="46"/>
      <c r="O110" s="69"/>
    </row>
    <row r="111" spans="1:15" s="18" customFormat="1" hidden="1" outlineLevel="1">
      <c r="A111" s="4"/>
      <c r="B111" s="536" t="s">
        <v>511</v>
      </c>
      <c r="C111" s="823"/>
      <c r="D111" s="46"/>
      <c r="E111" s="46"/>
      <c r="F111" s="46"/>
      <c r="G111" s="46"/>
      <c r="H111" s="46"/>
      <c r="I111" s="46"/>
      <c r="J111" s="46"/>
      <c r="K111" s="46"/>
      <c r="L111" s="46"/>
      <c r="M111" s="46"/>
      <c r="N111" s="46"/>
      <c r="O111" s="69"/>
    </row>
    <row r="112" spans="1:15" s="18" customFormat="1" hidden="1" outlineLevel="1">
      <c r="A112" s="4"/>
      <c r="B112" s="536" t="s">
        <v>489</v>
      </c>
      <c r="C112" s="823"/>
      <c r="D112" s="46"/>
      <c r="E112" s="46"/>
      <c r="F112" s="46"/>
      <c r="G112" s="46"/>
      <c r="H112" s="46"/>
      <c r="I112" s="46"/>
      <c r="J112" s="46"/>
      <c r="K112" s="46"/>
      <c r="L112" s="46"/>
      <c r="M112" s="46"/>
      <c r="N112" s="46"/>
      <c r="O112" s="69"/>
    </row>
    <row r="113" spans="1:17" s="18" customFormat="1" collapsed="1">
      <c r="A113" s="4"/>
      <c r="B113" s="536" t="s">
        <v>512</v>
      </c>
      <c r="C113" s="82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30" t="s">
        <v>674</v>
      </c>
      <c r="C120" s="830"/>
      <c r="D120" s="830"/>
      <c r="E120" s="830"/>
      <c r="F120" s="830"/>
      <c r="G120" s="830"/>
      <c r="H120" s="830"/>
      <c r="I120" s="830"/>
      <c r="J120" s="830"/>
      <c r="K120" s="830"/>
      <c r="L120" s="830"/>
      <c r="M120" s="830"/>
      <c r="N120" s="830"/>
      <c r="O120" s="830"/>
      <c r="P120" s="83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f>'1.  LRAMVA Summary'!G53</f>
        <v>0</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1.6799999999999999E-2</v>
      </c>
      <c r="D124" s="682">
        <f>HLOOKUP(B124,$E$15:$O$114,16,FALSE)</f>
        <v>1.21E-2</v>
      </c>
      <c r="E124" s="683">
        <f>HLOOKUP(B124,$E$15:$O$114,23,FALSE)</f>
        <v>3.9592000000000001</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1.6799999999999999E-2</v>
      </c>
      <c r="D125" s="685">
        <f>HLOOKUP(B125,$E$15:$O$114,16,FALSE)</f>
        <v>1.21E-2</v>
      </c>
      <c r="E125" s="686">
        <f>HLOOKUP(B125,$E$15:$O$114,23,FALSE)</f>
        <v>3.9651000000000001</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1.6899999999999998E-2</v>
      </c>
      <c r="D126" s="685">
        <f t="shared" ref="D126:D133" si="32">HLOOKUP(B126,$E$15:$O$114,16,FALSE)</f>
        <v>1.21E-2</v>
      </c>
      <c r="E126" s="686">
        <f t="shared" ref="E126:E133" si="33">HLOOKUP(B126,$E$15:$O$114,23,FALSE)</f>
        <v>3.9849999999999999</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1.6199999999999999E-2</v>
      </c>
      <c r="D127" s="685">
        <f>HLOOKUP(B127,$E$15:$O$114,16,FALSE)</f>
        <v>1.24E-2</v>
      </c>
      <c r="E127" s="686">
        <f>HLOOKUP(B127,$E$15:$O$114,23,FALSE)</f>
        <v>4.42</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1.6400000000000001E-2</v>
      </c>
      <c r="D128" s="685">
        <f t="shared" si="32"/>
        <v>1.26E-2</v>
      </c>
      <c r="E128" s="686">
        <f t="shared" si="33"/>
        <v>4.4840999999999998</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1.2500000000000001E-2</v>
      </c>
      <c r="D129" s="685">
        <f t="shared" si="32"/>
        <v>1.2800000000000001E-2</v>
      </c>
      <c r="E129" s="686">
        <f t="shared" si="33"/>
        <v>4.5715000000000003</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 t="shared" ref="C130:C131" si="44">HLOOKUP(B130,$E$15:$O$114,9,FALSE)</f>
        <v>0</v>
      </c>
      <c r="D130" s="685">
        <f t="shared" ref="D130:D131" si="45">HLOOKUP(B130,$E$15:$O$114,16,FALSE)</f>
        <v>0</v>
      </c>
      <c r="E130" s="686">
        <f t="shared" ref="E130:E131" si="46">HLOOKUP(B130,$E$15:$O$114,23,FALSE)</f>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si="44"/>
        <v>0</v>
      </c>
      <c r="D131" s="685">
        <f t="shared" si="45"/>
        <v>0</v>
      </c>
      <c r="E131" s="686">
        <f t="shared" si="46"/>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ref="C132:C133" si="47">HLOOKUP(B132,$E$15:$O$114,9,FALSE)</f>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2">
        <v>2020</v>
      </c>
      <c r="C133" s="687">
        <f t="shared" si="47"/>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745</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89"/>
  <sheetViews>
    <sheetView topLeftCell="A61" zoomScale="90" zoomScaleNormal="90" workbookViewId="0">
      <selection activeCell="K32" sqref="K32"/>
    </sheetView>
  </sheetViews>
  <sheetFormatPr defaultColWidth="9.140625" defaultRowHeight="15"/>
  <cols>
    <col min="1" max="4" width="9.140625" style="12"/>
    <col min="5" max="5" width="42.5703125" style="12" customWidth="1"/>
    <col min="6" max="23" width="11" style="12" customWidth="1"/>
    <col min="24" max="16384" width="9.140625" style="12"/>
  </cols>
  <sheetData>
    <row r="14" spans="2:24" ht="15.75">
      <c r="B14" s="588" t="s">
        <v>504</v>
      </c>
    </row>
    <row r="15" spans="2:24" ht="15.75">
      <c r="B15" s="588"/>
    </row>
    <row r="16" spans="2:24" s="668" customFormat="1" ht="28.5" customHeight="1">
      <c r="B16" s="831" t="s">
        <v>630</v>
      </c>
      <c r="C16" s="831"/>
      <c r="D16" s="831"/>
      <c r="E16" s="831"/>
      <c r="F16" s="831"/>
      <c r="G16" s="831"/>
      <c r="H16" s="831"/>
      <c r="I16" s="831"/>
      <c r="J16" s="831"/>
      <c r="K16" s="831"/>
      <c r="L16" s="831"/>
      <c r="M16" s="831"/>
      <c r="N16" s="831"/>
      <c r="O16" s="831"/>
      <c r="P16" s="831"/>
      <c r="Q16" s="831"/>
      <c r="R16" s="831"/>
      <c r="S16" s="831"/>
      <c r="T16" s="831"/>
      <c r="U16" s="831"/>
      <c r="V16" s="831"/>
      <c r="W16" s="831"/>
      <c r="X16" s="831"/>
    </row>
    <row r="18" spans="2:23">
      <c r="B18" s="12" t="s">
        <v>732</v>
      </c>
    </row>
    <row r="19" spans="2:23">
      <c r="B19" s="12" t="s">
        <v>733</v>
      </c>
    </row>
    <row r="21" spans="2:23">
      <c r="B21" s="744"/>
      <c r="C21" s="744"/>
      <c r="D21" s="744"/>
      <c r="E21" s="744"/>
      <c r="F21" s="745"/>
      <c r="G21" s="746">
        <v>2011</v>
      </c>
      <c r="H21" s="747"/>
      <c r="I21" s="748"/>
      <c r="J21" s="746">
        <v>2012</v>
      </c>
      <c r="K21" s="747"/>
      <c r="L21" s="745"/>
      <c r="M21" s="746">
        <v>2013</v>
      </c>
      <c r="N21" s="747"/>
      <c r="O21" s="745"/>
      <c r="P21" s="746">
        <v>2014</v>
      </c>
      <c r="Q21" s="747"/>
      <c r="R21" s="745"/>
      <c r="S21" s="746">
        <v>2015</v>
      </c>
      <c r="T21" s="747"/>
      <c r="U21" s="832">
        <v>2016</v>
      </c>
      <c r="V21" s="833"/>
      <c r="W21" s="834"/>
    </row>
    <row r="22" spans="2:23" ht="38.25">
      <c r="B22" s="749" t="s">
        <v>734</v>
      </c>
      <c r="C22" s="750"/>
      <c r="D22" s="750"/>
      <c r="E22" s="750"/>
      <c r="F22" s="751" t="s">
        <v>29</v>
      </c>
      <c r="G22" s="752" t="s">
        <v>735</v>
      </c>
      <c r="H22" s="753" t="s">
        <v>736</v>
      </c>
      <c r="I22" s="754" t="s">
        <v>29</v>
      </c>
      <c r="J22" s="752" t="s">
        <v>735</v>
      </c>
      <c r="K22" s="753" t="s">
        <v>736</v>
      </c>
      <c r="L22" s="751" t="s">
        <v>29</v>
      </c>
      <c r="M22" s="752" t="s">
        <v>735</v>
      </c>
      <c r="N22" s="753" t="s">
        <v>736</v>
      </c>
      <c r="O22" s="751" t="s">
        <v>29</v>
      </c>
      <c r="P22" s="752" t="s">
        <v>735</v>
      </c>
      <c r="Q22" s="753" t="s">
        <v>736</v>
      </c>
      <c r="R22" s="751" t="s">
        <v>29</v>
      </c>
      <c r="S22" s="752" t="s">
        <v>735</v>
      </c>
      <c r="T22" s="753" t="s">
        <v>736</v>
      </c>
      <c r="U22" s="751" t="s">
        <v>29</v>
      </c>
      <c r="V22" s="752" t="s">
        <v>735</v>
      </c>
      <c r="W22" s="753" t="s">
        <v>736</v>
      </c>
    </row>
    <row r="23" spans="2:23" ht="18.75">
      <c r="B23" s="755" t="s">
        <v>737</v>
      </c>
      <c r="C23" s="756"/>
      <c r="D23" s="756"/>
      <c r="E23" s="756"/>
      <c r="F23" s="757"/>
      <c r="G23" s="756"/>
      <c r="H23" s="758"/>
      <c r="I23" s="756"/>
      <c r="J23" s="756"/>
      <c r="K23" s="758"/>
      <c r="L23" s="756"/>
      <c r="M23" s="756"/>
      <c r="N23" s="758"/>
      <c r="O23" s="756"/>
      <c r="P23" s="756"/>
      <c r="Q23" s="758"/>
      <c r="R23" s="756"/>
      <c r="S23" s="756"/>
      <c r="T23" s="758"/>
      <c r="U23" s="757"/>
      <c r="V23" s="756"/>
      <c r="W23" s="758"/>
    </row>
    <row r="24" spans="2:23">
      <c r="B24" s="759" t="s">
        <v>0</v>
      </c>
      <c r="F24" s="760"/>
      <c r="G24" s="761"/>
      <c r="H24" s="762"/>
      <c r="I24" s="761"/>
      <c r="J24" s="761"/>
      <c r="K24" s="762"/>
      <c r="L24" s="761"/>
      <c r="M24" s="761"/>
      <c r="N24" s="762"/>
      <c r="O24" s="761"/>
      <c r="P24" s="761"/>
      <c r="Q24" s="762"/>
      <c r="R24" s="761"/>
      <c r="S24" s="761"/>
      <c r="T24" s="762"/>
      <c r="U24" s="760"/>
      <c r="V24" s="763"/>
      <c r="W24" s="762"/>
    </row>
    <row r="25" spans="2:23">
      <c r="B25" s="12" t="s">
        <v>1</v>
      </c>
      <c r="F25" s="764">
        <v>1</v>
      </c>
      <c r="G25" s="765"/>
      <c r="H25" s="766"/>
      <c r="I25" s="765">
        <v>1</v>
      </c>
      <c r="J25" s="765"/>
      <c r="K25" s="766"/>
      <c r="L25" s="765">
        <v>1</v>
      </c>
      <c r="M25" s="765"/>
      <c r="N25" s="766"/>
      <c r="O25" s="765">
        <v>1</v>
      </c>
      <c r="P25" s="765"/>
      <c r="Q25" s="766"/>
      <c r="R25" s="765"/>
      <c r="S25" s="765"/>
      <c r="T25" s="766"/>
      <c r="U25" s="764"/>
      <c r="V25" s="767"/>
      <c r="W25" s="766"/>
    </row>
    <row r="26" spans="2:23">
      <c r="B26" s="12" t="s">
        <v>2</v>
      </c>
      <c r="F26" s="764">
        <v>1</v>
      </c>
      <c r="G26" s="765"/>
      <c r="H26" s="766"/>
      <c r="I26" s="765">
        <v>1</v>
      </c>
      <c r="J26" s="765"/>
      <c r="K26" s="766"/>
      <c r="L26" s="765">
        <v>1</v>
      </c>
      <c r="M26" s="765"/>
      <c r="N26" s="766"/>
      <c r="O26" s="765">
        <v>1</v>
      </c>
      <c r="P26" s="765"/>
      <c r="Q26" s="766"/>
      <c r="R26" s="765"/>
      <c r="S26" s="765"/>
      <c r="T26" s="766"/>
      <c r="U26" s="764"/>
      <c r="V26" s="767"/>
      <c r="W26" s="766"/>
    </row>
    <row r="27" spans="2:23">
      <c r="B27" s="12" t="s">
        <v>3</v>
      </c>
      <c r="F27" s="764">
        <v>1</v>
      </c>
      <c r="G27" s="765"/>
      <c r="H27" s="766"/>
      <c r="I27" s="765">
        <v>1</v>
      </c>
      <c r="J27" s="765"/>
      <c r="K27" s="766"/>
      <c r="L27" s="765">
        <v>1</v>
      </c>
      <c r="M27" s="765"/>
      <c r="N27" s="766"/>
      <c r="O27" s="765">
        <v>1</v>
      </c>
      <c r="P27" s="765"/>
      <c r="Q27" s="766"/>
      <c r="R27" s="765"/>
      <c r="S27" s="765"/>
      <c r="T27" s="766"/>
      <c r="U27" s="764"/>
      <c r="V27" s="767"/>
      <c r="W27" s="766"/>
    </row>
    <row r="28" spans="2:23">
      <c r="B28" s="12" t="s">
        <v>4</v>
      </c>
      <c r="F28" s="764">
        <v>1</v>
      </c>
      <c r="G28" s="765"/>
      <c r="H28" s="766"/>
      <c r="I28" s="765">
        <v>1</v>
      </c>
      <c r="J28" s="765"/>
      <c r="K28" s="766"/>
      <c r="L28" s="765">
        <v>1</v>
      </c>
      <c r="M28" s="765"/>
      <c r="N28" s="766"/>
      <c r="O28" s="765">
        <v>1</v>
      </c>
      <c r="P28" s="765"/>
      <c r="Q28" s="766"/>
      <c r="R28" s="765"/>
      <c r="S28" s="765"/>
      <c r="T28" s="766"/>
      <c r="U28" s="764"/>
      <c r="V28" s="767"/>
      <c r="W28" s="766"/>
    </row>
    <row r="29" spans="2:23">
      <c r="B29" s="12" t="s">
        <v>5</v>
      </c>
      <c r="F29" s="764">
        <v>1</v>
      </c>
      <c r="G29" s="765"/>
      <c r="H29" s="766"/>
      <c r="I29" s="765">
        <v>1</v>
      </c>
      <c r="J29" s="765"/>
      <c r="K29" s="766"/>
      <c r="L29" s="765">
        <v>1</v>
      </c>
      <c r="M29" s="765"/>
      <c r="N29" s="766"/>
      <c r="O29" s="765">
        <v>1</v>
      </c>
      <c r="P29" s="765"/>
      <c r="Q29" s="766"/>
      <c r="R29" s="765"/>
      <c r="S29" s="765"/>
      <c r="T29" s="766"/>
      <c r="U29" s="764"/>
      <c r="V29" s="767"/>
      <c r="W29" s="766"/>
    </row>
    <row r="30" spans="2:23">
      <c r="B30" s="12" t="s">
        <v>42</v>
      </c>
      <c r="F30" s="764"/>
      <c r="G30" s="765"/>
      <c r="H30" s="766"/>
      <c r="I30" s="765"/>
      <c r="J30" s="765"/>
      <c r="K30" s="766"/>
      <c r="L30" s="765">
        <v>1</v>
      </c>
      <c r="M30" s="765"/>
      <c r="N30" s="766"/>
      <c r="O30" s="765"/>
      <c r="P30" s="765"/>
      <c r="Q30" s="766"/>
      <c r="R30" s="765"/>
      <c r="S30" s="765"/>
      <c r="T30" s="766"/>
      <c r="U30" s="764"/>
      <c r="V30" s="767"/>
      <c r="W30" s="766"/>
    </row>
    <row r="31" spans="2:23">
      <c r="B31" s="12" t="s">
        <v>484</v>
      </c>
      <c r="F31" s="764"/>
      <c r="G31" s="765"/>
      <c r="H31" s="766"/>
      <c r="I31" s="765"/>
      <c r="J31" s="765"/>
      <c r="K31" s="766"/>
      <c r="L31" s="765"/>
      <c r="M31" s="765"/>
      <c r="N31" s="766"/>
      <c r="O31" s="765"/>
      <c r="P31" s="765"/>
      <c r="Q31" s="766"/>
      <c r="R31" s="765"/>
      <c r="S31" s="765"/>
      <c r="T31" s="766"/>
      <c r="U31" s="764"/>
      <c r="V31" s="767"/>
      <c r="W31" s="766"/>
    </row>
    <row r="32" spans="2:23">
      <c r="B32" s="12" t="s">
        <v>7</v>
      </c>
      <c r="F32" s="764"/>
      <c r="G32" s="765"/>
      <c r="H32" s="766"/>
      <c r="I32" s="765"/>
      <c r="J32" s="765"/>
      <c r="K32" s="766"/>
      <c r="L32" s="765"/>
      <c r="M32" s="765"/>
      <c r="N32" s="766"/>
      <c r="O32" s="765">
        <v>1</v>
      </c>
      <c r="P32" s="765"/>
      <c r="Q32" s="766"/>
      <c r="R32" s="765"/>
      <c r="S32" s="765"/>
      <c r="T32" s="766"/>
      <c r="U32" s="764"/>
      <c r="V32" s="767"/>
      <c r="W32" s="766"/>
    </row>
    <row r="33" spans="2:23">
      <c r="B33" s="768" t="s">
        <v>8</v>
      </c>
      <c r="C33" s="769"/>
      <c r="D33" s="769"/>
      <c r="E33" s="769"/>
      <c r="F33" s="770"/>
      <c r="G33" s="771"/>
      <c r="H33" s="772"/>
      <c r="I33" s="771"/>
      <c r="J33" s="771"/>
      <c r="K33" s="772"/>
      <c r="L33" s="771"/>
      <c r="M33" s="771"/>
      <c r="N33" s="772"/>
      <c r="O33" s="771"/>
      <c r="P33" s="771"/>
      <c r="Q33" s="772"/>
      <c r="R33" s="771"/>
      <c r="S33" s="771"/>
      <c r="T33" s="772"/>
      <c r="U33" s="770"/>
      <c r="V33" s="771"/>
      <c r="W33" s="772"/>
    </row>
    <row r="34" spans="2:23">
      <c r="B34" s="12" t="s">
        <v>22</v>
      </c>
      <c r="F34" s="764"/>
      <c r="G34" s="765">
        <f>1-0.858</f>
        <v>0.14200000000000002</v>
      </c>
      <c r="H34" s="766">
        <v>0.85799999999999998</v>
      </c>
      <c r="I34" s="765"/>
      <c r="J34" s="765">
        <v>0.14199999999999999</v>
      </c>
      <c r="K34" s="766">
        <v>0.85799999999999998</v>
      </c>
      <c r="L34" s="765"/>
      <c r="M34" s="765">
        <v>0.14199999999999999</v>
      </c>
      <c r="N34" s="766">
        <v>0.85799999999999998</v>
      </c>
      <c r="O34" s="765"/>
      <c r="P34" s="765">
        <v>0.14199999999999999</v>
      </c>
      <c r="Q34" s="766">
        <v>0.85799999999999998</v>
      </c>
      <c r="R34" s="765"/>
      <c r="S34" s="765"/>
      <c r="T34" s="766"/>
      <c r="U34" s="764"/>
      <c r="V34" s="767"/>
      <c r="W34" s="766"/>
    </row>
    <row r="35" spans="2:23">
      <c r="B35" s="12" t="s">
        <v>21</v>
      </c>
      <c r="F35" s="764"/>
      <c r="G35" s="765">
        <v>1</v>
      </c>
      <c r="H35" s="766"/>
      <c r="I35" s="765"/>
      <c r="J35" s="765">
        <v>1</v>
      </c>
      <c r="K35" s="766"/>
      <c r="L35" s="765"/>
      <c r="M35" s="765">
        <v>1</v>
      </c>
      <c r="N35" s="766"/>
      <c r="O35" s="765"/>
      <c r="P35" s="765">
        <v>1</v>
      </c>
      <c r="Q35" s="766"/>
      <c r="R35" s="765"/>
      <c r="S35" s="765"/>
      <c r="T35" s="766"/>
      <c r="U35" s="764"/>
      <c r="V35" s="767"/>
      <c r="W35" s="766"/>
    </row>
    <row r="36" spans="2:23">
      <c r="B36" s="12" t="s">
        <v>738</v>
      </c>
      <c r="F36" s="764"/>
      <c r="G36" s="765"/>
      <c r="H36" s="766"/>
      <c r="I36" s="765"/>
      <c r="J36" s="765"/>
      <c r="K36" s="766">
        <v>1</v>
      </c>
      <c r="L36" s="765"/>
      <c r="M36" s="765"/>
      <c r="N36" s="766">
        <v>1</v>
      </c>
      <c r="O36" s="765"/>
      <c r="P36" s="765"/>
      <c r="Q36" s="766">
        <v>1</v>
      </c>
      <c r="R36" s="765"/>
      <c r="S36" s="765"/>
      <c r="T36" s="766"/>
      <c r="U36" s="764"/>
      <c r="V36" s="767"/>
      <c r="W36" s="766"/>
    </row>
    <row r="37" spans="2:23">
      <c r="B37" s="12" t="s">
        <v>20</v>
      </c>
      <c r="F37" s="764"/>
      <c r="G37" s="765">
        <v>1</v>
      </c>
      <c r="H37" s="766"/>
      <c r="I37" s="765"/>
      <c r="J37" s="765">
        <v>1</v>
      </c>
      <c r="K37" s="766"/>
      <c r="L37" s="765"/>
      <c r="M37" s="765">
        <v>1</v>
      </c>
      <c r="N37" s="766"/>
      <c r="O37" s="765"/>
      <c r="P37" s="765">
        <v>1</v>
      </c>
      <c r="Q37" s="766"/>
      <c r="R37" s="765"/>
      <c r="S37" s="765"/>
      <c r="T37" s="766"/>
      <c r="U37" s="764"/>
      <c r="V37" s="767"/>
      <c r="W37" s="766"/>
    </row>
    <row r="38" spans="2:23">
      <c r="B38" s="12" t="s">
        <v>739</v>
      </c>
      <c r="F38" s="764"/>
      <c r="G38" s="765"/>
      <c r="H38" s="766"/>
      <c r="I38" s="765"/>
      <c r="J38" s="765">
        <v>1</v>
      </c>
      <c r="K38" s="766"/>
      <c r="L38" s="765"/>
      <c r="M38" s="765">
        <v>1</v>
      </c>
      <c r="N38" s="766"/>
      <c r="O38" s="765"/>
      <c r="P38" s="765"/>
      <c r="Q38" s="766"/>
      <c r="R38" s="765"/>
      <c r="S38" s="765"/>
      <c r="T38" s="766"/>
      <c r="U38" s="764"/>
      <c r="V38" s="767"/>
      <c r="W38" s="766"/>
    </row>
    <row r="39" spans="2:23">
      <c r="B39" s="12" t="s">
        <v>740</v>
      </c>
      <c r="F39" s="764"/>
      <c r="G39" s="765"/>
      <c r="H39" s="766"/>
      <c r="I39" s="765"/>
      <c r="J39" s="765">
        <v>1</v>
      </c>
      <c r="K39" s="766"/>
      <c r="L39" s="765"/>
      <c r="M39" s="765">
        <v>1</v>
      </c>
      <c r="N39" s="766"/>
      <c r="O39" s="765"/>
      <c r="P39" s="765"/>
      <c r="Q39" s="766"/>
      <c r="R39" s="765"/>
      <c r="S39" s="765"/>
      <c r="T39" s="766"/>
      <c r="U39" s="764"/>
      <c r="V39" s="767"/>
      <c r="W39" s="766"/>
    </row>
    <row r="40" spans="2:23">
      <c r="B40" s="12" t="s">
        <v>9</v>
      </c>
      <c r="F40" s="764"/>
      <c r="G40" s="765">
        <v>1</v>
      </c>
      <c r="H40" s="766">
        <v>0</v>
      </c>
      <c r="I40" s="765"/>
      <c r="J40" s="765">
        <v>1</v>
      </c>
      <c r="K40" s="766"/>
      <c r="L40" s="765"/>
      <c r="M40" s="765">
        <v>1</v>
      </c>
      <c r="N40" s="766"/>
      <c r="O40" s="765"/>
      <c r="P40" s="765">
        <v>1</v>
      </c>
      <c r="Q40" s="766"/>
      <c r="R40" s="765"/>
      <c r="S40" s="765"/>
      <c r="T40" s="766"/>
      <c r="U40" s="764"/>
      <c r="V40" s="767"/>
      <c r="W40" s="766"/>
    </row>
    <row r="41" spans="2:23">
      <c r="B41" s="768" t="s">
        <v>10</v>
      </c>
      <c r="C41" s="769"/>
      <c r="D41" s="769"/>
      <c r="E41" s="769"/>
      <c r="F41" s="770"/>
      <c r="G41" s="771"/>
      <c r="H41" s="772"/>
      <c r="I41" s="771"/>
      <c r="J41" s="771"/>
      <c r="K41" s="772"/>
      <c r="L41" s="771"/>
      <c r="M41" s="771"/>
      <c r="N41" s="772"/>
      <c r="O41" s="771"/>
      <c r="P41" s="771"/>
      <c r="Q41" s="772"/>
      <c r="R41" s="771"/>
      <c r="S41" s="771"/>
      <c r="T41" s="772"/>
      <c r="U41" s="770"/>
      <c r="V41" s="771"/>
      <c r="W41" s="772"/>
    </row>
    <row r="42" spans="2:23">
      <c r="B42" s="12" t="s">
        <v>11</v>
      </c>
      <c r="F42" s="764"/>
      <c r="G42" s="765"/>
      <c r="H42" s="766"/>
      <c r="I42" s="765"/>
      <c r="J42" s="765"/>
      <c r="K42" s="766"/>
      <c r="L42" s="765"/>
      <c r="M42" s="765"/>
      <c r="N42" s="766">
        <v>1</v>
      </c>
      <c r="O42" s="765"/>
      <c r="P42" s="765"/>
      <c r="Q42" s="766"/>
      <c r="R42" s="765"/>
      <c r="S42" s="765"/>
      <c r="T42" s="766"/>
      <c r="U42" s="764"/>
      <c r="V42" s="767"/>
      <c r="W42" s="766"/>
    </row>
    <row r="43" spans="2:23">
      <c r="B43" s="12" t="s">
        <v>12</v>
      </c>
      <c r="F43" s="764"/>
      <c r="G43" s="765"/>
      <c r="H43" s="766"/>
      <c r="I43" s="765"/>
      <c r="J43" s="765"/>
      <c r="K43" s="766"/>
      <c r="L43" s="765"/>
      <c r="M43" s="765"/>
      <c r="N43" s="766"/>
      <c r="O43" s="765"/>
      <c r="P43" s="765"/>
      <c r="Q43" s="766">
        <v>1</v>
      </c>
      <c r="R43" s="765"/>
      <c r="S43" s="765"/>
      <c r="T43" s="766"/>
      <c r="U43" s="764"/>
      <c r="V43" s="767"/>
      <c r="W43" s="766"/>
    </row>
    <row r="44" spans="2:23">
      <c r="B44" s="12" t="s">
        <v>13</v>
      </c>
      <c r="F44" s="764"/>
      <c r="G44" s="765"/>
      <c r="H44" s="766"/>
      <c r="I44" s="765"/>
      <c r="J44" s="765"/>
      <c r="K44" s="766">
        <v>1</v>
      </c>
      <c r="L44" s="765"/>
      <c r="M44" s="765"/>
      <c r="N44" s="766">
        <v>1</v>
      </c>
      <c r="O44" s="765"/>
      <c r="P44" s="765"/>
      <c r="Q44" s="766">
        <v>1</v>
      </c>
      <c r="R44" s="765"/>
      <c r="S44" s="765"/>
      <c r="T44" s="766"/>
      <c r="U44" s="764"/>
      <c r="V44" s="767"/>
      <c r="W44" s="766"/>
    </row>
    <row r="45" spans="2:23">
      <c r="B45" s="12" t="s">
        <v>22</v>
      </c>
      <c r="F45" s="764"/>
      <c r="G45" s="765">
        <v>0</v>
      </c>
      <c r="H45" s="766">
        <v>1</v>
      </c>
      <c r="I45" s="765"/>
      <c r="J45" s="765"/>
      <c r="K45" s="766"/>
      <c r="L45" s="765"/>
      <c r="M45" s="765"/>
      <c r="N45" s="766"/>
      <c r="O45" s="765"/>
      <c r="P45" s="765"/>
      <c r="Q45" s="766"/>
      <c r="R45" s="765"/>
      <c r="S45" s="765"/>
      <c r="T45" s="766"/>
      <c r="U45" s="764"/>
      <c r="V45" s="767"/>
      <c r="W45" s="766"/>
    </row>
    <row r="46" spans="2:23">
      <c r="B46" s="12" t="s">
        <v>9</v>
      </c>
      <c r="F46" s="764"/>
      <c r="G46" s="765"/>
      <c r="H46" s="766">
        <v>1</v>
      </c>
      <c r="I46" s="765"/>
      <c r="J46" s="765"/>
      <c r="K46" s="766">
        <v>1</v>
      </c>
      <c r="L46" s="765"/>
      <c r="M46" s="765"/>
      <c r="N46" s="766">
        <v>1</v>
      </c>
      <c r="O46" s="765"/>
      <c r="P46" s="765"/>
      <c r="Q46" s="766">
        <v>1</v>
      </c>
      <c r="R46" s="765"/>
      <c r="S46" s="765"/>
      <c r="T46" s="766"/>
      <c r="U46" s="764"/>
      <c r="V46" s="767"/>
      <c r="W46" s="766"/>
    </row>
    <row r="47" spans="2:23">
      <c r="B47" s="768" t="s">
        <v>14</v>
      </c>
      <c r="C47" s="769"/>
      <c r="D47" s="769"/>
      <c r="E47" s="769"/>
      <c r="F47" s="770"/>
      <c r="G47" s="771"/>
      <c r="H47" s="772"/>
      <c r="I47" s="771"/>
      <c r="J47" s="771"/>
      <c r="K47" s="772"/>
      <c r="L47" s="771"/>
      <c r="M47" s="771"/>
      <c r="N47" s="772"/>
      <c r="O47" s="771"/>
      <c r="P47" s="771"/>
      <c r="Q47" s="772"/>
      <c r="R47" s="771"/>
      <c r="S47" s="771"/>
      <c r="T47" s="772"/>
      <c r="U47" s="770"/>
      <c r="V47" s="771"/>
      <c r="W47" s="772"/>
    </row>
    <row r="48" spans="2:23">
      <c r="B48" s="12" t="s">
        <v>14</v>
      </c>
      <c r="F48" s="764"/>
      <c r="G48" s="765"/>
      <c r="H48" s="766"/>
      <c r="I48" s="765">
        <v>1</v>
      </c>
      <c r="J48" s="765"/>
      <c r="K48" s="766"/>
      <c r="L48" s="765">
        <v>1</v>
      </c>
      <c r="M48" s="765"/>
      <c r="N48" s="766"/>
      <c r="O48" s="765">
        <v>1</v>
      </c>
      <c r="P48" s="765"/>
      <c r="Q48" s="766"/>
      <c r="R48" s="765"/>
      <c r="S48" s="765"/>
      <c r="T48" s="766"/>
      <c r="U48" s="764"/>
      <c r="V48" s="767"/>
      <c r="W48" s="766"/>
    </row>
    <row r="49" spans="2:23">
      <c r="B49" s="768" t="s">
        <v>15</v>
      </c>
      <c r="C49" s="769"/>
      <c r="D49" s="769"/>
      <c r="E49" s="769"/>
      <c r="F49" s="770"/>
      <c r="G49" s="771"/>
      <c r="H49" s="772"/>
      <c r="I49" s="771"/>
      <c r="J49" s="771"/>
      <c r="K49" s="772"/>
      <c r="L49" s="771"/>
      <c r="M49" s="771"/>
      <c r="N49" s="772"/>
      <c r="O49" s="771"/>
      <c r="P49" s="771"/>
      <c r="Q49" s="772"/>
      <c r="R49" s="771"/>
      <c r="S49" s="771"/>
      <c r="T49" s="772"/>
      <c r="U49" s="770"/>
      <c r="V49" s="771"/>
      <c r="W49" s="772"/>
    </row>
    <row r="50" spans="2:23">
      <c r="B50" s="12" t="s">
        <v>16</v>
      </c>
      <c r="F50" s="764"/>
      <c r="G50" s="765">
        <v>0.14199999999999999</v>
      </c>
      <c r="H50" s="766">
        <v>0.85799999999999998</v>
      </c>
      <c r="I50" s="765"/>
      <c r="J50" s="765">
        <v>0.14199999999999999</v>
      </c>
      <c r="K50" s="766">
        <v>0.85799999999999998</v>
      </c>
      <c r="L50" s="765"/>
      <c r="M50" s="765"/>
      <c r="N50" s="766"/>
      <c r="O50" s="765"/>
      <c r="P50" s="765"/>
      <c r="Q50" s="766"/>
      <c r="R50" s="765"/>
      <c r="S50" s="765"/>
      <c r="T50" s="766"/>
      <c r="U50" s="764"/>
      <c r="V50" s="767"/>
      <c r="W50" s="766"/>
    </row>
    <row r="51" spans="2:23">
      <c r="B51" s="12" t="s">
        <v>17</v>
      </c>
      <c r="F51" s="764"/>
      <c r="G51" s="765">
        <v>1</v>
      </c>
      <c r="H51" s="766"/>
      <c r="I51" s="765"/>
      <c r="J51" s="765">
        <v>1</v>
      </c>
      <c r="K51" s="766"/>
      <c r="L51" s="765"/>
      <c r="M51" s="765"/>
      <c r="N51" s="766"/>
      <c r="O51" s="765"/>
      <c r="P51" s="765"/>
      <c r="Q51" s="766"/>
      <c r="R51" s="765"/>
      <c r="S51" s="765"/>
      <c r="T51" s="766"/>
      <c r="U51" s="764"/>
      <c r="V51" s="767"/>
      <c r="W51" s="766"/>
    </row>
    <row r="52" spans="2:23">
      <c r="B52" s="768" t="s">
        <v>489</v>
      </c>
      <c r="C52" s="769"/>
      <c r="D52" s="769"/>
      <c r="E52" s="769"/>
      <c r="F52" s="770"/>
      <c r="G52" s="771"/>
      <c r="H52" s="772"/>
      <c r="I52" s="771"/>
      <c r="J52" s="771"/>
      <c r="K52" s="772"/>
      <c r="L52" s="771"/>
      <c r="M52" s="771"/>
      <c r="N52" s="772"/>
      <c r="O52" s="771"/>
      <c r="P52" s="771"/>
      <c r="Q52" s="772"/>
      <c r="R52" s="771"/>
      <c r="S52" s="771"/>
      <c r="T52" s="772"/>
      <c r="U52" s="770"/>
      <c r="V52" s="771"/>
      <c r="W52" s="772"/>
    </row>
    <row r="53" spans="2:23">
      <c r="B53" s="12" t="s">
        <v>490</v>
      </c>
      <c r="F53" s="764"/>
      <c r="G53" s="765"/>
      <c r="H53" s="766"/>
      <c r="I53" s="765"/>
      <c r="J53" s="765"/>
      <c r="K53" s="766"/>
      <c r="L53" s="765"/>
      <c r="M53" s="765"/>
      <c r="N53" s="766">
        <v>1</v>
      </c>
      <c r="O53" s="765">
        <v>1</v>
      </c>
      <c r="P53" s="765"/>
      <c r="Q53" s="766"/>
      <c r="R53" s="765"/>
      <c r="S53" s="765"/>
      <c r="T53" s="766"/>
      <c r="U53" s="764"/>
      <c r="V53" s="767"/>
      <c r="W53" s="766"/>
    </row>
    <row r="54" spans="2:23">
      <c r="B54" s="12" t="s">
        <v>491</v>
      </c>
      <c r="F54" s="764"/>
      <c r="G54" s="765"/>
      <c r="H54" s="766"/>
      <c r="I54" s="765"/>
      <c r="J54" s="765"/>
      <c r="K54" s="766"/>
      <c r="L54" s="765"/>
      <c r="M54" s="765"/>
      <c r="N54" s="766"/>
      <c r="O54" s="765"/>
      <c r="P54" s="765"/>
      <c r="Q54" s="766"/>
      <c r="R54" s="765"/>
      <c r="S54" s="765"/>
      <c r="T54" s="766"/>
      <c r="U54" s="764"/>
      <c r="V54" s="767"/>
      <c r="W54" s="766"/>
    </row>
    <row r="55" spans="2:23">
      <c r="B55" s="12" t="s">
        <v>492</v>
      </c>
      <c r="F55" s="764"/>
      <c r="G55" s="765"/>
      <c r="H55" s="766"/>
      <c r="I55" s="765"/>
      <c r="J55" s="765"/>
      <c r="K55" s="766"/>
      <c r="L55" s="765"/>
      <c r="M55" s="765"/>
      <c r="N55" s="766"/>
      <c r="O55" s="765"/>
      <c r="P55" s="765"/>
      <c r="Q55" s="766">
        <v>1</v>
      </c>
      <c r="R55" s="765"/>
      <c r="S55" s="765"/>
      <c r="T55" s="766"/>
      <c r="U55" s="764"/>
      <c r="V55" s="767"/>
      <c r="W55" s="766"/>
    </row>
    <row r="56" spans="2:23" ht="18.75">
      <c r="B56" s="755" t="s">
        <v>741</v>
      </c>
      <c r="C56" s="756"/>
      <c r="D56" s="756"/>
      <c r="E56" s="756"/>
      <c r="F56" s="757"/>
      <c r="G56" s="756"/>
      <c r="H56" s="758"/>
      <c r="I56" s="756"/>
      <c r="J56" s="756"/>
      <c r="K56" s="758"/>
      <c r="L56" s="756"/>
      <c r="M56" s="756"/>
      <c r="N56" s="758"/>
      <c r="O56" s="756"/>
      <c r="P56" s="756"/>
      <c r="Q56" s="758"/>
      <c r="R56" s="756"/>
      <c r="S56" s="756"/>
      <c r="T56" s="758"/>
      <c r="U56" s="757"/>
      <c r="V56" s="756"/>
      <c r="W56" s="758"/>
    </row>
    <row r="57" spans="2:23" ht="15.75">
      <c r="B57" s="773" t="s">
        <v>503</v>
      </c>
      <c r="F57" s="764"/>
      <c r="G57" s="765"/>
      <c r="H57" s="766"/>
      <c r="I57" s="765"/>
      <c r="J57" s="765"/>
      <c r="K57" s="766"/>
      <c r="L57" s="765"/>
      <c r="M57" s="765"/>
      <c r="N57" s="766"/>
      <c r="O57" s="765"/>
      <c r="P57" s="765"/>
      <c r="Q57" s="766"/>
      <c r="R57" s="765"/>
      <c r="S57" s="765"/>
      <c r="T57" s="766"/>
      <c r="U57" s="764"/>
      <c r="V57" s="767"/>
      <c r="W57" s="766"/>
    </row>
    <row r="58" spans="2:23">
      <c r="B58" s="759" t="s">
        <v>496</v>
      </c>
      <c r="F58" s="764"/>
      <c r="G58" s="765"/>
      <c r="H58" s="766"/>
      <c r="I58" s="765"/>
      <c r="J58" s="765"/>
      <c r="K58" s="766"/>
      <c r="L58" s="765"/>
      <c r="M58" s="765"/>
      <c r="N58" s="766"/>
      <c r="O58" s="765"/>
      <c r="P58" s="765"/>
      <c r="Q58" s="766"/>
      <c r="R58" s="765"/>
      <c r="S58" s="765"/>
      <c r="T58" s="766"/>
      <c r="U58" s="764"/>
      <c r="V58" s="767"/>
      <c r="W58" s="766"/>
    </row>
    <row r="59" spans="2:23">
      <c r="B59" s="12" t="s">
        <v>95</v>
      </c>
      <c r="F59" s="764"/>
      <c r="G59" s="765"/>
      <c r="H59" s="766"/>
      <c r="I59" s="765"/>
      <c r="J59" s="765"/>
      <c r="K59" s="766"/>
      <c r="L59" s="765"/>
      <c r="M59" s="765"/>
      <c r="N59" s="766"/>
      <c r="O59" s="765"/>
      <c r="P59" s="765"/>
      <c r="Q59" s="766"/>
      <c r="R59" s="765">
        <v>1</v>
      </c>
      <c r="S59" s="765"/>
      <c r="T59" s="766"/>
      <c r="U59" s="764"/>
      <c r="V59" s="767"/>
      <c r="W59" s="766"/>
    </row>
    <row r="60" spans="2:23">
      <c r="B60" s="12" t="s">
        <v>96</v>
      </c>
      <c r="F60" s="764"/>
      <c r="G60" s="765"/>
      <c r="H60" s="766"/>
      <c r="I60" s="765"/>
      <c r="J60" s="765"/>
      <c r="K60" s="766"/>
      <c r="L60" s="765"/>
      <c r="M60" s="765"/>
      <c r="N60" s="766"/>
      <c r="O60" s="765"/>
      <c r="P60" s="765"/>
      <c r="Q60" s="766"/>
      <c r="R60" s="765">
        <v>1</v>
      </c>
      <c r="S60" s="765"/>
      <c r="T60" s="766"/>
      <c r="U60" s="764"/>
      <c r="V60" s="767"/>
      <c r="W60" s="766"/>
    </row>
    <row r="61" spans="2:23">
      <c r="B61" s="12" t="s">
        <v>97</v>
      </c>
      <c r="F61" s="764"/>
      <c r="G61" s="765"/>
      <c r="H61" s="766"/>
      <c r="I61" s="765"/>
      <c r="J61" s="765"/>
      <c r="K61" s="766"/>
      <c r="L61" s="765"/>
      <c r="M61" s="765"/>
      <c r="N61" s="766"/>
      <c r="O61" s="765"/>
      <c r="P61" s="765"/>
      <c r="Q61" s="766"/>
      <c r="R61" s="765">
        <v>1</v>
      </c>
      <c r="S61" s="765"/>
      <c r="T61" s="766"/>
      <c r="U61" s="764"/>
      <c r="V61" s="767"/>
      <c r="W61" s="766"/>
    </row>
    <row r="62" spans="2:23">
      <c r="B62" s="12" t="s">
        <v>742</v>
      </c>
      <c r="F62" s="764"/>
      <c r="G62" s="765"/>
      <c r="H62" s="766"/>
      <c r="I62" s="765"/>
      <c r="J62" s="765"/>
      <c r="K62" s="766"/>
      <c r="L62" s="765"/>
      <c r="M62" s="765"/>
      <c r="N62" s="766"/>
      <c r="O62" s="765"/>
      <c r="P62" s="765"/>
      <c r="Q62" s="766"/>
      <c r="R62" s="765">
        <v>0.98</v>
      </c>
      <c r="S62" s="765">
        <v>0.02</v>
      </c>
      <c r="T62" s="766"/>
      <c r="U62" s="764">
        <v>0.98</v>
      </c>
      <c r="V62" s="767">
        <v>0.02</v>
      </c>
      <c r="W62" s="766"/>
    </row>
    <row r="63" spans="2:23">
      <c r="B63" s="12" t="s">
        <v>98</v>
      </c>
      <c r="F63" s="764"/>
      <c r="G63" s="765"/>
      <c r="H63" s="766"/>
      <c r="I63" s="765"/>
      <c r="J63" s="765"/>
      <c r="K63" s="766"/>
      <c r="L63" s="765"/>
      <c r="M63" s="765"/>
      <c r="N63" s="766"/>
      <c r="O63" s="765"/>
      <c r="P63" s="765"/>
      <c r="Q63" s="766"/>
      <c r="R63" s="765">
        <v>1</v>
      </c>
      <c r="S63" s="765"/>
      <c r="T63" s="766"/>
      <c r="U63" s="764"/>
      <c r="V63" s="767"/>
      <c r="W63" s="766"/>
    </row>
    <row r="64" spans="2:23">
      <c r="B64" s="768" t="s">
        <v>497</v>
      </c>
      <c r="C64" s="769"/>
      <c r="D64" s="769"/>
      <c r="E64" s="769"/>
      <c r="F64" s="770"/>
      <c r="G64" s="771"/>
      <c r="H64" s="772"/>
      <c r="I64" s="771"/>
      <c r="J64" s="771"/>
      <c r="K64" s="772"/>
      <c r="L64" s="771"/>
      <c r="M64" s="771"/>
      <c r="N64" s="772"/>
      <c r="O64" s="771"/>
      <c r="P64" s="771"/>
      <c r="Q64" s="772"/>
      <c r="R64" s="771"/>
      <c r="S64" s="771"/>
      <c r="T64" s="772"/>
      <c r="U64" s="770"/>
      <c r="V64" s="771"/>
      <c r="W64" s="772"/>
    </row>
    <row r="65" spans="2:23">
      <c r="B65" s="12" t="s">
        <v>99</v>
      </c>
      <c r="F65" s="764"/>
      <c r="G65" s="765"/>
      <c r="H65" s="766"/>
      <c r="I65" s="765"/>
      <c r="J65" s="765"/>
      <c r="K65" s="766"/>
      <c r="L65" s="765"/>
      <c r="M65" s="765"/>
      <c r="N65" s="766"/>
      <c r="O65" s="765"/>
      <c r="P65" s="765"/>
      <c r="Q65" s="766"/>
      <c r="R65" s="765"/>
      <c r="S65" s="765">
        <v>1</v>
      </c>
      <c r="T65" s="766"/>
      <c r="U65" s="764"/>
      <c r="V65" s="767"/>
      <c r="W65" s="766"/>
    </row>
    <row r="66" spans="2:23">
      <c r="B66" s="12" t="s">
        <v>100</v>
      </c>
      <c r="F66" s="764"/>
      <c r="G66" s="765"/>
      <c r="H66" s="766"/>
      <c r="I66" s="765"/>
      <c r="J66" s="765"/>
      <c r="K66" s="766"/>
      <c r="L66" s="765"/>
      <c r="M66" s="765"/>
      <c r="N66" s="766"/>
      <c r="O66" s="765"/>
      <c r="P66" s="765"/>
      <c r="Q66" s="766"/>
      <c r="R66" s="765"/>
      <c r="S66" s="765">
        <v>0.12</v>
      </c>
      <c r="T66" s="766">
        <v>0.88</v>
      </c>
      <c r="U66" s="764"/>
      <c r="V66" s="765">
        <v>0.12</v>
      </c>
      <c r="W66" s="766">
        <v>0.88</v>
      </c>
    </row>
    <row r="67" spans="2:23">
      <c r="B67" s="12" t="s">
        <v>101</v>
      </c>
      <c r="F67" s="764"/>
      <c r="G67" s="765"/>
      <c r="H67" s="766"/>
      <c r="I67" s="765"/>
      <c r="J67" s="765"/>
      <c r="K67" s="766"/>
      <c r="L67" s="765"/>
      <c r="M67" s="765"/>
      <c r="N67" s="766"/>
      <c r="O67" s="765"/>
      <c r="P67" s="765"/>
      <c r="Q67" s="766"/>
      <c r="R67" s="765"/>
      <c r="S67" s="765">
        <v>1</v>
      </c>
      <c r="T67" s="766"/>
      <c r="U67" s="764"/>
      <c r="V67" s="767"/>
      <c r="W67" s="766"/>
    </row>
    <row r="68" spans="2:23">
      <c r="B68" s="12" t="s">
        <v>102</v>
      </c>
      <c r="F68" s="764"/>
      <c r="G68" s="765"/>
      <c r="H68" s="766"/>
      <c r="I68" s="765"/>
      <c r="J68" s="765"/>
      <c r="K68" s="766"/>
      <c r="L68" s="765"/>
      <c r="M68" s="765"/>
      <c r="N68" s="766"/>
      <c r="O68" s="765"/>
      <c r="P68" s="765"/>
      <c r="Q68" s="766"/>
      <c r="R68" s="765"/>
      <c r="S68" s="765"/>
      <c r="T68" s="766">
        <v>1</v>
      </c>
      <c r="U68" s="764"/>
      <c r="V68" s="767"/>
      <c r="W68" s="766"/>
    </row>
    <row r="69" spans="2:23">
      <c r="B69" s="768" t="s">
        <v>10</v>
      </c>
      <c r="C69" s="769"/>
      <c r="D69" s="769"/>
      <c r="E69" s="769"/>
      <c r="F69" s="770"/>
      <c r="G69" s="771"/>
      <c r="H69" s="772"/>
      <c r="I69" s="771"/>
      <c r="J69" s="771"/>
      <c r="K69" s="772"/>
      <c r="L69" s="771"/>
      <c r="M69" s="771"/>
      <c r="N69" s="772"/>
      <c r="O69" s="771"/>
      <c r="P69" s="771"/>
      <c r="Q69" s="772"/>
      <c r="R69" s="771"/>
      <c r="S69" s="771"/>
      <c r="T69" s="772"/>
      <c r="U69" s="770"/>
      <c r="V69" s="771"/>
      <c r="W69" s="772"/>
    </row>
    <row r="70" spans="2:23">
      <c r="B70" s="12" t="s">
        <v>104</v>
      </c>
      <c r="F70" s="764"/>
      <c r="G70" s="765"/>
      <c r="H70" s="766"/>
      <c r="I70" s="765"/>
      <c r="J70" s="765"/>
      <c r="K70" s="766"/>
      <c r="L70" s="765"/>
      <c r="M70" s="765"/>
      <c r="N70" s="766"/>
      <c r="O70" s="765"/>
      <c r="P70" s="765"/>
      <c r="Q70" s="766"/>
      <c r="R70" s="765"/>
      <c r="S70" s="765"/>
      <c r="T70" s="766">
        <v>1</v>
      </c>
      <c r="U70" s="764"/>
      <c r="V70" s="767"/>
      <c r="W70" s="766"/>
    </row>
    <row r="71" spans="2:23">
      <c r="B71" s="12" t="s">
        <v>105</v>
      </c>
      <c r="F71" s="764"/>
      <c r="G71" s="765"/>
      <c r="H71" s="766"/>
      <c r="I71" s="765"/>
      <c r="J71" s="765"/>
      <c r="K71" s="766"/>
      <c r="L71" s="765"/>
      <c r="M71" s="765"/>
      <c r="N71" s="766"/>
      <c r="O71" s="765"/>
      <c r="P71" s="765"/>
      <c r="Q71" s="766"/>
      <c r="R71" s="765"/>
      <c r="S71" s="765"/>
      <c r="T71" s="766">
        <v>1</v>
      </c>
      <c r="U71" s="764"/>
      <c r="V71" s="767"/>
      <c r="W71" s="766"/>
    </row>
    <row r="72" spans="2:23">
      <c r="B72" s="12" t="s">
        <v>106</v>
      </c>
      <c r="F72" s="764"/>
      <c r="G72" s="765"/>
      <c r="H72" s="766"/>
      <c r="I72" s="765"/>
      <c r="J72" s="765"/>
      <c r="K72" s="766"/>
      <c r="L72" s="765"/>
      <c r="M72" s="765"/>
      <c r="N72" s="766"/>
      <c r="O72" s="765"/>
      <c r="P72" s="765"/>
      <c r="Q72" s="766"/>
      <c r="R72" s="765"/>
      <c r="S72" s="765"/>
      <c r="T72" s="766">
        <v>1</v>
      </c>
      <c r="U72" s="764"/>
      <c r="V72" s="767"/>
      <c r="W72" s="766"/>
    </row>
    <row r="73" spans="2:23">
      <c r="B73" s="768" t="s">
        <v>107</v>
      </c>
      <c r="C73" s="769"/>
      <c r="D73" s="769"/>
      <c r="E73" s="769"/>
      <c r="F73" s="770"/>
      <c r="G73" s="771"/>
      <c r="H73" s="772"/>
      <c r="I73" s="771"/>
      <c r="J73" s="771"/>
      <c r="K73" s="772"/>
      <c r="L73" s="771"/>
      <c r="M73" s="771"/>
      <c r="N73" s="772"/>
      <c r="O73" s="771"/>
      <c r="P73" s="771"/>
      <c r="Q73" s="772"/>
      <c r="R73" s="771"/>
      <c r="S73" s="771"/>
      <c r="T73" s="772"/>
      <c r="U73" s="770"/>
      <c r="V73" s="771"/>
      <c r="W73" s="772"/>
    </row>
    <row r="74" spans="2:23">
      <c r="B74" s="774" t="s">
        <v>108</v>
      </c>
      <c r="C74" s="774"/>
      <c r="D74" s="774"/>
      <c r="E74" s="774"/>
      <c r="F74" s="775"/>
      <c r="G74" s="776"/>
      <c r="H74" s="777"/>
      <c r="I74" s="776"/>
      <c r="J74" s="776"/>
      <c r="K74" s="777"/>
      <c r="L74" s="776"/>
      <c r="M74" s="776"/>
      <c r="N74" s="777"/>
      <c r="O74" s="776"/>
      <c r="P74" s="776"/>
      <c r="Q74" s="777"/>
      <c r="R74" s="776">
        <v>1</v>
      </c>
      <c r="S74" s="776"/>
      <c r="T74" s="777"/>
      <c r="U74" s="775"/>
      <c r="V74" s="776"/>
      <c r="W74" s="777"/>
    </row>
    <row r="75" spans="2:23" ht="15.75">
      <c r="B75" s="773" t="s">
        <v>502</v>
      </c>
      <c r="F75" s="764"/>
      <c r="G75" s="765"/>
      <c r="H75" s="766"/>
      <c r="I75" s="765"/>
      <c r="J75" s="765"/>
      <c r="K75" s="766"/>
      <c r="L75" s="765"/>
      <c r="M75" s="765"/>
      <c r="N75" s="766"/>
      <c r="O75" s="765"/>
      <c r="P75" s="765"/>
      <c r="Q75" s="766"/>
      <c r="R75" s="765"/>
      <c r="S75" s="765"/>
      <c r="T75" s="766"/>
      <c r="U75" s="764"/>
      <c r="V75" s="767"/>
      <c r="W75" s="766"/>
    </row>
    <row r="76" spans="2:23">
      <c r="B76" s="759" t="s">
        <v>498</v>
      </c>
      <c r="F76" s="764"/>
      <c r="G76" s="765"/>
      <c r="H76" s="766"/>
      <c r="I76" s="765"/>
      <c r="J76" s="765"/>
      <c r="K76" s="766"/>
      <c r="L76" s="765"/>
      <c r="M76" s="765"/>
      <c r="N76" s="766"/>
      <c r="O76" s="765"/>
      <c r="P76" s="765"/>
      <c r="Q76" s="766"/>
      <c r="R76" s="765"/>
      <c r="S76" s="765"/>
      <c r="T76" s="766"/>
      <c r="U76" s="764"/>
      <c r="V76" s="767"/>
      <c r="W76" s="766"/>
    </row>
    <row r="77" spans="2:23">
      <c r="B77" s="12" t="s">
        <v>113</v>
      </c>
      <c r="F77" s="764"/>
      <c r="G77" s="765"/>
      <c r="H77" s="766"/>
      <c r="I77" s="765"/>
      <c r="J77" s="765"/>
      <c r="K77" s="766"/>
      <c r="L77" s="765"/>
      <c r="M77" s="765"/>
      <c r="N77" s="766"/>
      <c r="O77" s="765"/>
      <c r="P77" s="765"/>
      <c r="Q77" s="766"/>
      <c r="R77" s="765">
        <v>1</v>
      </c>
      <c r="S77" s="765"/>
      <c r="T77" s="766"/>
      <c r="U77" s="764">
        <v>1</v>
      </c>
      <c r="V77" s="767"/>
      <c r="W77" s="766"/>
    </row>
    <row r="78" spans="2:23">
      <c r="B78" s="12" t="s">
        <v>114</v>
      </c>
      <c r="F78" s="764"/>
      <c r="G78" s="765"/>
      <c r="H78" s="766"/>
      <c r="I78" s="765"/>
      <c r="J78" s="765"/>
      <c r="K78" s="766"/>
      <c r="L78" s="765"/>
      <c r="M78" s="765"/>
      <c r="N78" s="766"/>
      <c r="O78" s="765"/>
      <c r="P78" s="765"/>
      <c r="Q78" s="766"/>
      <c r="R78" s="765">
        <v>1</v>
      </c>
      <c r="S78" s="765"/>
      <c r="T78" s="766"/>
      <c r="U78" s="764">
        <v>1</v>
      </c>
      <c r="V78" s="767"/>
      <c r="W78" s="766"/>
    </row>
    <row r="79" spans="2:23">
      <c r="B79" s="12" t="s">
        <v>115</v>
      </c>
      <c r="F79" s="764"/>
      <c r="G79" s="765"/>
      <c r="H79" s="766"/>
      <c r="I79" s="765"/>
      <c r="J79" s="765"/>
      <c r="K79" s="766"/>
      <c r="L79" s="765"/>
      <c r="M79" s="765"/>
      <c r="N79" s="766"/>
      <c r="O79" s="765"/>
      <c r="P79" s="765"/>
      <c r="Q79" s="766"/>
      <c r="R79" s="765"/>
      <c r="S79" s="765"/>
      <c r="T79" s="766"/>
      <c r="U79" s="764">
        <v>1</v>
      </c>
      <c r="V79" s="767"/>
      <c r="W79" s="766"/>
    </row>
    <row r="80" spans="2:23">
      <c r="B80" s="12" t="s">
        <v>116</v>
      </c>
      <c r="F80" s="764"/>
      <c r="G80" s="765"/>
      <c r="H80" s="766"/>
      <c r="I80" s="765"/>
      <c r="J80" s="765"/>
      <c r="K80" s="766"/>
      <c r="L80" s="765"/>
      <c r="M80" s="765"/>
      <c r="N80" s="766"/>
      <c r="O80" s="765"/>
      <c r="P80" s="765"/>
      <c r="Q80" s="766"/>
      <c r="R80" s="765">
        <v>1</v>
      </c>
      <c r="S80" s="765"/>
      <c r="T80" s="766"/>
      <c r="U80" s="764">
        <v>1</v>
      </c>
      <c r="V80" s="767"/>
      <c r="W80" s="766"/>
    </row>
    <row r="81" spans="2:23">
      <c r="B81" s="768" t="s">
        <v>499</v>
      </c>
      <c r="C81" s="769"/>
      <c r="D81" s="769"/>
      <c r="E81" s="769"/>
      <c r="F81" s="770"/>
      <c r="G81" s="771"/>
      <c r="H81" s="772"/>
      <c r="I81" s="771"/>
      <c r="J81" s="771"/>
      <c r="K81" s="772"/>
      <c r="L81" s="771"/>
      <c r="M81" s="771"/>
      <c r="N81" s="772"/>
      <c r="O81" s="771"/>
      <c r="P81" s="771"/>
      <c r="Q81" s="772"/>
      <c r="R81" s="771"/>
      <c r="S81" s="771"/>
      <c r="T81" s="772"/>
      <c r="U81" s="770"/>
      <c r="V81" s="771"/>
      <c r="W81" s="772"/>
    </row>
    <row r="82" spans="2:23">
      <c r="B82" s="12" t="s">
        <v>117</v>
      </c>
      <c r="F82" s="764"/>
      <c r="G82" s="765"/>
      <c r="H82" s="766"/>
      <c r="I82" s="765"/>
      <c r="J82" s="765"/>
      <c r="K82" s="766"/>
      <c r="L82" s="765"/>
      <c r="M82" s="765"/>
      <c r="N82" s="766"/>
      <c r="O82" s="765"/>
      <c r="P82" s="765"/>
      <c r="Q82" s="766"/>
      <c r="R82" s="765"/>
      <c r="S82" s="765"/>
      <c r="T82" s="766"/>
      <c r="U82" s="764"/>
      <c r="V82" s="767"/>
      <c r="W82" s="766">
        <v>1</v>
      </c>
    </row>
    <row r="83" spans="2:23">
      <c r="B83" s="12" t="s">
        <v>118</v>
      </c>
      <c r="F83" s="764"/>
      <c r="G83" s="765"/>
      <c r="H83" s="766"/>
      <c r="I83" s="765"/>
      <c r="J83" s="765"/>
      <c r="K83" s="766"/>
      <c r="L83" s="765"/>
      <c r="M83" s="765"/>
      <c r="N83" s="766"/>
      <c r="O83" s="765"/>
      <c r="P83" s="765"/>
      <c r="Q83" s="766"/>
      <c r="R83" s="765"/>
      <c r="S83" s="765">
        <v>0.12</v>
      </c>
      <c r="T83" s="766">
        <v>0.88</v>
      </c>
      <c r="U83" s="764"/>
      <c r="V83" s="767">
        <v>0.12</v>
      </c>
      <c r="W83" s="766">
        <v>0.88</v>
      </c>
    </row>
    <row r="84" spans="2:23">
      <c r="B84" s="12" t="s">
        <v>122</v>
      </c>
      <c r="F84" s="764"/>
      <c r="G84" s="765"/>
      <c r="H84" s="766"/>
      <c r="I84" s="765"/>
      <c r="J84" s="765"/>
      <c r="K84" s="766"/>
      <c r="L84" s="765"/>
      <c r="M84" s="765"/>
      <c r="N84" s="766"/>
      <c r="O84" s="765"/>
      <c r="P84" s="765"/>
      <c r="Q84" s="766"/>
      <c r="R84" s="765"/>
      <c r="S84" s="765"/>
      <c r="T84" s="766"/>
      <c r="U84" s="764"/>
      <c r="V84" s="767"/>
      <c r="W84" s="766"/>
    </row>
    <row r="85" spans="2:23">
      <c r="B85" s="12" t="s">
        <v>124</v>
      </c>
      <c r="F85" s="764"/>
      <c r="G85" s="765"/>
      <c r="H85" s="766"/>
      <c r="I85" s="765"/>
      <c r="J85" s="765"/>
      <c r="K85" s="766"/>
      <c r="L85" s="765"/>
      <c r="M85" s="765"/>
      <c r="N85" s="766"/>
      <c r="O85" s="765"/>
      <c r="P85" s="765"/>
      <c r="Q85" s="766"/>
      <c r="R85" s="765"/>
      <c r="S85" s="765"/>
      <c r="T85" s="766">
        <v>1</v>
      </c>
      <c r="U85" s="764"/>
      <c r="V85" s="767"/>
      <c r="W85" s="766">
        <v>1</v>
      </c>
    </row>
    <row r="86" spans="2:23">
      <c r="B86" s="768" t="s">
        <v>489</v>
      </c>
      <c r="C86" s="769"/>
      <c r="D86" s="769"/>
      <c r="E86" s="769"/>
      <c r="F86" s="770"/>
      <c r="G86" s="771"/>
      <c r="H86" s="772"/>
      <c r="I86" s="771"/>
      <c r="J86" s="771"/>
      <c r="K86" s="772"/>
      <c r="L86" s="771"/>
      <c r="M86" s="771"/>
      <c r="N86" s="772"/>
      <c r="O86" s="771"/>
      <c r="P86" s="771"/>
      <c r="Q86" s="772"/>
      <c r="R86" s="771"/>
      <c r="S86" s="771"/>
      <c r="T86" s="772"/>
      <c r="U86" s="770"/>
      <c r="V86" s="771"/>
      <c r="W86" s="772"/>
    </row>
    <row r="87" spans="2:23" ht="15.75">
      <c r="B87" s="773" t="s">
        <v>495</v>
      </c>
      <c r="F87" s="764"/>
      <c r="G87" s="765"/>
      <c r="H87" s="766"/>
      <c r="I87" s="765"/>
      <c r="J87" s="765"/>
      <c r="K87" s="766"/>
      <c r="L87" s="765"/>
      <c r="M87" s="765"/>
      <c r="N87" s="766"/>
      <c r="O87" s="765"/>
      <c r="P87" s="765"/>
      <c r="Q87" s="766"/>
      <c r="R87" s="765"/>
      <c r="S87" s="765"/>
      <c r="T87" s="766"/>
      <c r="U87" s="764"/>
      <c r="V87" s="767"/>
      <c r="W87" s="766"/>
    </row>
    <row r="88" spans="2:23">
      <c r="B88" s="16" t="s">
        <v>730</v>
      </c>
      <c r="C88" s="16"/>
      <c r="D88" s="16"/>
      <c r="E88" s="16"/>
      <c r="F88" s="764"/>
      <c r="G88" s="767"/>
      <c r="H88" s="766"/>
      <c r="I88" s="767"/>
      <c r="J88" s="767"/>
      <c r="K88" s="766"/>
      <c r="L88" s="767"/>
      <c r="M88" s="767"/>
      <c r="N88" s="766"/>
      <c r="O88" s="767"/>
      <c r="P88" s="767"/>
      <c r="Q88" s="766"/>
      <c r="R88" s="767"/>
      <c r="S88" s="767"/>
      <c r="T88" s="766"/>
      <c r="U88" s="764">
        <v>1</v>
      </c>
      <c r="V88" s="767"/>
      <c r="W88" s="766"/>
    </row>
    <row r="89" spans="2:23">
      <c r="B89" s="778" t="s">
        <v>109</v>
      </c>
      <c r="C89" s="774"/>
      <c r="D89" s="774"/>
      <c r="E89" s="774"/>
      <c r="F89" s="776"/>
      <c r="G89" s="776"/>
      <c r="H89" s="777"/>
      <c r="I89" s="776"/>
      <c r="J89" s="776"/>
      <c r="K89" s="777"/>
      <c r="L89" s="776"/>
      <c r="M89" s="776"/>
      <c r="N89" s="777"/>
      <c r="O89" s="776"/>
      <c r="P89" s="776"/>
      <c r="Q89" s="777"/>
      <c r="R89" s="776"/>
      <c r="S89" s="776"/>
      <c r="T89" s="777">
        <v>1</v>
      </c>
      <c r="U89" s="775"/>
      <c r="V89" s="776"/>
      <c r="W89" s="777"/>
    </row>
  </sheetData>
  <mergeCells count="2">
    <mergeCell ref="B16:X16"/>
    <mergeCell ref="U21:W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xhibit xmlns="705ca1c8-b85c-491c-99b0-d42ff1d8922b">
      <Value>4 Expenses (OM&amp;A)</Value>
    </Exhibit>
    <TaxCatchAll xmlns="538ad379-f5f7-4c0f-a5b8-a41dd4d24453">
      <Value>1</Value>
    </TaxCatchAll>
    <Topic xmlns="705ca1c8-b85c-491c-99b0-d42ff1d8922b">CDM</Topic>
    <Category xmlns="705ca1c8-b85c-491c-99b0-d42ff1d8922b">Application</Category>
    <e50c947c07ff40b296a9883deee27594 xmlns="705ca1c8-b85c-491c-99b0-d42ff1d8922b">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f068505e-56c1-4352-982c-d3863d1b9ae8</TermId>
        </TermInfo>
      </Terms>
    </e50c947c07ff40b296a9883deee2759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C0F9BD09A24E41A933B8C711EBED38" ma:contentTypeVersion="" ma:contentTypeDescription="Create a new document." ma:contentTypeScope="" ma:versionID="48b44f7deb5cab675ab29ef8682eb452">
  <xsd:schema xmlns:xsd="http://www.w3.org/2001/XMLSchema" xmlns:xs="http://www.w3.org/2001/XMLSchema" xmlns:p="http://schemas.microsoft.com/office/2006/metadata/properties" xmlns:ns2="705ca1c8-b85c-491c-99b0-d42ff1d8922b" xmlns:ns3="538ad379-f5f7-4c0f-a5b8-a41dd4d24453" xmlns:ns4="4ed08047-a389-4aa7-824d-d2b9aa27d9a4" targetNamespace="http://schemas.microsoft.com/office/2006/metadata/properties" ma:root="true" ma:fieldsID="343fc76c7920a080432407f9f507bab6" ns2:_="" ns3:_="" ns4:_="">
    <xsd:import namespace="705ca1c8-b85c-491c-99b0-d42ff1d8922b"/>
    <xsd:import namespace="538ad379-f5f7-4c0f-a5b8-a41dd4d24453"/>
    <xsd:import namespace="4ed08047-a389-4aa7-824d-d2b9aa27d9a4"/>
    <xsd:element name="properties">
      <xsd:complexType>
        <xsd:sequence>
          <xsd:element name="documentManagement">
            <xsd:complexType>
              <xsd:all>
                <xsd:element ref="ns2:e50c947c07ff40b296a9883deee27594" minOccurs="0"/>
                <xsd:element ref="ns3:TaxCatchAll" minOccurs="0"/>
                <xsd:element ref="ns2:Exhibit" minOccurs="0"/>
                <xsd:element ref="ns2:Category"/>
                <xsd:element ref="ns2:Topic"/>
                <xsd:element ref="ns2:MediaServiceMetadata" minOccurs="0"/>
                <xsd:element ref="ns2: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ca1c8-b85c-491c-99b0-d42ff1d8922b" elementFormDefault="qualified">
    <xsd:import namespace="http://schemas.microsoft.com/office/2006/documentManagement/types"/>
    <xsd:import namespace="http://schemas.microsoft.com/office/infopath/2007/PartnerControls"/>
    <xsd:element name="e50c947c07ff40b296a9883deee27594" ma:index="9" nillable="true" ma:taxonomy="true" ma:internalName="e50c947c07ff40b296a9883deee27594" ma:taxonomyFieldName="Year" ma:displayName="Year" ma:default="1;#2019|f068505e-56c1-4352-982c-d3863d1b9ae8" ma:fieldId="{e50c947c-07ff-40b2-96a9-883deee27594}" ma:sspId="8b67134a-6620-4cc2-b6da-fccfdf8b7e79" ma:termSetId="eac8fd3f-8b39-4aef-81b8-58e1bc4595e2" ma:anchorId="00000000-0000-0000-0000-000000000000" ma:open="false" ma:isKeyword="false">
      <xsd:complexType>
        <xsd:sequence>
          <xsd:element ref="pc:Terms" minOccurs="0" maxOccurs="1"/>
        </xsd:sequence>
      </xsd:complexType>
    </xsd:element>
    <xsd:element name="Exhibit" ma:index="11" nillable="true" ma:displayName="Exhibit" ma:format="Dropdown" ma:internalName="Exhibit" ma:requiredMultiChoice="true">
      <xsd:complexType>
        <xsd:complexContent>
          <xsd:extension base="dms:MultiChoice">
            <xsd:sequence>
              <xsd:element name="Value" maxOccurs="unbounded" minOccurs="0" nillable="true">
                <xsd:simpleType>
                  <xsd:restriction base="dms:Choice">
                    <xsd:enumeration value="All"/>
                    <xsd:enumeration value="1 Administration"/>
                    <xsd:enumeration value="2 Rate Base"/>
                    <xsd:enumeration value="3 Load Forecast (Other Revenue)"/>
                    <xsd:enumeration value="4 Expenses (OM&amp;A)"/>
                    <xsd:enumeration value="5 Debt"/>
                    <xsd:enumeration value="6 Revenue Requirement"/>
                    <xsd:enumeration value="7 Cost Allocation"/>
                    <xsd:enumeration value="8 Rate Design"/>
                    <xsd:enumeration value="9 Deferral &amp; Variance Accounts"/>
                  </xsd:restriction>
                </xsd:simpleType>
              </xsd:element>
            </xsd:sequence>
          </xsd:extension>
        </xsd:complexContent>
      </xsd:complexType>
    </xsd:element>
    <xsd:element name="Category" ma:index="12" ma:displayName="Category" ma:format="Dropdown" ma:internalName="Category">
      <xsd:simpleType>
        <xsd:restriction base="dms:Choice">
          <xsd:enumeration value="Application"/>
          <xsd:enumeration value="Interrogatories"/>
          <xsd:enumeration value="Master Application"/>
          <xsd:enumeration value="OEB Correspondence"/>
          <xsd:enumeration value="Reference Document"/>
          <xsd:enumeration value="Report"/>
          <xsd:enumeration value="Sample"/>
          <xsd:enumeration value="Settlement"/>
          <xsd:enumeration value="Source"/>
          <xsd:enumeration value="Submissions"/>
          <xsd:enumeration value="Technical"/>
          <xsd:enumeration value="Working Model"/>
        </xsd:restriction>
      </xsd:simpleType>
    </xsd:element>
    <xsd:element name="Topic" ma:index="13" ma:displayName="Topic" ma:format="Dropdown" ma:internalName="Topic">
      <xsd:simpleType>
        <xsd:restriction base="dms:Choice">
          <xsd:enumeration value="Benchmarking"/>
          <xsd:enumeration value="Business Plan"/>
          <xsd:enumeration value="Customer Engagement"/>
          <xsd:enumeration value="Reliability"/>
          <xsd:enumeration value="DSP"/>
          <xsd:enumeration value="Governance"/>
          <xsd:enumeration value="Load Forecast"/>
          <xsd:enumeration value="Other Revenue"/>
          <xsd:enumeration value="Human Resources"/>
          <xsd:enumeration value="Programs"/>
          <xsd:enumeration value="Depreciation"/>
          <xsd:enumeration value="CDM"/>
          <xsd:enumeration value="Bill Impacts"/>
          <xsd:enumeration value="N/A"/>
          <xsd:enumeration value="Rate Base"/>
          <xsd:enumeration value="PILs"/>
          <xsd:enumeration value="Rates"/>
          <xsd:enumeration value="Rate Design"/>
          <xsd:enumeration value="DVAs"/>
          <xsd:enumeration value="Cost Allocation"/>
          <xsd:enumeration value="Cost of Capital"/>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ad379-f5f7-4c0f-a5b8-a41dd4d244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35FDDA-2A28-4599-AF3C-AACB90862CCE}" ma:internalName="TaxCatchAll" ma:showField="CatchAllData" ma:web="{4ed08047-a389-4aa7-824d-d2b9aa27d9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ed08047-a389-4aa7-824d-d2b9aa27d9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00CDF7-92DE-47FE-AA99-5F331CFCEAEB}">
  <ds:schemaRefs>
    <ds:schemaRef ds:uri="http://schemas.microsoft.com/office/2006/metadata/properties"/>
    <ds:schemaRef ds:uri="http://schemas.microsoft.com/office/2006/documentManagement/types"/>
    <ds:schemaRef ds:uri="http://purl.org/dc/dcmitype/"/>
    <ds:schemaRef ds:uri="705ca1c8-b85c-491c-99b0-d42ff1d8922b"/>
    <ds:schemaRef ds:uri="http://purl.org/dc/elements/1.1/"/>
    <ds:schemaRef ds:uri="http://schemas.openxmlformats.org/package/2006/metadata/core-properties"/>
    <ds:schemaRef ds:uri="4ed08047-a389-4aa7-824d-d2b9aa27d9a4"/>
    <ds:schemaRef ds:uri="http://schemas.microsoft.com/office/infopath/2007/PartnerControls"/>
    <ds:schemaRef ds:uri="http://purl.org/dc/terms/"/>
    <ds:schemaRef ds:uri="538ad379-f5f7-4c0f-a5b8-a41dd4d24453"/>
    <ds:schemaRef ds:uri="http://www.w3.org/XML/1998/namespace"/>
  </ds:schemaRefs>
</ds:datastoreItem>
</file>

<file path=customXml/itemProps2.xml><?xml version="1.0" encoding="utf-8"?>
<ds:datastoreItem xmlns:ds="http://schemas.openxmlformats.org/officeDocument/2006/customXml" ds:itemID="{DFCE4525-C968-43C3-9787-9A192A7A4C37}">
  <ds:schemaRefs>
    <ds:schemaRef ds:uri="http://schemas.microsoft.com/sharepoint/v3/contenttype/forms"/>
  </ds:schemaRefs>
</ds:datastoreItem>
</file>

<file path=customXml/itemProps3.xml><?xml version="1.0" encoding="utf-8"?>
<ds:datastoreItem xmlns:ds="http://schemas.openxmlformats.org/officeDocument/2006/customXml" ds:itemID="{1A85EC2D-F9D6-4C56-B171-8851F7B1A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ca1c8-b85c-491c-99b0-d42ff1d8922b"/>
    <ds:schemaRef ds:uri="538ad379-f5f7-4c0f-a5b8-a41dd4d24453"/>
    <ds:schemaRef ds:uri="4ed08047-a389-4aa7-824d-d2b9aa27d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OEB Filing Appendices</dc:title>
  <dc:creator>OEB Staff</dc:creator>
  <cp:lastModifiedBy>KWHI</cp:lastModifiedBy>
  <cp:lastPrinted>2018-11-30T20:03:19Z</cp:lastPrinted>
  <dcterms:created xsi:type="dcterms:W3CDTF">2012-03-05T18:56:04Z</dcterms:created>
  <dcterms:modified xsi:type="dcterms:W3CDTF">2019-04-30T15:13:51Z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0x010100E6C0F9BD09A24E41A933B8C711EBED38</vt:lpwstr>
  </property>
  <property fmtid="{D5CDD505-2E9C-101B-9397-08002B2CF9AE}" pid="3" name="Year">
    <vt:lpwstr>1;#2019|f068505e-56c1-4352-982c-d3863d1b9ae8</vt:lpwstr>
  </property>
</Properties>
</file>