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CTIVE APPLICATIONS\API_2020_COS\Shared Files\Models with Broken Links for Filing\"/>
    </mc:Choice>
  </mc:AlternateContent>
  <bookViews>
    <workbookView xWindow="-120" yWindow="-120" windowWidth="57840" windowHeight="15840" tabRatio="855" firstSheet="4" activeTab="1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Threshold'!$A:$AA</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Contents!$A$1:$D$24</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2" i="43" l="1"/>
  <c r="E31" i="43"/>
  <c r="E30" i="43"/>
  <c r="E29" i="43"/>
  <c r="X519" i="79" l="1"/>
  <c r="W519" i="79"/>
  <c r="V519" i="79"/>
  <c r="U519" i="79"/>
  <c r="T519" i="79"/>
  <c r="S519" i="79"/>
  <c r="R519" i="79"/>
  <c r="Q519" i="79"/>
  <c r="P519" i="79"/>
  <c r="O519" i="79"/>
  <c r="X502" i="79"/>
  <c r="W502" i="79"/>
  <c r="V502" i="79"/>
  <c r="U502" i="79"/>
  <c r="T502" i="79"/>
  <c r="S502" i="79"/>
  <c r="R502" i="79"/>
  <c r="Q502" i="79"/>
  <c r="P502" i="79"/>
  <c r="O502" i="79"/>
  <c r="X499" i="79"/>
  <c r="W499" i="79"/>
  <c r="V499" i="79"/>
  <c r="U499" i="79"/>
  <c r="T499" i="79"/>
  <c r="S499" i="79"/>
  <c r="R499" i="79"/>
  <c r="Q499" i="79"/>
  <c r="P499" i="79"/>
  <c r="O499" i="79"/>
  <c r="X490" i="79"/>
  <c r="W490" i="79"/>
  <c r="V490" i="79"/>
  <c r="U490" i="79"/>
  <c r="T490" i="79"/>
  <c r="S490" i="79"/>
  <c r="R490" i="79"/>
  <c r="Q490" i="79"/>
  <c r="P490" i="79"/>
  <c r="O490" i="79"/>
  <c r="X487" i="79"/>
  <c r="W487" i="79"/>
  <c r="V487" i="79"/>
  <c r="U487" i="79"/>
  <c r="T487" i="79"/>
  <c r="S487" i="79"/>
  <c r="R487" i="79"/>
  <c r="Q487" i="79"/>
  <c r="P487" i="79"/>
  <c r="O487" i="79"/>
  <c r="X480" i="79"/>
  <c r="W480" i="79"/>
  <c r="V480" i="79"/>
  <c r="U480" i="79"/>
  <c r="T480" i="79"/>
  <c r="S480" i="79"/>
  <c r="R480" i="79"/>
  <c r="Q480" i="79"/>
  <c r="P480" i="79"/>
  <c r="O480" i="79"/>
  <c r="X474" i="79"/>
  <c r="W474" i="79"/>
  <c r="V474" i="79"/>
  <c r="U474" i="79"/>
  <c r="T474" i="79"/>
  <c r="S474" i="79"/>
  <c r="R474" i="79"/>
  <c r="Q474" i="79"/>
  <c r="P474" i="79"/>
  <c r="O474" i="79"/>
  <c r="X471" i="79"/>
  <c r="W471" i="79"/>
  <c r="V471" i="79"/>
  <c r="U471" i="79"/>
  <c r="T471" i="79"/>
  <c r="S471" i="79"/>
  <c r="R471" i="79"/>
  <c r="Q471" i="79"/>
  <c r="P471" i="79"/>
  <c r="O471" i="79"/>
  <c r="X336" i="79"/>
  <c r="W336" i="79"/>
  <c r="V336" i="79"/>
  <c r="U336" i="79"/>
  <c r="T336" i="79"/>
  <c r="S336" i="79"/>
  <c r="R336" i="79"/>
  <c r="Q336" i="79"/>
  <c r="P336" i="79"/>
  <c r="O336"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122" i="79"/>
  <c r="W122" i="79"/>
  <c r="V122" i="79"/>
  <c r="U122" i="79"/>
  <c r="T122" i="79"/>
  <c r="S122" i="79"/>
  <c r="R122" i="79"/>
  <c r="Q122" i="79"/>
  <c r="P122" i="79"/>
  <c r="O122"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80" i="79"/>
  <c r="W80" i="79"/>
  <c r="V80" i="79"/>
  <c r="U80" i="79"/>
  <c r="T80" i="79"/>
  <c r="S80" i="79"/>
  <c r="R80" i="79"/>
  <c r="Q80" i="79"/>
  <c r="P80" i="79"/>
  <c r="O80"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48" i="79"/>
  <c r="W48" i="79"/>
  <c r="V48" i="79"/>
  <c r="U48" i="79"/>
  <c r="T48" i="79"/>
  <c r="S48" i="79"/>
  <c r="R48" i="79"/>
  <c r="Q48" i="79"/>
  <c r="P48" i="79"/>
  <c r="O48" i="79"/>
  <c r="X47" i="79"/>
  <c r="W47" i="79"/>
  <c r="V47" i="79"/>
  <c r="U47" i="79"/>
  <c r="T47" i="79"/>
  <c r="S47" i="79"/>
  <c r="R47" i="79"/>
  <c r="Q47" i="79"/>
  <c r="P47" i="79"/>
  <c r="O47" i="79"/>
  <c r="X44" i="79"/>
  <c r="W44" i="79"/>
  <c r="V44" i="79"/>
  <c r="U44" i="79"/>
  <c r="T44" i="79"/>
  <c r="S44" i="79"/>
  <c r="R44" i="79"/>
  <c r="Q44" i="79"/>
  <c r="P44" i="79"/>
  <c r="O44" i="79"/>
  <c r="X41" i="79"/>
  <c r="W41" i="79"/>
  <c r="V41" i="79"/>
  <c r="U41" i="79"/>
  <c r="T41" i="79"/>
  <c r="S41" i="79"/>
  <c r="R41" i="79"/>
  <c r="Q41" i="79"/>
  <c r="P41" i="79"/>
  <c r="O41" i="79"/>
  <c r="X39" i="79"/>
  <c r="W39" i="79"/>
  <c r="V39" i="79"/>
  <c r="U39" i="79"/>
  <c r="T39" i="79"/>
  <c r="S39" i="79"/>
  <c r="R39" i="79"/>
  <c r="Q39" i="79"/>
  <c r="P39" i="79"/>
  <c r="O39" i="79"/>
  <c r="X38" i="79"/>
  <c r="W38" i="79"/>
  <c r="V38" i="79"/>
  <c r="U38" i="79"/>
  <c r="T38" i="79"/>
  <c r="S38" i="79"/>
  <c r="R38" i="79"/>
  <c r="Q38" i="79"/>
  <c r="P38" i="79"/>
  <c r="O38" i="79"/>
  <c r="AB561" i="79"/>
  <c r="AB212" i="79"/>
  <c r="AB211" i="79"/>
  <c r="AB210" i="79"/>
  <c r="AB209" i="79"/>
  <c r="AB208" i="79"/>
  <c r="AB195" i="79" l="1"/>
  <c r="P561" i="79" l="1"/>
  <c r="Q561" i="79"/>
  <c r="R561" i="79"/>
  <c r="S561" i="79"/>
  <c r="T561" i="79"/>
  <c r="U561" i="79"/>
  <c r="V561" i="79"/>
  <c r="W561" i="79"/>
  <c r="X561" i="79"/>
  <c r="M378" i="79" l="1"/>
  <c r="L378" i="79"/>
  <c r="K378" i="79"/>
  <c r="J378" i="79"/>
  <c r="I378" i="79"/>
  <c r="H378" i="79"/>
  <c r="G378" i="79"/>
  <c r="F378" i="79"/>
  <c r="E378" i="79"/>
  <c r="D378" i="79"/>
  <c r="Y32" i="46" l="1"/>
  <c r="P195" i="79" l="1"/>
  <c r="Q195" i="79"/>
  <c r="R195" i="79"/>
  <c r="S195" i="79"/>
  <c r="T195" i="79"/>
  <c r="U195" i="79"/>
  <c r="V195" i="79"/>
  <c r="W195" i="79"/>
  <c r="X195" i="79"/>
  <c r="P378" i="79"/>
  <c r="Q378" i="79"/>
  <c r="R378" i="79"/>
  <c r="S378" i="79"/>
  <c r="T378" i="79"/>
  <c r="U378" i="79"/>
  <c r="V378" i="79"/>
  <c r="W378" i="79"/>
  <c r="X378" i="79"/>
  <c r="P127" i="46" l="1"/>
  <c r="Q127" i="46"/>
  <c r="R127" i="46"/>
  <c r="S127" i="46"/>
  <c r="T127" i="46"/>
  <c r="U127" i="46"/>
  <c r="V127" i="46"/>
  <c r="W127" i="46"/>
  <c r="X127" i="46"/>
  <c r="E127" i="46"/>
  <c r="F127" i="46"/>
  <c r="G127" i="46"/>
  <c r="H127" i="46"/>
  <c r="I127" i="46"/>
  <c r="J127" i="46"/>
  <c r="K127" i="46"/>
  <c r="L127" i="46"/>
  <c r="M127" i="46"/>
  <c r="E255" i="46"/>
  <c r="F255" i="46"/>
  <c r="G255" i="46"/>
  <c r="H255" i="46"/>
  <c r="I255" i="46"/>
  <c r="J255" i="46"/>
  <c r="K255" i="46"/>
  <c r="L255" i="46"/>
  <c r="M255" i="46"/>
  <c r="P255" i="46"/>
  <c r="Q255" i="46"/>
  <c r="R255" i="46"/>
  <c r="S255" i="46"/>
  <c r="T255" i="46"/>
  <c r="U255" i="46"/>
  <c r="V255" i="46"/>
  <c r="W255" i="46"/>
  <c r="X255" i="46"/>
  <c r="P384" i="46"/>
  <c r="Q384" i="46"/>
  <c r="R384" i="46"/>
  <c r="S384" i="46"/>
  <c r="T384" i="46"/>
  <c r="U384" i="46"/>
  <c r="V384" i="46"/>
  <c r="W384" i="46"/>
  <c r="X384" i="46"/>
  <c r="E384" i="46"/>
  <c r="F384" i="46"/>
  <c r="G384" i="46"/>
  <c r="H384" i="46"/>
  <c r="I384" i="46"/>
  <c r="J384" i="46"/>
  <c r="K384" i="46"/>
  <c r="L384" i="46"/>
  <c r="M384" i="46"/>
  <c r="Z193" i="79" l="1"/>
  <c r="E561" i="79" l="1"/>
  <c r="F561" i="79"/>
  <c r="G561" i="79"/>
  <c r="H561" i="79"/>
  <c r="I561" i="79"/>
  <c r="J561" i="79"/>
  <c r="K561" i="79"/>
  <c r="L561" i="79"/>
  <c r="M561" i="79"/>
  <c r="G195" i="79"/>
  <c r="J195" i="79"/>
  <c r="K195" i="79"/>
  <c r="L195" i="79"/>
  <c r="M195" i="79"/>
  <c r="E195" i="79"/>
  <c r="F195" i="79"/>
  <c r="H195" i="79"/>
  <c r="I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395" i="79" l="1"/>
  <c r="Y393" i="79"/>
  <c r="Y394" i="79"/>
  <c r="Y392" i="79"/>
  <c r="Z394" i="79"/>
  <c r="Z392" i="79"/>
  <c r="Z395" i="79"/>
  <c r="Z393" i="79"/>
  <c r="Z208" i="79"/>
  <c r="Z576"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95" i="45" l="1"/>
  <c r="O47" i="44"/>
  <c r="O46" i="44"/>
  <c r="O44" i="44"/>
  <c r="O45" i="44"/>
  <c r="AF392" i="79"/>
  <c r="AF393" i="79"/>
  <c r="AF394" i="79"/>
  <c r="AF395" i="79"/>
  <c r="AF378" i="79"/>
  <c r="M44" i="44"/>
  <c r="M45" i="44"/>
  <c r="M46" i="44"/>
  <c r="M47" i="44"/>
  <c r="AJ392" i="79"/>
  <c r="AJ393" i="79"/>
  <c r="AJ394" i="79"/>
  <c r="AJ395" i="79"/>
  <c r="AJ378" i="79"/>
  <c r="AH392" i="79"/>
  <c r="AH393" i="79"/>
  <c r="AH394" i="79"/>
  <c r="AH395" i="79"/>
  <c r="AH378" i="79"/>
  <c r="AL393" i="79"/>
  <c r="AL394" i="79"/>
  <c r="AL395" i="79"/>
  <c r="AL392" i="79"/>
  <c r="AL378" i="79"/>
  <c r="C109" i="45"/>
  <c r="Q46" i="44"/>
  <c r="Q45" i="44"/>
  <c r="Q47" i="44"/>
  <c r="Q44" i="44"/>
  <c r="AG392" i="79"/>
  <c r="AG393" i="79"/>
  <c r="AG394" i="79"/>
  <c r="AG395" i="79"/>
  <c r="AG378" i="79"/>
  <c r="K53" i="44"/>
  <c r="K44" i="44"/>
  <c r="K45" i="44"/>
  <c r="K46" i="44"/>
  <c r="K47" i="44"/>
  <c r="AK393" i="79"/>
  <c r="AK392" i="79"/>
  <c r="AK394" i="79"/>
  <c r="AK395" i="79"/>
  <c r="AK378" i="79"/>
  <c r="C102" i="45"/>
  <c r="P46" i="44"/>
  <c r="P47" i="44"/>
  <c r="P44" i="44"/>
  <c r="P45" i="44"/>
  <c r="AI392" i="79"/>
  <c r="AI393" i="79"/>
  <c r="AI394" i="79"/>
  <c r="AI395" i="79"/>
  <c r="AI378" i="79"/>
  <c r="N46" i="44"/>
  <c r="L53" i="44"/>
  <c r="L47" i="44"/>
  <c r="L44" i="44"/>
  <c r="L45" i="44"/>
  <c r="L46" i="44"/>
  <c r="N44" i="44"/>
  <c r="N45" i="44"/>
  <c r="N47" i="44"/>
  <c r="AL531" i="46"/>
  <c r="AL529" i="46"/>
  <c r="P53" i="44"/>
  <c r="O53" i="44"/>
  <c r="M53" i="44"/>
  <c r="N53" i="44"/>
  <c r="AK138" i="46"/>
  <c r="AK141" i="46"/>
  <c r="AK140" i="46"/>
  <c r="AK143" i="46"/>
  <c r="AK142" i="46"/>
  <c r="AK139" i="46"/>
  <c r="N48" i="44"/>
  <c r="M52" i="44"/>
  <c r="M48" i="44"/>
  <c r="M51" i="44"/>
  <c r="M49" i="44"/>
  <c r="M50" i="44"/>
  <c r="N51" i="44"/>
  <c r="N52" i="44"/>
  <c r="L51" i="44"/>
  <c r="L52" i="44"/>
  <c r="L48" i="44"/>
  <c r="L50" i="44"/>
  <c r="L49" i="44"/>
  <c r="P51" i="44"/>
  <c r="P50" i="44"/>
  <c r="P52" i="44"/>
  <c r="P48" i="44"/>
  <c r="P49" i="44"/>
  <c r="K50" i="44"/>
  <c r="K49" i="44"/>
  <c r="K51" i="44"/>
  <c r="K52" i="44"/>
  <c r="K48" i="44"/>
  <c r="O50" i="44"/>
  <c r="O51" i="44"/>
  <c r="O49" i="44"/>
  <c r="O52" i="44"/>
  <c r="O48" i="44"/>
  <c r="N50" i="44"/>
  <c r="N49" i="44"/>
  <c r="Q52" i="44"/>
  <c r="Q50" i="44"/>
  <c r="Q48" i="44"/>
  <c r="Q53" i="44"/>
  <c r="Q51" i="44"/>
  <c r="Q49" i="44"/>
  <c r="C67" i="45"/>
  <c r="C74" i="45"/>
  <c r="C81" i="45"/>
  <c r="AK944" i="79"/>
  <c r="AK927" i="79"/>
  <c r="AK578" i="79"/>
  <c r="AK577" i="79"/>
  <c r="AK561" i="79"/>
  <c r="AK576" i="79"/>
  <c r="AK212" i="79"/>
  <c r="AK211" i="79"/>
  <c r="AK195" i="79"/>
  <c r="AK210" i="79"/>
  <c r="AK209" i="79"/>
  <c r="AK208" i="79"/>
  <c r="AK761" i="79"/>
  <c r="AK744" i="79"/>
  <c r="AK760"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378" i="79" s="1"/>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44" i="44"/>
  <c r="H46" i="44"/>
  <c r="H45" i="44"/>
  <c r="H47" i="44"/>
  <c r="H50" i="44"/>
  <c r="I53" i="44"/>
  <c r="I44" i="44"/>
  <c r="I45" i="44"/>
  <c r="I46" i="44"/>
  <c r="I47" i="44"/>
  <c r="I50" i="44"/>
  <c r="G53" i="44"/>
  <c r="G45" i="44"/>
  <c r="G46" i="44"/>
  <c r="G47" i="44"/>
  <c r="G44" i="44"/>
  <c r="G50" i="44"/>
  <c r="AA378" i="79"/>
  <c r="AA395" i="79"/>
  <c r="AA394" i="79"/>
  <c r="AA392" i="79"/>
  <c r="AA393" i="79"/>
  <c r="D45" i="44"/>
  <c r="D46" i="44"/>
  <c r="D47" i="44"/>
  <c r="D44" i="44"/>
  <c r="D50" i="44"/>
  <c r="AD395" i="79"/>
  <c r="AD392" i="79"/>
  <c r="AD393" i="79"/>
  <c r="AD394" i="79"/>
  <c r="AD378" i="79"/>
  <c r="AE392" i="79"/>
  <c r="AE393" i="79"/>
  <c r="AE394" i="79"/>
  <c r="AE395" i="79"/>
  <c r="AE378" i="79"/>
  <c r="F45" i="44"/>
  <c r="F46" i="44"/>
  <c r="F47" i="44"/>
  <c r="F44" i="44"/>
  <c r="AB393" i="79"/>
  <c r="AB392" i="79"/>
  <c r="AB395" i="79"/>
  <c r="AB394" i="79"/>
  <c r="E53" i="44"/>
  <c r="E46" i="44"/>
  <c r="E47" i="44"/>
  <c r="E44" i="44"/>
  <c r="E45" i="44"/>
  <c r="E50" i="44"/>
  <c r="AC395" i="79"/>
  <c r="AC394" i="79"/>
  <c r="AC392" i="79"/>
  <c r="AC393" i="79"/>
  <c r="AC378" i="79"/>
  <c r="J53" i="44"/>
  <c r="J44" i="44"/>
  <c r="J45" i="44"/>
  <c r="J47" i="44"/>
  <c r="J46" i="44"/>
  <c r="F53" i="44"/>
  <c r="F50" i="44"/>
  <c r="AC576" i="79"/>
  <c r="AC578" i="79"/>
  <c r="AC577" i="79"/>
  <c r="D53" i="44"/>
  <c r="AD212" i="79"/>
  <c r="AD208" i="79"/>
  <c r="AD211" i="79"/>
  <c r="AD210" i="79"/>
  <c r="AD209" i="79"/>
  <c r="AD127" i="46"/>
  <c r="AD138" i="46"/>
  <c r="AD141" i="46"/>
  <c r="AD140" i="46"/>
  <c r="AD143" i="46"/>
  <c r="AD142" i="46"/>
  <c r="AD139" i="46"/>
  <c r="G49" i="44"/>
  <c r="G52" i="44"/>
  <c r="G48" i="44"/>
  <c r="G51" i="44"/>
  <c r="H51" i="44"/>
  <c r="H52" i="44"/>
  <c r="H49" i="44"/>
  <c r="H48" i="44"/>
  <c r="E52" i="44"/>
  <c r="E48" i="44"/>
  <c r="E49" i="44"/>
  <c r="E51" i="44"/>
  <c r="F49" i="44"/>
  <c r="F52" i="44"/>
  <c r="F48" i="44"/>
  <c r="F51" i="44"/>
  <c r="J49" i="44"/>
  <c r="J52" i="44"/>
  <c r="J48" i="44"/>
  <c r="J50" i="44"/>
  <c r="J51" i="44"/>
  <c r="D52" i="44"/>
  <c r="D48" i="44"/>
  <c r="D51" i="44"/>
  <c r="D49" i="44"/>
  <c r="I52" i="44"/>
  <c r="I48" i="44"/>
  <c r="I51" i="44"/>
  <c r="I49" i="44"/>
  <c r="AB760" i="79"/>
  <c r="AB761" i="79"/>
  <c r="AB744" i="79"/>
  <c r="AD577" i="79"/>
  <c r="AD561" i="79"/>
  <c r="AD578" i="79"/>
  <c r="AB577" i="79"/>
  <c r="AB578" i="79"/>
  <c r="AA760" i="79"/>
  <c r="AA744" i="79"/>
  <c r="AA761" i="79"/>
  <c r="AA578" i="79"/>
  <c r="AA577" i="79"/>
  <c r="AA561" i="79"/>
  <c r="AD927" i="79"/>
  <c r="AC561" i="79"/>
  <c r="AC927" i="79"/>
  <c r="AE561" i="79"/>
  <c r="AE578" i="79"/>
  <c r="AE577" i="79"/>
  <c r="AE576" i="79"/>
  <c r="AD761" i="79"/>
  <c r="AD744" i="79"/>
  <c r="AD760" i="79"/>
  <c r="AE944" i="79"/>
  <c r="AE927"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C129" i="45" s="1"/>
  <c r="K23" i="45"/>
  <c r="C130" i="45" s="1"/>
  <c r="E30" i="45"/>
  <c r="E23" i="45"/>
  <c r="I128"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M128" i="45" s="1"/>
  <c r="I86" i="45"/>
  <c r="I72" i="45"/>
  <c r="I100" i="45"/>
  <c r="N128" i="45" s="1"/>
  <c r="I114" i="45"/>
  <c r="P128" i="45" s="1"/>
  <c r="I107" i="45"/>
  <c r="O128" i="45" s="1"/>
  <c r="I79" i="45"/>
  <c r="F58" i="45"/>
  <c r="F107" i="45"/>
  <c r="F86" i="45"/>
  <c r="F100" i="45"/>
  <c r="F72" i="45"/>
  <c r="F93" i="45"/>
  <c r="F114" i="45"/>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C128" i="45" s="1"/>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AF516" i="46"/>
  <c r="H130" i="45"/>
  <c r="C133" i="45"/>
  <c r="Y1113" i="79" s="1"/>
  <c r="N130" i="45"/>
  <c r="AG258" i="46"/>
  <c r="AG259" i="46" s="1"/>
  <c r="K128" i="45"/>
  <c r="AJ516" i="46"/>
  <c r="AJ520" i="46" s="1"/>
  <c r="AG387" i="46"/>
  <c r="G129" i="45"/>
  <c r="E129" i="45"/>
  <c r="AA381" i="79" s="1"/>
  <c r="AA382" i="79" s="1"/>
  <c r="AF258" i="46"/>
  <c r="Y258" i="46"/>
  <c r="Y259" i="46" s="1"/>
  <c r="F128" i="45"/>
  <c r="E130" i="45"/>
  <c r="AK564" i="79" s="1"/>
  <c r="L130" i="45"/>
  <c r="J128" i="45"/>
  <c r="AG516" i="46"/>
  <c r="AG520" i="46" s="1"/>
  <c r="AF130" i="46"/>
  <c r="AF131" i="46" s="1"/>
  <c r="K54" i="43" s="1"/>
  <c r="I129" i="45"/>
  <c r="AG130" i="46"/>
  <c r="AG131" i="46" s="1"/>
  <c r="L54" i="43" s="1"/>
  <c r="G128" i="45"/>
  <c r="E128" i="45"/>
  <c r="D129" i="45"/>
  <c r="H128" i="45"/>
  <c r="F130" i="45"/>
  <c r="C132" i="45"/>
  <c r="M130" i="45"/>
  <c r="AH258" i="46"/>
  <c r="L128" i="45"/>
  <c r="AI516" i="46"/>
  <c r="K129" i="45"/>
  <c r="K130" i="45"/>
  <c r="J129" i="45"/>
  <c r="AH516" i="46"/>
  <c r="AI387" i="46"/>
  <c r="AI389" i="46" s="1"/>
  <c r="F129" i="45"/>
  <c r="H129" i="45"/>
  <c r="D130" i="45"/>
  <c r="I130" i="45"/>
  <c r="J130" i="45"/>
  <c r="AF387" i="46"/>
  <c r="AH130" i="46"/>
  <c r="AH131" i="46" s="1"/>
  <c r="M54" i="43" s="1"/>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Y755" i="79"/>
  <c r="Y753" i="79"/>
  <c r="AK573" i="79"/>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1" i="79" l="1"/>
  <c r="AE205" i="79"/>
  <c r="J67" i="43" s="1"/>
  <c r="AE199" i="79"/>
  <c r="AE200" i="79"/>
  <c r="AE203"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O86" i="47" s="1"/>
  <c r="AM205" i="79"/>
  <c r="G104" i="43" s="1"/>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38" i="47"/>
  <c r="J19" i="47"/>
  <c r="O45" i="47"/>
  <c r="O16" i="47"/>
  <c r="O46" i="47"/>
  <c r="O48" i="47"/>
  <c r="O62" i="47"/>
  <c r="O19" i="47"/>
  <c r="O64" i="47"/>
  <c r="O23" i="47"/>
  <c r="O60" i="47"/>
  <c r="O41" i="47"/>
  <c r="O52" i="47"/>
  <c r="O17" i="47"/>
  <c r="O40" i="47"/>
  <c r="O61" i="47"/>
  <c r="O35" i="47"/>
  <c r="O50" i="47"/>
  <c r="O49" i="47"/>
  <c r="J16" i="47"/>
  <c r="O20" i="47"/>
  <c r="O68" i="47"/>
  <c r="O32" i="47"/>
  <c r="I30" i="47"/>
  <c r="I15" i="47"/>
  <c r="J24" i="47"/>
  <c r="J20" i="47"/>
  <c r="J26" i="47"/>
  <c r="O25" i="47"/>
  <c r="O18" i="47"/>
  <c r="O24" i="47"/>
  <c r="O63" i="47"/>
  <c r="O54" i="47"/>
  <c r="O33" i="47"/>
  <c r="O31" i="47"/>
  <c r="O36" i="47"/>
  <c r="O37" i="47"/>
  <c r="O69" i="47"/>
  <c r="O30" i="47"/>
  <c r="O70" i="47"/>
  <c r="J17" i="47"/>
  <c r="J25" i="47"/>
  <c r="J22" i="47"/>
  <c r="O15" i="47"/>
  <c r="O26" i="47"/>
  <c r="O21" i="47"/>
  <c r="O71" i="47"/>
  <c r="O34"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O78" i="47" l="1"/>
  <c r="O84" i="47"/>
  <c r="O81" i="47"/>
  <c r="O79" i="47"/>
  <c r="O76" i="47"/>
  <c r="O77" i="47"/>
  <c r="O80" i="47"/>
  <c r="O82" i="47"/>
  <c r="O98" i="47"/>
  <c r="O75" i="47"/>
  <c r="O83" i="47"/>
  <c r="O85" i="47"/>
  <c r="U83" i="47"/>
  <c r="H20"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R86"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Tandem Energy Services</author>
  </authors>
  <commentList>
    <comment ref="J18" authorId="0" shapeId="0">
      <text>
        <r>
          <rPr>
            <b/>
            <sz val="9"/>
            <color indexed="81"/>
            <rFont val="Tahoma"/>
            <family val="2"/>
          </rPr>
          <t>Tandem Energy Services:</t>
        </r>
        <r>
          <rPr>
            <sz val="9"/>
            <color indexed="81"/>
            <rFont val="Tahoma"/>
            <family val="2"/>
          </rPr>
          <t xml:space="preserve">
Used the average of both volumetric rates. This for 16/17/18</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<sst xmlns="http://schemas.openxmlformats.org/spreadsheetml/2006/main" count="2952" uniqueCount="726">
  <si>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</si>
  <si>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</si>
  <si>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</si>
  <si>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</si>
  <si>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</si>
  <si>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</si>
  <si>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</si>
  <si>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</si>
  <si>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</si>
  <si>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</si>
  <si>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</si>
  <si>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</si>
  <si>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</si>
  <si>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</si>
  <si>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</si>
  <si>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</si>
  <si>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</si>
  <si>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</si>
  <si>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</si>
  <si>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</si>
  <si>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</si>
  <si>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</si>
  <si>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</si>
  <si>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</si>
  <si>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</si>
  <si>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</si>
  <si>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</si>
  <si>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</si>
  <si>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</si>
  <si>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</si>
  <si>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</si>
  <si>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</si>
  <si>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</si>
  <si>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</si>
  <si>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</si>
  <si>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</si>
  <si>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</si>
  <si>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</si>
  <si>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</si>
  <si>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</si>
  <si>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</si>
  <si>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</si>
  <si>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</si>
  <si>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</si>
  <si>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</si>
  <si>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</si>
  <si>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</si>
  <si>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</si>
  <si>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</si>
  <si>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</si>
  <si>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</si>
  <si>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</si>
  <si>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</si>
  <si>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</si>
  <si>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</si>
  <si>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</si>
  <si>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</si>
  <si>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</si>
  <si>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</si>
  <si>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</si>
  <si>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</si>
  <si>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</si>
  <si>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</si>
  <si>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</si>
  <si>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</si>
  <si>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</si>
  <si>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</si>
  <si>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</si>
  <si>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</si>
  <si>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</si>
  <si>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</si>
  <si>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</si>
  <si>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</si>
  <si>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</si>
  <si>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</si>
  <si>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</si>
  <si>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</si>
  <si>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</si>
  <si>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</si>
  <si>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</si>
  <si>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</si>
  <si>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</si>
  <si>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</si>
  <si>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</si>
  <si>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</si>
  <si>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</si>
  <si>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</si>
  <si>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</si>
  <si>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</si>
  <si>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</si>
  <si>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</si>
  <si>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</si>
  <si>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</si>
  <si>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</si>
  <si>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</si>
  <si>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</si>
  <si>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</si>
  <si>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</si>
  <si>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</si>
  <si>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</si>
  <si>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</si>
  <si>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</si>
  <si>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</si>
  <si>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</si>
  <si>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</si>
  <si>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</si>
  <si>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</si>
  <si>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</si>
  <si>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</si>
  <si>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</si>
  <si>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</si>
  <si>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</si>
  <si>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</si>
  <si>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</si>
  <si>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</si>
  <si>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</si>
  <si>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</si>
  <si>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</si>
  <si>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</si>
  <si>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</si>
  <si>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</si>
  <si>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</si>
  <si>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</si>
  <si>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</si>
  <si>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</si>
  <si>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</si>
  <si>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</si>
  <si>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</si>
  <si>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</si>
  <si>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</si>
  <si>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</si>
  <si>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</si>
  <si>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</si>
  <si>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</si>
  <si>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</si>
  <si>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</si>
  <si>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</si>
  <si>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</si>
  <si>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</si>
  <si>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</si>
  <si>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</si>
  <si>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</si>
  <si>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</si>
  <si>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</si>
  <si>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</si>
  <si>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</si>
  <si>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</si>
  <si>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</si>
  <si>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</si>
  <si>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</si>
  <si>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</si>
  <si>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</si>
  <si>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</si>
  <si>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</si>
  <si>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</si>
  <si>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</si>
  <si>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</si>
  <si>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</si>
  <si>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</si>
  <si>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</si>
  <si>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</si>
  <si>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</si>
  <si>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</si>
  <si>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</si>
  <si>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</si>
  <si>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</si>
  <si>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</si>
  <si>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</si>
  <si>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</si>
  <si>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</si>
  <si>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</si>
  <si>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</si>
  <si>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</si>
  <si>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</si>
  <si>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</si>
  <si>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</si>
  <si>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</si>
  <si>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</si>
  <si>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</si>
  <si>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</si>
  <si>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</si>
  <si>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</si>
  <si>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</si>
  <si>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</si>
  <si>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</si>
  <si>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</si>
  <si>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</si>
  <si>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</si>
  <si>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</si>
  <si>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</si>
  <si>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</si>
  <si>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</si>
  <si>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</si>
  <si>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</si>
  <si>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</si>
  <si>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</si>
  <si>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</si>
  <si>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</si>
  <si>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</si>
  <si>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</si>
  <si>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</si>
  <si>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</si>
  <si>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</si>
  <si>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</si>
  <si>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</si>
  <si>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</si>
  <si>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</si>
  <si>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</si>
  <si>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</si>
  <si>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</si>
  <si>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</si>
  <si>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</si>
  <si>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</si>
  <si>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</si>
  <si>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</si>
  <si>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</si>
  <si>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</si>
  <si>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</si>
  <si>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</si>
  <si>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</si>
  <si>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</si>
  <si>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</si>
  <si>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</si>
  <si>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</si>
  <si>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</si>
  <si>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</si>
  <si>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</si>
  <si>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</si>
  <si>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</si>
  <si>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</si>
  <si>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</si>
  <si>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</si>
  <si>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</si>
  <si>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</si>
  <si>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</si>
  <si>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</si>
  <si>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</si>
  <si>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</si>
  <si>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</si>
  <si>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</si>
  <si>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</si>
  <si>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</si>
  <si>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</si>
  <si>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</si>
  <si>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</si>
  <si>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</si>
  <si>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</si>
  <si>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</si>
  <si>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</si>
  <si>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</si>
  <si>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</si>
  <si>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</si>
  <si>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</si>
  <si>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</si>
  <si>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</si>
  <si>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</si>
  <si>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</si>
  <si>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</si>
  <si>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</si>
  <si>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</si>
  <si>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</si>
  <si>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</si>
  <si>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</si>
  <si>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</si>
  <si>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</si>
  <si>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</si>
  <si>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</si>
  <si>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</si>
  <si>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</si>
  <si>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</si>
  <si>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</si>
  <si>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</si>
  <si>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</si>
  <si>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</si>
  <si>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</si>
  <si>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</si>
  <si>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</si>
  <si>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</si>
  <si>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</si>
  <si>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</si>
  <si>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</si>
  <si>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</si>
  <si>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</si>
  <si>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</si>
  <si>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</si>
  <si>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</si>
  <si>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</si>
  <si>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</si>
  <si>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</si>
  <si>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</si>
  <si>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</si>
  <si>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</si>
  <si>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</si>
  <si>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</si>
  <si>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</si>
  <si>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</si>
  <si>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</si>
  <si>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</si>
  <si>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</si>
  <si>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</si>
  <si>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</si>
  <si>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</si>
  <si>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</si>
  <si>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</si>
  <si>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</si>
  <si>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</si>
  <si>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</si>
  <si>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</si>
  <si>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</si>
  <si>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</si>
  <si>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</si>
  <si>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</si>
  <si>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</si>
  <si>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</si>
  <si>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</si>
  <si>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</si>
  <si>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</si>
  <si>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</si>
  <si>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</si>
  <si>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</si>
  <si>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</si>
  <si>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</si>
  <si>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</si>
  <si>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</si>
  <si>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</si>
  <si>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</si>
  <si>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</si>
  <si>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</si>
  <si>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</si>
  <si>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</si>
  <si>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</si>
  <si>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</si>
  <si>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</si>
  <si>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</si>
  <si>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</si>
  <si>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</si>
  <si>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</si>
  <si>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</si>
  <si>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</si>
  <si>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</si>
  <si>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</si>
  <si>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</si>
  <si>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</si>
  <si>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</si>
  <si>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</si>
  <si>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</si>
  <si>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</si>
  <si>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</si>
  <si>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</si>
  <si>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</si>
  <si>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</si>
  <si>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</si>
  <si>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</si>
  <si>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</si>
  <si>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</si>
  <si>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</si>
  <si>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</si>
  <si>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</si>
  <si>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</si>
  <si>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</si>
  <si>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</si>
  <si>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</si>
  <si>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</si>
  <si>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</si>
  <si>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</si>
  <si>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</si>
  <si>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</si>
  <si>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</si>
  <si>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</si>
  <si>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</si>
  <si>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</si>
  <si>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</si>
  <si>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</si>
  <si>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</si>
  <si>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</si>
  <si>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</si>
  <si>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</si>
  <si>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</si>
  <si>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</si>
  <si>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</si>
  <si>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</si>
  <si>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</si>
  <si>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</si>
  <si>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</si>
  <si>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</si>
  <si>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</si>
  <si>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</si>
  <si>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</si>
  <si>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</si>
  <si>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</si>
  <si>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</si>
  <si>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</si>
  <si>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</si>
  <si>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</si>
  <si>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</si>
  <si>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</si>
  <si>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</si>
  <si>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</si>
  <si>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</si>
  <si>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</si>
  <si>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</si>
  <si>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</si>
  <si>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</si>
  <si>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</si>
  <si>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</si>
  <si>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</si>
  <si>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</si>
  <si>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</si>
  <si>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</si>
  <si>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</si>
  <si>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</si>
  <si>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</si>
  <si>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</si>
  <si>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</si>
  <si>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</si>
  <si>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</si>
  <si>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</si>
  <si>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</si>
  <si>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</si>
  <si>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</si>
  <si>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</si>
  <si>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</si>
  <si>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</si>
  <si>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</si>
  <si>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</si>
  <si>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</si>
  <si>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</si>
  <si>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</si>
  <si>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</si>
  <si>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</si>
  <si>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</si>
  <si>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</si>
  <si>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</si>
  <si>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</si>
  <si>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</si>
  <si>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</si>
  <si>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</si>
  <si>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</si>
  <si>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</si>
  <si>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</si>
  <si>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</si>
  <si>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</si>
  <si>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</si>
  <si>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</si>
  <si>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</si>
  <si>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</si>
  <si>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</si>
  <si>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</si>
  <si>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</si>
  <si>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</si>
  <si>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</si>
  <si>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</si>
  <si>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</si>
  <si>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</si>
  <si>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</si>
  <si>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</si>
  <si>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</si>
  <si>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</si>
  <si>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</si>
  <si>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</si>
  <si>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</si>
  <si>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</si>
  <si>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</si>
  <si>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</si>
  <si>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</si>
  <si>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</si>
  <si>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</si>
  <si>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</si>
  <si>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</si>
  <si>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</si>
  <si>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</si>
  <si>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</si>
  <si>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</si>
  <si>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</si>
  <si>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</si>
  <si>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</si>
  <si>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</si>
  <si>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</si>
  <si>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</si>
  <si>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</si>
  <si>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</si>
  <si>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</si>
  <si>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</si>
  <si>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</si>
  <si>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</si>
  <si>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</si>
  <si>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</si>
  <si>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</si>
  <si>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</si>
  <si>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</si>
  <si>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</si>
  <si>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</si>
  <si>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</si>
  <si>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</si>
  <si>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</si>
  <si>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</si>
  <si>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</si>
  <si>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</si>
  <si>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</si>
  <si>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</si>
  <si>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</si>
  <si>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</si>
  <si>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</si>
  <si>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</si>
  <si>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</si>
  <si>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</si>
  <si>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</si>
  <si>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</si>
  <si>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</si>
  <si>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</si>
  <si>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</si>
  <si>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</si>
  <si>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</si>
  <si>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</si>
  <si>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</si>
  <si>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</si>
  <si>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</si>
  <si>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</si>
  <si>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</si>
  <si>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</si>
  <si>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</si>
  <si>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</si>
  <si>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</si>
  <si>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</si>
  <si>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</si>
  <si>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</si>
  <si>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</si>
  <si>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</si>
  <si>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</si>
  <si>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</si>
  <si>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</si>
  <si>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</si>
  <si>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</si>
  <si>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</si>
  <si>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</si>
  <si>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</si>
  <si>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</si>
  <si>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</si>
  <si>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</si>
  <si>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</si>
  <si>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</si>
  <si>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</si>
  <si>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</si>
  <si>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</si>
  <si>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</si>
  <si>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</si>
  <si>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</si>
  <si>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</si>
  <si>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</si>
  <si>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</si>
  <si>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</si>
  <si>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</si>
  <si>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</si>
  <si>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</si>
  <si>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</si>
  <si>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</si>
  <si>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</si>
  <si>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</si>
  <si>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</si>
  <si>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</si>
  <si>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</si>
  <si>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</si>
  <si>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</si>
  <si>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</si>
  <si>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</si>
  <si>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</si>
  <si>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</si>
  <si>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</si>
  <si>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</si>
  <si>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</si>
  <si>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</si>
  <si>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</si>
  <si>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</si>
  <si>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</si>
  <si>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</si>
  <si>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</si>
  <si>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</si>
  <si>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</si>
  <si>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</si>
  <si>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</si>
  <si>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</si>
  <si>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</si>
  <si>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</si>
  <si>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</si>
  <si>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</si>
  <si>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</si>
  <si>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</si>
  <si>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</si>
  <si>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</si>
  <si>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</si>
  <si>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</si>
  <si>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</si>
  <si>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</si>
  <si>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</si>
  <si>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</si>
  <si>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</si>
  <si>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</si>
  <si>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</si>
  <si>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</si>
  <si>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</si>
  <si>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</si>
  <si>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</si>
  <si>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</si>
  <si>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</si>
  <si>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</si>
  <si>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</si>
  <si>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</si>
  <si>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</si>
  <si>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</si>
  <si>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</si>
  <si>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</si>
  <si>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</si>
  <si>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</si>
  <si>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</si>
  <si>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</si>
  <si>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</si>
  <si>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</si>
  <si>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</si>
  <si>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</si>
  <si>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</si>
  <si>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</si>
  <si>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</si>
  <si>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</si>
  <si>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</si>
  <si>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</si>
  <si>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</si>
  <si>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</si>
  <si>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</si>
  <si>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</si>
  <si>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</si>
  <si>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</si>
  <si>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</si>
  <si>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</si>
  <si>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</si>
  <si>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</si>
  <si>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</si>
  <si>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</si>
  <si>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</si>
  <si>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</si>
  <si>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</si>
  <si>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</si>
  <si>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</si>
  <si>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</si>
  <si>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</si>
  <si>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</si>
  <si>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</si>
  <si>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</si>
  <si>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</si>
  <si>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</si>
  <si>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</si>
  <si>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</si>
  <si>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</si>
  <si>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</si>
  <si>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</si>
  <si>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</si>
  <si>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</si>
  <si>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</si>
  <si>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</si>
  <si>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</si>
  <si>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</si>
  <si>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</si>
  <si>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</si>
  <si>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</si>
  <si>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</si>
  <si>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</si>
  <si>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</si>
  <si>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</si>
  <si>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</si>
  <si>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</si>
  <si>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</si>
  <si>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</si>
  <si>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</si>
  <si>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</si>
  <si>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</si>
  <si>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</si>
  <si>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</si>
  <si>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</si>
  <si>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</si>
  <si>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</si>
  <si>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</si>
  <si>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</si>
  <si>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</si>
  <si>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</si>
  <si>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Residential Direct Mail LDC Innovation Fund Pilot Program</t>
  </si>
  <si>
    <t>Save on Energy Instant Discount Program</t>
  </si>
  <si>
    <t>Instant Savings Local Program</t>
  </si>
  <si>
    <t>Whole Home Pilot Program</t>
  </si>
  <si>
    <t>Seasonal (kWh)</t>
  </si>
  <si>
    <t>R2 (kW)</t>
  </si>
  <si>
    <t>R1 (kWh)</t>
  </si>
  <si>
    <t xml:space="preserve"> </t>
  </si>
  <si>
    <t>EB-2009-0278</t>
  </si>
  <si>
    <t>EB-2010-0400</t>
  </si>
  <si>
    <t>EB-2011-0152</t>
  </si>
  <si>
    <t>EB-2012-0104</t>
  </si>
  <si>
    <t>EB-2013-0110</t>
  </si>
  <si>
    <t>EB-2014-0055</t>
  </si>
  <si>
    <t>EB-2015-0051</t>
  </si>
  <si>
    <t>EB-2016-0055</t>
  </si>
  <si>
    <t>EB-2017-0025</t>
  </si>
  <si>
    <t>kw</t>
  </si>
  <si>
    <t>Application page 754/1796</t>
  </si>
  <si>
    <t>EB-2018-0017</t>
  </si>
  <si>
    <t>Street Lights (kWh)</t>
  </si>
  <si>
    <t>Row 378</t>
  </si>
  <si>
    <t>Corrected formulas to sum 2016 results only</t>
  </si>
  <si>
    <t>Original 2016 formulas included 2015 results and totals</t>
  </si>
  <si>
    <t>AB195</t>
  </si>
  <si>
    <t>IESO savings significantly exceed actual reduction in load - see 4.12.2 of Exh 4</t>
  </si>
  <si>
    <t>AB208:AB212</t>
  </si>
  <si>
    <t>AB561</t>
  </si>
  <si>
    <t>Adjustment to reduce IESO-verified Street Lighting savings for 2015</t>
  </si>
  <si>
    <t>Adjustment to reduce IESO-verified persisting SL savings</t>
  </si>
  <si>
    <t>Adjustment to reduce IESO-verified Street Lighting savings for 2017</t>
  </si>
  <si>
    <t>Columns O to X</t>
  </si>
  <si>
    <t>Demand savings based on API actual kW/kWh ratio</t>
  </si>
  <si>
    <t>IESO ratios signficantly different from API actual ratios - see 4.12.2 of Exh 4</t>
  </si>
  <si>
    <t>EB-2019-0019</t>
  </si>
  <si>
    <t>2020 COS Application</t>
  </si>
  <si>
    <t>2015-2017</t>
  </si>
  <si>
    <t>2015 COS Application</t>
  </si>
  <si>
    <t>Algoma Power Inc.</t>
  </si>
  <si>
    <t>Note:  LDC to make note of key assumptions included above - Included reduction in Street Lighting savings; Used API kW/kWh ratio for demand.  See Tab 1a for rationale</t>
  </si>
  <si>
    <t>Since API’s traditional residential customers and its general service customers with demand less than 50 kW are all included in its R1 rate class, 100% of the savings were allocated to this class for CDM programs targeted exclusively toward home and small-business customers.  For programs that could have had Seasonal customer uptake, such as coupons and appliance exchanges, the allocation was 93% to R1 and 7% to Seasonal.  For programs such as Retrofit, where application-specific information was available for a relatively small number of projects, the allocation to rate classes for each year was based on actual application information.</t>
  </si>
  <si>
    <t>** IESO Persistence Report filed as stand-alone workbook**</t>
  </si>
  <si>
    <t>Not Applicable - API Street Lighting conversions completed under Retrofit applications and included in verified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</si>
</sst>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1"/>
      <color theme="1"/>
      <name val="Segoe UI"/>
      <family val="2"/>
    </font>
    <font>
      <b/>
      <sz val="20"/>
      <color rgb="FFFF0000"/>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91" fillId="94" borderId="89" xfId="0" applyFont="1" applyFill="1" applyBorder="1" applyAlignment="1" applyProtection="1">
      <alignment vertical="top" wrapText="1"/>
      <protection locked="0"/>
    </xf>
    <xf numFmtId="0" fontId="91" fillId="94" borderId="0" xfId="0" applyFont="1" applyFill="1" applyBorder="1" applyAlignment="1" applyProtection="1">
      <alignment vertical="top" wrapText="1"/>
      <protection locked="0"/>
    </xf>
    <xf numFmtId="0" fontId="91" fillId="2" borderId="0"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Border="1" applyAlignment="1">
      <alignment horizontal="center" vertical="center"/>
    </xf>
    <xf numFmtId="0" fontId="232" fillId="0" borderId="12" xfId="0" applyFont="1" applyFill="1" applyBorder="1" applyAlignment="1" applyProtection="1">
      <alignment horizontal="center" vertical="center"/>
      <protection locked="0"/>
    </xf>
    <xf numFmtId="0" fontId="91" fillId="0" borderId="0" xfId="0" applyFont="1" applyFill="1" applyBorder="1" applyAlignment="1" applyProtection="1">
      <alignment vertical="top" wrapText="1"/>
      <protection locked="0"/>
    </xf>
    <xf numFmtId="3" fontId="45" fillId="0" borderId="0" xfId="0" applyNumberFormat="1" applyFont="1" applyFill="1" applyBorder="1" applyAlignment="1" applyProtection="1">
      <alignment horizontal="center" vertical="center"/>
      <protection locked="0"/>
    </xf>
    <xf numFmtId="3" fontId="45" fillId="0" borderId="35" xfId="0" applyNumberFormat="1" applyFont="1" applyFill="1" applyBorder="1" applyAlignment="1" applyProtection="1">
      <alignment horizontal="center" vertical="center"/>
      <protection locked="0"/>
    </xf>
    <xf numFmtId="10" fontId="41" fillId="0" borderId="0" xfId="72"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0" fontId="0" fillId="0" borderId="0" xfId="0" applyFill="1" applyProtection="1">
      <protection locked="0"/>
    </xf>
    <xf numFmtId="0" fontId="232" fillId="0" borderId="0" xfId="0" applyFont="1" applyFill="1" applyAlignment="1" applyProtection="1">
      <alignment horizontal="center"/>
      <protection locked="0"/>
    </xf>
    <xf numFmtId="0" fontId="91" fillId="0" borderId="89" xfId="0" applyNumberFormat="1" applyFont="1" applyFill="1" applyBorder="1" applyAlignment="1" applyProtection="1">
      <alignment vertical="top"/>
      <protection locked="0"/>
    </xf>
    <xf numFmtId="9" fontId="41" fillId="0" borderId="0" xfId="0" applyNumberFormat="1" applyFont="1" applyFill="1" applyBorder="1" applyAlignment="1" applyProtection="1">
      <alignment horizontal="center" vertical="center"/>
      <protection locked="0"/>
    </xf>
    <xf numFmtId="9" fontId="41" fillId="0" borderId="0" xfId="0" applyNumberFormat="1" applyFont="1" applyFill="1" applyBorder="1" applyAlignment="1">
      <alignment horizontal="center" vertical="center"/>
    </xf>
    <xf numFmtId="0" fontId="41" fillId="0" borderId="0" xfId="0" applyFont="1" applyFill="1" applyProtection="1">
      <protection locked="0"/>
    </xf>
    <xf numFmtId="0" fontId="91" fillId="0" borderId="89" xfId="0" applyNumberFormat="1" applyFont="1" applyFill="1" applyBorder="1" applyAlignment="1" applyProtection="1">
      <alignment vertical="top" wrapText="1"/>
      <protection locked="0"/>
    </xf>
    <xf numFmtId="3" fontId="91" fillId="0" borderId="89" xfId="0" applyNumberFormat="1" applyFont="1" applyFill="1" applyBorder="1" applyAlignment="1" applyProtection="1">
      <alignment horizontal="left" vertical="center" wrapText="1"/>
      <protection locked="0"/>
    </xf>
    <xf numFmtId="10" fontId="34" fillId="0" borderId="0" xfId="0" applyNumberFormat="1" applyFont="1" applyFill="1" applyBorder="1" applyAlignment="1" applyProtection="1">
      <alignment horizontal="center" vertical="center"/>
      <protection locked="0"/>
    </xf>
    <xf numFmtId="9" fontId="51" fillId="0" borderId="0" xfId="0" applyNumberFormat="1" applyFont="1" applyFill="1" applyAlignment="1">
      <alignment horizontal="center"/>
    </xf>
    <xf numFmtId="0" fontId="232" fillId="0" borderId="0" xfId="0" applyFont="1" applyFill="1" applyAlignment="1" applyProtection="1">
      <alignment horizontal="center" vertical="center"/>
      <protection locked="0"/>
    </xf>
    <xf numFmtId="0" fontId="91" fillId="0" borderId="89" xfId="0" applyFont="1" applyFill="1" applyBorder="1" applyAlignment="1" applyProtection="1">
      <alignment vertical="top" wrapText="1"/>
      <protection locked="0"/>
    </xf>
    <xf numFmtId="3" fontId="58" fillId="28" borderId="35" xfId="0" applyNumberFormat="1" applyFont="1" applyFill="1" applyBorder="1" applyAlignment="1" applyProtection="1">
      <alignment horizontal="center" vertical="center"/>
      <protection locked="0"/>
    </xf>
    <xf numFmtId="0" fontId="232" fillId="28" borderId="12" xfId="0" applyFont="1" applyFill="1" applyBorder="1" applyAlignment="1" applyProtection="1">
      <alignment horizontal="center" vertical="center"/>
      <protection locked="0"/>
    </xf>
    <xf numFmtId="0" fontId="91" fillId="28" borderId="0" xfId="0" applyFont="1" applyFill="1" applyBorder="1" applyAlignment="1" applyProtection="1">
      <alignment vertical="top" wrapText="1"/>
      <protection locked="0"/>
    </xf>
    <xf numFmtId="3" fontId="45" fillId="28" borderId="0" xfId="0" applyNumberFormat="1" applyFont="1" applyFill="1" applyBorder="1" applyAlignment="1" applyProtection="1">
      <alignment horizontal="center" vertical="center"/>
      <protection locked="0"/>
    </xf>
    <xf numFmtId="0" fontId="0" fillId="28" borderId="0" xfId="0" applyFill="1" applyProtection="1">
      <protection locked="0"/>
    </xf>
    <xf numFmtId="173" fontId="0" fillId="28" borderId="0" xfId="0" applyNumberFormat="1" applyFont="1" applyFill="1"/>
    <xf numFmtId="289" fontId="45" fillId="2" borderId="0" xfId="0" applyNumberFormat="1" applyFont="1" applyFill="1" applyBorder="1" applyAlignment="1" applyProtection="1">
      <alignment horizontal="center" vertical="center"/>
      <protection locked="0"/>
    </xf>
    <xf numFmtId="3" fontId="0" fillId="2" borderId="0" xfId="0" applyNumberFormat="1" applyFill="1" applyProtection="1">
      <protection locked="0"/>
    </xf>
    <xf numFmtId="0" fontId="242" fillId="2" borderId="0" xfId="0"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241" fillId="0" borderId="0" xfId="0" applyFont="1" applyAlignment="1">
      <alignment horizontal="lef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213659</xdr:colOff>
      <xdr:row>17</xdr:row>
      <xdr:rowOff>36606</xdr:rowOff>
    </xdr:from>
    <xdr:to>
      <xdr:col>2</xdr:col>
      <xdr:colOff>7681259</xdr:colOff>
      <xdr:row>24</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213659" y="7174006"/>
          <a:ext cx="10287000" cy="13303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566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21272499" cy="19584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4732"/>
          <a:ext cx="16225182" cy="21375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74442" cy="19685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591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22860</xdr:rowOff>
        </xdr:from>
        <xdr:to>
          <xdr:col>2</xdr:col>
          <xdr:colOff>1379220</xdr:colOff>
          <xdr:row>69</xdr:row>
          <xdr:rowOff>160020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510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20717" cy="21762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editAs="oneCell">
    <xdr:from>
      <xdr:col>17</xdr:col>
      <xdr:colOff>369093</xdr:colOff>
      <xdr:row>11</xdr:row>
      <xdr:rowOff>190500</xdr:rowOff>
    </xdr:from>
    <xdr:to>
      <xdr:col>26</xdr:col>
      <xdr:colOff>297656</xdr:colOff>
      <xdr:row>27</xdr:row>
      <xdr:rowOff>452438</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25777031" y="5429250"/>
          <a:ext cx="8417719" cy="4536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4362" y="281441"/>
          <a:ext cx="15818791" cy="156640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2826" y="216648"/>
          <a:ext cx="18026621" cy="2230924"/>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topLeftCell="A13" zoomScale="60" zoomScaleNormal="80" workbookViewId="0">
      <selection activeCell="C28" sqref="C28"/>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71" t="s">
        <v>174</v>
      </c>
      <c r="C3" s="771"/>
    </row>
    <row r="4" spans="1:3" ht="11.25" customHeight="1"/>
    <row r="5" spans="1:3" s="30" customFormat="1" ht="25.5" customHeight="1">
      <c r="B5" s="60" t="s">
        <v>420</v>
      </c>
      <c r="C5" s="60" t="s">
        <v>173</v>
      </c>
    </row>
    <row r="6" spans="1:3" s="176" customFormat="1" ht="48" customHeight="1">
      <c r="A6" s="241"/>
      <c r="B6" s="616" t="s">
        <v>170</v>
      </c>
      <c r="C6" s="669" t="s">
        <v>598</v>
      </c>
    </row>
    <row r="7" spans="1:3" s="176" customFormat="1" ht="21" customHeight="1">
      <c r="A7" s="241"/>
      <c r="B7" s="610" t="s">
        <v>552</v>
      </c>
      <c r="C7" s="670" t="s">
        <v>611</v>
      </c>
    </row>
    <row r="8" spans="1:3" s="176" customFormat="1" ht="32.25" customHeight="1">
      <c r="B8" s="610" t="s">
        <v>367</v>
      </c>
      <c r="C8" s="671" t="s">
        <v>599</v>
      </c>
    </row>
    <row r="9" spans="1:3" s="176" customFormat="1" ht="27.75" customHeight="1">
      <c r="B9" s="610" t="s">
        <v>169</v>
      </c>
      <c r="C9" s="671" t="s">
        <v>600</v>
      </c>
    </row>
    <row r="10" spans="1:3" s="176" customFormat="1" ht="33" customHeight="1">
      <c r="B10" s="610" t="s">
        <v>596</v>
      </c>
      <c r="C10" s="670" t="s">
        <v>604</v>
      </c>
    </row>
    <row r="11" spans="1:3" s="176" customFormat="1" ht="26.25" customHeight="1">
      <c r="B11" s="625" t="s">
        <v>368</v>
      </c>
      <c r="C11" s="673" t="s">
        <v>601</v>
      </c>
    </row>
    <row r="12" spans="1:3" s="176" customFormat="1" ht="39.75" customHeight="1">
      <c r="B12" s="610" t="s">
        <v>369</v>
      </c>
      <c r="C12" s="671" t="s">
        <v>602</v>
      </c>
    </row>
    <row r="13" spans="1:3" s="176" customFormat="1" ht="18" customHeight="1">
      <c r="B13" s="610" t="s">
        <v>370</v>
      </c>
      <c r="C13" s="671" t="s">
        <v>603</v>
      </c>
    </row>
    <row r="14" spans="1:3" s="176" customFormat="1" ht="13.5" customHeight="1">
      <c r="B14" s="610"/>
      <c r="C14" s="672"/>
    </row>
    <row r="15" spans="1:3" s="176" customFormat="1" ht="18" customHeight="1">
      <c r="B15" s="610" t="s">
        <v>669</v>
      </c>
      <c r="C15" s="670" t="s">
        <v>667</v>
      </c>
    </row>
    <row r="16" spans="1:3" s="176" customFormat="1" ht="8.25" customHeight="1">
      <c r="B16" s="610"/>
      <c r="C16" s="672"/>
    </row>
    <row r="17" spans="2:3" s="176" customFormat="1" ht="33" customHeight="1">
      <c r="B17" s="674" t="s">
        <v>597</v>
      </c>
      <c r="C17" s="675" t="s">
        <v>668</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topLeftCell="A147" zoomScale="39" zoomScaleNormal="90" zoomScaleSheetLayoutView="39" zoomScalePageLayoutView="85" workbookViewId="0">
      <pane xSplit="3" ySplit="2" topLeftCell="D471" activePane="bottomRight" state="frozen"/>
      <selection activeCell="A147" sqref="A147"/>
      <selection pane="topRight" activeCell="D147" sqref="D147"/>
      <selection pane="bottomLeft" activeCell="A149" sqref="A149"/>
      <selection pane="bottomRight" activeCell="B532" sqref="B532"/>
    </sheetView>
  </sheetViews>
  <sheetFormatPr defaultColWidth="9.109375" defaultRowHeight="13.8" outlineLevelRow="1" outlineLevelCol="1"/>
  <cols>
    <col min="1" max="1" width="4.6640625" style="508" customWidth="1"/>
    <col min="2" max="2" width="43.664062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35"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6" t="s">
        <v>551</v>
      </c>
      <c r="D5" s="81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5" t="s">
        <v>505</v>
      </c>
      <c r="C7" s="834" t="s">
        <v>630</v>
      </c>
      <c r="D7" s="834"/>
      <c r="E7" s="834"/>
      <c r="F7" s="834"/>
      <c r="G7" s="834"/>
      <c r="H7" s="834"/>
      <c r="I7" s="834"/>
      <c r="J7" s="834"/>
      <c r="K7" s="834"/>
      <c r="L7" s="834"/>
      <c r="M7" s="834"/>
      <c r="N7" s="834"/>
      <c r="O7" s="834"/>
      <c r="P7" s="834"/>
      <c r="Q7" s="834"/>
      <c r="R7" s="834"/>
      <c r="S7" s="834"/>
      <c r="T7" s="834"/>
      <c r="U7" s="834"/>
      <c r="V7" s="834"/>
      <c r="W7" s="834"/>
      <c r="X7" s="834"/>
      <c r="Y7" s="604"/>
      <c r="Z7" s="604"/>
      <c r="AA7" s="604"/>
      <c r="AB7" s="604"/>
      <c r="AC7" s="604"/>
      <c r="AD7" s="604"/>
      <c r="AE7" s="270"/>
      <c r="AF7" s="270"/>
      <c r="AG7" s="270"/>
      <c r="AH7" s="270"/>
      <c r="AI7" s="270"/>
      <c r="AJ7" s="270"/>
      <c r="AK7" s="270"/>
      <c r="AL7" s="270"/>
    </row>
    <row r="8" spans="1:39" s="271" customFormat="1" ht="58.5" customHeight="1">
      <c r="A8" s="508"/>
      <c r="B8" s="835"/>
      <c r="C8" s="834" t="s">
        <v>568</v>
      </c>
      <c r="D8" s="834"/>
      <c r="E8" s="834"/>
      <c r="F8" s="834"/>
      <c r="G8" s="834"/>
      <c r="H8" s="834"/>
      <c r="I8" s="834"/>
      <c r="J8" s="834"/>
      <c r="K8" s="834"/>
      <c r="L8" s="834"/>
      <c r="M8" s="834"/>
      <c r="N8" s="834"/>
      <c r="O8" s="834"/>
      <c r="P8" s="834"/>
      <c r="Q8" s="834"/>
      <c r="R8" s="834"/>
      <c r="S8" s="834"/>
      <c r="T8" s="834"/>
      <c r="U8" s="834"/>
      <c r="V8" s="834"/>
      <c r="W8" s="834"/>
      <c r="X8" s="834"/>
      <c r="Y8" s="604"/>
      <c r="Z8" s="604"/>
      <c r="AA8" s="604"/>
      <c r="AB8" s="604"/>
      <c r="AC8" s="604"/>
      <c r="AD8" s="604"/>
      <c r="AE8" s="272"/>
      <c r="AF8" s="255"/>
      <c r="AG8" s="255"/>
      <c r="AH8" s="255"/>
      <c r="AI8" s="255"/>
      <c r="AJ8" s="255"/>
      <c r="AK8" s="255"/>
      <c r="AL8" s="255"/>
      <c r="AM8" s="256"/>
    </row>
    <row r="9" spans="1:39" s="271" customFormat="1" ht="57.75" customHeight="1">
      <c r="A9" s="508"/>
      <c r="B9" s="273"/>
      <c r="C9" s="834" t="s">
        <v>567</v>
      </c>
      <c r="D9" s="834"/>
      <c r="E9" s="834"/>
      <c r="F9" s="834"/>
      <c r="G9" s="834"/>
      <c r="H9" s="834"/>
      <c r="I9" s="834"/>
      <c r="J9" s="834"/>
      <c r="K9" s="834"/>
      <c r="L9" s="834"/>
      <c r="M9" s="834"/>
      <c r="N9" s="834"/>
      <c r="O9" s="834"/>
      <c r="P9" s="834"/>
      <c r="Q9" s="834"/>
      <c r="R9" s="834"/>
      <c r="S9" s="834"/>
      <c r="T9" s="834"/>
      <c r="U9" s="834"/>
      <c r="V9" s="834"/>
      <c r="W9" s="834"/>
      <c r="X9" s="834"/>
      <c r="Y9" s="604"/>
      <c r="Z9" s="604"/>
      <c r="AA9" s="604"/>
      <c r="AB9" s="604"/>
      <c r="AC9" s="604"/>
      <c r="AD9" s="604"/>
      <c r="AE9" s="272"/>
      <c r="AF9" s="255"/>
      <c r="AG9" s="255"/>
      <c r="AH9" s="255"/>
      <c r="AI9" s="255"/>
      <c r="AJ9" s="255"/>
      <c r="AK9" s="255"/>
      <c r="AL9" s="255"/>
      <c r="AM9" s="256"/>
    </row>
    <row r="10" spans="1:39" ht="41.25" customHeight="1">
      <c r="B10" s="275"/>
      <c r="C10" s="834" t="s">
        <v>633</v>
      </c>
      <c r="D10" s="834"/>
      <c r="E10" s="834"/>
      <c r="F10" s="834"/>
      <c r="G10" s="834"/>
      <c r="H10" s="834"/>
      <c r="I10" s="834"/>
      <c r="J10" s="834"/>
      <c r="K10" s="834"/>
      <c r="L10" s="834"/>
      <c r="M10" s="834"/>
      <c r="N10" s="834"/>
      <c r="O10" s="834"/>
      <c r="P10" s="834"/>
      <c r="Q10" s="834"/>
      <c r="R10" s="834"/>
      <c r="S10" s="834"/>
      <c r="T10" s="834"/>
      <c r="U10" s="834"/>
      <c r="V10" s="834"/>
      <c r="W10" s="834"/>
      <c r="X10" s="834"/>
      <c r="Y10" s="604"/>
      <c r="Z10" s="604"/>
      <c r="AA10" s="604"/>
      <c r="AB10" s="604"/>
      <c r="AC10" s="604"/>
      <c r="AD10" s="604"/>
      <c r="AE10" s="272"/>
      <c r="AF10" s="276"/>
      <c r="AG10" s="276"/>
      <c r="AH10" s="276"/>
      <c r="AI10" s="276"/>
      <c r="AJ10" s="276"/>
      <c r="AK10" s="276"/>
      <c r="AL10" s="276"/>
    </row>
    <row r="11" spans="1:39" ht="53.25" customHeight="1">
      <c r="C11" s="834" t="s">
        <v>618</v>
      </c>
      <c r="D11" s="834"/>
      <c r="E11" s="834"/>
      <c r="F11" s="834"/>
      <c r="G11" s="834"/>
      <c r="H11" s="834"/>
      <c r="I11" s="834"/>
      <c r="J11" s="834"/>
      <c r="K11" s="834"/>
      <c r="L11" s="834"/>
      <c r="M11" s="834"/>
      <c r="N11" s="834"/>
      <c r="O11" s="834"/>
      <c r="P11" s="834"/>
      <c r="Q11" s="834"/>
      <c r="R11" s="834"/>
      <c r="S11" s="834"/>
      <c r="T11" s="834"/>
      <c r="U11" s="834"/>
      <c r="V11" s="834"/>
      <c r="W11" s="834"/>
      <c r="X11" s="834"/>
      <c r="Y11" s="604"/>
      <c r="Z11" s="604"/>
      <c r="AA11" s="604"/>
      <c r="AB11" s="604"/>
      <c r="AC11" s="604"/>
      <c r="AD11" s="604"/>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5"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35"/>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25" t="s">
        <v>211</v>
      </c>
      <c r="C19" s="827" t="s">
        <v>33</v>
      </c>
      <c r="D19" s="284" t="s">
        <v>422</v>
      </c>
      <c r="E19" s="829" t="s">
        <v>209</v>
      </c>
      <c r="F19" s="830"/>
      <c r="G19" s="830"/>
      <c r="H19" s="830"/>
      <c r="I19" s="830"/>
      <c r="J19" s="830"/>
      <c r="K19" s="830"/>
      <c r="L19" s="830"/>
      <c r="M19" s="831"/>
      <c r="N19" s="832" t="s">
        <v>213</v>
      </c>
      <c r="O19" s="284" t="s">
        <v>423</v>
      </c>
      <c r="P19" s="829" t="s">
        <v>212</v>
      </c>
      <c r="Q19" s="830"/>
      <c r="R19" s="830"/>
      <c r="S19" s="830"/>
      <c r="T19" s="830"/>
      <c r="U19" s="830"/>
      <c r="V19" s="830"/>
      <c r="W19" s="830"/>
      <c r="X19" s="831"/>
      <c r="Y19" s="822" t="s">
        <v>243</v>
      </c>
      <c r="Z19" s="823"/>
      <c r="AA19" s="823"/>
      <c r="AB19" s="823"/>
      <c r="AC19" s="823"/>
      <c r="AD19" s="823"/>
      <c r="AE19" s="823"/>
      <c r="AF19" s="823"/>
      <c r="AG19" s="823"/>
      <c r="AH19" s="823"/>
      <c r="AI19" s="823"/>
      <c r="AJ19" s="823"/>
      <c r="AK19" s="823"/>
      <c r="AL19" s="823"/>
      <c r="AM19" s="824"/>
    </row>
    <row r="20" spans="1:39" s="283" customFormat="1" ht="59.25" customHeight="1">
      <c r="A20" s="508"/>
      <c r="B20" s="826"/>
      <c r="C20" s="828"/>
      <c r="D20" s="285">
        <v>2011</v>
      </c>
      <c r="E20" s="285">
        <v>2012</v>
      </c>
      <c r="F20" s="285">
        <v>2013</v>
      </c>
      <c r="G20" s="285">
        <v>2014</v>
      </c>
      <c r="H20" s="285">
        <v>2015</v>
      </c>
      <c r="I20" s="285">
        <v>2016</v>
      </c>
      <c r="J20" s="285">
        <v>2017</v>
      </c>
      <c r="K20" s="285">
        <v>2018</v>
      </c>
      <c r="L20" s="285">
        <v>2019</v>
      </c>
      <c r="M20" s="285">
        <v>2020</v>
      </c>
      <c r="N20" s="833"/>
      <c r="O20" s="285">
        <v>2011</v>
      </c>
      <c r="P20" s="285">
        <v>2012</v>
      </c>
      <c r="Q20" s="285">
        <v>2013</v>
      </c>
      <c r="R20" s="285">
        <v>2014</v>
      </c>
      <c r="S20" s="285">
        <v>2015</v>
      </c>
      <c r="T20" s="285">
        <v>2016</v>
      </c>
      <c r="U20" s="285">
        <v>2017</v>
      </c>
      <c r="V20" s="285">
        <v>2018</v>
      </c>
      <c r="W20" s="285">
        <v>2019</v>
      </c>
      <c r="X20" s="285">
        <v>2020</v>
      </c>
      <c r="Y20" s="285" t="str">
        <f>'1.  LRAMVA Summary'!D52</f>
        <v>R1 (kWh)</v>
      </c>
      <c r="Z20" s="286" t="str">
        <f>'1.  LRAMVA Summary'!E52</f>
        <v>Seasonal (kWh)</v>
      </c>
      <c r="AA20" s="286" t="str">
        <f>'1.  LRAMVA Summary'!F52</f>
        <v>R2 (kW)</v>
      </c>
      <c r="AB20" s="286" t="str">
        <f>'1.  LRAMVA Summary'!G52</f>
        <v>Street Lights (kWh)</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v>41532.268067862133</v>
      </c>
      <c r="E22" s="295">
        <v>41532.268067862133</v>
      </c>
      <c r="F22" s="295">
        <v>41532.268067862133</v>
      </c>
      <c r="G22" s="295">
        <v>41330.063647066512</v>
      </c>
      <c r="H22" s="295">
        <v>31010.807231681258</v>
      </c>
      <c r="I22" s="295">
        <v>0</v>
      </c>
      <c r="J22" s="295">
        <v>0</v>
      </c>
      <c r="K22" s="295">
        <v>0</v>
      </c>
      <c r="L22" s="295">
        <v>0</v>
      </c>
      <c r="M22" s="295">
        <v>0</v>
      </c>
      <c r="N22" s="291"/>
      <c r="O22" s="295">
        <v>5.9290176470504745</v>
      </c>
      <c r="P22" s="295">
        <v>5.9290176470504745</v>
      </c>
      <c r="Q22" s="295">
        <v>5.9290176470504745</v>
      </c>
      <c r="R22" s="295">
        <v>5.7029025547446013</v>
      </c>
      <c r="S22" s="295">
        <v>4.0772923556163008</v>
      </c>
      <c r="T22" s="295">
        <v>0</v>
      </c>
      <c r="U22" s="295">
        <v>0</v>
      </c>
      <c r="V22" s="295">
        <v>0</v>
      </c>
      <c r="W22" s="295">
        <v>0</v>
      </c>
      <c r="X22" s="295">
        <v>0</v>
      </c>
      <c r="Y22" s="410">
        <v>0.93</v>
      </c>
      <c r="Z22" s="410">
        <v>7.0000000000000007E-2</v>
      </c>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0.93</v>
      </c>
      <c r="Z23" s="411">
        <f>Z22</f>
        <v>7.0000000000000007E-2</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v>789.537570483487</v>
      </c>
      <c r="E25" s="295">
        <v>789.537570483487</v>
      </c>
      <c r="F25" s="295">
        <v>789.537570483487</v>
      </c>
      <c r="G25" s="295">
        <v>390.53821474645605</v>
      </c>
      <c r="H25" s="295">
        <v>0</v>
      </c>
      <c r="I25" s="295">
        <v>0</v>
      </c>
      <c r="J25" s="295">
        <v>0</v>
      </c>
      <c r="K25" s="295">
        <v>0</v>
      </c>
      <c r="L25" s="295">
        <v>0</v>
      </c>
      <c r="M25" s="295">
        <v>0</v>
      </c>
      <c r="N25" s="291"/>
      <c r="O25" s="295">
        <v>0.66520777101327999</v>
      </c>
      <c r="P25" s="295">
        <v>0.66520777101327999</v>
      </c>
      <c r="Q25" s="295">
        <v>0.66520777101327999</v>
      </c>
      <c r="R25" s="295">
        <v>0.21902674392461688</v>
      </c>
      <c r="S25" s="295">
        <v>0</v>
      </c>
      <c r="T25" s="295">
        <v>0</v>
      </c>
      <c r="U25" s="295">
        <v>0</v>
      </c>
      <c r="V25" s="295">
        <v>0</v>
      </c>
      <c r="W25" s="295">
        <v>0</v>
      </c>
      <c r="X25" s="295">
        <v>0</v>
      </c>
      <c r="Y25" s="410">
        <v>0.93</v>
      </c>
      <c r="Z25" s="410">
        <v>7.0000000000000007E-2</v>
      </c>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0.93</v>
      </c>
      <c r="Z26" s="411">
        <f>Z25</f>
        <v>7.0000000000000007E-2</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v>19935.892551390389</v>
      </c>
      <c r="E28" s="295">
        <v>19935.892551390389</v>
      </c>
      <c r="F28" s="295">
        <v>19935.892551390389</v>
      </c>
      <c r="G28" s="295">
        <v>19935.892551390389</v>
      </c>
      <c r="H28" s="295">
        <v>19935.892551390389</v>
      </c>
      <c r="I28" s="295">
        <v>19935.892551390389</v>
      </c>
      <c r="J28" s="295">
        <v>19935.892551390389</v>
      </c>
      <c r="K28" s="295">
        <v>19935.892551390389</v>
      </c>
      <c r="L28" s="295">
        <v>19935.892551390389</v>
      </c>
      <c r="M28" s="295">
        <v>19935.892551390389</v>
      </c>
      <c r="N28" s="291"/>
      <c r="O28" s="295">
        <v>9.7824807660549045</v>
      </c>
      <c r="P28" s="295">
        <v>9.7824807660549045</v>
      </c>
      <c r="Q28" s="295">
        <v>9.7824807660549045</v>
      </c>
      <c r="R28" s="295">
        <v>9.7824807660549045</v>
      </c>
      <c r="S28" s="295">
        <v>9.7824807660549045</v>
      </c>
      <c r="T28" s="295">
        <v>9.7824807660549045</v>
      </c>
      <c r="U28" s="295">
        <v>9.7824807660549045</v>
      </c>
      <c r="V28" s="295">
        <v>9.7824807660549045</v>
      </c>
      <c r="W28" s="295">
        <v>9.7824807660549045</v>
      </c>
      <c r="X28" s="295">
        <v>9.7824807660549045</v>
      </c>
      <c r="Y28" s="410">
        <v>1</v>
      </c>
      <c r="Z28" s="410">
        <v>0</v>
      </c>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v>-3421.6386725543753</v>
      </c>
      <c r="E29" s="295">
        <v>-3421.6386725543753</v>
      </c>
      <c r="F29" s="295">
        <v>-3421.6386725543753</v>
      </c>
      <c r="G29" s="295">
        <v>-3421.6386725543753</v>
      </c>
      <c r="H29" s="295">
        <v>-3421.6386725543753</v>
      </c>
      <c r="I29" s="295">
        <v>-3421.6386725543753</v>
      </c>
      <c r="J29" s="295">
        <v>-3421.6386725543753</v>
      </c>
      <c r="K29" s="295">
        <v>-3421.6386725543753</v>
      </c>
      <c r="L29" s="295">
        <v>-3421.6386725543753</v>
      </c>
      <c r="M29" s="295">
        <v>-3421.6386725543753</v>
      </c>
      <c r="N29" s="467"/>
      <c r="O29" s="295">
        <v>-1.6844525291784083</v>
      </c>
      <c r="P29" s="295">
        <v>-1.6844525291784083</v>
      </c>
      <c r="Q29" s="295">
        <v>-1.6844525291784083</v>
      </c>
      <c r="R29" s="295">
        <v>-1.6844525291784083</v>
      </c>
      <c r="S29" s="295">
        <v>-1.6844525291784083</v>
      </c>
      <c r="T29" s="295">
        <v>-1.6844525291784083</v>
      </c>
      <c r="U29" s="295">
        <v>-1.6844525291784083</v>
      </c>
      <c r="V29" s="295">
        <v>-1.6844525291784083</v>
      </c>
      <c r="W29" s="295">
        <v>-1.6844525291784083</v>
      </c>
      <c r="X29" s="295">
        <v>-1.6844525291784083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v>41413.697216618064</v>
      </c>
      <c r="E31" s="295">
        <v>41413.697216618064</v>
      </c>
      <c r="F31" s="295">
        <v>41413.697216618064</v>
      </c>
      <c r="G31" s="295">
        <v>41413.697216618064</v>
      </c>
      <c r="H31" s="295">
        <v>38098.223051987283</v>
      </c>
      <c r="I31" s="295">
        <v>34476.20718466986</v>
      </c>
      <c r="J31" s="295">
        <v>26972.519032539585</v>
      </c>
      <c r="K31" s="295">
        <v>26799.317096985309</v>
      </c>
      <c r="L31" s="295">
        <v>33736.807128933498</v>
      </c>
      <c r="M31" s="295">
        <v>12914.582997288739</v>
      </c>
      <c r="N31" s="291"/>
      <c r="O31" s="295">
        <v>2.5419179464817443</v>
      </c>
      <c r="P31" s="295">
        <v>2.5419179464817443</v>
      </c>
      <c r="Q31" s="295">
        <v>2.5419179464817443</v>
      </c>
      <c r="R31" s="295">
        <v>2.5419179464817443</v>
      </c>
      <c r="S31" s="295">
        <v>2.3884017116691103</v>
      </c>
      <c r="T31" s="295">
        <v>2.220691691692493</v>
      </c>
      <c r="U31" s="295">
        <v>1.8732487935960469</v>
      </c>
      <c r="V31" s="295">
        <v>1.853476883144646</v>
      </c>
      <c r="W31" s="295">
        <v>2.1747031379338972</v>
      </c>
      <c r="X31" s="295">
        <v>1.2105727329331859</v>
      </c>
      <c r="Y31" s="410">
        <v>0.93</v>
      </c>
      <c r="Z31" s="410">
        <v>7.0000000000000007E-2</v>
      </c>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v>608.43712740612898</v>
      </c>
      <c r="E32" s="295">
        <v>608.43712740612898</v>
      </c>
      <c r="F32" s="295">
        <v>608.43712740612898</v>
      </c>
      <c r="G32" s="295">
        <v>608.43712740612898</v>
      </c>
      <c r="H32" s="295">
        <v>608.43712740612898</v>
      </c>
      <c r="I32" s="295">
        <v>555.91730850737395</v>
      </c>
      <c r="J32" s="295">
        <v>341.05046299893678</v>
      </c>
      <c r="K32" s="295">
        <v>340.58611464624431</v>
      </c>
      <c r="L32" s="295">
        <v>340.58611464624431</v>
      </c>
      <c r="M32" s="295">
        <v>120.64058523970147</v>
      </c>
      <c r="N32" s="467"/>
      <c r="O32" s="295">
        <v>3.5534343443987038E-2</v>
      </c>
      <c r="P32" s="295">
        <v>3.5534343443987038E-2</v>
      </c>
      <c r="Q32" s="295">
        <v>3.5534343443987038E-2</v>
      </c>
      <c r="R32" s="295">
        <v>3.5534343443987038E-2</v>
      </c>
      <c r="S32" s="295">
        <v>3.5534343443987038E-2</v>
      </c>
      <c r="T32" s="295">
        <v>3.3102520890100191E-2</v>
      </c>
      <c r="U32" s="295">
        <v>2.3153552063737298E-2</v>
      </c>
      <c r="V32" s="295">
        <v>2.3100544260918527E-2</v>
      </c>
      <c r="W32" s="295">
        <v>2.3100544260918527E-2</v>
      </c>
      <c r="X32" s="295">
        <v>1.2916417387432828E-2</v>
      </c>
      <c r="Y32" s="411">
        <f>Y31</f>
        <v>0.93</v>
      </c>
      <c r="Z32" s="411">
        <f>Z31</f>
        <v>7.0000000000000007E-2</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v>64865.204944582176</v>
      </c>
      <c r="E34" s="295">
        <v>64865.204944582176</v>
      </c>
      <c r="F34" s="295">
        <v>64865.204944582176</v>
      </c>
      <c r="G34" s="295">
        <v>64865.204944582176</v>
      </c>
      <c r="H34" s="295">
        <v>59282.020333406457</v>
      </c>
      <c r="I34" s="295">
        <v>53182.626325885059</v>
      </c>
      <c r="J34" s="295">
        <v>40096.309941915271</v>
      </c>
      <c r="K34" s="295">
        <v>39950.040210817155</v>
      </c>
      <c r="L34" s="295">
        <v>51632.618829514278</v>
      </c>
      <c r="M34" s="295">
        <v>16568.457394494453</v>
      </c>
      <c r="N34" s="291"/>
      <c r="O34" s="295">
        <v>3.7114262302890708</v>
      </c>
      <c r="P34" s="295">
        <v>3.7114262302890708</v>
      </c>
      <c r="Q34" s="295">
        <v>3.7114262302890708</v>
      </c>
      <c r="R34" s="295">
        <v>3.7114262302890708</v>
      </c>
      <c r="S34" s="295">
        <v>3.4529083118220489</v>
      </c>
      <c r="T34" s="295">
        <v>3.1704883754333424</v>
      </c>
      <c r="U34" s="295">
        <v>2.5645533208745181</v>
      </c>
      <c r="V34" s="295">
        <v>2.5478558629866055</v>
      </c>
      <c r="W34" s="295">
        <v>3.0887937178423344</v>
      </c>
      <c r="X34" s="295">
        <v>1.4652196005136109</v>
      </c>
      <c r="Y34" s="410">
        <v>0.93</v>
      </c>
      <c r="Z34" s="410">
        <v>7.0000000000000007E-2</v>
      </c>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v>4819.2681215302327</v>
      </c>
      <c r="E35" s="295">
        <v>4819.2681215302327</v>
      </c>
      <c r="F35" s="295">
        <v>4819.2681215302327</v>
      </c>
      <c r="G35" s="295">
        <v>4819.2681215302327</v>
      </c>
      <c r="H35" s="295">
        <v>4819.2681215302327</v>
      </c>
      <c r="I35" s="295">
        <v>4379.3333467060156</v>
      </c>
      <c r="J35" s="295">
        <v>2364.3545818293428</v>
      </c>
      <c r="K35" s="295">
        <v>2363.8729043426574</v>
      </c>
      <c r="L35" s="295">
        <v>2363.8729043426574</v>
      </c>
      <c r="M35" s="295">
        <v>521.48865812899885</v>
      </c>
      <c r="N35" s="467" t="s">
        <v>690</v>
      </c>
      <c r="O35" s="295">
        <v>0.23808192592872038</v>
      </c>
      <c r="P35" s="295">
        <v>0.23808192592872038</v>
      </c>
      <c r="Q35" s="295">
        <v>0.23808192592872038</v>
      </c>
      <c r="R35" s="295">
        <v>0.23808192592872038</v>
      </c>
      <c r="S35" s="295">
        <v>0.23808192592872038</v>
      </c>
      <c r="T35" s="295">
        <v>0.21771164800146681</v>
      </c>
      <c r="U35" s="295">
        <v>0.12441218679280854</v>
      </c>
      <c r="V35" s="295">
        <v>0.12435720077834671</v>
      </c>
      <c r="W35" s="295">
        <v>0.12435720077834671</v>
      </c>
      <c r="X35" s="295">
        <v>3.9049374955390632E-2</v>
      </c>
      <c r="Y35" s="411">
        <f>Y34</f>
        <v>0.93</v>
      </c>
      <c r="Z35" s="411">
        <f>Z34</f>
        <v>7.0000000000000007E-2</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8"/>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8"/>
      <c r="B127" s="327" t="s">
        <v>237</v>
      </c>
      <c r="C127" s="328"/>
      <c r="D127" s="328">
        <f>SUM(D22:D125)</f>
        <v>170542.66692731826</v>
      </c>
      <c r="E127" s="328">
        <f t="shared" ref="E127:M127" si="33">SUM(E22:E125)</f>
        <v>170542.66692731826</v>
      </c>
      <c r="F127" s="328">
        <f t="shared" si="33"/>
        <v>170542.66692731826</v>
      </c>
      <c r="G127" s="328">
        <f t="shared" si="33"/>
        <v>169941.4631507856</v>
      </c>
      <c r="H127" s="328">
        <f t="shared" si="33"/>
        <v>150333.00974484737</v>
      </c>
      <c r="I127" s="328">
        <f t="shared" si="33"/>
        <v>109108.33804460433</v>
      </c>
      <c r="J127" s="328">
        <f t="shared" si="33"/>
        <v>86288.487898119158</v>
      </c>
      <c r="K127" s="328">
        <f t="shared" si="33"/>
        <v>85968.070205627373</v>
      </c>
      <c r="L127" s="328">
        <f t="shared" si="33"/>
        <v>104588.13885627269</v>
      </c>
      <c r="M127" s="328">
        <f t="shared" si="33"/>
        <v>46639.423513987909</v>
      </c>
      <c r="N127" s="328"/>
      <c r="O127" s="328">
        <f>SUM(O22:O125)</f>
        <v>21.219214101083779</v>
      </c>
      <c r="P127" s="328">
        <f t="shared" ref="P127:X127" si="34">SUM(P22:P125)</f>
        <v>21.219214101083779</v>
      </c>
      <c r="Q127" s="328">
        <f t="shared" si="34"/>
        <v>21.219214101083779</v>
      </c>
      <c r="R127" s="328">
        <f t="shared" si="34"/>
        <v>20.546917981689241</v>
      </c>
      <c r="S127" s="328">
        <f t="shared" si="34"/>
        <v>18.290246885356662</v>
      </c>
      <c r="T127" s="328">
        <f t="shared" si="34"/>
        <v>13.740022472893898</v>
      </c>
      <c r="U127" s="328">
        <f t="shared" si="34"/>
        <v>12.683396090203606</v>
      </c>
      <c r="V127" s="328">
        <f t="shared" si="34"/>
        <v>12.646818728047013</v>
      </c>
      <c r="W127" s="328">
        <f t="shared" si="34"/>
        <v>13.508982837691994</v>
      </c>
      <c r="X127" s="328">
        <f t="shared" si="34"/>
        <v>10.825786362666118</v>
      </c>
      <c r="Y127" s="329">
        <f>IF(Y21="kWh",SUMPRODUCT(D22:D125,Y22:Y125))</f>
        <v>159760.67801392448</v>
      </c>
      <c r="Z127" s="329">
        <f>IF(Z21="kWh",SUMPRODUCT(D22:D125,Z22:Z125))</f>
        <v>10781.988913393758</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6">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159760.67801392448</v>
      </c>
      <c r="Z135" s="291">
        <f>SUMPRODUCT(E22:E125,Z22:Z125)</f>
        <v>10781.988913393758</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159760.67801392448</v>
      </c>
      <c r="Z136" s="291">
        <f>SUMPRODUCT(F22:F125,Z22:Z125)</f>
        <v>10781.988913393758</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159201.55850174912</v>
      </c>
      <c r="Z137" s="291">
        <f>SUMPRODUCT(G22:G125,Z22:Z125)</f>
        <v>10739.904649036471</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140965.69683422658</v>
      </c>
      <c r="Z138" s="291">
        <f>SUMPRODUCT(H22:H125,Z22:Z125)</f>
        <v>9367.3129106207962</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102626.75215300053</v>
      </c>
      <c r="Z139" s="291">
        <f>SUMPRODUCT(I22:I125,Z22:Z125)</f>
        <v>6481.5858916037814</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81404.291516769328</v>
      </c>
      <c r="Z140" s="291">
        <f>SUMPRODUCT(J22:J125,Z22:Z125)</f>
        <v>4884.1963813498205</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81106.303062751977</v>
      </c>
      <c r="Z141" s="291">
        <f>SUMPRODUCT(K22:K125,Z22:Z125)</f>
        <v>4861.7671428753956</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98422.966907852126</v>
      </c>
      <c r="Z142" s="291">
        <f>SUMPRODUCT(L22:L125,Z22:Z125)</f>
        <v>6165.1719484205678</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44530.661639527272</v>
      </c>
      <c r="Z143" s="326">
        <f>SUMPRODUCT(M22:M125,Z22:Z125)</f>
        <v>2108.7618744606325</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25" t="s">
        <v>211</v>
      </c>
      <c r="C147" s="827" t="s">
        <v>33</v>
      </c>
      <c r="D147" s="284" t="s">
        <v>422</v>
      </c>
      <c r="E147" s="829" t="s">
        <v>209</v>
      </c>
      <c r="F147" s="830"/>
      <c r="G147" s="830"/>
      <c r="H147" s="830"/>
      <c r="I147" s="830"/>
      <c r="J147" s="830"/>
      <c r="K147" s="830"/>
      <c r="L147" s="830"/>
      <c r="M147" s="831"/>
      <c r="N147" s="832" t="s">
        <v>213</v>
      </c>
      <c r="O147" s="284" t="s">
        <v>423</v>
      </c>
      <c r="P147" s="829" t="s">
        <v>212</v>
      </c>
      <c r="Q147" s="830"/>
      <c r="R147" s="830"/>
      <c r="S147" s="830"/>
      <c r="T147" s="830"/>
      <c r="U147" s="830"/>
      <c r="V147" s="830"/>
      <c r="W147" s="830"/>
      <c r="X147" s="831"/>
      <c r="Y147" s="822" t="s">
        <v>243</v>
      </c>
      <c r="Z147" s="823"/>
      <c r="AA147" s="823"/>
      <c r="AB147" s="823"/>
      <c r="AC147" s="823"/>
      <c r="AD147" s="823"/>
      <c r="AE147" s="823"/>
      <c r="AF147" s="823"/>
      <c r="AG147" s="823"/>
      <c r="AH147" s="823"/>
      <c r="AI147" s="823"/>
      <c r="AJ147" s="823"/>
      <c r="AK147" s="823"/>
      <c r="AL147" s="823"/>
      <c r="AM147" s="824"/>
    </row>
    <row r="148" spans="1:39" ht="60.75" customHeight="1">
      <c r="B148" s="826"/>
      <c r="C148" s="828"/>
      <c r="D148" s="285">
        <v>2012</v>
      </c>
      <c r="E148" s="285">
        <v>2013</v>
      </c>
      <c r="F148" s="285">
        <v>2014</v>
      </c>
      <c r="G148" s="285">
        <v>2015</v>
      </c>
      <c r="H148" s="285">
        <v>2016</v>
      </c>
      <c r="I148" s="285">
        <v>2017</v>
      </c>
      <c r="J148" s="285">
        <v>2018</v>
      </c>
      <c r="K148" s="285">
        <v>2019</v>
      </c>
      <c r="L148" s="285">
        <v>2020</v>
      </c>
      <c r="M148" s="285">
        <v>2021</v>
      </c>
      <c r="N148" s="833"/>
      <c r="O148" s="285">
        <v>2012</v>
      </c>
      <c r="P148" s="285">
        <v>2013</v>
      </c>
      <c r="Q148" s="285">
        <v>2014</v>
      </c>
      <c r="R148" s="285">
        <v>2015</v>
      </c>
      <c r="S148" s="285">
        <v>2016</v>
      </c>
      <c r="T148" s="285">
        <v>2017</v>
      </c>
      <c r="U148" s="285">
        <v>2018</v>
      </c>
      <c r="V148" s="285">
        <v>2019</v>
      </c>
      <c r="W148" s="285">
        <v>2020</v>
      </c>
      <c r="X148" s="285">
        <v>2021</v>
      </c>
      <c r="Y148" s="285" t="str">
        <f>'1.  LRAMVA Summary'!D52</f>
        <v>R1 (kWh)</v>
      </c>
      <c r="Z148" s="285" t="str">
        <f>'1.  LRAMVA Summary'!E52</f>
        <v>Seasonal (kWh)</v>
      </c>
      <c r="AA148" s="285" t="str">
        <f>'1.  LRAMVA Summary'!F52</f>
        <v>R2 (kW)</v>
      </c>
      <c r="AB148" s="285" t="str">
        <f>'1.  LRAMVA Summary'!G52</f>
        <v>Street Lights (kWh)</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v>25447.177781492283</v>
      </c>
      <c r="E150" s="295">
        <v>25447.177781492283</v>
      </c>
      <c r="F150" s="295">
        <v>25447.177781492283</v>
      </c>
      <c r="G150" s="295">
        <v>25344.692726492285</v>
      </c>
      <c r="H150" s="295">
        <v>16788.245981228236</v>
      </c>
      <c r="I150" s="295">
        <v>0</v>
      </c>
      <c r="J150" s="295">
        <v>0</v>
      </c>
      <c r="K150" s="295">
        <v>0</v>
      </c>
      <c r="L150" s="295">
        <v>0</v>
      </c>
      <c r="M150" s="295">
        <v>0</v>
      </c>
      <c r="N150" s="291">
        <v>0</v>
      </c>
      <c r="O150" s="295">
        <v>3.4837033963902382</v>
      </c>
      <c r="P150" s="295">
        <v>3.4837033963902382</v>
      </c>
      <c r="Q150" s="295">
        <v>3.4837033963902382</v>
      </c>
      <c r="R150" s="295">
        <v>3.3690994842694493</v>
      </c>
      <c r="S150" s="295">
        <v>2.2073139371082728</v>
      </c>
      <c r="T150" s="295">
        <v>0</v>
      </c>
      <c r="U150" s="295">
        <v>0</v>
      </c>
      <c r="V150" s="295">
        <v>0</v>
      </c>
      <c r="W150" s="295">
        <v>0</v>
      </c>
      <c r="X150" s="295">
        <v>0</v>
      </c>
      <c r="Y150" s="410">
        <v>0.93</v>
      </c>
      <c r="Z150" s="410">
        <v>7.0000000000000007E-2</v>
      </c>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411">
        <f>Y150</f>
        <v>0.93</v>
      </c>
      <c r="Z151" s="411">
        <f>Z150</f>
        <v>7.0000000000000007E-2</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4"/>
    </row>
    <row r="152" spans="1:39" ht="15.6"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v>1008.6179575115312</v>
      </c>
      <c r="E153" s="295">
        <v>1008.6179575115312</v>
      </c>
      <c r="F153" s="295">
        <v>1008.6179575115312</v>
      </c>
      <c r="G153" s="295">
        <v>1004.4217864159017</v>
      </c>
      <c r="H153" s="295">
        <v>0</v>
      </c>
      <c r="I153" s="295">
        <v>0</v>
      </c>
      <c r="J153" s="295">
        <v>0</v>
      </c>
      <c r="K153" s="295">
        <v>0</v>
      </c>
      <c r="L153" s="295">
        <v>0</v>
      </c>
      <c r="M153" s="295">
        <v>0</v>
      </c>
      <c r="N153" s="291">
        <v>0</v>
      </c>
      <c r="O153" s="295">
        <v>0.56800531719832659</v>
      </c>
      <c r="P153" s="295">
        <v>0.56800531719832659</v>
      </c>
      <c r="Q153" s="295">
        <v>0.56800531719832659</v>
      </c>
      <c r="R153" s="295">
        <v>0.56331294889655492</v>
      </c>
      <c r="S153" s="295">
        <v>0</v>
      </c>
      <c r="T153" s="295">
        <v>0</v>
      </c>
      <c r="U153" s="295">
        <v>0</v>
      </c>
      <c r="V153" s="295">
        <v>0</v>
      </c>
      <c r="W153" s="295">
        <v>0</v>
      </c>
      <c r="X153" s="295">
        <v>0</v>
      </c>
      <c r="Y153" s="410">
        <v>0.93</v>
      </c>
      <c r="Z153" s="410">
        <v>7.0000000000000007E-2</v>
      </c>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411">
        <f>Y153</f>
        <v>0.93</v>
      </c>
      <c r="Z154" s="411">
        <f>Z153</f>
        <v>7.0000000000000007E-2</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4"/>
    </row>
    <row r="155" spans="1:39" ht="15.6"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v>11371.223769655095</v>
      </c>
      <c r="E156" s="295">
        <v>11371.223769655095</v>
      </c>
      <c r="F156" s="295">
        <v>11371.223769655095</v>
      </c>
      <c r="G156" s="295">
        <v>11371.223769655095</v>
      </c>
      <c r="H156" s="295">
        <v>11371.223769655095</v>
      </c>
      <c r="I156" s="295">
        <v>11371.223769655095</v>
      </c>
      <c r="J156" s="295">
        <v>11371.223769655095</v>
      </c>
      <c r="K156" s="295">
        <v>11371.223769655095</v>
      </c>
      <c r="L156" s="295">
        <v>11371.223769655095</v>
      </c>
      <c r="M156" s="295">
        <v>11371.223769655095</v>
      </c>
      <c r="N156" s="291"/>
      <c r="O156" s="295">
        <v>6.0106154523942115</v>
      </c>
      <c r="P156" s="295">
        <v>6.0106154523942115</v>
      </c>
      <c r="Q156" s="295">
        <v>6.0106154523942115</v>
      </c>
      <c r="R156" s="295">
        <v>6.0106154523942115</v>
      </c>
      <c r="S156" s="295">
        <v>6.0106154523942115</v>
      </c>
      <c r="T156" s="295">
        <v>6.0106154523942115</v>
      </c>
      <c r="U156" s="295">
        <v>6.0106154523942115</v>
      </c>
      <c r="V156" s="295">
        <v>6.0106154523942115</v>
      </c>
      <c r="W156" s="295">
        <v>6.0106154523942115</v>
      </c>
      <c r="X156" s="295">
        <v>6.0106154523942115</v>
      </c>
      <c r="Y156" s="410">
        <v>1</v>
      </c>
      <c r="Z156" s="410">
        <v>0</v>
      </c>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551.79337454500001</v>
      </c>
      <c r="E157" s="295">
        <v>551.79337454500001</v>
      </c>
      <c r="F157" s="295">
        <v>551.79337454500001</v>
      </c>
      <c r="G157" s="295">
        <v>551.79337454500001</v>
      </c>
      <c r="H157" s="295">
        <v>551.79337454500001</v>
      </c>
      <c r="I157" s="295">
        <v>551.79337454500001</v>
      </c>
      <c r="J157" s="295">
        <v>551.79337454500001</v>
      </c>
      <c r="K157" s="295">
        <v>551.79337454500001</v>
      </c>
      <c r="L157" s="295">
        <v>551.79337454500001</v>
      </c>
      <c r="M157" s="295">
        <v>551.79337454500001</v>
      </c>
      <c r="N157" s="467"/>
      <c r="O157" s="295">
        <v>0.25964211148822558</v>
      </c>
      <c r="P157" s="295">
        <v>0.25964211148822558</v>
      </c>
      <c r="Q157" s="295">
        <v>0.25964211148822558</v>
      </c>
      <c r="R157" s="295">
        <v>0.25964211148822558</v>
      </c>
      <c r="S157" s="295">
        <v>0.25964211148822558</v>
      </c>
      <c r="T157" s="295">
        <v>0.25964211148822558</v>
      </c>
      <c r="U157" s="295">
        <v>0.25964211148822558</v>
      </c>
      <c r="V157" s="295">
        <v>0.25964211148822558</v>
      </c>
      <c r="W157" s="295">
        <v>0.25964211148822558</v>
      </c>
      <c r="X157" s="295">
        <v>0.25964211148822558</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v>3086.1674904741863</v>
      </c>
      <c r="E159" s="295">
        <v>3086.1674904741863</v>
      </c>
      <c r="F159" s="295">
        <v>3086.1674904741863</v>
      </c>
      <c r="G159" s="295">
        <v>3086.1674904741863</v>
      </c>
      <c r="H159" s="295">
        <v>3039.8024858003814</v>
      </c>
      <c r="I159" s="295">
        <v>3039.8024858003814</v>
      </c>
      <c r="J159" s="295">
        <v>1431.432657002885</v>
      </c>
      <c r="K159" s="295">
        <v>1423.5325367763924</v>
      </c>
      <c r="L159" s="295">
        <v>1423.5325367763924</v>
      </c>
      <c r="M159" s="295">
        <v>1423.5325367763924</v>
      </c>
      <c r="N159" s="291"/>
      <c r="O159" s="295">
        <v>0.50858252425441031</v>
      </c>
      <c r="P159" s="295">
        <v>0.50858252425441031</v>
      </c>
      <c r="Q159" s="295">
        <v>0.50858252425441031</v>
      </c>
      <c r="R159" s="295">
        <v>0.50858252425441031</v>
      </c>
      <c r="S159" s="295">
        <v>0.50643568775647441</v>
      </c>
      <c r="T159" s="295">
        <v>0.50643568775647441</v>
      </c>
      <c r="U159" s="295">
        <v>0.43196341982651804</v>
      </c>
      <c r="V159" s="295">
        <v>0.43106157961801433</v>
      </c>
      <c r="W159" s="295">
        <v>0.43106157961801433</v>
      </c>
      <c r="X159" s="295">
        <v>0.43106157961801433</v>
      </c>
      <c r="Y159" s="410">
        <v>0.93</v>
      </c>
      <c r="Z159" s="410">
        <v>7.0000000000000007E-2</v>
      </c>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411">
        <f>Y159</f>
        <v>0.93</v>
      </c>
      <c r="Z160" s="411">
        <f>Z159</f>
        <v>7.0000000000000007E-2</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v>59113.590967294498</v>
      </c>
      <c r="E162" s="295">
        <v>59113.590967294498</v>
      </c>
      <c r="F162" s="295">
        <v>59113.590967294498</v>
      </c>
      <c r="G162" s="295">
        <v>59113.590967294498</v>
      </c>
      <c r="H162" s="295">
        <v>53139.357735787737</v>
      </c>
      <c r="I162" s="295">
        <v>43209.887954721402</v>
      </c>
      <c r="J162" s="295">
        <v>29473.575341986507</v>
      </c>
      <c r="K162" s="295">
        <v>29412.309103495343</v>
      </c>
      <c r="L162" s="295">
        <v>29412.309103495343</v>
      </c>
      <c r="M162" s="295">
        <v>14939.214838209296</v>
      </c>
      <c r="N162" s="291"/>
      <c r="O162" s="295">
        <v>3.2666789596766534</v>
      </c>
      <c r="P162" s="295">
        <v>3.2666789596766534</v>
      </c>
      <c r="Q162" s="295">
        <v>3.2666789596766534</v>
      </c>
      <c r="R162" s="295">
        <v>3.2666789596766534</v>
      </c>
      <c r="S162" s="295">
        <v>2.9900543364546031</v>
      </c>
      <c r="T162" s="295">
        <v>2.5302905926327939</v>
      </c>
      <c r="U162" s="295">
        <v>1.8942587951263292</v>
      </c>
      <c r="V162" s="295">
        <v>1.887264932284872</v>
      </c>
      <c r="W162" s="295">
        <v>1.887264932284872</v>
      </c>
      <c r="X162" s="295">
        <v>1.2171179706835387</v>
      </c>
      <c r="Y162" s="410">
        <v>0.93</v>
      </c>
      <c r="Z162" s="410">
        <v>7.0000000000000007E-2</v>
      </c>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411">
        <f>Y162</f>
        <v>0.93</v>
      </c>
      <c r="Z163" s="411">
        <f>Z162</f>
        <v>7.0000000000000007E-2</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s="755" customFormat="1" ht="15" outlineLevel="1">
      <c r="A178" s="751">
        <v>10</v>
      </c>
      <c r="B178" s="752" t="s">
        <v>22</v>
      </c>
      <c r="C178" s="746" t="s">
        <v>25</v>
      </c>
      <c r="D178" s="747">
        <v>141849.52587644514</v>
      </c>
      <c r="E178" s="747">
        <v>141849.52587644514</v>
      </c>
      <c r="F178" s="747">
        <v>141849.52587644514</v>
      </c>
      <c r="G178" s="747">
        <v>141849.52587644514</v>
      </c>
      <c r="H178" s="747">
        <v>141849.52587644514</v>
      </c>
      <c r="I178" s="747">
        <v>141849.52587644514</v>
      </c>
      <c r="J178" s="747">
        <v>141849.52587644514</v>
      </c>
      <c r="K178" s="747">
        <v>141849.52587644514</v>
      </c>
      <c r="L178" s="747">
        <v>141849.52587644514</v>
      </c>
      <c r="M178" s="747">
        <v>141849.52587644514</v>
      </c>
      <c r="N178" s="747">
        <v>12</v>
      </c>
      <c r="O178" s="747">
        <v>18.00671295475286</v>
      </c>
      <c r="P178" s="747">
        <v>18.00671295475286</v>
      </c>
      <c r="Q178" s="747">
        <v>18.00671295475286</v>
      </c>
      <c r="R178" s="747">
        <v>18.00671295475286</v>
      </c>
      <c r="S178" s="747">
        <v>18.00671295475286</v>
      </c>
      <c r="T178" s="747">
        <v>18.00671295475286</v>
      </c>
      <c r="U178" s="747">
        <v>18.00671295475286</v>
      </c>
      <c r="V178" s="747">
        <v>18.00671295475286</v>
      </c>
      <c r="W178" s="747">
        <v>18.00671295475286</v>
      </c>
      <c r="X178" s="747">
        <v>18.00671295475286</v>
      </c>
      <c r="Y178" s="753"/>
      <c r="Z178" s="754"/>
      <c r="AA178" s="754">
        <v>1</v>
      </c>
      <c r="AB178" s="748"/>
      <c r="AC178" s="748"/>
      <c r="AD178" s="748"/>
      <c r="AE178" s="748"/>
      <c r="AF178" s="748"/>
      <c r="AG178" s="748"/>
      <c r="AH178" s="748"/>
      <c r="AI178" s="748"/>
      <c r="AJ178" s="748"/>
      <c r="AK178" s="748"/>
      <c r="AL178" s="748"/>
      <c r="AM178" s="749">
        <f>SUM(Y178:AL178)</f>
        <v>1</v>
      </c>
    </row>
    <row r="179" spans="1:39" ht="15" outlineLevel="1">
      <c r="B179" s="294" t="s">
        <v>244</v>
      </c>
      <c r="C179" s="291" t="s">
        <v>163</v>
      </c>
      <c r="D179" s="295">
        <v>74688.619194483996</v>
      </c>
      <c r="E179" s="295">
        <v>74688.619194483996</v>
      </c>
      <c r="F179" s="295">
        <v>74688.619194483996</v>
      </c>
      <c r="G179" s="295">
        <v>74688.619194483996</v>
      </c>
      <c r="H179" s="295">
        <v>74688.619194483996</v>
      </c>
      <c r="I179" s="295">
        <v>74688.619194483996</v>
      </c>
      <c r="J179" s="295">
        <v>74688.619194483996</v>
      </c>
      <c r="K179" s="295">
        <v>74688.619194483996</v>
      </c>
      <c r="L179" s="295">
        <v>74688.619194483996</v>
      </c>
      <c r="M179" s="295">
        <v>74688.619194483996</v>
      </c>
      <c r="N179" s="295">
        <f>N178</f>
        <v>12</v>
      </c>
      <c r="O179" s="295">
        <v>10.365530781</v>
      </c>
      <c r="P179" s="295">
        <v>10.365530781</v>
      </c>
      <c r="Q179" s="295">
        <v>10.365530781</v>
      </c>
      <c r="R179" s="295">
        <v>10.365530781</v>
      </c>
      <c r="S179" s="295">
        <v>10.365530781</v>
      </c>
      <c r="T179" s="295">
        <v>10.365530781</v>
      </c>
      <c r="U179" s="295">
        <v>10.365530781</v>
      </c>
      <c r="V179" s="295">
        <v>10.365530781</v>
      </c>
      <c r="W179" s="295">
        <v>10.365530781</v>
      </c>
      <c r="X179" s="295">
        <v>10.365530781</v>
      </c>
      <c r="Y179" s="411">
        <f>Y178</f>
        <v>0</v>
      </c>
      <c r="Z179" s="411">
        <f>Z178</f>
        <v>0</v>
      </c>
      <c r="AA179" s="411">
        <f t="shared" ref="AA179:AL179" si="48">AA178</f>
        <v>1</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s="755" customFormat="1" ht="15" outlineLevel="1">
      <c r="A181" s="751">
        <v>11</v>
      </c>
      <c r="B181" s="756" t="s">
        <v>21</v>
      </c>
      <c r="C181" s="746" t="s">
        <v>25</v>
      </c>
      <c r="D181" s="747">
        <v>170666.1073405435</v>
      </c>
      <c r="E181" s="747">
        <v>170519.58543845086</v>
      </c>
      <c r="F181" s="747">
        <v>169474.92911953313</v>
      </c>
      <c r="G181" s="747">
        <v>101341.80187065029</v>
      </c>
      <c r="H181" s="747">
        <v>101341.80187065029</v>
      </c>
      <c r="I181" s="747">
        <v>17185.90802318792</v>
      </c>
      <c r="J181" s="747">
        <v>17185.90802318792</v>
      </c>
      <c r="K181" s="747">
        <v>17185.90802318792</v>
      </c>
      <c r="L181" s="747">
        <v>17185.90802318792</v>
      </c>
      <c r="M181" s="747">
        <v>17185.90802318792</v>
      </c>
      <c r="N181" s="747">
        <v>12</v>
      </c>
      <c r="O181" s="747">
        <v>42.299477533004861</v>
      </c>
      <c r="P181" s="747">
        <v>42.2436091038565</v>
      </c>
      <c r="Q181" s="747">
        <v>42.040096059629171</v>
      </c>
      <c r="R181" s="747">
        <v>26.066719215850085</v>
      </c>
      <c r="S181" s="747">
        <v>26.066719215850085</v>
      </c>
      <c r="T181" s="747">
        <v>3.6000334493898278</v>
      </c>
      <c r="U181" s="747">
        <v>3.6000334493898278</v>
      </c>
      <c r="V181" s="747">
        <v>3.6000334493898278</v>
      </c>
      <c r="W181" s="747">
        <v>3.6000334493898278</v>
      </c>
      <c r="X181" s="747">
        <v>3.6000334493898278</v>
      </c>
      <c r="Y181" s="748">
        <v>1</v>
      </c>
      <c r="Z181" s="754"/>
      <c r="AA181" s="748"/>
      <c r="AB181" s="748"/>
      <c r="AC181" s="748"/>
      <c r="AD181" s="748"/>
      <c r="AE181" s="748"/>
      <c r="AF181" s="748"/>
      <c r="AG181" s="748"/>
      <c r="AH181" s="748"/>
      <c r="AI181" s="748"/>
      <c r="AJ181" s="748"/>
      <c r="AK181" s="748"/>
      <c r="AL181" s="748"/>
      <c r="AM181" s="749">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1</v>
      </c>
      <c r="Z182" s="411">
        <f>Z181</f>
        <v>0</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1">AA187</f>
        <v>0</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8">AA209</f>
        <v>0</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0</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9"/>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7"/>
      <c r="O220" s="295"/>
      <c r="P220" s="295"/>
      <c r="Q220" s="295"/>
      <c r="R220" s="295"/>
      <c r="S220" s="295"/>
      <c r="T220" s="295"/>
      <c r="U220" s="295"/>
      <c r="V220" s="295"/>
      <c r="W220" s="295"/>
      <c r="X220" s="295"/>
      <c r="Y220" s="411">
        <f>Y219</f>
        <v>0</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s="755" customFormat="1" ht="15" outlineLevel="1">
      <c r="A230" s="751">
        <v>26</v>
      </c>
      <c r="B230" s="757" t="s">
        <v>16</v>
      </c>
      <c r="C230" s="746" t="s">
        <v>25</v>
      </c>
      <c r="D230" s="747">
        <v>241.64535788420159</v>
      </c>
      <c r="E230" s="747">
        <v>241.64535788420159</v>
      </c>
      <c r="F230" s="747">
        <v>241.64535788420159</v>
      </c>
      <c r="G230" s="747">
        <v>241.64535788420159</v>
      </c>
      <c r="H230" s="747">
        <v>241.64535788420159</v>
      </c>
      <c r="I230" s="747">
        <v>241.64535788420159</v>
      </c>
      <c r="J230" s="747">
        <v>241.64535788420159</v>
      </c>
      <c r="K230" s="747">
        <v>241.64535788420159</v>
      </c>
      <c r="L230" s="747">
        <v>241.64535788420159</v>
      </c>
      <c r="M230" s="747">
        <v>241.64535788420159</v>
      </c>
      <c r="N230" s="747">
        <v>12</v>
      </c>
      <c r="O230" s="747">
        <v>0.24941815462318881</v>
      </c>
      <c r="P230" s="747">
        <v>0.24941815462318881</v>
      </c>
      <c r="Q230" s="747">
        <v>0.24941815462318881</v>
      </c>
      <c r="R230" s="747">
        <v>0.24941815462318881</v>
      </c>
      <c r="S230" s="747">
        <v>0.24941815462318881</v>
      </c>
      <c r="T230" s="747">
        <v>0.24941815462318881</v>
      </c>
      <c r="U230" s="747">
        <v>0.24941815462318881</v>
      </c>
      <c r="V230" s="747">
        <v>0.24941815462318881</v>
      </c>
      <c r="W230" s="747">
        <v>0.24941815462318881</v>
      </c>
      <c r="X230" s="747">
        <v>0.24941815462318881</v>
      </c>
      <c r="Y230" s="758">
        <v>1</v>
      </c>
      <c r="Z230" s="748"/>
      <c r="AA230" s="754"/>
      <c r="AB230" s="748"/>
      <c r="AC230" s="748"/>
      <c r="AD230" s="748"/>
      <c r="AE230" s="748"/>
      <c r="AF230" s="748"/>
      <c r="AG230" s="748"/>
      <c r="AH230" s="748"/>
      <c r="AI230" s="748"/>
      <c r="AJ230" s="748"/>
      <c r="AK230" s="748"/>
      <c r="AL230" s="748"/>
      <c r="AM230" s="749">
        <f>SUM(Y230:AL230)</f>
        <v>1</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1</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5">AA233</f>
        <v>0</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4"/>
    </row>
    <row r="235" spans="1:39" ht="15.6"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488024.46911032946</v>
      </c>
      <c r="E255" s="329">
        <f t="shared" ref="E255:M255" si="72">SUM(E150:E253)</f>
        <v>487877.94720823679</v>
      </c>
      <c r="F255" s="329">
        <f t="shared" si="72"/>
        <v>486833.29088931909</v>
      </c>
      <c r="G255" s="329">
        <f t="shared" si="72"/>
        <v>418593.48241434054</v>
      </c>
      <c r="H255" s="329">
        <f t="shared" si="72"/>
        <v>403012.01564648008</v>
      </c>
      <c r="I255" s="329">
        <f t="shared" si="72"/>
        <v>292138.40603672311</v>
      </c>
      <c r="J255" s="329">
        <f t="shared" si="72"/>
        <v>276793.72359519074</v>
      </c>
      <c r="K255" s="329">
        <f t="shared" si="72"/>
        <v>276724.55723647308</v>
      </c>
      <c r="L255" s="329">
        <f t="shared" si="72"/>
        <v>276724.55723647308</v>
      </c>
      <c r="M255" s="329">
        <f t="shared" si="72"/>
        <v>262251.46297118702</v>
      </c>
      <c r="N255" s="329"/>
      <c r="O255" s="329">
        <f>SUM(O150:O253)</f>
        <v>85.018367184782974</v>
      </c>
      <c r="P255" s="329">
        <f t="shared" ref="P255:X255" si="73">SUM(P150:P253)</f>
        <v>84.962498755634613</v>
      </c>
      <c r="Q255" s="329">
        <f t="shared" si="73"/>
        <v>84.758985711407291</v>
      </c>
      <c r="R255" s="329">
        <f t="shared" si="73"/>
        <v>68.666312587205638</v>
      </c>
      <c r="S255" s="329">
        <f t="shared" si="73"/>
        <v>66.662442631427922</v>
      </c>
      <c r="T255" s="329">
        <f t="shared" si="73"/>
        <v>41.528679184037578</v>
      </c>
      <c r="U255" s="329">
        <f t="shared" si="73"/>
        <v>40.818175118601161</v>
      </c>
      <c r="V255" s="329">
        <f t="shared" si="73"/>
        <v>40.810279415551193</v>
      </c>
      <c r="W255" s="329">
        <f t="shared" si="73"/>
        <v>40.810279415551193</v>
      </c>
      <c r="X255" s="329">
        <f t="shared" si="73"/>
        <v>40.14013245394986</v>
      </c>
      <c r="Y255" s="329">
        <f>IF(Y149="kWh",SUMPRODUCT(D150:D253,Y150:Y253))</f>
        <v>265280.4352456262</v>
      </c>
      <c r="Z255" s="329">
        <f>IF(Z149="kWh",SUMPRODUCT(D150:D253,Z150:Z253))</f>
        <v>6205.8887937740747</v>
      </c>
      <c r="AA255" s="329">
        <f>IF(AA149="kW",SUMPRODUCT(N150:N253,O150:O253,AA150:AA253),SUMPRODUCT(D150:D253,AA150:AA253))</f>
        <v>340.46692482903433</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7">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7">
        <f>SUM(Y260:AL260)</f>
        <v>0</v>
      </c>
    </row>
    <row r="261" spans="1:41" s="380" customFormat="1" ht="15.6">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6">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6">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265133.91334353358</v>
      </c>
      <c r="Z265" s="291">
        <f>SUMPRODUCT(E150:E253,Z150:Z253)</f>
        <v>6205.8887937740747</v>
      </c>
      <c r="AA265" s="291">
        <f>IF(AA149="kW",SUMPRODUCT(N150:N253,P150:P253,AA150:AA253),SUMPRODUCT(E150:E253,AA150:AA253))</f>
        <v>340.46692482903433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264089.25702461583</v>
      </c>
      <c r="Z266" s="291">
        <f>SUMPRODUCT(F150:F253,Z150:Z253)</f>
        <v>6205.8887937740747</v>
      </c>
      <c r="AA266" s="291">
        <f>IF(AA149="kW",SUMPRODUCT(N150:N253,Q150:Q253,AA150:AA253),SUMPRODUCT(F150:F253,AA150:AA253))</f>
        <v>340.46692482903433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195856.91623546407</v>
      </c>
      <c r="Z267" s="291">
        <f>SUMPRODUCT(G150:G253,Z150:Z253)</f>
        <v>6198.4211079473807</v>
      </c>
      <c r="AA267" s="291">
        <f>IF(AA149="kW",SUMPRODUCT(N150:N253,R150:R253,AA150:AA253),SUMPRODUCT(G150:G253,AA150:AA253))</f>
        <v>340.46692482903433</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181366.15214135378</v>
      </c>
      <c r="Z268" s="291">
        <f>SUMPRODUCT(H150:H253,Z150:Z253)</f>
        <v>5107.7184341971451</v>
      </c>
      <c r="AA268" s="291">
        <f>IF(AA149="kW",SUMPRODUCT(N150:N253,S150:S253,AA150:AA253),SUMPRODUCT(H150:H253,AA150:AA253))</f>
        <v>340.46692482903433</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72362.782634957475</v>
      </c>
      <c r="Z269" s="291">
        <f>SUMPRODUCT(I150:I253,Z150:Z253)</f>
        <v>3237.4783308365249</v>
      </c>
      <c r="AA269" s="291">
        <f>IF(AA149="kW",SUMPRODUCT(N150:N253,T150:T253,AA150:AA253),SUMPRODUCT(I150:I253,AA150:AA253))</f>
        <v>340.46692482903433</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58092.227964332356</v>
      </c>
      <c r="Z270" s="291">
        <f>SUMPRODUCT(J150:J253,Z150:Z253)</f>
        <v>2163.3505599292575</v>
      </c>
      <c r="AA270" s="291">
        <f>IF(AA149="kW",SUMPRODUCT(N150:N253,U150:U253,AA150:AA253),SUMPRODUCT(J150:J253,AA150:AA253))</f>
        <v>340.46692482903433</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58027.903250724936</v>
      </c>
      <c r="Z271" s="291">
        <f>SUMPRODUCT(K150:K253,Z150:Z253)</f>
        <v>2158.5089148190214</v>
      </c>
      <c r="AA271" s="291">
        <f>IF(AA149="kW",SUMPRODUCT(N150:N253,V150:V253,AA150:AA253),SUMPRODUCT(K150:K253,AA150:AA253))</f>
        <v>340.46692482903433</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58027.903250724936</v>
      </c>
      <c r="Z272" s="326">
        <f>SUMPRODUCT(L150:L253,Z150:Z253)</f>
        <v>2158.5089148190214</v>
      </c>
      <c r="AA272" s="326">
        <f>IF(AA149="kW",SUMPRODUCT(N150:N253,W150:W253,AA150:AA253),SUMPRODUCT(L150:L253,AA150:AA253))</f>
        <v>340.46692482903433</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B276" s="825" t="s">
        <v>211</v>
      </c>
      <c r="C276" s="827" t="s">
        <v>33</v>
      </c>
      <c r="D276" s="284" t="s">
        <v>422</v>
      </c>
      <c r="E276" s="829" t="s">
        <v>209</v>
      </c>
      <c r="F276" s="830"/>
      <c r="G276" s="830"/>
      <c r="H276" s="830"/>
      <c r="I276" s="830"/>
      <c r="J276" s="830"/>
      <c r="K276" s="830"/>
      <c r="L276" s="830"/>
      <c r="M276" s="831"/>
      <c r="N276" s="832" t="s">
        <v>213</v>
      </c>
      <c r="O276" s="284" t="s">
        <v>423</v>
      </c>
      <c r="P276" s="829" t="s">
        <v>212</v>
      </c>
      <c r="Q276" s="830"/>
      <c r="R276" s="830"/>
      <c r="S276" s="830"/>
      <c r="T276" s="830"/>
      <c r="U276" s="830"/>
      <c r="V276" s="830"/>
      <c r="W276" s="830"/>
      <c r="X276" s="831"/>
      <c r="Y276" s="822" t="s">
        <v>243</v>
      </c>
      <c r="Z276" s="823"/>
      <c r="AA276" s="823"/>
      <c r="AB276" s="823"/>
      <c r="AC276" s="823"/>
      <c r="AD276" s="823"/>
      <c r="AE276" s="823"/>
      <c r="AF276" s="823"/>
      <c r="AG276" s="823"/>
      <c r="AH276" s="823"/>
      <c r="AI276" s="823"/>
      <c r="AJ276" s="823"/>
      <c r="AK276" s="823"/>
      <c r="AL276" s="823"/>
      <c r="AM276" s="824"/>
    </row>
    <row r="277" spans="1:39" ht="60.75" customHeight="1">
      <c r="B277" s="826"/>
      <c r="C277" s="828"/>
      <c r="D277" s="285">
        <v>2013</v>
      </c>
      <c r="E277" s="285">
        <v>2014</v>
      </c>
      <c r="F277" s="285">
        <v>2015</v>
      </c>
      <c r="G277" s="285">
        <v>2016</v>
      </c>
      <c r="H277" s="285">
        <v>2017</v>
      </c>
      <c r="I277" s="285">
        <v>2018</v>
      </c>
      <c r="J277" s="285">
        <v>2019</v>
      </c>
      <c r="K277" s="285">
        <v>2020</v>
      </c>
      <c r="L277" s="285">
        <v>2021</v>
      </c>
      <c r="M277" s="285">
        <v>2022</v>
      </c>
      <c r="N277" s="833"/>
      <c r="O277" s="285">
        <v>2013</v>
      </c>
      <c r="P277" s="285">
        <v>2014</v>
      </c>
      <c r="Q277" s="285">
        <v>2015</v>
      </c>
      <c r="R277" s="285">
        <v>2016</v>
      </c>
      <c r="S277" s="285">
        <v>2017</v>
      </c>
      <c r="T277" s="285">
        <v>2018</v>
      </c>
      <c r="U277" s="285">
        <v>2019</v>
      </c>
      <c r="V277" s="285">
        <v>2020</v>
      </c>
      <c r="W277" s="285">
        <v>2021</v>
      </c>
      <c r="X277" s="285">
        <v>2022</v>
      </c>
      <c r="Y277" s="285" t="str">
        <f>'1.  LRAMVA Summary'!D52</f>
        <v>R1 (kWh)</v>
      </c>
      <c r="Z277" s="285" t="str">
        <f>'1.  LRAMVA Summary'!E52</f>
        <v>Seasonal (kWh)</v>
      </c>
      <c r="AA277" s="285" t="str">
        <f>'1.  LRAMVA Summary'!F52</f>
        <v>R2 (kW)</v>
      </c>
      <c r="AB277" s="285" t="str">
        <f>'1.  LRAMVA Summary'!G52</f>
        <v>Street Lights (kWh)</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v>18290.284884651472</v>
      </c>
      <c r="E279" s="295">
        <v>18290.284884651472</v>
      </c>
      <c r="F279" s="295">
        <v>18290.284884651472</v>
      </c>
      <c r="G279" s="295">
        <v>18187.74036631847</v>
      </c>
      <c r="H279" s="295">
        <v>12394.871143745117</v>
      </c>
      <c r="I279" s="295">
        <v>0</v>
      </c>
      <c r="J279" s="295">
        <v>0</v>
      </c>
      <c r="K279" s="295">
        <v>0</v>
      </c>
      <c r="L279" s="295">
        <v>0</v>
      </c>
      <c r="M279" s="295">
        <v>0</v>
      </c>
      <c r="N279" s="291"/>
      <c r="O279" s="295">
        <v>2.9759728649999997</v>
      </c>
      <c r="P279" s="295">
        <v>2.9759728649999997</v>
      </c>
      <c r="Q279" s="295">
        <v>2.9759728649999997</v>
      </c>
      <c r="R279" s="295">
        <v>2.8711888349999999</v>
      </c>
      <c r="S279" s="295">
        <v>1.8205877500000001</v>
      </c>
      <c r="T279" s="295">
        <v>0</v>
      </c>
      <c r="U279" s="295">
        <v>0</v>
      </c>
      <c r="V279" s="295">
        <v>0</v>
      </c>
      <c r="W279" s="295">
        <v>0</v>
      </c>
      <c r="X279" s="295">
        <v>0</v>
      </c>
      <c r="Y279" s="410">
        <v>0.93</v>
      </c>
      <c r="Z279" s="410">
        <v>7.0000000000000007E-2</v>
      </c>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7"/>
      <c r="O280" s="295"/>
      <c r="P280" s="295"/>
      <c r="Q280" s="295"/>
      <c r="R280" s="295"/>
      <c r="S280" s="295"/>
      <c r="T280" s="295"/>
      <c r="U280" s="295"/>
      <c r="V280" s="295"/>
      <c r="W280" s="295"/>
      <c r="X280" s="295"/>
      <c r="Y280" s="411">
        <f>Y279</f>
        <v>0.93</v>
      </c>
      <c r="Z280" s="411">
        <f>Z279</f>
        <v>7.0000000000000007E-2</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6"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v>3694.39878</v>
      </c>
      <c r="E282" s="295">
        <v>3694.39878</v>
      </c>
      <c r="F282" s="295">
        <v>3694.39878</v>
      </c>
      <c r="G282" s="295">
        <v>3694.39878</v>
      </c>
      <c r="H282" s="295">
        <v>0</v>
      </c>
      <c r="I282" s="295">
        <v>0</v>
      </c>
      <c r="J282" s="295">
        <v>0</v>
      </c>
      <c r="K282" s="295">
        <v>0</v>
      </c>
      <c r="L282" s="295">
        <v>0</v>
      </c>
      <c r="M282" s="295">
        <v>0</v>
      </c>
      <c r="N282" s="291"/>
      <c r="O282" s="295">
        <v>2.0719409899999999</v>
      </c>
      <c r="P282" s="295">
        <v>2.0719409899999999</v>
      </c>
      <c r="Q282" s="295">
        <v>2.0719409899999999</v>
      </c>
      <c r="R282" s="295">
        <v>2.0719409899999999</v>
      </c>
      <c r="S282" s="295">
        <v>0</v>
      </c>
      <c r="T282" s="295">
        <v>0</v>
      </c>
      <c r="U282" s="295">
        <v>0</v>
      </c>
      <c r="V282" s="295">
        <v>0</v>
      </c>
      <c r="W282" s="295">
        <v>0</v>
      </c>
      <c r="X282" s="295">
        <v>0</v>
      </c>
      <c r="Y282" s="410">
        <v>0.93</v>
      </c>
      <c r="Z282" s="410">
        <v>7.0000000000000007E-2</v>
      </c>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7"/>
      <c r="O283" s="295"/>
      <c r="P283" s="295"/>
      <c r="Q283" s="295"/>
      <c r="R283" s="295"/>
      <c r="S283" s="295"/>
      <c r="T283" s="295"/>
      <c r="U283" s="295"/>
      <c r="V283" s="295"/>
      <c r="W283" s="295"/>
      <c r="X283" s="295"/>
      <c r="Y283" s="411">
        <f>Y282</f>
        <v>0.93</v>
      </c>
      <c r="Z283" s="411">
        <f>Z282</f>
        <v>7.0000000000000007E-2</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6"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v>41430.396111329996</v>
      </c>
      <c r="E285" s="295">
        <v>41430.396111329996</v>
      </c>
      <c r="F285" s="295">
        <v>41430.396111329996</v>
      </c>
      <c r="G285" s="295">
        <v>41430.396111329996</v>
      </c>
      <c r="H285" s="295">
        <v>41430.396111329996</v>
      </c>
      <c r="I285" s="295">
        <v>41430.396111329996</v>
      </c>
      <c r="J285" s="295">
        <v>41430.396111329996</v>
      </c>
      <c r="K285" s="295">
        <v>41430.396111329996</v>
      </c>
      <c r="L285" s="295">
        <v>41430.396111329996</v>
      </c>
      <c r="M285" s="295">
        <v>41430.396111329996</v>
      </c>
      <c r="N285" s="291"/>
      <c r="O285" s="295">
        <v>21.382499837999998</v>
      </c>
      <c r="P285" s="295">
        <v>21.382499837999998</v>
      </c>
      <c r="Q285" s="295">
        <v>21.382499837999998</v>
      </c>
      <c r="R285" s="295">
        <v>21.382499837999998</v>
      </c>
      <c r="S285" s="295">
        <v>21.382499837999998</v>
      </c>
      <c r="T285" s="295">
        <v>21.382499837999998</v>
      </c>
      <c r="U285" s="295">
        <v>21.382499837999998</v>
      </c>
      <c r="V285" s="295">
        <v>21.382499837999998</v>
      </c>
      <c r="W285" s="295">
        <v>21.382499837999998</v>
      </c>
      <c r="X285" s="295">
        <v>21.382499837999998</v>
      </c>
      <c r="Y285" s="410">
        <v>1</v>
      </c>
      <c r="Z285" s="410">
        <v>0</v>
      </c>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1021.104644</v>
      </c>
      <c r="E286" s="295">
        <v>1021.104644</v>
      </c>
      <c r="F286" s="295">
        <v>1021.104644</v>
      </c>
      <c r="G286" s="295">
        <v>1021.104644</v>
      </c>
      <c r="H286" s="295">
        <v>1021.104644</v>
      </c>
      <c r="I286" s="295">
        <v>1021.104644</v>
      </c>
      <c r="J286" s="295">
        <v>1021.104644</v>
      </c>
      <c r="K286" s="295">
        <v>1021.104644</v>
      </c>
      <c r="L286" s="295">
        <v>1021.104644</v>
      </c>
      <c r="M286" s="295">
        <v>1021.104644</v>
      </c>
      <c r="N286" s="467"/>
      <c r="O286" s="295">
        <v>0.52587395599999998</v>
      </c>
      <c r="P286" s="295">
        <v>0.52587395599999998</v>
      </c>
      <c r="Q286" s="295">
        <v>0.52587395599999998</v>
      </c>
      <c r="R286" s="295">
        <v>0.52587395599999998</v>
      </c>
      <c r="S286" s="295">
        <v>0.52587395599999998</v>
      </c>
      <c r="T286" s="295">
        <v>0.52587395599999998</v>
      </c>
      <c r="U286" s="295">
        <v>0.52587395599999998</v>
      </c>
      <c r="V286" s="295">
        <v>0.52587395599999998</v>
      </c>
      <c r="W286" s="295">
        <v>0.52587395599999998</v>
      </c>
      <c r="X286" s="295">
        <v>0.52587395599999998</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v>17012.465672127</v>
      </c>
      <c r="E288" s="295">
        <v>17012.465672127</v>
      </c>
      <c r="F288" s="295">
        <v>16356.875376906</v>
      </c>
      <c r="G288" s="295">
        <v>13857.648865470001</v>
      </c>
      <c r="H288" s="295">
        <v>13857.648865470001</v>
      </c>
      <c r="I288" s="295">
        <v>13857.648865470001</v>
      </c>
      <c r="J288" s="295">
        <v>13857.648865470001</v>
      </c>
      <c r="K288" s="295">
        <v>13846.09996958</v>
      </c>
      <c r="L288" s="295">
        <v>10068.441958375999</v>
      </c>
      <c r="M288" s="295">
        <v>10068.441958375999</v>
      </c>
      <c r="N288" s="291"/>
      <c r="O288" s="295">
        <v>1.1402290740000001</v>
      </c>
      <c r="P288" s="295">
        <v>1.1402290740000001</v>
      </c>
      <c r="Q288" s="295">
        <v>1.0990728860000001</v>
      </c>
      <c r="R288" s="295">
        <v>0.94217819599999997</v>
      </c>
      <c r="S288" s="295">
        <v>0.94217819599999997</v>
      </c>
      <c r="T288" s="295">
        <v>0.94217819599999997</v>
      </c>
      <c r="U288" s="295">
        <v>0.94217819599999997</v>
      </c>
      <c r="V288" s="295">
        <v>0.94085982899999998</v>
      </c>
      <c r="W288" s="295">
        <v>0.70370866300000001</v>
      </c>
      <c r="X288" s="295">
        <v>0.70370866300000001</v>
      </c>
      <c r="Y288" s="410">
        <v>0.93</v>
      </c>
      <c r="Z288" s="410">
        <v>7.0000000000000007E-2</v>
      </c>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52</v>
      </c>
      <c r="E289" s="295">
        <v>52</v>
      </c>
      <c r="F289" s="295">
        <v>49</v>
      </c>
      <c r="G289" s="295">
        <v>43</v>
      </c>
      <c r="H289" s="295">
        <v>43</v>
      </c>
      <c r="I289" s="295">
        <v>43</v>
      </c>
      <c r="J289" s="295">
        <v>43</v>
      </c>
      <c r="K289" s="295">
        <v>43</v>
      </c>
      <c r="L289" s="295">
        <v>36</v>
      </c>
      <c r="M289" s="295">
        <v>36</v>
      </c>
      <c r="N289" s="467"/>
      <c r="O289" s="295">
        <v>4.0000000000000001E-3</v>
      </c>
      <c r="P289" s="295">
        <v>4.0000000000000001E-3</v>
      </c>
      <c r="Q289" s="295">
        <v>4.0000000000000001E-3</v>
      </c>
      <c r="R289" s="295">
        <v>3.0000000000000001E-3</v>
      </c>
      <c r="S289" s="295">
        <v>3.0000000000000001E-3</v>
      </c>
      <c r="T289" s="295">
        <v>3.0000000000000001E-3</v>
      </c>
      <c r="U289" s="295">
        <v>3.0000000000000001E-3</v>
      </c>
      <c r="V289" s="295">
        <v>3.0000000000000001E-3</v>
      </c>
      <c r="W289" s="295">
        <v>3.0000000000000001E-3</v>
      </c>
      <c r="X289" s="295">
        <v>3.0000000000000001E-3</v>
      </c>
      <c r="Y289" s="411">
        <f>Y288</f>
        <v>0.93</v>
      </c>
      <c r="Z289" s="411">
        <f>Z288</f>
        <v>7.0000000000000007E-2</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37920.037415004997</v>
      </c>
      <c r="E291" s="295">
        <v>37920.037415004997</v>
      </c>
      <c r="F291" s="295">
        <v>35635.263856924001</v>
      </c>
      <c r="G291" s="295">
        <v>27837.911648731999</v>
      </c>
      <c r="H291" s="295">
        <v>27837.911648731999</v>
      </c>
      <c r="I291" s="295">
        <v>27837.911648731999</v>
      </c>
      <c r="J291" s="295">
        <v>27837.911648731999</v>
      </c>
      <c r="K291" s="295">
        <v>27805.106089392</v>
      </c>
      <c r="L291" s="295">
        <v>23382.478768241999</v>
      </c>
      <c r="M291" s="295">
        <v>23382.478768241999</v>
      </c>
      <c r="N291" s="291"/>
      <c r="O291" s="295">
        <v>2.612625516</v>
      </c>
      <c r="P291" s="295">
        <v>2.612625516</v>
      </c>
      <c r="Q291" s="295">
        <v>2.4691936029999999</v>
      </c>
      <c r="R291" s="295">
        <v>1.979696892</v>
      </c>
      <c r="S291" s="295">
        <v>1.979696892</v>
      </c>
      <c r="T291" s="295">
        <v>1.979696892</v>
      </c>
      <c r="U291" s="295">
        <v>1.979696892</v>
      </c>
      <c r="V291" s="295">
        <v>1.9759519649999997</v>
      </c>
      <c r="W291" s="295">
        <v>1.6983113670000001</v>
      </c>
      <c r="X291" s="295">
        <v>1.6983113670000001</v>
      </c>
      <c r="Y291" s="410">
        <v>0.93</v>
      </c>
      <c r="Z291" s="410">
        <v>7.0000000000000007E-2</v>
      </c>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7"/>
      <c r="O292" s="295"/>
      <c r="P292" s="295"/>
      <c r="Q292" s="295"/>
      <c r="R292" s="295"/>
      <c r="S292" s="295"/>
      <c r="T292" s="295"/>
      <c r="U292" s="295"/>
      <c r="V292" s="295"/>
      <c r="W292" s="295"/>
      <c r="X292" s="295"/>
      <c r="Y292" s="411">
        <f>Y291</f>
        <v>0.93</v>
      </c>
      <c r="Z292" s="411">
        <f>Z291</f>
        <v>7.0000000000000007E-2</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7"/>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s="755" customFormat="1" ht="15" outlineLevel="1">
      <c r="A307" s="751">
        <v>10</v>
      </c>
      <c r="B307" s="752" t="s">
        <v>22</v>
      </c>
      <c r="C307" s="746" t="s">
        <v>25</v>
      </c>
      <c r="D307" s="747">
        <v>76698.574387375003</v>
      </c>
      <c r="E307" s="747">
        <v>76698.574387375003</v>
      </c>
      <c r="F307" s="747">
        <v>76698.574387375003</v>
      </c>
      <c r="G307" s="747">
        <v>76698.574387375003</v>
      </c>
      <c r="H307" s="747">
        <v>76698.574387375003</v>
      </c>
      <c r="I307" s="747">
        <v>76698.574387375003</v>
      </c>
      <c r="J307" s="747">
        <v>76698.574387375003</v>
      </c>
      <c r="K307" s="747">
        <v>76698.574387375003</v>
      </c>
      <c r="L307" s="747">
        <v>76698.574387375003</v>
      </c>
      <c r="M307" s="747">
        <v>76698.574387375003</v>
      </c>
      <c r="N307" s="747">
        <v>12</v>
      </c>
      <c r="O307" s="747">
        <v>19.882602591000001</v>
      </c>
      <c r="P307" s="747">
        <v>19.882602591000001</v>
      </c>
      <c r="Q307" s="747">
        <v>19.882602591000001</v>
      </c>
      <c r="R307" s="747">
        <v>19.882602591000001</v>
      </c>
      <c r="S307" s="747">
        <v>19.882602591000001</v>
      </c>
      <c r="T307" s="747">
        <v>19.882602591000001</v>
      </c>
      <c r="U307" s="747">
        <v>19.882602591000001</v>
      </c>
      <c r="V307" s="747">
        <v>19.882602591000001</v>
      </c>
      <c r="W307" s="747">
        <v>19.882602591000001</v>
      </c>
      <c r="X307" s="747">
        <v>19.882602591000001</v>
      </c>
      <c r="Y307" s="748">
        <v>5.6000000000000001E-2</v>
      </c>
      <c r="Z307" s="759"/>
      <c r="AA307" s="759">
        <v>0.94299999999999995</v>
      </c>
      <c r="AB307" s="759"/>
      <c r="AC307" s="748"/>
      <c r="AD307" s="748"/>
      <c r="AE307" s="748"/>
      <c r="AF307" s="748"/>
      <c r="AG307" s="748"/>
      <c r="AH307" s="748"/>
      <c r="AI307" s="748"/>
      <c r="AJ307" s="748"/>
      <c r="AK307" s="748"/>
      <c r="AL307" s="748"/>
      <c r="AM307" s="749">
        <f>SUM(Y307:AL307)</f>
        <v>0.999</v>
      </c>
    </row>
    <row r="308" spans="1:39" ht="15" outlineLevel="1">
      <c r="B308" s="294" t="s">
        <v>249</v>
      </c>
      <c r="C308" s="291" t="s">
        <v>163</v>
      </c>
      <c r="D308" s="295">
        <v>35607.868759999998</v>
      </c>
      <c r="E308" s="295">
        <v>35607.868759999998</v>
      </c>
      <c r="F308" s="295">
        <v>35607.868759999998</v>
      </c>
      <c r="G308" s="295">
        <v>35607.868759999998</v>
      </c>
      <c r="H308" s="295">
        <v>35607.868759999998</v>
      </c>
      <c r="I308" s="295">
        <v>34881.441780000001</v>
      </c>
      <c r="J308" s="295">
        <v>34881.441780000001</v>
      </c>
      <c r="K308" s="295">
        <v>33662.355819999997</v>
      </c>
      <c r="L308" s="295">
        <v>32988.411119999997</v>
      </c>
      <c r="M308" s="295">
        <v>27692.935870000001</v>
      </c>
      <c r="N308" s="295">
        <f>N307</f>
        <v>12</v>
      </c>
      <c r="O308" s="295">
        <v>1.023001023</v>
      </c>
      <c r="P308" s="295">
        <v>1.023001023</v>
      </c>
      <c r="Q308" s="295">
        <v>1.023001023</v>
      </c>
      <c r="R308" s="295">
        <v>1.023001023</v>
      </c>
      <c r="S308" s="295">
        <v>1.023001023</v>
      </c>
      <c r="T308" s="295">
        <v>0.96156441500000001</v>
      </c>
      <c r="U308" s="295">
        <v>0.96156441500000001</v>
      </c>
      <c r="V308" s="295">
        <v>0.96156441500000001</v>
      </c>
      <c r="W308" s="295">
        <v>0.96156441500000001</v>
      </c>
      <c r="X308" s="295">
        <v>0.51370654299999996</v>
      </c>
      <c r="Y308" s="411">
        <f>Y307</f>
        <v>5.6000000000000001E-2</v>
      </c>
      <c r="Z308" s="411">
        <f>Z307</f>
        <v>0</v>
      </c>
      <c r="AA308" s="411">
        <f t="shared" ref="AA308:AL308" si="90">AA307</f>
        <v>0.94299999999999995</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s="755" customFormat="1" ht="15" outlineLevel="1">
      <c r="A310" s="751">
        <v>11</v>
      </c>
      <c r="B310" s="756" t="s">
        <v>21</v>
      </c>
      <c r="C310" s="746" t="s">
        <v>25</v>
      </c>
      <c r="D310" s="747">
        <v>265180.13913472497</v>
      </c>
      <c r="E310" s="747">
        <v>265180.13913472497</v>
      </c>
      <c r="F310" s="747">
        <v>258051.45275913703</v>
      </c>
      <c r="G310" s="747">
        <v>218328.121449703</v>
      </c>
      <c r="H310" s="747">
        <v>58491.214118702002</v>
      </c>
      <c r="I310" s="747">
        <v>58491.214118702002</v>
      </c>
      <c r="J310" s="747">
        <v>58491.214118702002</v>
      </c>
      <c r="K310" s="747">
        <v>58063.640866704998</v>
      </c>
      <c r="L310" s="747">
        <v>58063.640866704998</v>
      </c>
      <c r="M310" s="747">
        <v>58063.640866704998</v>
      </c>
      <c r="N310" s="747">
        <v>12</v>
      </c>
      <c r="O310" s="747">
        <v>81.792472326999999</v>
      </c>
      <c r="P310" s="747">
        <v>81.792472326999999</v>
      </c>
      <c r="Q310" s="747">
        <v>79.720306472000004</v>
      </c>
      <c r="R310" s="747">
        <v>68.659198853999996</v>
      </c>
      <c r="S310" s="747">
        <v>19.324460677000001</v>
      </c>
      <c r="T310" s="747">
        <v>19.324460677000001</v>
      </c>
      <c r="U310" s="747">
        <v>19.324460677000001</v>
      </c>
      <c r="V310" s="747">
        <v>18.896582492</v>
      </c>
      <c r="W310" s="747">
        <v>18.896582492</v>
      </c>
      <c r="X310" s="747">
        <v>18.896582492</v>
      </c>
      <c r="Y310" s="748">
        <v>1</v>
      </c>
      <c r="Z310" s="759"/>
      <c r="AA310" s="748"/>
      <c r="AB310" s="748"/>
      <c r="AC310" s="748"/>
      <c r="AD310" s="748"/>
      <c r="AE310" s="748"/>
      <c r="AF310" s="748"/>
      <c r="AG310" s="748"/>
      <c r="AH310" s="748"/>
      <c r="AI310" s="748"/>
      <c r="AJ310" s="748"/>
      <c r="AK310" s="748"/>
      <c r="AL310" s="748"/>
      <c r="AM310" s="749">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1</v>
      </c>
      <c r="Z311" s="411">
        <f>Z310</f>
        <v>0</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93">AA316</f>
        <v>0</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8">AA332</f>
        <v>0</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8"/>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0</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73623.577323913996</v>
      </c>
      <c r="E348" s="295">
        <v>71923.847572326995</v>
      </c>
      <c r="F348" s="295">
        <v>71637.287876129005</v>
      </c>
      <c r="G348" s="295">
        <v>64519.873136520007</v>
      </c>
      <c r="H348" s="295">
        <v>61540.738710402999</v>
      </c>
      <c r="I348" s="295">
        <v>58616.619909285997</v>
      </c>
      <c r="J348" s="295">
        <v>57173.470952987998</v>
      </c>
      <c r="K348" s="295">
        <v>57173.470952987998</v>
      </c>
      <c r="L348" s="295">
        <v>30565.069313049</v>
      </c>
      <c r="M348" s="295">
        <v>30565.069313049</v>
      </c>
      <c r="N348" s="291"/>
      <c r="O348" s="295">
        <v>6.0009289130000001</v>
      </c>
      <c r="P348" s="295">
        <v>5.9126342699999999</v>
      </c>
      <c r="Q348" s="295">
        <v>5.8977485429999996</v>
      </c>
      <c r="R348" s="295">
        <v>5.5280252880000003</v>
      </c>
      <c r="S348" s="295">
        <v>5.3732702809999999</v>
      </c>
      <c r="T348" s="295">
        <v>5.221373163</v>
      </c>
      <c r="U348" s="295">
        <v>5.1464069380000002</v>
      </c>
      <c r="V348" s="295">
        <v>5.1464069380000002</v>
      </c>
      <c r="W348" s="295">
        <v>3.7641993239999998</v>
      </c>
      <c r="X348" s="295">
        <v>3.7641993239999998</v>
      </c>
      <c r="Y348" s="410">
        <v>1</v>
      </c>
      <c r="Z348" s="410">
        <v>0</v>
      </c>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19075.48862</v>
      </c>
      <c r="E349" s="295">
        <v>18830.433669999999</v>
      </c>
      <c r="F349" s="295">
        <v>18808.155940000001</v>
      </c>
      <c r="G349" s="295">
        <v>17459.418150000001</v>
      </c>
      <c r="H349" s="295">
        <v>16874.160169999999</v>
      </c>
      <c r="I349" s="295">
        <v>16288.902149999998</v>
      </c>
      <c r="J349" s="295">
        <v>15895.27319</v>
      </c>
      <c r="K349" s="295">
        <v>15895.27319</v>
      </c>
      <c r="L349" s="295">
        <v>10958.357180000001</v>
      </c>
      <c r="M349" s="295">
        <v>10958.357180000001</v>
      </c>
      <c r="N349" s="467"/>
      <c r="O349" s="295">
        <v>1.754601579</v>
      </c>
      <c r="P349" s="295">
        <v>1.742017675</v>
      </c>
      <c r="Q349" s="295">
        <v>1.7408736840000001</v>
      </c>
      <c r="R349" s="295">
        <v>1.670651358</v>
      </c>
      <c r="S349" s="295">
        <v>1.6401161559999999</v>
      </c>
      <c r="T349" s="295">
        <v>1.6095809539999999</v>
      </c>
      <c r="U349" s="295">
        <v>1.589061998</v>
      </c>
      <c r="V349" s="295">
        <v>1.589061998</v>
      </c>
      <c r="W349" s="295">
        <v>1.332078595</v>
      </c>
      <c r="X349" s="295">
        <v>1.332078595</v>
      </c>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v>35771.250285282003</v>
      </c>
      <c r="E352" s="295">
        <v>35771.250285282003</v>
      </c>
      <c r="F352" s="295">
        <v>35771.250285282003</v>
      </c>
      <c r="G352" s="295">
        <v>35771.250285282003</v>
      </c>
      <c r="H352" s="295">
        <v>35771.250285282003</v>
      </c>
      <c r="I352" s="295">
        <v>35771.250285282003</v>
      </c>
      <c r="J352" s="295">
        <v>35771.250285282003</v>
      </c>
      <c r="K352" s="295">
        <v>35771.250285282003</v>
      </c>
      <c r="L352" s="295">
        <v>32259.250285282</v>
      </c>
      <c r="M352" s="295">
        <v>32259.250285282</v>
      </c>
      <c r="N352" s="291"/>
      <c r="O352" s="295">
        <v>8.2365960559999998</v>
      </c>
      <c r="P352" s="295">
        <v>8.2365960559999998</v>
      </c>
      <c r="Q352" s="295">
        <v>8.2365960559999998</v>
      </c>
      <c r="R352" s="295">
        <v>8.2365960559999998</v>
      </c>
      <c r="S352" s="295">
        <v>8.2365960559999998</v>
      </c>
      <c r="T352" s="295">
        <v>8.2365960559999998</v>
      </c>
      <c r="U352" s="295">
        <v>8.2365960559999998</v>
      </c>
      <c r="V352" s="295">
        <v>8.2365960559999998</v>
      </c>
      <c r="W352" s="295">
        <v>8.0541606960000003</v>
      </c>
      <c r="X352" s="295">
        <v>8.0541606960000003</v>
      </c>
      <c r="Y352" s="410">
        <v>1</v>
      </c>
      <c r="Z352" s="410"/>
      <c r="AA352" s="410"/>
      <c r="AB352" s="410"/>
      <c r="AC352" s="410"/>
      <c r="AD352" s="410"/>
      <c r="AE352" s="410"/>
      <c r="AF352" s="410"/>
      <c r="AG352" s="410"/>
      <c r="AH352" s="410"/>
      <c r="AI352" s="410"/>
      <c r="AJ352" s="410"/>
      <c r="AK352" s="410"/>
      <c r="AL352" s="410"/>
      <c r="AM352" s="296">
        <f>SUM(Y352:AL352)</f>
        <v>1</v>
      </c>
    </row>
    <row r="353" spans="1:39" s="283" customFormat="1" ht="1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1</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6"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625377.58601840946</v>
      </c>
      <c r="E384" s="329">
        <f t="shared" ref="E384:M384" si="114">SUM(E279:E382)</f>
        <v>623432.80131682241</v>
      </c>
      <c r="F384" s="329">
        <f t="shared" si="114"/>
        <v>613051.91366173455</v>
      </c>
      <c r="G384" s="329">
        <f t="shared" si="114"/>
        <v>554457.3065847304</v>
      </c>
      <c r="H384" s="329">
        <f t="shared" si="114"/>
        <v>381568.73884503904</v>
      </c>
      <c r="I384" s="329">
        <f t="shared" si="114"/>
        <v>364938.0639001769</v>
      </c>
      <c r="J384" s="329">
        <f t="shared" si="114"/>
        <v>363101.285983879</v>
      </c>
      <c r="K384" s="329">
        <f t="shared" si="114"/>
        <v>361410.272316652</v>
      </c>
      <c r="L384" s="329">
        <f t="shared" si="114"/>
        <v>317471.72463435901</v>
      </c>
      <c r="M384" s="329">
        <f t="shared" si="114"/>
        <v>312176.24938435899</v>
      </c>
      <c r="N384" s="329"/>
      <c r="O384" s="329">
        <f>SUM(O279:O382)</f>
        <v>149.40334472799998</v>
      </c>
      <c r="P384" s="329">
        <f t="shared" ref="P384:X384" si="115">SUM(P279:P382)</f>
        <v>149.302466181</v>
      </c>
      <c r="Q384" s="329">
        <f t="shared" si="115"/>
        <v>147.02968250700002</v>
      </c>
      <c r="R384" s="329">
        <f t="shared" si="115"/>
        <v>134.77645387699999</v>
      </c>
      <c r="S384" s="329">
        <f t="shared" si="115"/>
        <v>82.133883416000003</v>
      </c>
      <c r="T384" s="329">
        <f t="shared" si="115"/>
        <v>80.06942673799999</v>
      </c>
      <c r="U384" s="329">
        <f t="shared" si="115"/>
        <v>79.973941557000003</v>
      </c>
      <c r="V384" s="329">
        <f t="shared" si="115"/>
        <v>79.54100007800001</v>
      </c>
      <c r="W384" s="329">
        <f t="shared" si="115"/>
        <v>77.204581936999986</v>
      </c>
      <c r="X384" s="329">
        <f t="shared" si="115"/>
        <v>76.756724064999986</v>
      </c>
      <c r="Y384" s="329">
        <f>IF(Y278="kWh",SUMPRODUCT(D279:D382,Y279:Y382))</f>
        <v>513972.46061466262</v>
      </c>
      <c r="Z384" s="329">
        <f>IF(Z278="kWh",SUMPRODUCT(D279:D382,Z279:Z382))</f>
        <v>5387.8430726248425</v>
      </c>
      <c r="AA384" s="329">
        <f>IF(AA278="kW",SUMPRODUCT(N279:N382,O279:O382,AA279:AA382),SUMPRODUCT(D279:D382,AA279:AA382))</f>
        <v>236.56781049602401</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7">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7">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7">
        <f>SUM(Y390:AL390)</f>
        <v>0</v>
      </c>
    </row>
    <row r="391" spans="1:41" s="380" customFormat="1" ht="15.6">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 t="shared" ref="Y391:AE391" si="120">SUM(Y388:Y390)</f>
        <v>0</v>
      </c>
      <c r="Z391" s="346">
        <f t="shared" si="120"/>
        <v>0</v>
      </c>
      <c r="AA391" s="346">
        <f t="shared" si="120"/>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6">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512027.67591307557</v>
      </c>
      <c r="Z395" s="291">
        <f>SUMPRODUCT(E279:E382,Z279:Z382)</f>
        <v>5387.8430726248425</v>
      </c>
      <c r="AA395" s="291">
        <f>IF(AA278="kW",SUMPRODUCT(N279:N382,P279:P382,AA279:AA382),SUMPRODUCT(E279:E382,AA279:AA382))</f>
        <v>236.56781049602401</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501852.82372771879</v>
      </c>
      <c r="Z396" s="291">
        <f>SUMPRODUCT(F279:F382,Z279:Z382)</f>
        <v>5181.807602893703</v>
      </c>
      <c r="AA396" s="291">
        <f>IF(AA278="kW",SUMPRODUCT(N279:N382,Q279:Q382,AA279:AA382),SUMPRODUCT(F279:F382,AA279:AA382))</f>
        <v>236.56781049602401</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443986.57527737203</v>
      </c>
      <c r="Z397" s="291">
        <f>SUMPRODUCT(G279:G382,Z279:Z382)</f>
        <v>4453.4489762364337</v>
      </c>
      <c r="AA397" s="291">
        <f>IF(AA278="kW",SUMPRODUCT(N279:N382,R279:R382,AA279:AA382),SUMPRODUCT(G279:G382,AA279:AA382))</f>
        <v>236.56781049602401</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271762.1162978608</v>
      </c>
      <c r="Z398" s="291">
        <f>SUMPRODUCT(H279:H382,Z279:Z382)</f>
        <v>3789.3402160562987</v>
      </c>
      <c r="AA398" s="291">
        <f>IF(AA278="kW",SUMPRODUCT(N279:N382,S279:S382,AA279:AA382),SUMPRODUCT(H279:H382,AA279:AA382))</f>
        <v>236.56781049602401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256684.82940218088</v>
      </c>
      <c r="Z399" s="291">
        <f>SUMPRODUCT(I279:I382,Z279:Z382)</f>
        <v>2921.6992359941405</v>
      </c>
      <c r="AA399" s="291">
        <f>IF(AA278="kW",SUMPRODUCT(N279:N382,T279:T382,AA279:AA382),SUMPRODUCT(I279:I382,AA279:AA382))</f>
        <v>235.87259383989601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254848.05148588287</v>
      </c>
      <c r="Z400" s="291">
        <f>SUMPRODUCT(J279:J382,Z279:Z382)</f>
        <v>2921.6992359941405</v>
      </c>
      <c r="AA400" s="291">
        <f>IF(AA278="kW",SUMPRODUCT(N279:N382,U279:U382,AA279:AA382),SUMPRODUCT(J279:J382,AA279:AA382))</f>
        <v>235.87259383989601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254310.95977676197</v>
      </c>
      <c r="Z401" s="326">
        <f>SUMPRODUCT(K279:K382,Z279:Z382)</f>
        <v>2918.5944241280404</v>
      </c>
      <c r="AA401" s="326">
        <f>IF(AA278="kW",SUMPRODUCT(N279:N382,V279:V382,AA279:AA382),SUMPRODUCT(K279:K382,AA279:AA382))</f>
        <v>235.87259383989601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B405" s="825" t="s">
        <v>211</v>
      </c>
      <c r="C405" s="827" t="s">
        <v>33</v>
      </c>
      <c r="D405" s="284" t="s">
        <v>422</v>
      </c>
      <c r="E405" s="829" t="s">
        <v>209</v>
      </c>
      <c r="F405" s="830"/>
      <c r="G405" s="830"/>
      <c r="H405" s="830"/>
      <c r="I405" s="830"/>
      <c r="J405" s="830"/>
      <c r="K405" s="830"/>
      <c r="L405" s="830"/>
      <c r="M405" s="831"/>
      <c r="N405" s="832" t="s">
        <v>213</v>
      </c>
      <c r="O405" s="284" t="s">
        <v>423</v>
      </c>
      <c r="P405" s="829" t="s">
        <v>212</v>
      </c>
      <c r="Q405" s="830"/>
      <c r="R405" s="830"/>
      <c r="S405" s="830"/>
      <c r="T405" s="830"/>
      <c r="U405" s="830"/>
      <c r="V405" s="830"/>
      <c r="W405" s="830"/>
      <c r="X405" s="831"/>
      <c r="Y405" s="822" t="s">
        <v>243</v>
      </c>
      <c r="Z405" s="823"/>
      <c r="AA405" s="823"/>
      <c r="AB405" s="823"/>
      <c r="AC405" s="823"/>
      <c r="AD405" s="823"/>
      <c r="AE405" s="823"/>
      <c r="AF405" s="823"/>
      <c r="AG405" s="823"/>
      <c r="AH405" s="823"/>
      <c r="AI405" s="823"/>
      <c r="AJ405" s="823"/>
      <c r="AK405" s="823"/>
      <c r="AL405" s="823"/>
      <c r="AM405" s="824"/>
    </row>
    <row r="406" spans="1:40" ht="45.75" customHeight="1">
      <c r="B406" s="826"/>
      <c r="C406" s="828"/>
      <c r="D406" s="285">
        <v>2014</v>
      </c>
      <c r="E406" s="285">
        <v>2015</v>
      </c>
      <c r="F406" s="285">
        <v>2016</v>
      </c>
      <c r="G406" s="285">
        <v>2017</v>
      </c>
      <c r="H406" s="285">
        <v>2018</v>
      </c>
      <c r="I406" s="285">
        <v>2019</v>
      </c>
      <c r="J406" s="285">
        <v>2020</v>
      </c>
      <c r="K406" s="285">
        <v>2021</v>
      </c>
      <c r="L406" s="285">
        <v>2022</v>
      </c>
      <c r="M406" s="285">
        <v>2023</v>
      </c>
      <c r="N406" s="833"/>
      <c r="O406" s="285">
        <v>2014</v>
      </c>
      <c r="P406" s="285">
        <v>2015</v>
      </c>
      <c r="Q406" s="285">
        <v>2016</v>
      </c>
      <c r="R406" s="285">
        <v>2017</v>
      </c>
      <c r="S406" s="285">
        <v>2018</v>
      </c>
      <c r="T406" s="285">
        <v>2019</v>
      </c>
      <c r="U406" s="285">
        <v>2020</v>
      </c>
      <c r="V406" s="285">
        <v>2021</v>
      </c>
      <c r="W406" s="285">
        <v>2022</v>
      </c>
      <c r="X406" s="285">
        <v>2023</v>
      </c>
      <c r="Y406" s="285" t="str">
        <f>'1.  LRAMVA Summary'!D52</f>
        <v>R1 (kWh)</v>
      </c>
      <c r="Z406" s="285" t="str">
        <f>'1.  LRAMVA Summary'!E52</f>
        <v>Seasonal (kWh)</v>
      </c>
      <c r="AA406" s="285" t="str">
        <f>'1.  LRAMVA Summary'!F52</f>
        <v>R2 (kW)</v>
      </c>
      <c r="AB406" s="285" t="str">
        <f>'1.  LRAMVA Summary'!G52</f>
        <v>Street Lights (kWh)</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28877.977946260733</v>
      </c>
      <c r="E408" s="295">
        <v>28877.977946260733</v>
      </c>
      <c r="F408" s="295">
        <v>28877.977946260733</v>
      </c>
      <c r="G408" s="295">
        <v>28669.16185306073</v>
      </c>
      <c r="H408" s="295">
        <v>15112.605271380307</v>
      </c>
      <c r="I408" s="295">
        <v>0</v>
      </c>
      <c r="J408" s="295">
        <v>0</v>
      </c>
      <c r="K408" s="295">
        <v>0</v>
      </c>
      <c r="L408" s="295">
        <v>0</v>
      </c>
      <c r="M408" s="295">
        <v>0</v>
      </c>
      <c r="N408" s="291"/>
      <c r="O408" s="295">
        <v>4.7270383541284158</v>
      </c>
      <c r="P408" s="295">
        <v>4.7270383541284158</v>
      </c>
      <c r="Q408" s="295">
        <v>4.7270383541284158</v>
      </c>
      <c r="R408" s="295">
        <v>4.4935297591284158</v>
      </c>
      <c r="S408" s="295">
        <v>2.2210112275042837</v>
      </c>
      <c r="T408" s="295">
        <v>0</v>
      </c>
      <c r="U408" s="295">
        <v>0</v>
      </c>
      <c r="V408" s="295">
        <v>0</v>
      </c>
      <c r="W408" s="295">
        <v>0</v>
      </c>
      <c r="X408" s="295">
        <v>0</v>
      </c>
      <c r="Y408" s="410">
        <v>0.93</v>
      </c>
      <c r="Z408" s="410">
        <v>7.0000000000000007E-2</v>
      </c>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7"/>
      <c r="O409" s="295"/>
      <c r="P409" s="295"/>
      <c r="Q409" s="295"/>
      <c r="R409" s="295"/>
      <c r="S409" s="295"/>
      <c r="T409" s="295"/>
      <c r="U409" s="295"/>
      <c r="V409" s="295"/>
      <c r="W409" s="295"/>
      <c r="X409" s="295"/>
      <c r="Y409" s="411">
        <f>Y408</f>
        <v>0.93</v>
      </c>
      <c r="Z409" s="411">
        <f>Z408</f>
        <v>7.0000000000000007E-2</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6"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5911.038047</v>
      </c>
      <c r="E411" s="295">
        <v>5911.038047</v>
      </c>
      <c r="F411" s="295">
        <v>5911.038047</v>
      </c>
      <c r="G411" s="295">
        <v>5911.038047</v>
      </c>
      <c r="H411" s="295">
        <v>0</v>
      </c>
      <c r="I411" s="295">
        <v>0</v>
      </c>
      <c r="J411" s="295">
        <v>0</v>
      </c>
      <c r="K411" s="295">
        <v>0</v>
      </c>
      <c r="L411" s="295">
        <v>0</v>
      </c>
      <c r="M411" s="295">
        <v>0</v>
      </c>
      <c r="N411" s="291"/>
      <c r="O411" s="295">
        <v>3.315105585</v>
      </c>
      <c r="P411" s="295">
        <v>3.315105585</v>
      </c>
      <c r="Q411" s="295">
        <v>3.315105585</v>
      </c>
      <c r="R411" s="295">
        <v>3.315105585</v>
      </c>
      <c r="S411" s="295">
        <v>0</v>
      </c>
      <c r="T411" s="295">
        <v>0</v>
      </c>
      <c r="U411" s="295">
        <v>0</v>
      </c>
      <c r="V411" s="295">
        <v>0</v>
      </c>
      <c r="W411" s="295">
        <v>0</v>
      </c>
      <c r="X411" s="295">
        <v>0</v>
      </c>
      <c r="Y411" s="410">
        <v>0.93</v>
      </c>
      <c r="Z411" s="410">
        <v>7.0000000000000007E-2</v>
      </c>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7"/>
      <c r="O412" s="295"/>
      <c r="P412" s="295"/>
      <c r="Q412" s="295"/>
      <c r="R412" s="295"/>
      <c r="S412" s="295"/>
      <c r="T412" s="295"/>
      <c r="U412" s="295"/>
      <c r="V412" s="295"/>
      <c r="W412" s="295"/>
      <c r="X412" s="295"/>
      <c r="Y412" s="411">
        <f>Y411</f>
        <v>0.93</v>
      </c>
      <c r="Z412" s="411">
        <f>Z411</f>
        <v>7.0000000000000007E-2</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6"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49164.97233869</v>
      </c>
      <c r="E414" s="295">
        <v>49164.97233869</v>
      </c>
      <c r="F414" s="295">
        <v>49164.97233869</v>
      </c>
      <c r="G414" s="295">
        <v>49164.97233869</v>
      </c>
      <c r="H414" s="295">
        <v>49164.97233869</v>
      </c>
      <c r="I414" s="295">
        <v>49164.97233869</v>
      </c>
      <c r="J414" s="295">
        <v>49164.97233869</v>
      </c>
      <c r="K414" s="295">
        <v>49164.97233869</v>
      </c>
      <c r="L414" s="295">
        <v>49164.97233869</v>
      </c>
      <c r="M414" s="295">
        <v>49164.97233869</v>
      </c>
      <c r="N414" s="291"/>
      <c r="O414" s="295">
        <v>25.341802089000002</v>
      </c>
      <c r="P414" s="295">
        <v>25.341802089000002</v>
      </c>
      <c r="Q414" s="295">
        <v>25.341802089000002</v>
      </c>
      <c r="R414" s="295">
        <v>25.341802089000002</v>
      </c>
      <c r="S414" s="295">
        <v>25.341802089000002</v>
      </c>
      <c r="T414" s="295">
        <v>25.341802089000002</v>
      </c>
      <c r="U414" s="295">
        <v>25.341802089000002</v>
      </c>
      <c r="V414" s="295">
        <v>25.341802089000002</v>
      </c>
      <c r="W414" s="295">
        <v>25.341802089000002</v>
      </c>
      <c r="X414" s="295">
        <v>25.341802089000002</v>
      </c>
      <c r="Y414" s="41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7"/>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65789.744089999993</v>
      </c>
      <c r="E417" s="295">
        <v>61437.820910000002</v>
      </c>
      <c r="F417" s="295">
        <v>59307.402739999998</v>
      </c>
      <c r="G417" s="295">
        <v>59307.402739999998</v>
      </c>
      <c r="H417" s="295">
        <v>59307.402739999998</v>
      </c>
      <c r="I417" s="295">
        <v>59307.402739999998</v>
      </c>
      <c r="J417" s="295">
        <v>59307.402739999998</v>
      </c>
      <c r="K417" s="295">
        <v>59078.154569999999</v>
      </c>
      <c r="L417" s="295">
        <v>59078.154569999999</v>
      </c>
      <c r="M417" s="295">
        <v>50377.026660000003</v>
      </c>
      <c r="N417" s="291"/>
      <c r="O417" s="295">
        <v>5.0356807180000001</v>
      </c>
      <c r="P417" s="295">
        <v>4.7624787350000002</v>
      </c>
      <c r="Q417" s="295">
        <v>4.6287368369999999</v>
      </c>
      <c r="R417" s="295">
        <v>4.6287368369999999</v>
      </c>
      <c r="S417" s="295">
        <v>4.6287368369999999</v>
      </c>
      <c r="T417" s="295">
        <v>4.6287368369999999</v>
      </c>
      <c r="U417" s="295">
        <v>4.6287368369999999</v>
      </c>
      <c r="V417" s="295">
        <v>4.6025669550000003</v>
      </c>
      <c r="W417" s="295">
        <v>4.6025669550000003</v>
      </c>
      <c r="X417" s="295">
        <v>4.0563336459999997</v>
      </c>
      <c r="Y417" s="410">
        <v>0.93</v>
      </c>
      <c r="Z417" s="410">
        <v>7.0000000000000007E-2</v>
      </c>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7"/>
      <c r="O418" s="295"/>
      <c r="P418" s="295"/>
      <c r="Q418" s="295"/>
      <c r="R418" s="295"/>
      <c r="S418" s="295"/>
      <c r="T418" s="295"/>
      <c r="U418" s="295"/>
      <c r="V418" s="295"/>
      <c r="W418" s="295"/>
      <c r="X418" s="295"/>
      <c r="Y418" s="411">
        <f>Y417</f>
        <v>0.93</v>
      </c>
      <c r="Z418" s="411">
        <f>Z417</f>
        <v>7.0000000000000007E-2</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271275.94569999998</v>
      </c>
      <c r="E420" s="295">
        <v>235329.01730000001</v>
      </c>
      <c r="F420" s="295">
        <v>216595.46859999999</v>
      </c>
      <c r="G420" s="295">
        <v>216595.46859999999</v>
      </c>
      <c r="H420" s="295">
        <v>216595.46859999999</v>
      </c>
      <c r="I420" s="295">
        <v>216595.46859999999</v>
      </c>
      <c r="J420" s="295">
        <v>216595.46859999999</v>
      </c>
      <c r="K420" s="295">
        <v>216501.6427</v>
      </c>
      <c r="L420" s="295">
        <v>216501.6427</v>
      </c>
      <c r="M420" s="295">
        <v>201358.55590000001</v>
      </c>
      <c r="N420" s="291"/>
      <c r="O420" s="295">
        <v>17.75373424</v>
      </c>
      <c r="P420" s="295">
        <v>15.49708317</v>
      </c>
      <c r="Q420" s="295">
        <v>14.321041579999999</v>
      </c>
      <c r="R420" s="295">
        <v>14.321041579999999</v>
      </c>
      <c r="S420" s="295">
        <v>14.321041579999999</v>
      </c>
      <c r="T420" s="295">
        <v>14.321041579999999</v>
      </c>
      <c r="U420" s="295">
        <v>14.321041579999999</v>
      </c>
      <c r="V420" s="295">
        <v>14.31033087</v>
      </c>
      <c r="W420" s="295">
        <v>14.31033087</v>
      </c>
      <c r="X420" s="295">
        <v>13.35968877</v>
      </c>
      <c r="Y420" s="410">
        <v>0.93</v>
      </c>
      <c r="Z420" s="410">
        <v>7.0000000000000007E-2</v>
      </c>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7"/>
      <c r="O421" s="295"/>
      <c r="P421" s="295"/>
      <c r="Q421" s="295"/>
      <c r="R421" s="295"/>
      <c r="S421" s="295"/>
      <c r="T421" s="295"/>
      <c r="U421" s="295"/>
      <c r="V421" s="295"/>
      <c r="W421" s="295"/>
      <c r="X421" s="295"/>
      <c r="Y421" s="411">
        <f>Y420</f>
        <v>0.93</v>
      </c>
      <c r="Z421" s="411">
        <f>Z420</f>
        <v>7.0000000000000007E-2</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7"/>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s="755" customFormat="1" ht="15" outlineLevel="1">
      <c r="A436" s="751">
        <v>10</v>
      </c>
      <c r="B436" s="752" t="s">
        <v>22</v>
      </c>
      <c r="C436" s="746" t="s">
        <v>25</v>
      </c>
      <c r="D436" s="747">
        <v>236863.4307</v>
      </c>
      <c r="E436" s="747">
        <v>236863.4307</v>
      </c>
      <c r="F436" s="747">
        <v>236863.4307</v>
      </c>
      <c r="G436" s="747">
        <v>236863.4307</v>
      </c>
      <c r="H436" s="747">
        <v>236863.4307</v>
      </c>
      <c r="I436" s="747">
        <v>236863.4307</v>
      </c>
      <c r="J436" s="747">
        <v>236656.46849999999</v>
      </c>
      <c r="K436" s="747">
        <v>236656.46849999999</v>
      </c>
      <c r="L436" s="747">
        <v>211678.60159999999</v>
      </c>
      <c r="M436" s="747">
        <v>210801.8094</v>
      </c>
      <c r="N436" s="747">
        <v>12</v>
      </c>
      <c r="O436" s="747">
        <v>37.772739270000002</v>
      </c>
      <c r="P436" s="747">
        <v>37.772739270000002</v>
      </c>
      <c r="Q436" s="747">
        <v>37.772739270000002</v>
      </c>
      <c r="R436" s="747">
        <v>37.772739270000002</v>
      </c>
      <c r="S436" s="747">
        <v>37.772739270000002</v>
      </c>
      <c r="T436" s="747">
        <v>37.772739270000002</v>
      </c>
      <c r="U436" s="747">
        <v>37.642606999999998</v>
      </c>
      <c r="V436" s="747">
        <v>37.642606999999998</v>
      </c>
      <c r="W436" s="747">
        <v>30.47224697</v>
      </c>
      <c r="X436" s="747">
        <v>29.920943489999999</v>
      </c>
      <c r="Y436" s="748">
        <v>0.24299999999999999</v>
      </c>
      <c r="Z436" s="754"/>
      <c r="AA436" s="754">
        <v>0.71299999999999997</v>
      </c>
      <c r="AB436" s="754">
        <v>4.3999999999999997E-2</v>
      </c>
      <c r="AC436" s="748"/>
      <c r="AD436" s="748"/>
      <c r="AE436" s="748"/>
      <c r="AF436" s="748"/>
      <c r="AG436" s="748"/>
      <c r="AH436" s="748"/>
      <c r="AI436" s="748"/>
      <c r="AJ436" s="748"/>
      <c r="AK436" s="748"/>
      <c r="AL436" s="748"/>
      <c r="AM436" s="749">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0.24299999999999999</v>
      </c>
      <c r="Z437" s="411">
        <f>Z436</f>
        <v>0</v>
      </c>
      <c r="AA437" s="411">
        <f t="shared" ref="AA437:AL437" si="133">AA436</f>
        <v>0.71299999999999997</v>
      </c>
      <c r="AB437" s="411">
        <f t="shared" si="133"/>
        <v>4.3999999999999997E-2</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s="755" customFormat="1" ht="15" outlineLevel="1">
      <c r="A439" s="751">
        <v>11</v>
      </c>
      <c r="B439" s="756" t="s">
        <v>21</v>
      </c>
      <c r="C439" s="746" t="s">
        <v>25</v>
      </c>
      <c r="D439" s="747">
        <v>249247.13870000001</v>
      </c>
      <c r="E439" s="747">
        <v>244706.7003</v>
      </c>
      <c r="F439" s="747">
        <v>230891.8708</v>
      </c>
      <c r="G439" s="747">
        <v>125835.7792</v>
      </c>
      <c r="H439" s="747">
        <v>125835.7792</v>
      </c>
      <c r="I439" s="747">
        <v>125835.7792</v>
      </c>
      <c r="J439" s="747">
        <v>125835.7792</v>
      </c>
      <c r="K439" s="747">
        <v>125835.7792</v>
      </c>
      <c r="L439" s="747">
        <v>125835.7792</v>
      </c>
      <c r="M439" s="747">
        <v>125835.7792</v>
      </c>
      <c r="N439" s="747">
        <v>12</v>
      </c>
      <c r="O439" s="747">
        <v>70.897882640000006</v>
      </c>
      <c r="P439" s="747">
        <v>69.597785459999997</v>
      </c>
      <c r="Q439" s="747">
        <v>65.81264213</v>
      </c>
      <c r="R439" s="747">
        <v>35.615593250000003</v>
      </c>
      <c r="S439" s="747">
        <v>35.615593250000003</v>
      </c>
      <c r="T439" s="747">
        <v>35.615593250000003</v>
      </c>
      <c r="U439" s="747">
        <v>35.615593250000003</v>
      </c>
      <c r="V439" s="747">
        <v>35.615593250000003</v>
      </c>
      <c r="W439" s="747">
        <v>35.615593250000003</v>
      </c>
      <c r="X439" s="747">
        <v>35.615593250000003</v>
      </c>
      <c r="Y439" s="748">
        <v>1</v>
      </c>
      <c r="Z439" s="754"/>
      <c r="AA439" s="748"/>
      <c r="AB439" s="748"/>
      <c r="AC439" s="748"/>
      <c r="AD439" s="748"/>
      <c r="AE439" s="748"/>
      <c r="AF439" s="748"/>
      <c r="AG439" s="748"/>
      <c r="AH439" s="748"/>
      <c r="AI439" s="748"/>
      <c r="AJ439" s="748"/>
      <c r="AK439" s="748"/>
      <c r="AL439" s="748"/>
      <c r="AM439" s="749">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1</v>
      </c>
      <c r="Z440" s="411">
        <f>Z439</f>
        <v>0</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8"/>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v>65273.570059999998</v>
      </c>
      <c r="E448" s="295">
        <v>65273.570059999998</v>
      </c>
      <c r="F448" s="295">
        <v>65273.570059999998</v>
      </c>
      <c r="G448" s="295">
        <v>65273.570059999998</v>
      </c>
      <c r="H448" s="295">
        <v>0</v>
      </c>
      <c r="I448" s="295">
        <v>0</v>
      </c>
      <c r="J448" s="295">
        <v>0</v>
      </c>
      <c r="K448" s="295">
        <v>0</v>
      </c>
      <c r="L448" s="295">
        <v>0</v>
      </c>
      <c r="M448" s="295">
        <v>0</v>
      </c>
      <c r="N448" s="295">
        <v>12</v>
      </c>
      <c r="O448" s="295">
        <v>13.36693052</v>
      </c>
      <c r="P448" s="295">
        <v>13.36693052</v>
      </c>
      <c r="Q448" s="295">
        <v>13.36693052</v>
      </c>
      <c r="R448" s="295">
        <v>13.36693052</v>
      </c>
      <c r="S448" s="295">
        <v>0</v>
      </c>
      <c r="T448" s="295">
        <v>0</v>
      </c>
      <c r="U448" s="295">
        <v>0</v>
      </c>
      <c r="V448" s="295">
        <v>0</v>
      </c>
      <c r="W448" s="295">
        <v>0</v>
      </c>
      <c r="X448" s="295">
        <v>0</v>
      </c>
      <c r="Y448" s="415">
        <v>1</v>
      </c>
      <c r="Z448" s="415"/>
      <c r="AA448" s="468"/>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1</v>
      </c>
      <c r="Z449" s="411">
        <f>Z448</f>
        <v>0</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v>569.6336</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0">AA457</f>
        <v>1</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0</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0</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0</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v>46052.647850000001</v>
      </c>
      <c r="E477" s="295">
        <v>45813.500220000002</v>
      </c>
      <c r="F477" s="295">
        <v>41286.251980000001</v>
      </c>
      <c r="G477" s="295">
        <v>39979.219069999999</v>
      </c>
      <c r="H477" s="295">
        <v>38672.185669999999</v>
      </c>
      <c r="I477" s="295">
        <v>38672.185669999999</v>
      </c>
      <c r="J477" s="295">
        <v>38539.733</v>
      </c>
      <c r="K477" s="295">
        <v>38539.733</v>
      </c>
      <c r="L477" s="295">
        <v>19688.93129</v>
      </c>
      <c r="M477" s="295">
        <v>19688.93129</v>
      </c>
      <c r="N477" s="291"/>
      <c r="O477" s="295">
        <v>4.6447615459999998</v>
      </c>
      <c r="P477" s="295">
        <v>4.632480996</v>
      </c>
      <c r="Q477" s="295">
        <v>4.3978504660000004</v>
      </c>
      <c r="R477" s="295">
        <v>4.3296574300000001</v>
      </c>
      <c r="S477" s="295">
        <v>4.2614643909999996</v>
      </c>
      <c r="T477" s="295">
        <v>4.2614643909999996</v>
      </c>
      <c r="U477" s="295">
        <v>4.2545599430000003</v>
      </c>
      <c r="V477" s="295">
        <v>4.2545599430000003</v>
      </c>
      <c r="W477" s="295">
        <v>3.2773287309999999</v>
      </c>
      <c r="X477" s="295">
        <v>3.2773287309999999</v>
      </c>
      <c r="Y477" s="410">
        <v>1</v>
      </c>
      <c r="Z477" s="410">
        <v>0</v>
      </c>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7"/>
      <c r="O478" s="295"/>
      <c r="P478" s="295"/>
      <c r="Q478" s="295"/>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6"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v>44131.12</v>
      </c>
      <c r="E504" s="295">
        <v>44131.12</v>
      </c>
      <c r="F504" s="295">
        <v>44131.12</v>
      </c>
      <c r="G504" s="295">
        <v>44131.12</v>
      </c>
      <c r="H504" s="295">
        <v>44131.12</v>
      </c>
      <c r="I504" s="295">
        <v>44131.12</v>
      </c>
      <c r="J504" s="295">
        <v>44131.12</v>
      </c>
      <c r="K504" s="295">
        <v>44131.12</v>
      </c>
      <c r="L504" s="295">
        <v>44131.12</v>
      </c>
      <c r="M504" s="295">
        <v>44131.12</v>
      </c>
      <c r="N504" s="295">
        <v>0</v>
      </c>
      <c r="O504" s="295">
        <v>4.8330000000000002</v>
      </c>
      <c r="P504" s="295">
        <v>4.8330000000000002</v>
      </c>
      <c r="Q504" s="295">
        <v>4.8330000000000002</v>
      </c>
      <c r="R504" s="295">
        <v>4.8330000000000002</v>
      </c>
      <c r="S504" s="295">
        <v>4.8330000000000002</v>
      </c>
      <c r="T504" s="295">
        <v>4.8330000000000002</v>
      </c>
      <c r="U504" s="295">
        <v>4.8330000000000002</v>
      </c>
      <c r="V504" s="295">
        <v>4.8330000000000002</v>
      </c>
      <c r="W504" s="295">
        <v>4.8330000000000002</v>
      </c>
      <c r="X504" s="295">
        <v>4.8330000000000002</v>
      </c>
      <c r="Y504" s="410"/>
      <c r="Z504" s="410"/>
      <c r="AA504" s="410">
        <v>1</v>
      </c>
      <c r="AB504" s="410"/>
      <c r="AC504" s="410"/>
      <c r="AD504" s="410"/>
      <c r="AE504" s="410"/>
      <c r="AF504" s="410"/>
      <c r="AG504" s="410"/>
      <c r="AH504" s="410"/>
      <c r="AI504" s="410"/>
      <c r="AJ504" s="410"/>
      <c r="AK504" s="410"/>
      <c r="AL504" s="410"/>
      <c r="AM504" s="296">
        <f>SUM(Y504:AL504)</f>
        <v>1</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1</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v>52.733852589999998</v>
      </c>
      <c r="P507" s="295">
        <v>0</v>
      </c>
      <c r="Q507" s="295">
        <v>0</v>
      </c>
      <c r="R507" s="295">
        <v>0</v>
      </c>
      <c r="S507" s="295">
        <v>0</v>
      </c>
      <c r="T507" s="295">
        <v>0</v>
      </c>
      <c r="U507" s="295">
        <v>0</v>
      </c>
      <c r="V507" s="295">
        <v>0</v>
      </c>
      <c r="W507" s="295">
        <v>0</v>
      </c>
      <c r="X507" s="295">
        <v>0</v>
      </c>
      <c r="Y507" s="410">
        <v>0.93</v>
      </c>
      <c r="Z507" s="410">
        <v>7.0000000000000007E-2</v>
      </c>
      <c r="AA507" s="410"/>
      <c r="AB507" s="410"/>
      <c r="AC507" s="410"/>
      <c r="AD507" s="410"/>
      <c r="AE507" s="410"/>
      <c r="AF507" s="410"/>
      <c r="AG507" s="410"/>
      <c r="AH507" s="410"/>
      <c r="AI507" s="410"/>
      <c r="AJ507" s="410"/>
      <c r="AK507" s="410"/>
      <c r="AL507" s="410"/>
      <c r="AM507" s="296">
        <f>SUM(Y507:AL507)</f>
        <v>1</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0.93</v>
      </c>
      <c r="Z508" s="411">
        <f t="shared" ref="Z508:AL508" si="155">Z507</f>
        <v>7.0000000000000007E-2</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1062587.5854319506</v>
      </c>
      <c r="E513" s="329"/>
      <c r="F513" s="329"/>
      <c r="G513" s="329"/>
      <c r="H513" s="329"/>
      <c r="I513" s="329"/>
      <c r="J513" s="329"/>
      <c r="K513" s="329"/>
      <c r="L513" s="329"/>
      <c r="M513" s="329"/>
      <c r="N513" s="329"/>
      <c r="O513" s="329">
        <f>SUM(O408:O511)</f>
        <v>810.05612755212837</v>
      </c>
      <c r="P513" s="329"/>
      <c r="Q513" s="329"/>
      <c r="R513" s="329"/>
      <c r="S513" s="329"/>
      <c r="T513" s="329"/>
      <c r="U513" s="329"/>
      <c r="V513" s="329"/>
      <c r="W513" s="329"/>
      <c r="X513" s="329"/>
      <c r="Y513" s="329">
        <f>IF(Y407="kWh",SUMPRODUCT(D408:D511,Y408:Y511))</f>
        <v>813121.01898722246</v>
      </c>
      <c r="Z513" s="329">
        <f>IF(Z407="kWh",SUMPRODUCT(D408:D511,Z408:Z511))</f>
        <v>26029.829404828251</v>
      </c>
      <c r="AA513" s="329">
        <f>IF(AA407="kW",SUMPRODUCT(N408:N511,O408:O511,AA408:AA511),SUMPRODUCT(D408:D511,AA408:AA511))</f>
        <v>323.18355719412</v>
      </c>
      <c r="AB513" s="329">
        <f>IF(AB407="kW",SUMPRODUCT(N408:N511,O408:O511,AB408:AB511),SUMPRODUCT(D408:D511,AB408:AB511))</f>
        <v>10421.9909508</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7">Z137*Z516</f>
        <v>0</v>
      </c>
      <c r="AA517" s="378">
        <f t="shared" si="157"/>
        <v>0</v>
      </c>
      <c r="AB517" s="378">
        <f t="shared" si="157"/>
        <v>0</v>
      </c>
      <c r="AC517" s="378">
        <f t="shared" si="157"/>
        <v>0</v>
      </c>
      <c r="AD517" s="378">
        <f t="shared" si="157"/>
        <v>0</v>
      </c>
      <c r="AE517" s="378">
        <f t="shared" si="157"/>
        <v>0</v>
      </c>
      <c r="AF517" s="378">
        <f t="shared" si="157"/>
        <v>0</v>
      </c>
      <c r="AG517" s="378">
        <f t="shared" si="157"/>
        <v>0</v>
      </c>
      <c r="AH517" s="378">
        <f t="shared" si="157"/>
        <v>0</v>
      </c>
      <c r="AI517" s="378">
        <f t="shared" si="157"/>
        <v>0</v>
      </c>
      <c r="AJ517" s="378">
        <f t="shared" si="157"/>
        <v>0</v>
      </c>
      <c r="AK517" s="378">
        <f t="shared" si="157"/>
        <v>0</v>
      </c>
      <c r="AL517" s="378">
        <f t="shared" si="157"/>
        <v>0</v>
      </c>
      <c r="AM517" s="627">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8">Z266*Z516</f>
        <v>0</v>
      </c>
      <c r="AA518" s="378">
        <f t="shared" si="158"/>
        <v>0</v>
      </c>
      <c r="AB518" s="378">
        <f t="shared" si="158"/>
        <v>0</v>
      </c>
      <c r="AC518" s="378">
        <f t="shared" si="158"/>
        <v>0</v>
      </c>
      <c r="AD518" s="378">
        <f t="shared" si="158"/>
        <v>0</v>
      </c>
      <c r="AE518" s="378">
        <f t="shared" si="158"/>
        <v>0</v>
      </c>
      <c r="AF518" s="378">
        <f t="shared" si="158"/>
        <v>0</v>
      </c>
      <c r="AG518" s="378">
        <f t="shared" si="158"/>
        <v>0</v>
      </c>
      <c r="AH518" s="378">
        <f t="shared" si="158"/>
        <v>0</v>
      </c>
      <c r="AI518" s="378">
        <f t="shared" si="158"/>
        <v>0</v>
      </c>
      <c r="AJ518" s="378">
        <f t="shared" si="158"/>
        <v>0</v>
      </c>
      <c r="AK518" s="378">
        <f t="shared" si="158"/>
        <v>0</v>
      </c>
      <c r="AL518" s="378">
        <f t="shared" si="158"/>
        <v>0</v>
      </c>
      <c r="AM518" s="627">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9">Z395*Z516</f>
        <v>0</v>
      </c>
      <c r="AA519" s="378">
        <f t="shared" si="159"/>
        <v>0</v>
      </c>
      <c r="AB519" s="378">
        <f t="shared" si="159"/>
        <v>0</v>
      </c>
      <c r="AC519" s="378">
        <f t="shared" si="159"/>
        <v>0</v>
      </c>
      <c r="AD519" s="378">
        <f t="shared" si="159"/>
        <v>0</v>
      </c>
      <c r="AE519" s="378">
        <f t="shared" si="159"/>
        <v>0</v>
      </c>
      <c r="AF519" s="378">
        <f t="shared" si="159"/>
        <v>0</v>
      </c>
      <c r="AG519" s="378">
        <f t="shared" si="159"/>
        <v>0</v>
      </c>
      <c r="AH519" s="378">
        <f t="shared" si="159"/>
        <v>0</v>
      </c>
      <c r="AI519" s="378">
        <f t="shared" si="159"/>
        <v>0</v>
      </c>
      <c r="AJ519" s="378">
        <f t="shared" si="159"/>
        <v>0</v>
      </c>
      <c r="AK519" s="378">
        <f t="shared" si="159"/>
        <v>0</v>
      </c>
      <c r="AL519" s="378">
        <f t="shared" si="159"/>
        <v>0</v>
      </c>
      <c r="AM519" s="627">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0">Z513*Z516</f>
        <v>0</v>
      </c>
      <c r="AA520" s="378">
        <f t="shared" si="160"/>
        <v>0</v>
      </c>
      <c r="AB520" s="378">
        <f t="shared" si="160"/>
        <v>0</v>
      </c>
      <c r="AC520" s="378">
        <f t="shared" si="160"/>
        <v>0</v>
      </c>
      <c r="AD520" s="378">
        <f t="shared" si="160"/>
        <v>0</v>
      </c>
      <c r="AE520" s="378">
        <f t="shared" si="160"/>
        <v>0</v>
      </c>
      <c r="AF520" s="378">
        <f t="shared" si="160"/>
        <v>0</v>
      </c>
      <c r="AG520" s="378">
        <f t="shared" si="160"/>
        <v>0</v>
      </c>
      <c r="AH520" s="378">
        <f t="shared" si="160"/>
        <v>0</v>
      </c>
      <c r="AI520" s="378">
        <f>AI513*AI516</f>
        <v>0</v>
      </c>
      <c r="AJ520" s="378">
        <f t="shared" si="160"/>
        <v>0</v>
      </c>
      <c r="AK520" s="378">
        <f t="shared" si="160"/>
        <v>0</v>
      </c>
      <c r="AL520" s="378">
        <f>AL513*AL516</f>
        <v>0</v>
      </c>
      <c r="AM520" s="627">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1">SUM(Z517:Z520)</f>
        <v>0</v>
      </c>
      <c r="AA521" s="346">
        <f t="shared" si="161"/>
        <v>0</v>
      </c>
      <c r="AB521" s="346">
        <f t="shared" si="161"/>
        <v>0</v>
      </c>
      <c r="AC521" s="346">
        <f t="shared" si="161"/>
        <v>0</v>
      </c>
      <c r="AD521" s="346">
        <f t="shared" si="161"/>
        <v>0</v>
      </c>
      <c r="AE521" s="346">
        <f t="shared" si="161"/>
        <v>0</v>
      </c>
      <c r="AF521" s="346">
        <f t="shared" si="161"/>
        <v>0</v>
      </c>
      <c r="AG521" s="346">
        <f t="shared" si="161"/>
        <v>0</v>
      </c>
      <c r="AH521" s="346">
        <f t="shared" si="161"/>
        <v>0</v>
      </c>
      <c r="AI521" s="346">
        <f t="shared" si="161"/>
        <v>0</v>
      </c>
      <c r="AJ521" s="346">
        <f t="shared" si="161"/>
        <v>0</v>
      </c>
      <c r="AK521" s="346">
        <f t="shared" si="161"/>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2">Z514*Z516</f>
        <v>0</v>
      </c>
      <c r="AA522" s="347">
        <f>AA514*AA516</f>
        <v>0</v>
      </c>
      <c r="AB522" s="347">
        <f t="shared" si="162"/>
        <v>0</v>
      </c>
      <c r="AC522" s="347">
        <f t="shared" si="162"/>
        <v>0</v>
      </c>
      <c r="AD522" s="347">
        <f>AD514*AD516</f>
        <v>0</v>
      </c>
      <c r="AE522" s="347">
        <f t="shared" si="162"/>
        <v>0</v>
      </c>
      <c r="AF522" s="347">
        <f t="shared" si="162"/>
        <v>0</v>
      </c>
      <c r="AG522" s="347">
        <f t="shared" si="162"/>
        <v>0</v>
      </c>
      <c r="AH522" s="347">
        <f t="shared" si="162"/>
        <v>0</v>
      </c>
      <c r="AI522" s="347">
        <f t="shared" si="162"/>
        <v>0</v>
      </c>
      <c r="AJ522" s="347">
        <f t="shared" si="162"/>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770863.50098782242</v>
      </c>
      <c r="Z526" s="291">
        <f>SUMPRODUCT(E408:E511,Z408:Z511)</f>
        <v>23208.909794228253</v>
      </c>
      <c r="AA526" s="291">
        <f>IF(AA407="kW",SUMPRODUCT(N408:N511,P408:P511,AA408:AA511),SUMPRODUCT(E408:E511,AA408:AA511))</f>
        <v>323.18355719412</v>
      </c>
      <c r="AB526" s="291">
        <f>IF(AB407="kW",SUMPRODUCT(N408:N511,P408:P511,AB408:AB511),SUMPRODUCT(E408:E511,AB408:AB511))</f>
        <v>10421.9909508</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733117.93405872234</v>
      </c>
      <c r="Z527" s="291">
        <f>SUMPRODUCT(F408:F511,Z408:Z511)</f>
        <v>21748.43211332825</v>
      </c>
      <c r="AA527" s="291">
        <f>IF(AA407="kW",SUMPRODUCT(N408:N511,Q408:Q511,AA408:AA511),SUMPRODUCT(F408:F511,AA408:AA511))</f>
        <v>323.18355719412</v>
      </c>
      <c r="AB527" s="291">
        <f>IF(AB407="kW",SUMPRODUCT(N408:N511,Q408:Q511,AB408:AB511),SUMPRODUCT(F408:F511,AB408:AB511))</f>
        <v>10421.9909508</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626560.61058204644</v>
      </c>
      <c r="Z528" s="291">
        <f>SUMPRODUCT(G408:G511,Z408:Z511)</f>
        <v>21733.814986804253</v>
      </c>
      <c r="AA528" s="291">
        <f>IF(AA407="kW",SUMPRODUCT(N408:N511,R408:R511,AA408:AA511),SUMPRODUCT(G408:G511,AA408:AA511))</f>
        <v>323.18355719412</v>
      </c>
      <c r="AB528" s="291">
        <f>IF(AB407="kW",SUMPRODUCT(N408:N511,R408:R511,AB408:AB511),SUMPRODUCT(G408:G511,AB408:AB511))</f>
        <v>10421.9909508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541875.14411737362</v>
      </c>
      <c r="Z529" s="291">
        <f>SUMPRODUCT(H408:H511,Z408:Z511)</f>
        <v>20371.08336279662</v>
      </c>
      <c r="AA529" s="291">
        <f>IF(AA407="kW",SUMPRODUCT(N408:N511,S408:S511,AA408:AA511),SUMPRODUCT(H408:H511,AA408:AA511))</f>
        <v>323.18355719412</v>
      </c>
      <c r="AB529" s="291">
        <f>IF(AB407="kW",SUMPRODUCT(N408:N511,S408:S511,AB408:AB511),SUMPRODUCT(H408:H511,AB408:AB511))</f>
        <v>10421.9909508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527820.42121498997</v>
      </c>
      <c r="Z530" s="291">
        <f>SUMPRODUCT(I408:I511,Z408:Z511)</f>
        <v>19313.200993800001</v>
      </c>
      <c r="AA530" s="291">
        <f>IF(AA407="kW",SUMPRODUCT(N408:N511,T408:T511,AA408:AA511),SUMPRODUCT(I408:I511,AA408:AA511))</f>
        <v>323.18355719412</v>
      </c>
      <c r="AB530" s="291">
        <f>IF(AB407="kW",SUMPRODUCT(N408:N511,T408:T511,AB408:AB511),SUMPRODUCT(I408:I511,AB408:AB511))</f>
        <v>10421.9909508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527637.67673038994</v>
      </c>
      <c r="Z531" s="326">
        <f>SUMPRODUCT(J408:J511,Z408:Z511)</f>
        <v>19313.200993800001</v>
      </c>
      <c r="AA531" s="326">
        <f>IF(AA407="kW",SUMPRODUCT(N408:N511,U408:U511,AA408:AA511),SUMPRODUCT(J408:J511,AA408:AA511))</f>
        <v>322.07014549199999</v>
      </c>
      <c r="AB531" s="326">
        <f>IF(AB407="kW",SUMPRODUCT(N408:N511,U408:U511,AB408:AB511),SUMPRODUCT(J408:J511,AB408:AB511))</f>
        <v>10412.884613999999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3"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abSelected="1" view="pageBreakPreview" topLeftCell="A34" zoomScale="60" zoomScaleNormal="70" workbookViewId="0">
      <pane xSplit="3" ySplit="2" topLeftCell="D560" activePane="bottomRight" state="frozen"/>
      <selection activeCell="A34" sqref="A34"/>
      <selection pane="topRight" activeCell="D34" sqref="D34"/>
      <selection pane="bottomLeft" activeCell="A36" sqref="A36"/>
      <selection pane="bottomRight" activeCell="B579" sqref="B579"/>
    </sheetView>
  </sheetViews>
  <sheetFormatPr defaultColWidth="9.109375" defaultRowHeight="14.4" outlineLevelRow="1" outlineLevelCol="1"/>
  <cols>
    <col min="1" max="1" width="4.5546875" style="521" customWidth="1"/>
    <col min="2" max="2" width="44.109375" style="427" customWidth="1"/>
    <col min="3" max="3" width="13.44140625" style="427" customWidth="1"/>
    <col min="4" max="4" width="17" style="427" customWidth="1"/>
    <col min="5" max="5" width="13.44140625" style="427" bestFit="1" customWidth="1" outlineLevel="1"/>
    <col min="6" max="13" width="13" style="427" bestFit="1" customWidth="1" outlineLevel="1"/>
    <col min="14" max="14" width="13.5546875" style="427" customWidth="1" outlineLevel="1"/>
    <col min="15" max="15" width="15.6640625" style="427" customWidth="1"/>
    <col min="16" max="24" width="9.109375" style="427" customWidth="1" outlineLevel="1"/>
    <col min="25" max="25" width="16.5546875" style="742" customWidth="1"/>
    <col min="26" max="27" width="15" style="742" customWidth="1"/>
    <col min="28" max="28" width="17.6640625" style="742" customWidth="1"/>
    <col min="29" max="29" width="19.6640625" style="742" customWidth="1"/>
    <col min="30" max="30" width="18.6640625" style="742" customWidth="1"/>
    <col min="31" max="35" width="14.88671875" style="742" customWidth="1"/>
    <col min="36" max="38" width="17.33203125" style="742" customWidth="1"/>
    <col min="39" max="39" width="14.5546875" style="742" customWidth="1"/>
    <col min="40" max="40" width="11.6640625" style="427" customWidth="1"/>
    <col min="41" max="16384" width="9.109375" style="427"/>
  </cols>
  <sheetData>
    <row r="13" spans="2:39" ht="15" thickBot="1"/>
    <row r="14" spans="2:39" ht="26.25" customHeight="1" thickBot="1">
      <c r="B14" s="835"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70"/>
      <c r="Z14" s="270"/>
      <c r="AA14" s="270"/>
      <c r="AB14" s="270"/>
      <c r="AC14" s="270"/>
      <c r="AD14" s="270"/>
      <c r="AE14" s="270"/>
      <c r="AF14" s="270"/>
      <c r="AG14" s="270"/>
      <c r="AH14" s="270"/>
      <c r="AI14" s="270"/>
      <c r="AJ14" s="270"/>
      <c r="AK14" s="270"/>
      <c r="AL14" s="270"/>
      <c r="AM14" s="270"/>
    </row>
    <row r="15" spans="2:39" ht="26.25" customHeight="1" thickBot="1">
      <c r="B15" s="83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70"/>
      <c r="Z15" s="270"/>
      <c r="AA15" s="270"/>
      <c r="AB15" s="270"/>
      <c r="AC15" s="270"/>
      <c r="AD15" s="270"/>
      <c r="AE15" s="270"/>
      <c r="AF15" s="270"/>
      <c r="AG15" s="270"/>
      <c r="AH15" s="270"/>
      <c r="AI15" s="270"/>
      <c r="AJ15" s="270"/>
      <c r="AK15" s="270"/>
      <c r="AL15" s="270"/>
      <c r="AM15" s="270"/>
    </row>
    <row r="16" spans="2:39" ht="28.5" customHeight="1" thickBot="1">
      <c r="B16" s="835"/>
      <c r="C16" s="816" t="s">
        <v>551</v>
      </c>
      <c r="D16" s="817"/>
      <c r="E16" s="265"/>
      <c r="F16" s="265"/>
      <c r="G16" s="265"/>
      <c r="H16" s="265"/>
      <c r="I16" s="265"/>
      <c r="J16" s="265"/>
      <c r="K16" s="265"/>
      <c r="L16" s="265"/>
      <c r="M16" s="265"/>
      <c r="N16" s="265"/>
      <c r="O16" s="265"/>
      <c r="P16" s="265"/>
      <c r="Q16" s="265"/>
      <c r="R16" s="265"/>
      <c r="S16" s="265"/>
      <c r="T16" s="265"/>
      <c r="U16" s="265"/>
      <c r="V16" s="265"/>
      <c r="W16" s="265"/>
      <c r="X16" s="265"/>
      <c r="Y16" s="270"/>
      <c r="Z16" s="270"/>
      <c r="AA16" s="270"/>
      <c r="AB16" s="270"/>
      <c r="AC16" s="270"/>
      <c r="AD16" s="270"/>
      <c r="AE16" s="270"/>
      <c r="AF16" s="270"/>
      <c r="AG16" s="270"/>
      <c r="AH16" s="270"/>
      <c r="AI16" s="270"/>
      <c r="AJ16" s="270"/>
      <c r="AK16" s="270"/>
      <c r="AL16" s="270"/>
      <c r="AM16" s="270"/>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70"/>
      <c r="Z17" s="270"/>
      <c r="AA17" s="270"/>
      <c r="AB17" s="270"/>
      <c r="AC17" s="270"/>
      <c r="AD17" s="270"/>
      <c r="AE17" s="270"/>
      <c r="AF17" s="270"/>
      <c r="AG17" s="270"/>
      <c r="AH17" s="270"/>
      <c r="AI17" s="270"/>
      <c r="AJ17" s="270"/>
      <c r="AK17" s="270"/>
      <c r="AL17" s="270"/>
      <c r="AM17" s="270"/>
    </row>
    <row r="18" spans="2:39" ht="71.25" customHeight="1">
      <c r="B18" s="835" t="s">
        <v>505</v>
      </c>
      <c r="C18" s="834" t="s">
        <v>664</v>
      </c>
      <c r="D18" s="834"/>
      <c r="E18" s="834"/>
      <c r="F18" s="834"/>
      <c r="G18" s="834"/>
      <c r="H18" s="834"/>
      <c r="I18" s="834"/>
      <c r="J18" s="834"/>
      <c r="K18" s="834"/>
      <c r="L18" s="834"/>
      <c r="M18" s="834"/>
      <c r="N18" s="834"/>
      <c r="O18" s="834"/>
      <c r="P18" s="834"/>
      <c r="Q18" s="834"/>
      <c r="R18" s="834"/>
      <c r="S18" s="834"/>
      <c r="T18" s="834"/>
      <c r="U18" s="834"/>
      <c r="V18" s="834"/>
      <c r="W18" s="834"/>
      <c r="X18" s="834"/>
      <c r="Y18" s="741"/>
      <c r="Z18" s="741"/>
      <c r="AA18" s="741"/>
      <c r="AB18" s="741"/>
      <c r="AC18" s="741"/>
      <c r="AD18" s="741"/>
      <c r="AE18" s="270"/>
      <c r="AF18" s="270"/>
      <c r="AG18" s="270"/>
      <c r="AH18" s="270"/>
      <c r="AI18" s="270"/>
      <c r="AJ18" s="270"/>
      <c r="AK18" s="270"/>
      <c r="AL18" s="270"/>
      <c r="AM18" s="270"/>
    </row>
    <row r="19" spans="2:39" ht="45.75" customHeight="1">
      <c r="B19" s="835"/>
      <c r="C19" s="834" t="s">
        <v>569</v>
      </c>
      <c r="D19" s="834"/>
      <c r="E19" s="834"/>
      <c r="F19" s="834"/>
      <c r="G19" s="834"/>
      <c r="H19" s="834"/>
      <c r="I19" s="834"/>
      <c r="J19" s="834"/>
      <c r="K19" s="834"/>
      <c r="L19" s="834"/>
      <c r="M19" s="834"/>
      <c r="N19" s="834"/>
      <c r="O19" s="834"/>
      <c r="P19" s="834"/>
      <c r="Q19" s="834"/>
      <c r="R19" s="834"/>
      <c r="S19" s="834"/>
      <c r="T19" s="834"/>
      <c r="U19" s="834"/>
      <c r="V19" s="834"/>
      <c r="W19" s="834"/>
      <c r="X19" s="834"/>
      <c r="Y19" s="741"/>
      <c r="Z19" s="741"/>
      <c r="AA19" s="741"/>
      <c r="AB19" s="741"/>
      <c r="AC19" s="741"/>
      <c r="AD19" s="741"/>
      <c r="AE19" s="270"/>
      <c r="AF19" s="270"/>
      <c r="AG19" s="270"/>
      <c r="AH19" s="270"/>
      <c r="AI19" s="270"/>
      <c r="AJ19" s="270"/>
      <c r="AK19" s="270"/>
      <c r="AL19" s="270"/>
      <c r="AM19" s="270"/>
    </row>
    <row r="20" spans="2:39" ht="62.25" customHeight="1">
      <c r="B20" s="273"/>
      <c r="C20" s="834" t="s">
        <v>567</v>
      </c>
      <c r="D20" s="834"/>
      <c r="E20" s="834"/>
      <c r="F20" s="834"/>
      <c r="G20" s="834"/>
      <c r="H20" s="834"/>
      <c r="I20" s="834"/>
      <c r="J20" s="834"/>
      <c r="K20" s="834"/>
      <c r="L20" s="834"/>
      <c r="M20" s="834"/>
      <c r="N20" s="834"/>
      <c r="O20" s="834"/>
      <c r="P20" s="834"/>
      <c r="Q20" s="834"/>
      <c r="R20" s="834"/>
      <c r="S20" s="834"/>
      <c r="T20" s="834"/>
      <c r="U20" s="834"/>
      <c r="V20" s="834"/>
      <c r="W20" s="834"/>
      <c r="X20" s="834"/>
      <c r="Y20" s="741"/>
      <c r="Z20" s="741"/>
      <c r="AA20" s="741"/>
      <c r="AB20" s="741"/>
      <c r="AC20" s="741"/>
      <c r="AD20" s="741"/>
      <c r="AE20" s="741"/>
      <c r="AF20" s="270"/>
      <c r="AG20" s="270"/>
      <c r="AH20" s="270"/>
      <c r="AI20" s="270"/>
      <c r="AJ20" s="270"/>
      <c r="AK20" s="270"/>
      <c r="AL20" s="270"/>
      <c r="AM20" s="270"/>
    </row>
    <row r="21" spans="2:39" ht="37.5" customHeight="1">
      <c r="B21" s="273"/>
      <c r="C21" s="834" t="s">
        <v>633</v>
      </c>
      <c r="D21" s="834"/>
      <c r="E21" s="834"/>
      <c r="F21" s="834"/>
      <c r="G21" s="834"/>
      <c r="H21" s="834"/>
      <c r="I21" s="834"/>
      <c r="J21" s="834"/>
      <c r="K21" s="834"/>
      <c r="L21" s="834"/>
      <c r="M21" s="834"/>
      <c r="N21" s="834"/>
      <c r="O21" s="834"/>
      <c r="P21" s="834"/>
      <c r="Q21" s="834"/>
      <c r="R21" s="834"/>
      <c r="S21" s="834"/>
      <c r="T21" s="834"/>
      <c r="U21" s="834"/>
      <c r="V21" s="834"/>
      <c r="W21" s="834"/>
      <c r="X21" s="834"/>
      <c r="Y21" s="741"/>
      <c r="Z21" s="741"/>
      <c r="AA21" s="741"/>
      <c r="AB21" s="741"/>
      <c r="AC21" s="741"/>
      <c r="AD21" s="741"/>
      <c r="AE21" s="741"/>
      <c r="AF21" s="270"/>
      <c r="AG21" s="270"/>
      <c r="AH21" s="270"/>
      <c r="AI21" s="270"/>
      <c r="AJ21" s="270"/>
      <c r="AK21" s="270"/>
      <c r="AL21" s="270"/>
      <c r="AM21" s="270"/>
    </row>
    <row r="22" spans="2:39" ht="54.75" customHeight="1">
      <c r="B22" s="273"/>
      <c r="C22" s="834" t="s">
        <v>617</v>
      </c>
      <c r="D22" s="834"/>
      <c r="E22" s="834"/>
      <c r="F22" s="834"/>
      <c r="G22" s="834"/>
      <c r="H22" s="834"/>
      <c r="I22" s="834"/>
      <c r="J22" s="834"/>
      <c r="K22" s="834"/>
      <c r="L22" s="834"/>
      <c r="M22" s="834"/>
      <c r="N22" s="834"/>
      <c r="O22" s="834"/>
      <c r="P22" s="834"/>
      <c r="Q22" s="834"/>
      <c r="R22" s="834"/>
      <c r="S22" s="834"/>
      <c r="T22" s="834"/>
      <c r="U22" s="834"/>
      <c r="V22" s="834"/>
      <c r="W22" s="834"/>
      <c r="X22" s="834"/>
      <c r="Y22" s="741"/>
      <c r="Z22" s="741"/>
      <c r="AA22" s="741"/>
      <c r="AB22" s="741"/>
      <c r="AC22" s="741"/>
      <c r="AD22" s="741"/>
      <c r="AE22" s="741"/>
      <c r="AF22" s="270"/>
      <c r="AG22" s="270"/>
      <c r="AH22" s="270"/>
      <c r="AI22" s="270"/>
      <c r="AJ22" s="270"/>
      <c r="AK22" s="270"/>
      <c r="AL22" s="270"/>
      <c r="AM22" s="270"/>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741"/>
      <c r="Z23" s="741"/>
      <c r="AA23" s="741"/>
      <c r="AB23" s="741"/>
      <c r="AC23" s="741"/>
      <c r="AD23" s="741"/>
      <c r="AE23" s="741"/>
      <c r="AF23" s="270"/>
      <c r="AG23" s="270"/>
      <c r="AH23" s="270"/>
      <c r="AI23" s="270"/>
      <c r="AJ23" s="270"/>
      <c r="AK23" s="270"/>
      <c r="AL23" s="270"/>
      <c r="AM23" s="270"/>
    </row>
    <row r="24" spans="2:39" ht="15">
      <c r="B24" s="835"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741"/>
      <c r="Z24" s="741"/>
      <c r="AA24" s="741"/>
      <c r="AB24" s="741"/>
      <c r="AC24" s="741"/>
      <c r="AD24" s="741"/>
      <c r="AE24" s="741"/>
      <c r="AF24" s="270"/>
      <c r="AG24" s="270"/>
      <c r="AH24" s="270"/>
      <c r="AI24" s="270"/>
      <c r="AJ24" s="270"/>
      <c r="AK24" s="270"/>
      <c r="AL24" s="270"/>
      <c r="AM24" s="270"/>
    </row>
    <row r="25" spans="2:39" ht="15">
      <c r="B25" s="835"/>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741"/>
      <c r="Z25" s="741"/>
      <c r="AA25" s="741"/>
      <c r="AB25" s="741"/>
      <c r="AC25" s="741"/>
      <c r="AD25" s="741"/>
      <c r="AE25" s="741"/>
      <c r="AF25" s="270"/>
      <c r="AG25" s="270"/>
      <c r="AH25" s="270"/>
      <c r="AI25" s="270"/>
      <c r="AJ25" s="270"/>
      <c r="AK25" s="270"/>
      <c r="AL25" s="270"/>
      <c r="AM25" s="270"/>
    </row>
    <row r="26" spans="2:39" ht="15.6">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741"/>
      <c r="Z26" s="741"/>
      <c r="AA26" s="741"/>
      <c r="AB26" s="741"/>
      <c r="AC26" s="741"/>
      <c r="AD26" s="741"/>
      <c r="AE26" s="741"/>
      <c r="AF26" s="270"/>
      <c r="AG26" s="270"/>
      <c r="AH26" s="270"/>
      <c r="AI26" s="270"/>
      <c r="AJ26" s="270"/>
      <c r="AK26" s="270"/>
      <c r="AL26" s="270"/>
      <c r="AM26" s="270"/>
    </row>
    <row r="27" spans="2:39" ht="15.6">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741"/>
      <c r="Z27" s="741"/>
      <c r="AA27" s="741"/>
      <c r="AB27" s="741"/>
      <c r="AC27" s="741"/>
      <c r="AD27" s="741"/>
      <c r="AE27" s="741"/>
      <c r="AF27" s="270"/>
      <c r="AG27" s="270"/>
      <c r="AH27" s="270"/>
      <c r="AI27" s="270"/>
      <c r="AJ27" s="270"/>
      <c r="AK27" s="270"/>
      <c r="AL27" s="270"/>
      <c r="AM27" s="270"/>
    </row>
    <row r="28" spans="2:39" ht="15.6">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741"/>
      <c r="Z28" s="741"/>
      <c r="AA28" s="741"/>
      <c r="AB28" s="741"/>
      <c r="AC28" s="741"/>
      <c r="AD28" s="741"/>
      <c r="AE28" s="741"/>
      <c r="AF28" s="270"/>
      <c r="AG28" s="270"/>
      <c r="AH28" s="270"/>
      <c r="AI28" s="270"/>
      <c r="AJ28" s="270"/>
      <c r="AK28" s="270"/>
      <c r="AL28" s="270"/>
      <c r="AM28" s="270"/>
    </row>
    <row r="29" spans="2:39" ht="15.6">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741"/>
      <c r="Z29" s="741"/>
      <c r="AA29" s="741"/>
      <c r="AB29" s="741"/>
      <c r="AC29" s="741"/>
      <c r="AD29" s="741"/>
      <c r="AE29" s="741"/>
      <c r="AF29" s="270"/>
      <c r="AG29" s="270"/>
      <c r="AH29" s="270"/>
      <c r="AI29" s="270"/>
      <c r="AJ29" s="270"/>
      <c r="AK29" s="270"/>
      <c r="AL29" s="270"/>
      <c r="AM29" s="270"/>
    </row>
    <row r="30" spans="2:39" ht="15.6">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741"/>
      <c r="Z30" s="741"/>
      <c r="AA30" s="741"/>
      <c r="AB30" s="741"/>
      <c r="AC30" s="741"/>
      <c r="AD30" s="741"/>
      <c r="AE30" s="741"/>
      <c r="AF30" s="270"/>
      <c r="AG30" s="270"/>
      <c r="AH30" s="270"/>
      <c r="AI30" s="270"/>
      <c r="AJ30" s="270"/>
      <c r="AK30" s="270"/>
      <c r="AL30" s="270"/>
      <c r="AM30" s="270"/>
    </row>
    <row r="31" spans="2:39" ht="15.6">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741"/>
      <c r="Z31" s="741"/>
      <c r="AA31" s="741"/>
      <c r="AB31" s="741"/>
      <c r="AC31" s="741"/>
      <c r="AD31" s="741"/>
      <c r="AE31" s="741"/>
      <c r="AF31" s="270"/>
      <c r="AG31" s="270"/>
      <c r="AH31" s="270"/>
      <c r="AI31" s="270"/>
      <c r="AJ31" s="270"/>
      <c r="AK31" s="270"/>
      <c r="AL31" s="270"/>
      <c r="AM31" s="270"/>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5"/>
      <c r="Z32" s="255"/>
      <c r="AA32" s="255"/>
      <c r="AB32" s="255"/>
      <c r="AC32" s="255"/>
      <c r="AD32" s="255"/>
      <c r="AE32" s="255"/>
      <c r="AF32" s="255"/>
      <c r="AG32" s="255"/>
      <c r="AH32" s="255"/>
      <c r="AI32" s="255"/>
      <c r="AJ32" s="255"/>
      <c r="AK32" s="255"/>
      <c r="AL32" s="255"/>
      <c r="AM32" s="255"/>
    </row>
    <row r="33" spans="1:39" ht="15.6">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5" t="s">
        <v>211</v>
      </c>
      <c r="C34" s="827" t="s">
        <v>33</v>
      </c>
      <c r="D34" s="284" t="s">
        <v>422</v>
      </c>
      <c r="E34" s="829" t="s">
        <v>209</v>
      </c>
      <c r="F34" s="830"/>
      <c r="G34" s="830"/>
      <c r="H34" s="830"/>
      <c r="I34" s="830"/>
      <c r="J34" s="830"/>
      <c r="K34" s="830"/>
      <c r="L34" s="830"/>
      <c r="M34" s="831"/>
      <c r="N34" s="832" t="s">
        <v>213</v>
      </c>
      <c r="O34" s="284" t="s">
        <v>423</v>
      </c>
      <c r="P34" s="829" t="s">
        <v>212</v>
      </c>
      <c r="Q34" s="830"/>
      <c r="R34" s="830"/>
      <c r="S34" s="830"/>
      <c r="T34" s="830"/>
      <c r="U34" s="830"/>
      <c r="V34" s="830"/>
      <c r="W34" s="830"/>
      <c r="X34" s="831"/>
      <c r="Y34" s="822" t="s">
        <v>243</v>
      </c>
      <c r="Z34" s="823"/>
      <c r="AA34" s="823"/>
      <c r="AB34" s="823"/>
      <c r="AC34" s="823"/>
      <c r="AD34" s="823"/>
      <c r="AE34" s="823"/>
      <c r="AF34" s="823"/>
      <c r="AG34" s="823"/>
      <c r="AH34" s="823"/>
      <c r="AI34" s="823"/>
      <c r="AJ34" s="823"/>
      <c r="AK34" s="823"/>
      <c r="AL34" s="823"/>
      <c r="AM34" s="824"/>
    </row>
    <row r="35" spans="1:39" ht="65.25" customHeight="1">
      <c r="B35" s="826"/>
      <c r="C35" s="828"/>
      <c r="D35" s="285">
        <v>2015</v>
      </c>
      <c r="E35" s="285">
        <v>2016</v>
      </c>
      <c r="F35" s="285">
        <v>2017</v>
      </c>
      <c r="G35" s="285">
        <v>2018</v>
      </c>
      <c r="H35" s="285">
        <v>2019</v>
      </c>
      <c r="I35" s="285">
        <v>2020</v>
      </c>
      <c r="J35" s="285">
        <v>2021</v>
      </c>
      <c r="K35" s="285">
        <v>2022</v>
      </c>
      <c r="L35" s="285">
        <v>2023</v>
      </c>
      <c r="M35" s="429">
        <v>2024</v>
      </c>
      <c r="N35" s="833"/>
      <c r="O35" s="285">
        <v>2015</v>
      </c>
      <c r="P35" s="285">
        <v>2016</v>
      </c>
      <c r="Q35" s="285">
        <v>2017</v>
      </c>
      <c r="R35" s="285">
        <v>2018</v>
      </c>
      <c r="S35" s="285">
        <v>2019</v>
      </c>
      <c r="T35" s="285">
        <v>2020</v>
      </c>
      <c r="U35" s="285">
        <v>2021</v>
      </c>
      <c r="V35" s="285">
        <v>2022</v>
      </c>
      <c r="W35" s="285">
        <v>2023</v>
      </c>
      <c r="X35" s="429">
        <v>2024</v>
      </c>
      <c r="Y35" s="285" t="str">
        <f>'1.  LRAMVA Summary'!D52</f>
        <v>R1 (kWh)</v>
      </c>
      <c r="Z35" s="285" t="str">
        <f>'1.  LRAMVA Summary'!E52</f>
        <v>Seasonal (kWh)</v>
      </c>
      <c r="AA35" s="285" t="str">
        <f>'1.  LRAMVA Summary'!F52</f>
        <v>R2 (kW)</v>
      </c>
      <c r="AB35" s="285" t="str">
        <f>'1.  LRAMVA Summary'!G52</f>
        <v>Street Lights (kWh)</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1">
        <v>1</v>
      </c>
      <c r="B38" s="519" t="s">
        <v>95</v>
      </c>
      <c r="C38" s="291" t="s">
        <v>25</v>
      </c>
      <c r="D38" s="295">
        <v>56071</v>
      </c>
      <c r="E38" s="295">
        <v>55570</v>
      </c>
      <c r="F38" s="295">
        <v>55570</v>
      </c>
      <c r="G38" s="295">
        <v>55570</v>
      </c>
      <c r="H38" s="295">
        <v>55570</v>
      </c>
      <c r="I38" s="295">
        <v>55570</v>
      </c>
      <c r="J38" s="295">
        <v>55570</v>
      </c>
      <c r="K38" s="295">
        <v>55558</v>
      </c>
      <c r="L38" s="295">
        <v>55558</v>
      </c>
      <c r="M38" s="295">
        <v>55558</v>
      </c>
      <c r="N38" s="291"/>
      <c r="O38" s="295">
        <f>D38*0.000196</f>
        <v>10.989915999999999</v>
      </c>
      <c r="P38" s="295">
        <f t="shared" ref="P38:X39" si="0">E38*0.000196</f>
        <v>10.891719999999999</v>
      </c>
      <c r="Q38" s="295">
        <f t="shared" si="0"/>
        <v>10.891719999999999</v>
      </c>
      <c r="R38" s="295">
        <f t="shared" si="0"/>
        <v>10.891719999999999</v>
      </c>
      <c r="S38" s="295">
        <f t="shared" si="0"/>
        <v>10.891719999999999</v>
      </c>
      <c r="T38" s="295">
        <f t="shared" si="0"/>
        <v>10.891719999999999</v>
      </c>
      <c r="U38" s="295">
        <f t="shared" si="0"/>
        <v>10.891719999999999</v>
      </c>
      <c r="V38" s="295">
        <f t="shared" si="0"/>
        <v>10.889367999999999</v>
      </c>
      <c r="W38" s="295">
        <f t="shared" si="0"/>
        <v>10.889367999999999</v>
      </c>
      <c r="X38" s="295">
        <f t="shared" si="0"/>
        <v>10.889367999999999</v>
      </c>
      <c r="Y38" s="410">
        <v>0.93</v>
      </c>
      <c r="Z38" s="410">
        <v>7.0000000000000007E-2</v>
      </c>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497</v>
      </c>
      <c r="E39" s="295">
        <v>464</v>
      </c>
      <c r="F39" s="295">
        <v>464</v>
      </c>
      <c r="G39" s="295">
        <v>464</v>
      </c>
      <c r="H39" s="295">
        <v>464</v>
      </c>
      <c r="I39" s="295">
        <v>464</v>
      </c>
      <c r="J39" s="295">
        <v>464</v>
      </c>
      <c r="K39" s="295">
        <v>442</v>
      </c>
      <c r="L39" s="295">
        <v>442</v>
      </c>
      <c r="M39" s="295">
        <v>442</v>
      </c>
      <c r="N39" s="467"/>
      <c r="O39" s="295">
        <f t="shared" ref="O39" si="1">D39*0.000196</f>
        <v>9.7411999999999999E-2</v>
      </c>
      <c r="P39" s="295">
        <f t="shared" si="0"/>
        <v>9.0943999999999997E-2</v>
      </c>
      <c r="Q39" s="295">
        <f t="shared" si="0"/>
        <v>9.0943999999999997E-2</v>
      </c>
      <c r="R39" s="295">
        <f t="shared" si="0"/>
        <v>9.0943999999999997E-2</v>
      </c>
      <c r="S39" s="295">
        <f t="shared" si="0"/>
        <v>9.0943999999999997E-2</v>
      </c>
      <c r="T39" s="295">
        <f t="shared" si="0"/>
        <v>9.0943999999999997E-2</v>
      </c>
      <c r="U39" s="295">
        <f t="shared" si="0"/>
        <v>9.0943999999999997E-2</v>
      </c>
      <c r="V39" s="295">
        <f t="shared" si="0"/>
        <v>8.6632000000000001E-2</v>
      </c>
      <c r="W39" s="295">
        <f t="shared" si="0"/>
        <v>8.6632000000000001E-2</v>
      </c>
      <c r="X39" s="295">
        <f t="shared" si="0"/>
        <v>8.6632000000000001E-2</v>
      </c>
      <c r="Y39" s="411">
        <f>Y38</f>
        <v>0.93</v>
      </c>
      <c r="Z39" s="411">
        <f t="shared" ref="Z39:AL39" si="2">Z38</f>
        <v>7.0000000000000007E-2</v>
      </c>
      <c r="AA39" s="411">
        <f t="shared" si="2"/>
        <v>0</v>
      </c>
      <c r="AB39" s="411">
        <f t="shared" si="2"/>
        <v>0</v>
      </c>
      <c r="AC39" s="411">
        <f t="shared" si="2"/>
        <v>0</v>
      </c>
      <c r="AD39" s="411">
        <f t="shared" si="2"/>
        <v>0</v>
      </c>
      <c r="AE39" s="411">
        <f t="shared" si="2"/>
        <v>0</v>
      </c>
      <c r="AF39" s="411">
        <f t="shared" si="2"/>
        <v>0</v>
      </c>
      <c r="AG39" s="411">
        <f t="shared" si="2"/>
        <v>0</v>
      </c>
      <c r="AH39" s="411">
        <f t="shared" si="2"/>
        <v>0</v>
      </c>
      <c r="AI39" s="411">
        <f t="shared" si="2"/>
        <v>0</v>
      </c>
      <c r="AJ39" s="411">
        <f t="shared" si="2"/>
        <v>0</v>
      </c>
      <c r="AK39" s="411">
        <f t="shared" si="2"/>
        <v>0</v>
      </c>
      <c r="AL39" s="411">
        <f t="shared" si="2"/>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1">
        <v>2</v>
      </c>
      <c r="B41" s="519" t="s">
        <v>96</v>
      </c>
      <c r="C41" s="291" t="s">
        <v>25</v>
      </c>
      <c r="D41" s="295">
        <v>80801</v>
      </c>
      <c r="E41" s="295">
        <v>78121</v>
      </c>
      <c r="F41" s="295">
        <v>78121</v>
      </c>
      <c r="G41" s="295">
        <v>78121</v>
      </c>
      <c r="H41" s="295">
        <v>78121</v>
      </c>
      <c r="I41" s="295">
        <v>78121</v>
      </c>
      <c r="J41" s="295">
        <v>78121</v>
      </c>
      <c r="K41" s="295">
        <v>78119</v>
      </c>
      <c r="L41" s="295">
        <v>78119</v>
      </c>
      <c r="M41" s="295">
        <v>78119</v>
      </c>
      <c r="N41" s="291"/>
      <c r="O41" s="295">
        <f t="shared" ref="O41:X41" si="3">D41*0.000196</f>
        <v>15.836995999999999</v>
      </c>
      <c r="P41" s="295">
        <f t="shared" si="3"/>
        <v>15.311715999999999</v>
      </c>
      <c r="Q41" s="295">
        <f t="shared" si="3"/>
        <v>15.311715999999999</v>
      </c>
      <c r="R41" s="295">
        <f t="shared" si="3"/>
        <v>15.311715999999999</v>
      </c>
      <c r="S41" s="295">
        <f t="shared" si="3"/>
        <v>15.311715999999999</v>
      </c>
      <c r="T41" s="295">
        <f t="shared" si="3"/>
        <v>15.311715999999999</v>
      </c>
      <c r="U41" s="295">
        <f t="shared" si="3"/>
        <v>15.311715999999999</v>
      </c>
      <c r="V41" s="295">
        <f t="shared" si="3"/>
        <v>15.311323999999999</v>
      </c>
      <c r="W41" s="295">
        <f t="shared" si="3"/>
        <v>15.311323999999999</v>
      </c>
      <c r="X41" s="295">
        <f t="shared" si="3"/>
        <v>15.311323999999999</v>
      </c>
      <c r="Y41" s="410">
        <v>0.93</v>
      </c>
      <c r="Z41" s="410">
        <v>7.0000000000000007E-2</v>
      </c>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c r="E42" s="295"/>
      <c r="F42" s="295"/>
      <c r="G42" s="295"/>
      <c r="H42" s="295"/>
      <c r="I42" s="295"/>
      <c r="J42" s="295"/>
      <c r="K42" s="295"/>
      <c r="L42" s="295"/>
      <c r="M42" s="295"/>
      <c r="N42" s="467"/>
      <c r="O42" s="295"/>
      <c r="P42" s="295"/>
      <c r="Q42" s="295"/>
      <c r="R42" s="295"/>
      <c r="S42" s="295"/>
      <c r="T42" s="295"/>
      <c r="U42" s="295"/>
      <c r="V42" s="295"/>
      <c r="W42" s="295"/>
      <c r="X42" s="295"/>
      <c r="Y42" s="411">
        <f t="shared" ref="Y42:AL42" si="4">Y41</f>
        <v>0.93</v>
      </c>
      <c r="Z42" s="411">
        <f t="shared" si="4"/>
        <v>7.0000000000000007E-2</v>
      </c>
      <c r="AA42" s="411">
        <f t="shared" si="4"/>
        <v>0</v>
      </c>
      <c r="AB42" s="411">
        <f t="shared" si="4"/>
        <v>0</v>
      </c>
      <c r="AC42" s="411">
        <f t="shared" si="4"/>
        <v>0</v>
      </c>
      <c r="AD42" s="411">
        <f t="shared" si="4"/>
        <v>0</v>
      </c>
      <c r="AE42" s="411">
        <f t="shared" si="4"/>
        <v>0</v>
      </c>
      <c r="AF42" s="411">
        <f t="shared" si="4"/>
        <v>0</v>
      </c>
      <c r="AG42" s="411">
        <f t="shared" si="4"/>
        <v>0</v>
      </c>
      <c r="AH42" s="411">
        <f t="shared" si="4"/>
        <v>0</v>
      </c>
      <c r="AI42" s="411">
        <f t="shared" si="4"/>
        <v>0</v>
      </c>
      <c r="AJ42" s="411">
        <f t="shared" si="4"/>
        <v>0</v>
      </c>
      <c r="AK42" s="411">
        <f t="shared" si="4"/>
        <v>0</v>
      </c>
      <c r="AL42" s="411">
        <f t="shared" si="4"/>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1">
        <v>3</v>
      </c>
      <c r="B44" s="519" t="s">
        <v>97</v>
      </c>
      <c r="C44" s="291" t="s">
        <v>25</v>
      </c>
      <c r="D44" s="295">
        <v>15888</v>
      </c>
      <c r="E44" s="295">
        <v>15888</v>
      </c>
      <c r="F44" s="295">
        <v>15888</v>
      </c>
      <c r="G44" s="295">
        <v>15888</v>
      </c>
      <c r="H44" s="295">
        <v>8953</v>
      </c>
      <c r="I44" s="295">
        <v>0</v>
      </c>
      <c r="J44" s="295">
        <v>0</v>
      </c>
      <c r="K44" s="295">
        <v>0</v>
      </c>
      <c r="L44" s="295">
        <v>0</v>
      </c>
      <c r="M44" s="295">
        <v>0</v>
      </c>
      <c r="N44" s="291"/>
      <c r="O44" s="295">
        <f t="shared" ref="O44:X44" si="5">D44*0.000196</f>
        <v>3.1140479999999999</v>
      </c>
      <c r="P44" s="295">
        <f t="shared" si="5"/>
        <v>3.1140479999999999</v>
      </c>
      <c r="Q44" s="295">
        <f t="shared" si="5"/>
        <v>3.1140479999999999</v>
      </c>
      <c r="R44" s="295">
        <f t="shared" si="5"/>
        <v>3.1140479999999999</v>
      </c>
      <c r="S44" s="295">
        <f t="shared" si="5"/>
        <v>1.754788</v>
      </c>
      <c r="T44" s="295">
        <f t="shared" si="5"/>
        <v>0</v>
      </c>
      <c r="U44" s="295">
        <f t="shared" si="5"/>
        <v>0</v>
      </c>
      <c r="V44" s="295">
        <f t="shared" si="5"/>
        <v>0</v>
      </c>
      <c r="W44" s="295">
        <f t="shared" si="5"/>
        <v>0</v>
      </c>
      <c r="X44" s="295">
        <f t="shared" si="5"/>
        <v>0</v>
      </c>
      <c r="Y44" s="410">
        <v>0.93</v>
      </c>
      <c r="Z44" s="410">
        <v>7.0000000000000007E-2</v>
      </c>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 t="shared" ref="Y45:AL45" si="6">Y44</f>
        <v>0.93</v>
      </c>
      <c r="Z45" s="411">
        <f t="shared" si="6"/>
        <v>7.0000000000000007E-2</v>
      </c>
      <c r="AA45" s="411">
        <f t="shared" si="6"/>
        <v>0</v>
      </c>
      <c r="AB45" s="411">
        <f t="shared" si="6"/>
        <v>0</v>
      </c>
      <c r="AC45" s="411">
        <f t="shared" si="6"/>
        <v>0</v>
      </c>
      <c r="AD45" s="411">
        <f t="shared" si="6"/>
        <v>0</v>
      </c>
      <c r="AE45" s="411">
        <f t="shared" si="6"/>
        <v>0</v>
      </c>
      <c r="AF45" s="411">
        <f t="shared" si="6"/>
        <v>0</v>
      </c>
      <c r="AG45" s="411">
        <f t="shared" si="6"/>
        <v>0</v>
      </c>
      <c r="AH45" s="411">
        <f t="shared" si="6"/>
        <v>0</v>
      </c>
      <c r="AI45" s="411">
        <f t="shared" si="6"/>
        <v>0</v>
      </c>
      <c r="AJ45" s="411">
        <f t="shared" si="6"/>
        <v>0</v>
      </c>
      <c r="AK45" s="411">
        <f t="shared" si="6"/>
        <v>0</v>
      </c>
      <c r="AL45" s="411">
        <f t="shared" si="6"/>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s="750" customFormat="1" ht="15" outlineLevel="1">
      <c r="A47" s="760">
        <v>4</v>
      </c>
      <c r="B47" s="761" t="s">
        <v>679</v>
      </c>
      <c r="C47" s="746" t="s">
        <v>25</v>
      </c>
      <c r="D47" s="295">
        <v>52693</v>
      </c>
      <c r="E47" s="295">
        <v>52693</v>
      </c>
      <c r="F47" s="295">
        <v>52693</v>
      </c>
      <c r="G47" s="295">
        <v>52693</v>
      </c>
      <c r="H47" s="295">
        <v>52693</v>
      </c>
      <c r="I47" s="295">
        <v>52693</v>
      </c>
      <c r="J47" s="295">
        <v>52693</v>
      </c>
      <c r="K47" s="295">
        <v>52693</v>
      </c>
      <c r="L47" s="295">
        <v>52693</v>
      </c>
      <c r="M47" s="295">
        <v>52693</v>
      </c>
      <c r="N47" s="765"/>
      <c r="O47" s="295">
        <f t="shared" ref="O47:O48" si="7">D47*0.000196</f>
        <v>10.327828</v>
      </c>
      <c r="P47" s="295">
        <f t="shared" ref="P47:P48" si="8">E47*0.000196</f>
        <v>10.327828</v>
      </c>
      <c r="Q47" s="295">
        <f t="shared" ref="Q47:Q48" si="9">F47*0.000196</f>
        <v>10.327828</v>
      </c>
      <c r="R47" s="295">
        <f t="shared" ref="R47:R48" si="10">G47*0.000196</f>
        <v>10.327828</v>
      </c>
      <c r="S47" s="295">
        <f t="shared" ref="S47:S48" si="11">H47*0.000196</f>
        <v>10.327828</v>
      </c>
      <c r="T47" s="295">
        <f t="shared" ref="T47:T48" si="12">I47*0.000196</f>
        <v>10.327828</v>
      </c>
      <c r="U47" s="295">
        <f t="shared" ref="U47:U48" si="13">J47*0.000196</f>
        <v>10.327828</v>
      </c>
      <c r="V47" s="295">
        <f t="shared" ref="V47:V48" si="14">K47*0.000196</f>
        <v>10.327828</v>
      </c>
      <c r="W47" s="295">
        <f t="shared" ref="W47:W48" si="15">L47*0.000196</f>
        <v>10.327828</v>
      </c>
      <c r="X47" s="295">
        <f t="shared" ref="X47:X48" si="16">M47*0.000196</f>
        <v>10.327828</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2058</v>
      </c>
      <c r="E48" s="295">
        <v>2058</v>
      </c>
      <c r="F48" s="295">
        <v>2058</v>
      </c>
      <c r="G48" s="295">
        <v>2058</v>
      </c>
      <c r="H48" s="295">
        <v>2058</v>
      </c>
      <c r="I48" s="295">
        <v>2058</v>
      </c>
      <c r="J48" s="295">
        <v>2058</v>
      </c>
      <c r="K48" s="295">
        <v>2058</v>
      </c>
      <c r="L48" s="295">
        <v>2058</v>
      </c>
      <c r="M48" s="295">
        <v>2058</v>
      </c>
      <c r="N48" s="467"/>
      <c r="O48" s="295">
        <f t="shared" si="7"/>
        <v>0.403368</v>
      </c>
      <c r="P48" s="295">
        <f t="shared" si="8"/>
        <v>0.403368</v>
      </c>
      <c r="Q48" s="295">
        <f t="shared" si="9"/>
        <v>0.403368</v>
      </c>
      <c r="R48" s="295">
        <f t="shared" si="10"/>
        <v>0.403368</v>
      </c>
      <c r="S48" s="295">
        <f t="shared" si="11"/>
        <v>0.403368</v>
      </c>
      <c r="T48" s="295">
        <f t="shared" si="12"/>
        <v>0.403368</v>
      </c>
      <c r="U48" s="295">
        <f t="shared" si="13"/>
        <v>0.403368</v>
      </c>
      <c r="V48" s="295">
        <f t="shared" si="14"/>
        <v>0.403368</v>
      </c>
      <c r="W48" s="295">
        <f t="shared" si="15"/>
        <v>0.403368</v>
      </c>
      <c r="X48" s="295">
        <f t="shared" si="16"/>
        <v>0.403368</v>
      </c>
      <c r="Y48" s="411">
        <f t="shared" ref="Y48:AL48" si="17">Y47</f>
        <v>1</v>
      </c>
      <c r="Z48" s="411">
        <f t="shared" si="17"/>
        <v>0</v>
      </c>
      <c r="AA48" s="411">
        <f t="shared" si="17"/>
        <v>0</v>
      </c>
      <c r="AB48" s="411">
        <f t="shared" si="17"/>
        <v>0</v>
      </c>
      <c r="AC48" s="411">
        <f t="shared" si="17"/>
        <v>0</v>
      </c>
      <c r="AD48" s="411">
        <f t="shared" si="17"/>
        <v>0</v>
      </c>
      <c r="AE48" s="411">
        <f t="shared" si="17"/>
        <v>0</v>
      </c>
      <c r="AF48" s="411">
        <f t="shared" si="17"/>
        <v>0</v>
      </c>
      <c r="AG48" s="411">
        <f t="shared" si="17"/>
        <v>0</v>
      </c>
      <c r="AH48" s="411">
        <f t="shared" si="17"/>
        <v>0</v>
      </c>
      <c r="AI48" s="411">
        <f t="shared" si="17"/>
        <v>0</v>
      </c>
      <c r="AJ48" s="411">
        <f t="shared" si="17"/>
        <v>0</v>
      </c>
      <c r="AK48" s="411">
        <f t="shared" si="17"/>
        <v>0</v>
      </c>
      <c r="AL48" s="411">
        <f t="shared" si="17"/>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 t="shared" ref="Y51:AL51" si="18">Y50</f>
        <v>0</v>
      </c>
      <c r="Z51" s="411">
        <f t="shared" si="18"/>
        <v>0</v>
      </c>
      <c r="AA51" s="411">
        <f t="shared" si="18"/>
        <v>0</v>
      </c>
      <c r="AB51" s="411">
        <f t="shared" si="18"/>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1">
        <v>6</v>
      </c>
      <c r="B54" s="519"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 t="shared" ref="Y55:AL55" si="19">Y54</f>
        <v>0</v>
      </c>
      <c r="Z55" s="411">
        <f t="shared" si="19"/>
        <v>0</v>
      </c>
      <c r="AA55" s="411">
        <f t="shared" si="19"/>
        <v>0</v>
      </c>
      <c r="AB55" s="411">
        <f t="shared" si="19"/>
        <v>0</v>
      </c>
      <c r="AC55" s="411">
        <f t="shared" si="19"/>
        <v>0</v>
      </c>
      <c r="AD55" s="411">
        <f t="shared" si="19"/>
        <v>0</v>
      </c>
      <c r="AE55" s="411">
        <f t="shared" si="19"/>
        <v>0</v>
      </c>
      <c r="AF55" s="411">
        <f t="shared" si="19"/>
        <v>0</v>
      </c>
      <c r="AG55" s="411">
        <f t="shared" si="19"/>
        <v>0</v>
      </c>
      <c r="AH55" s="411">
        <f t="shared" si="19"/>
        <v>0</v>
      </c>
      <c r="AI55" s="411">
        <f t="shared" si="19"/>
        <v>0</v>
      </c>
      <c r="AJ55" s="411">
        <f t="shared" si="19"/>
        <v>0</v>
      </c>
      <c r="AK55" s="411">
        <f t="shared" si="19"/>
        <v>0</v>
      </c>
      <c r="AL55" s="411">
        <f t="shared" si="19"/>
        <v>0</v>
      </c>
      <c r="AM55" s="311"/>
    </row>
    <row r="56" spans="1:39" ht="15" outlineLevel="1">
      <c r="B56" s="310"/>
      <c r="C56" s="312"/>
      <c r="D56" s="769"/>
      <c r="E56" s="769"/>
      <c r="F56" s="769"/>
      <c r="G56" s="769"/>
      <c r="H56" s="769"/>
      <c r="I56" s="769"/>
      <c r="J56" s="769"/>
      <c r="K56" s="769"/>
      <c r="L56" s="769"/>
      <c r="M56" s="769"/>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407941</v>
      </c>
      <c r="E57" s="295">
        <v>407941</v>
      </c>
      <c r="F57" s="295">
        <v>406839</v>
      </c>
      <c r="G57" s="295">
        <v>406839</v>
      </c>
      <c r="H57" s="295">
        <v>406839</v>
      </c>
      <c r="I57" s="295">
        <v>406839</v>
      </c>
      <c r="J57" s="295">
        <v>405263</v>
      </c>
      <c r="K57" s="295">
        <v>405263</v>
      </c>
      <c r="L57" s="295">
        <v>405263</v>
      </c>
      <c r="M57" s="295">
        <v>400127</v>
      </c>
      <c r="N57" s="295">
        <v>12</v>
      </c>
      <c r="O57" s="295">
        <f t="shared" ref="O57:O58" si="20">D57*0.000196</f>
        <v>79.956435999999997</v>
      </c>
      <c r="P57" s="295">
        <f t="shared" ref="P57:P58" si="21">E57*0.000196</f>
        <v>79.956435999999997</v>
      </c>
      <c r="Q57" s="295">
        <f t="shared" ref="Q57:Q58" si="22">F57*0.000196</f>
        <v>79.740443999999997</v>
      </c>
      <c r="R57" s="295">
        <f t="shared" ref="R57:R58" si="23">G57*0.000196</f>
        <v>79.740443999999997</v>
      </c>
      <c r="S57" s="295">
        <f t="shared" ref="S57:S58" si="24">H57*0.000196</f>
        <v>79.740443999999997</v>
      </c>
      <c r="T57" s="295">
        <f t="shared" ref="T57:T58" si="25">I57*0.000196</f>
        <v>79.740443999999997</v>
      </c>
      <c r="U57" s="295">
        <f t="shared" ref="U57:U58" si="26">J57*0.000196</f>
        <v>79.431547999999992</v>
      </c>
      <c r="V57" s="295">
        <f t="shared" ref="V57:V58" si="27">K57*0.000196</f>
        <v>79.431547999999992</v>
      </c>
      <c r="W57" s="295">
        <f t="shared" ref="W57:W58" si="28">L57*0.000196</f>
        <v>79.431547999999992</v>
      </c>
      <c r="X57" s="295">
        <f t="shared" ref="X57:X58" si="29">M57*0.000196</f>
        <v>78.424892</v>
      </c>
      <c r="Y57" s="743">
        <v>1.8700000000000001E-2</v>
      </c>
      <c r="Z57" s="743">
        <v>0</v>
      </c>
      <c r="AA57" s="410">
        <v>1.01E-2</v>
      </c>
      <c r="AB57" s="410">
        <v>0.96689999999999998</v>
      </c>
      <c r="AC57" s="743"/>
      <c r="AD57" s="410"/>
      <c r="AE57" s="410"/>
      <c r="AF57" s="415"/>
      <c r="AG57" s="415"/>
      <c r="AH57" s="415"/>
      <c r="AI57" s="415"/>
      <c r="AJ57" s="415"/>
      <c r="AK57" s="415"/>
      <c r="AL57" s="415"/>
      <c r="AM57" s="296">
        <f>SUM(Y57:AL57)</f>
        <v>0.99570000000000003</v>
      </c>
    </row>
    <row r="58" spans="1:39" ht="15" outlineLevel="1">
      <c r="B58" s="294" t="s">
        <v>267</v>
      </c>
      <c r="C58" s="291" t="s">
        <v>163</v>
      </c>
      <c r="D58" s="295">
        <v>3087</v>
      </c>
      <c r="E58" s="295">
        <v>3087</v>
      </c>
      <c r="F58" s="295">
        <v>4189</v>
      </c>
      <c r="G58" s="295">
        <v>4189</v>
      </c>
      <c r="H58" s="295">
        <v>4189</v>
      </c>
      <c r="I58" s="295">
        <v>4189</v>
      </c>
      <c r="J58" s="295">
        <v>5765</v>
      </c>
      <c r="K58" s="295">
        <v>5765</v>
      </c>
      <c r="L58" s="295">
        <v>5765</v>
      </c>
      <c r="M58" s="295">
        <v>5299</v>
      </c>
      <c r="N58" s="295">
        <f>N57</f>
        <v>12</v>
      </c>
      <c r="O58" s="295">
        <f t="shared" si="20"/>
        <v>0.60505200000000003</v>
      </c>
      <c r="P58" s="295">
        <f t="shared" si="21"/>
        <v>0.60505200000000003</v>
      </c>
      <c r="Q58" s="295">
        <f t="shared" si="22"/>
        <v>0.821044</v>
      </c>
      <c r="R58" s="295">
        <f t="shared" si="23"/>
        <v>0.821044</v>
      </c>
      <c r="S58" s="295">
        <f t="shared" si="24"/>
        <v>0.821044</v>
      </c>
      <c r="T58" s="295">
        <f t="shared" si="25"/>
        <v>0.821044</v>
      </c>
      <c r="U58" s="295">
        <f t="shared" si="26"/>
        <v>1.1299399999999999</v>
      </c>
      <c r="V58" s="295">
        <f t="shared" si="27"/>
        <v>1.1299399999999999</v>
      </c>
      <c r="W58" s="295">
        <f t="shared" si="28"/>
        <v>1.1299399999999999</v>
      </c>
      <c r="X58" s="295">
        <f t="shared" si="29"/>
        <v>1.0386039999999999</v>
      </c>
      <c r="Y58" s="411">
        <f t="shared" ref="Y58:AL58" si="30">Y57</f>
        <v>1.8700000000000001E-2</v>
      </c>
      <c r="Z58" s="411">
        <f t="shared" si="30"/>
        <v>0</v>
      </c>
      <c r="AA58" s="411">
        <f t="shared" si="30"/>
        <v>1.01E-2</v>
      </c>
      <c r="AB58" s="411">
        <f t="shared" si="30"/>
        <v>0.96689999999999998</v>
      </c>
      <c r="AC58" s="411">
        <f t="shared" si="30"/>
        <v>0</v>
      </c>
      <c r="AD58" s="411">
        <f t="shared" si="30"/>
        <v>0</v>
      </c>
      <c r="AE58" s="411">
        <f t="shared" si="30"/>
        <v>0</v>
      </c>
      <c r="AF58" s="411">
        <f t="shared" si="30"/>
        <v>0</v>
      </c>
      <c r="AG58" s="411">
        <f t="shared" si="30"/>
        <v>0</v>
      </c>
      <c r="AH58" s="411">
        <f t="shared" si="30"/>
        <v>0</v>
      </c>
      <c r="AI58" s="411">
        <f t="shared" si="30"/>
        <v>0</v>
      </c>
      <c r="AJ58" s="411">
        <f t="shared" si="30"/>
        <v>0</v>
      </c>
      <c r="AK58" s="411">
        <f t="shared" si="30"/>
        <v>0</v>
      </c>
      <c r="AL58" s="411">
        <f t="shared" si="30"/>
        <v>0</v>
      </c>
      <c r="AM58" s="311"/>
    </row>
    <row r="59" spans="1:39" ht="15" outlineLevel="1">
      <c r="B59" s="314"/>
      <c r="C59" s="312"/>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368957</v>
      </c>
      <c r="E60" s="295">
        <v>254297</v>
      </c>
      <c r="F60" s="295">
        <v>213243</v>
      </c>
      <c r="G60" s="295">
        <v>212109</v>
      </c>
      <c r="H60" s="295">
        <v>212109</v>
      </c>
      <c r="I60" s="295">
        <v>212109</v>
      </c>
      <c r="J60" s="295">
        <v>212109</v>
      </c>
      <c r="K60" s="295">
        <v>212109</v>
      </c>
      <c r="L60" s="295">
        <v>212109</v>
      </c>
      <c r="M60" s="295">
        <v>212109</v>
      </c>
      <c r="N60" s="295">
        <v>12</v>
      </c>
      <c r="O60" s="295">
        <f t="shared" ref="O60:O61" si="31">D60*0.000196</f>
        <v>72.315572000000003</v>
      </c>
      <c r="P60" s="295">
        <f t="shared" ref="P60:P61" si="32">E60*0.000196</f>
        <v>49.842211999999996</v>
      </c>
      <c r="Q60" s="295">
        <f t="shared" ref="Q60:Q61" si="33">F60*0.000196</f>
        <v>41.795628000000001</v>
      </c>
      <c r="R60" s="295">
        <f t="shared" ref="R60:R61" si="34">G60*0.000196</f>
        <v>41.573363999999998</v>
      </c>
      <c r="S60" s="295">
        <f t="shared" ref="S60:S61" si="35">H60*0.000196</f>
        <v>41.573363999999998</v>
      </c>
      <c r="T60" s="295">
        <f t="shared" ref="T60:T61" si="36">I60*0.000196</f>
        <v>41.573363999999998</v>
      </c>
      <c r="U60" s="295">
        <f t="shared" ref="U60:U61" si="37">J60*0.000196</f>
        <v>41.573363999999998</v>
      </c>
      <c r="V60" s="295">
        <f t="shared" ref="V60:V61" si="38">K60*0.000196</f>
        <v>41.573363999999998</v>
      </c>
      <c r="W60" s="295">
        <f t="shared" ref="W60:W61" si="39">L60*0.000196</f>
        <v>41.573363999999998</v>
      </c>
      <c r="X60" s="295">
        <f t="shared" ref="X60:X61" si="40">M60*0.000196</f>
        <v>41.573363999999998</v>
      </c>
      <c r="Y60" s="415">
        <v>1</v>
      </c>
      <c r="Z60" s="743">
        <v>0</v>
      </c>
      <c r="AA60" s="410">
        <v>0</v>
      </c>
      <c r="AB60" s="410"/>
      <c r="AC60" s="410"/>
      <c r="AD60" s="410"/>
      <c r="AE60" s="410"/>
      <c r="AF60" s="415"/>
      <c r="AG60" s="415"/>
      <c r="AH60" s="415"/>
      <c r="AI60" s="415"/>
      <c r="AJ60" s="415"/>
      <c r="AK60" s="415"/>
      <c r="AL60" s="415"/>
      <c r="AM60" s="296">
        <f>SUM(Y60:AL60)</f>
        <v>1</v>
      </c>
    </row>
    <row r="61" spans="1:39" ht="15" outlineLevel="1">
      <c r="B61" s="294" t="s">
        <v>267</v>
      </c>
      <c r="C61" s="291" t="s">
        <v>163</v>
      </c>
      <c r="D61" s="295">
        <v>-164022</v>
      </c>
      <c r="E61" s="295">
        <v>-49362</v>
      </c>
      <c r="F61" s="295">
        <v>-8308</v>
      </c>
      <c r="G61" s="295">
        <v>18113</v>
      </c>
      <c r="H61" s="295">
        <v>18113</v>
      </c>
      <c r="I61" s="295">
        <v>18113</v>
      </c>
      <c r="J61" s="295">
        <v>18113</v>
      </c>
      <c r="K61" s="295">
        <v>18113</v>
      </c>
      <c r="L61" s="295">
        <v>18113</v>
      </c>
      <c r="M61" s="295">
        <v>18113</v>
      </c>
      <c r="N61" s="295">
        <f>N60</f>
        <v>12</v>
      </c>
      <c r="O61" s="295">
        <f t="shared" si="31"/>
        <v>-32.148311999999997</v>
      </c>
      <c r="P61" s="295">
        <f t="shared" si="32"/>
        <v>-9.6749519999999993</v>
      </c>
      <c r="Q61" s="295">
        <f t="shared" si="33"/>
        <v>-1.628368</v>
      </c>
      <c r="R61" s="295">
        <f t="shared" si="34"/>
        <v>3.5501480000000001</v>
      </c>
      <c r="S61" s="295">
        <f t="shared" si="35"/>
        <v>3.5501480000000001</v>
      </c>
      <c r="T61" s="295">
        <f t="shared" si="36"/>
        <v>3.5501480000000001</v>
      </c>
      <c r="U61" s="295">
        <f t="shared" si="37"/>
        <v>3.5501480000000001</v>
      </c>
      <c r="V61" s="295">
        <f t="shared" si="38"/>
        <v>3.5501480000000001</v>
      </c>
      <c r="W61" s="295">
        <f t="shared" si="39"/>
        <v>3.5501480000000001</v>
      </c>
      <c r="X61" s="295">
        <f t="shared" si="40"/>
        <v>3.5501480000000001</v>
      </c>
      <c r="Y61" s="411">
        <f t="shared" ref="Y61:AL61" si="41">Y60</f>
        <v>1</v>
      </c>
      <c r="Z61" s="411">
        <f t="shared" si="41"/>
        <v>0</v>
      </c>
      <c r="AA61" s="411">
        <f t="shared" si="41"/>
        <v>0</v>
      </c>
      <c r="AB61" s="411">
        <f t="shared" si="41"/>
        <v>0</v>
      </c>
      <c r="AC61" s="411">
        <f t="shared" si="41"/>
        <v>0</v>
      </c>
      <c r="AD61" s="411">
        <f t="shared" si="41"/>
        <v>0</v>
      </c>
      <c r="AE61" s="411">
        <f t="shared" si="41"/>
        <v>0</v>
      </c>
      <c r="AF61" s="411">
        <f t="shared" si="41"/>
        <v>0</v>
      </c>
      <c r="AG61" s="411">
        <f t="shared" si="41"/>
        <v>0</v>
      </c>
      <c r="AH61" s="411">
        <f t="shared" si="41"/>
        <v>0</v>
      </c>
      <c r="AI61" s="411">
        <f t="shared" si="41"/>
        <v>0</v>
      </c>
      <c r="AJ61" s="411">
        <f t="shared" si="41"/>
        <v>0</v>
      </c>
      <c r="AK61" s="411">
        <f t="shared" si="41"/>
        <v>0</v>
      </c>
      <c r="AL61" s="411">
        <f t="shared" si="41"/>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 t="shared" ref="Y64:AL64" si="42">Y63</f>
        <v>0</v>
      </c>
      <c r="Z64" s="411">
        <f t="shared" si="42"/>
        <v>0</v>
      </c>
      <c r="AA64" s="411">
        <f t="shared" si="42"/>
        <v>0</v>
      </c>
      <c r="AB64" s="411">
        <f t="shared" si="42"/>
        <v>0</v>
      </c>
      <c r="AC64" s="411">
        <f t="shared" si="42"/>
        <v>0</v>
      </c>
      <c r="AD64" s="411">
        <f t="shared" si="42"/>
        <v>0</v>
      </c>
      <c r="AE64" s="411">
        <f t="shared" si="42"/>
        <v>0</v>
      </c>
      <c r="AF64" s="411">
        <f t="shared" si="42"/>
        <v>0</v>
      </c>
      <c r="AG64" s="411">
        <f t="shared" si="42"/>
        <v>0</v>
      </c>
      <c r="AH64" s="411">
        <f t="shared" si="42"/>
        <v>0</v>
      </c>
      <c r="AI64" s="411">
        <f t="shared" si="42"/>
        <v>0</v>
      </c>
      <c r="AJ64" s="411">
        <f t="shared" si="42"/>
        <v>0</v>
      </c>
      <c r="AK64" s="411">
        <f t="shared" si="42"/>
        <v>0</v>
      </c>
      <c r="AL64" s="411">
        <f t="shared" si="42"/>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 t="shared" ref="Y67:AL67" si="43">Y66</f>
        <v>0</v>
      </c>
      <c r="Z67" s="411">
        <f t="shared" si="43"/>
        <v>0</v>
      </c>
      <c r="AA67" s="411">
        <f t="shared" si="43"/>
        <v>0</v>
      </c>
      <c r="AB67" s="411">
        <f t="shared" si="43"/>
        <v>0</v>
      </c>
      <c r="AC67" s="411">
        <f t="shared" si="43"/>
        <v>0</v>
      </c>
      <c r="AD67" s="411">
        <f t="shared" si="43"/>
        <v>0</v>
      </c>
      <c r="AE67" s="411">
        <f t="shared" si="43"/>
        <v>0</v>
      </c>
      <c r="AF67" s="411">
        <f t="shared" si="43"/>
        <v>0</v>
      </c>
      <c r="AG67" s="411">
        <f t="shared" si="43"/>
        <v>0</v>
      </c>
      <c r="AH67" s="411">
        <f t="shared" si="43"/>
        <v>0</v>
      </c>
      <c r="AI67" s="411">
        <f t="shared" si="43"/>
        <v>0</v>
      </c>
      <c r="AJ67" s="411">
        <f t="shared" si="43"/>
        <v>0</v>
      </c>
      <c r="AK67" s="411">
        <f t="shared" si="43"/>
        <v>0</v>
      </c>
      <c r="AL67" s="411">
        <f t="shared" si="43"/>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 t="shared" ref="Y71:AL71" si="44">Y70</f>
        <v>0</v>
      </c>
      <c r="Z71" s="411">
        <f t="shared" si="44"/>
        <v>0</v>
      </c>
      <c r="AA71" s="411">
        <f t="shared" si="44"/>
        <v>0</v>
      </c>
      <c r="AB71" s="411">
        <f t="shared" si="44"/>
        <v>0</v>
      </c>
      <c r="AC71" s="411">
        <f t="shared" si="44"/>
        <v>0</v>
      </c>
      <c r="AD71" s="411">
        <f t="shared" si="44"/>
        <v>0</v>
      </c>
      <c r="AE71" s="411">
        <f t="shared" si="44"/>
        <v>0</v>
      </c>
      <c r="AF71" s="411">
        <f t="shared" si="44"/>
        <v>0</v>
      </c>
      <c r="AG71" s="411">
        <f t="shared" si="44"/>
        <v>0</v>
      </c>
      <c r="AH71" s="411">
        <f t="shared" si="44"/>
        <v>0</v>
      </c>
      <c r="AI71" s="411">
        <f t="shared" si="44"/>
        <v>0</v>
      </c>
      <c r="AJ71" s="411">
        <f t="shared" si="44"/>
        <v>0</v>
      </c>
      <c r="AK71" s="411">
        <f t="shared" si="44"/>
        <v>0</v>
      </c>
      <c r="AL71" s="411">
        <f t="shared" si="44"/>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3"/>
      <c r="AA72" s="423"/>
      <c r="AB72" s="423"/>
      <c r="AC72" s="423"/>
      <c r="AD72" s="423"/>
      <c r="AE72" s="423"/>
      <c r="AF72" s="423"/>
      <c r="AG72" s="423"/>
      <c r="AH72" s="423"/>
      <c r="AI72" s="423"/>
      <c r="AJ72" s="423"/>
      <c r="AK72" s="423"/>
      <c r="AL72" s="423"/>
      <c r="AM72" s="306"/>
    </row>
    <row r="73" spans="1:39" ht="30"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 t="shared" ref="Y74:AL74" si="45">Y73</f>
        <v>0</v>
      </c>
      <c r="Z74" s="411">
        <f t="shared" si="45"/>
        <v>0</v>
      </c>
      <c r="AA74" s="411">
        <f t="shared" si="45"/>
        <v>0</v>
      </c>
      <c r="AB74" s="411">
        <f t="shared" si="45"/>
        <v>0</v>
      </c>
      <c r="AC74" s="411">
        <f t="shared" si="45"/>
        <v>0</v>
      </c>
      <c r="AD74" s="411">
        <f t="shared" si="45"/>
        <v>0</v>
      </c>
      <c r="AE74" s="411">
        <f t="shared" si="45"/>
        <v>0</v>
      </c>
      <c r="AF74" s="411">
        <f t="shared" si="45"/>
        <v>0</v>
      </c>
      <c r="AG74" s="411">
        <f t="shared" si="45"/>
        <v>0</v>
      </c>
      <c r="AH74" s="411">
        <f t="shared" si="45"/>
        <v>0</v>
      </c>
      <c r="AI74" s="411">
        <f t="shared" si="45"/>
        <v>0</v>
      </c>
      <c r="AJ74" s="411">
        <f t="shared" si="45"/>
        <v>0</v>
      </c>
      <c r="AK74" s="411">
        <f t="shared" si="45"/>
        <v>0</v>
      </c>
      <c r="AL74" s="411">
        <f t="shared" si="45"/>
        <v>0</v>
      </c>
      <c r="AM74" s="297"/>
    </row>
    <row r="75" spans="1:39" ht="15"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46">Z76</f>
        <v>0</v>
      </c>
      <c r="AA77" s="411">
        <f t="shared" si="46"/>
        <v>0</v>
      </c>
      <c r="AB77" s="411">
        <f t="shared" si="46"/>
        <v>0</v>
      </c>
      <c r="AC77" s="411">
        <f t="shared" si="46"/>
        <v>0</v>
      </c>
      <c r="AD77" s="411">
        <f t="shared" si="46"/>
        <v>0</v>
      </c>
      <c r="AE77" s="411">
        <f t="shared" si="46"/>
        <v>0</v>
      </c>
      <c r="AF77" s="411">
        <f t="shared" si="46"/>
        <v>0</v>
      </c>
      <c r="AG77" s="411">
        <f t="shared" si="46"/>
        <v>0</v>
      </c>
      <c r="AH77" s="411">
        <f t="shared" si="46"/>
        <v>0</v>
      </c>
      <c r="AI77" s="411">
        <f t="shared" si="46"/>
        <v>0</v>
      </c>
      <c r="AJ77" s="411">
        <f t="shared" si="46"/>
        <v>0</v>
      </c>
      <c r="AK77" s="411">
        <f t="shared" si="46"/>
        <v>0</v>
      </c>
      <c r="AL77" s="411">
        <f t="shared" si="46"/>
        <v>0</v>
      </c>
      <c r="AM77" s="306"/>
    </row>
    <row r="78" spans="1:39" ht="15"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1">
        <v>14</v>
      </c>
      <c r="B80" s="315" t="s">
        <v>108</v>
      </c>
      <c r="C80" s="291" t="s">
        <v>25</v>
      </c>
      <c r="D80" s="295">
        <v>13607</v>
      </c>
      <c r="E80" s="295">
        <v>10374</v>
      </c>
      <c r="F80" s="295">
        <v>9867</v>
      </c>
      <c r="G80" s="295">
        <v>9360</v>
      </c>
      <c r="H80" s="295">
        <v>9360</v>
      </c>
      <c r="I80" s="295">
        <v>9360</v>
      </c>
      <c r="J80" s="295">
        <v>9360</v>
      </c>
      <c r="K80" s="295">
        <v>9360</v>
      </c>
      <c r="L80" s="295">
        <v>4365</v>
      </c>
      <c r="M80" s="295">
        <v>4365</v>
      </c>
      <c r="N80" s="295">
        <v>12</v>
      </c>
      <c r="O80" s="295">
        <f t="shared" ref="O80:X80" si="47">D80*0.000196</f>
        <v>2.6669719999999999</v>
      </c>
      <c r="P80" s="295">
        <f t="shared" si="47"/>
        <v>2.0333039999999998</v>
      </c>
      <c r="Q80" s="295">
        <f t="shared" si="47"/>
        <v>1.933932</v>
      </c>
      <c r="R80" s="295">
        <f t="shared" si="47"/>
        <v>1.83456</v>
      </c>
      <c r="S80" s="295">
        <f t="shared" si="47"/>
        <v>1.83456</v>
      </c>
      <c r="T80" s="295">
        <f t="shared" si="47"/>
        <v>1.83456</v>
      </c>
      <c r="U80" s="295">
        <f t="shared" si="47"/>
        <v>1.83456</v>
      </c>
      <c r="V80" s="295">
        <f t="shared" si="47"/>
        <v>1.83456</v>
      </c>
      <c r="W80" s="295">
        <f t="shared" si="47"/>
        <v>0.85553999999999997</v>
      </c>
      <c r="X80" s="295">
        <f t="shared" si="47"/>
        <v>0.85553999999999997</v>
      </c>
      <c r="Y80" s="410">
        <v>1</v>
      </c>
      <c r="Z80" s="410">
        <v>0</v>
      </c>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 t="shared" ref="Y81:AL81" si="48">Y80</f>
        <v>1</v>
      </c>
      <c r="Z81" s="411">
        <f t="shared" si="48"/>
        <v>0</v>
      </c>
      <c r="AA81" s="411">
        <f t="shared" si="48"/>
        <v>0</v>
      </c>
      <c r="AB81" s="411">
        <f t="shared" si="48"/>
        <v>0</v>
      </c>
      <c r="AC81" s="411">
        <f t="shared" si="48"/>
        <v>0</v>
      </c>
      <c r="AD81" s="411">
        <f t="shared" si="48"/>
        <v>0</v>
      </c>
      <c r="AE81" s="411">
        <f t="shared" si="48"/>
        <v>0</v>
      </c>
      <c r="AF81" s="411">
        <f t="shared" si="48"/>
        <v>0</v>
      </c>
      <c r="AG81" s="411">
        <f t="shared" si="48"/>
        <v>0</v>
      </c>
      <c r="AH81" s="411">
        <f t="shared" si="48"/>
        <v>0</v>
      </c>
      <c r="AI81" s="411">
        <f t="shared" si="48"/>
        <v>0</v>
      </c>
      <c r="AJ81" s="411">
        <f t="shared" si="48"/>
        <v>0</v>
      </c>
      <c r="AK81" s="411">
        <f t="shared" si="48"/>
        <v>0</v>
      </c>
      <c r="AL81" s="411">
        <f t="shared" si="48"/>
        <v>0</v>
      </c>
      <c r="AM81" s="297"/>
    </row>
    <row r="82" spans="1:40" s="514" customFormat="1" ht="15" outlineLevel="1">
      <c r="A82" s="522"/>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8"/>
    </row>
    <row r="83" spans="1:40" s="309" customFormat="1" ht="15.6"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9"/>
    </row>
    <row r="84" spans="1:40" ht="15"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 t="shared" ref="Y85:AD85" si="49">Y84</f>
        <v>0</v>
      </c>
      <c r="Z85" s="411">
        <f t="shared" si="49"/>
        <v>0</v>
      </c>
      <c r="AA85" s="411">
        <f t="shared" si="49"/>
        <v>0</v>
      </c>
      <c r="AB85" s="411">
        <f t="shared" si="49"/>
        <v>0</v>
      </c>
      <c r="AC85" s="411">
        <f t="shared" si="49"/>
        <v>0</v>
      </c>
      <c r="AD85" s="411">
        <f t="shared" si="49"/>
        <v>0</v>
      </c>
      <c r="AE85" s="411">
        <f t="shared" ref="AE85:AL85" si="50">AE84</f>
        <v>0</v>
      </c>
      <c r="AF85" s="411">
        <f t="shared" si="50"/>
        <v>0</v>
      </c>
      <c r="AG85" s="411">
        <f t="shared" si="50"/>
        <v>0</v>
      </c>
      <c r="AH85" s="411">
        <f t="shared" si="50"/>
        <v>0</v>
      </c>
      <c r="AI85" s="411">
        <f t="shared" si="50"/>
        <v>0</v>
      </c>
      <c r="AJ85" s="411">
        <f t="shared" si="50"/>
        <v>0</v>
      </c>
      <c r="AK85" s="411">
        <f t="shared" si="50"/>
        <v>0</v>
      </c>
      <c r="AL85" s="411">
        <f t="shared" si="50"/>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 t="shared" ref="Y88:AD88" si="51">Y87</f>
        <v>0</v>
      </c>
      <c r="Z88" s="411">
        <f t="shared" si="51"/>
        <v>0</v>
      </c>
      <c r="AA88" s="411">
        <f t="shared" si="51"/>
        <v>0</v>
      </c>
      <c r="AB88" s="411">
        <f t="shared" si="51"/>
        <v>0</v>
      </c>
      <c r="AC88" s="411">
        <f t="shared" si="51"/>
        <v>0</v>
      </c>
      <c r="AD88" s="411">
        <f t="shared" si="51"/>
        <v>0</v>
      </c>
      <c r="AE88" s="411">
        <f t="shared" ref="AE88:AL88" si="52">AE87</f>
        <v>0</v>
      </c>
      <c r="AF88" s="411">
        <f t="shared" si="52"/>
        <v>0</v>
      </c>
      <c r="AG88" s="411">
        <f t="shared" si="52"/>
        <v>0</v>
      </c>
      <c r="AH88" s="411">
        <f t="shared" si="52"/>
        <v>0</v>
      </c>
      <c r="AI88" s="411">
        <f t="shared" si="52"/>
        <v>0</v>
      </c>
      <c r="AJ88" s="411">
        <f t="shared" si="52"/>
        <v>0</v>
      </c>
      <c r="AK88" s="411">
        <f t="shared" si="52"/>
        <v>0</v>
      </c>
      <c r="AL88" s="411">
        <f t="shared" si="52"/>
        <v>0</v>
      </c>
      <c r="AM88" s="297"/>
    </row>
    <row r="89" spans="1:40" s="283" customFormat="1" ht="15"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53">Z91</f>
        <v>0</v>
      </c>
      <c r="AA92" s="411">
        <f t="shared" si="53"/>
        <v>0</v>
      </c>
      <c r="AB92" s="411">
        <f t="shared" si="53"/>
        <v>0</v>
      </c>
      <c r="AC92" s="411">
        <f t="shared" si="53"/>
        <v>0</v>
      </c>
      <c r="AD92" s="411">
        <f t="shared" si="53"/>
        <v>0</v>
      </c>
      <c r="AE92" s="411">
        <f t="shared" si="53"/>
        <v>0</v>
      </c>
      <c r="AF92" s="411">
        <f t="shared" si="53"/>
        <v>0</v>
      </c>
      <c r="AG92" s="411">
        <f t="shared" si="53"/>
        <v>0</v>
      </c>
      <c r="AH92" s="411">
        <f t="shared" si="53"/>
        <v>0</v>
      </c>
      <c r="AI92" s="411">
        <f t="shared" si="53"/>
        <v>0</v>
      </c>
      <c r="AJ92" s="411">
        <f t="shared" si="53"/>
        <v>0</v>
      </c>
      <c r="AK92" s="411">
        <f t="shared" si="53"/>
        <v>0</v>
      </c>
      <c r="AL92" s="411">
        <f t="shared" si="53"/>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 t="shared" ref="Y95:AL95" si="54">Y94</f>
        <v>0</v>
      </c>
      <c r="Z95" s="411">
        <f t="shared" si="54"/>
        <v>0</v>
      </c>
      <c r="AA95" s="411">
        <f t="shared" si="54"/>
        <v>0</v>
      </c>
      <c r="AB95" s="411">
        <f t="shared" si="54"/>
        <v>0</v>
      </c>
      <c r="AC95" s="411">
        <f t="shared" si="54"/>
        <v>0</v>
      </c>
      <c r="AD95" s="411">
        <f t="shared" si="54"/>
        <v>0</v>
      </c>
      <c r="AE95" s="411">
        <f t="shared" si="54"/>
        <v>0</v>
      </c>
      <c r="AF95" s="411">
        <f t="shared" si="54"/>
        <v>0</v>
      </c>
      <c r="AG95" s="411">
        <f t="shared" si="54"/>
        <v>0</v>
      </c>
      <c r="AH95" s="411">
        <f t="shared" si="54"/>
        <v>0</v>
      </c>
      <c r="AI95" s="411">
        <f t="shared" si="54"/>
        <v>0</v>
      </c>
      <c r="AJ95" s="411">
        <f t="shared" si="54"/>
        <v>0</v>
      </c>
      <c r="AK95" s="411">
        <f t="shared" si="54"/>
        <v>0</v>
      </c>
      <c r="AL95" s="411">
        <f t="shared" si="54"/>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55">Z97</f>
        <v>0</v>
      </c>
      <c r="AA98" s="411">
        <f t="shared" si="55"/>
        <v>0</v>
      </c>
      <c r="AB98" s="411">
        <f t="shared" si="55"/>
        <v>0</v>
      </c>
      <c r="AC98" s="411">
        <f t="shared" si="55"/>
        <v>0</v>
      </c>
      <c r="AD98" s="411">
        <f t="shared" si="55"/>
        <v>0</v>
      </c>
      <c r="AE98" s="411">
        <f t="shared" si="55"/>
        <v>0</v>
      </c>
      <c r="AF98" s="411">
        <f t="shared" si="55"/>
        <v>0</v>
      </c>
      <c r="AG98" s="411">
        <f t="shared" si="55"/>
        <v>0</v>
      </c>
      <c r="AH98" s="411">
        <f t="shared" si="55"/>
        <v>0</v>
      </c>
      <c r="AI98" s="411">
        <f t="shared" si="55"/>
        <v>0</v>
      </c>
      <c r="AJ98" s="411">
        <f t="shared" si="55"/>
        <v>0</v>
      </c>
      <c r="AK98" s="411">
        <f t="shared" si="55"/>
        <v>0</v>
      </c>
      <c r="AL98" s="411">
        <f t="shared" si="55"/>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56">Y100</f>
        <v>0</v>
      </c>
      <c r="Z101" s="411">
        <f t="shared" si="56"/>
        <v>0</v>
      </c>
      <c r="AA101" s="411">
        <f t="shared" si="56"/>
        <v>0</v>
      </c>
      <c r="AB101" s="411">
        <f t="shared" si="56"/>
        <v>0</v>
      </c>
      <c r="AC101" s="411">
        <f t="shared" si="56"/>
        <v>0</v>
      </c>
      <c r="AD101" s="411">
        <f t="shared" si="56"/>
        <v>0</v>
      </c>
      <c r="AE101" s="411">
        <f t="shared" si="56"/>
        <v>0</v>
      </c>
      <c r="AF101" s="411">
        <f t="shared" si="56"/>
        <v>0</v>
      </c>
      <c r="AG101" s="411">
        <f t="shared" si="56"/>
        <v>0</v>
      </c>
      <c r="AH101" s="411">
        <f t="shared" si="56"/>
        <v>0</v>
      </c>
      <c r="AI101" s="411">
        <f t="shared" si="56"/>
        <v>0</v>
      </c>
      <c r="AJ101" s="411">
        <f t="shared" si="56"/>
        <v>0</v>
      </c>
      <c r="AK101" s="411">
        <f t="shared" si="56"/>
        <v>0</v>
      </c>
      <c r="AL101" s="411">
        <f t="shared" si="56"/>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1">
        <v>21</v>
      </c>
      <c r="B105" s="519" t="s">
        <v>113</v>
      </c>
      <c r="C105" s="291" t="s">
        <v>25</v>
      </c>
      <c r="D105" s="295">
        <v>182791</v>
      </c>
      <c r="E105" s="295">
        <v>181325</v>
      </c>
      <c r="F105" s="295">
        <v>181325</v>
      </c>
      <c r="G105" s="295">
        <v>181325</v>
      </c>
      <c r="H105" s="295">
        <v>181325</v>
      </c>
      <c r="I105" s="295">
        <v>181325</v>
      </c>
      <c r="J105" s="295">
        <v>181325</v>
      </c>
      <c r="K105" s="295">
        <v>181210</v>
      </c>
      <c r="L105" s="295">
        <v>181210</v>
      </c>
      <c r="M105" s="295">
        <v>181210</v>
      </c>
      <c r="N105" s="291"/>
      <c r="O105" s="295">
        <f t="shared" ref="O105:O106" si="57">D105*0.000196</f>
        <v>35.827036</v>
      </c>
      <c r="P105" s="295">
        <f t="shared" ref="P105:P106" si="58">E105*0.000196</f>
        <v>35.539699999999996</v>
      </c>
      <c r="Q105" s="295">
        <f t="shared" ref="Q105:Q106" si="59">F105*0.000196</f>
        <v>35.539699999999996</v>
      </c>
      <c r="R105" s="295">
        <f t="shared" ref="R105:R106" si="60">G105*0.000196</f>
        <v>35.539699999999996</v>
      </c>
      <c r="S105" s="295">
        <f t="shared" ref="S105:S106" si="61">H105*0.000196</f>
        <v>35.539699999999996</v>
      </c>
      <c r="T105" s="295">
        <f t="shared" ref="T105:T106" si="62">I105*0.000196</f>
        <v>35.539699999999996</v>
      </c>
      <c r="U105" s="295">
        <f t="shared" ref="U105:U106" si="63">J105*0.000196</f>
        <v>35.539699999999996</v>
      </c>
      <c r="V105" s="295">
        <f t="shared" ref="V105:V106" si="64">K105*0.000196</f>
        <v>35.517159999999997</v>
      </c>
      <c r="W105" s="295">
        <f t="shared" ref="W105:W106" si="65">L105*0.000196</f>
        <v>35.517159999999997</v>
      </c>
      <c r="X105" s="295">
        <f t="shared" ref="X105:X106" si="66">M105*0.000196</f>
        <v>35.517159999999997</v>
      </c>
      <c r="Y105" s="410">
        <v>0.93</v>
      </c>
      <c r="Z105" s="410">
        <v>7.0000000000000007E-2</v>
      </c>
      <c r="AA105" s="410"/>
      <c r="AB105" s="410"/>
      <c r="AC105" s="410"/>
      <c r="AD105" s="410"/>
      <c r="AE105" s="410"/>
      <c r="AF105" s="410"/>
      <c r="AG105" s="410"/>
      <c r="AH105" s="410"/>
      <c r="AI105" s="410"/>
      <c r="AJ105" s="410"/>
      <c r="AK105" s="410"/>
      <c r="AL105" s="410"/>
      <c r="AM105" s="296">
        <f>SUM(Y105:AL105)</f>
        <v>1</v>
      </c>
    </row>
    <row r="106" spans="1:39" ht="15" outlineLevel="1">
      <c r="B106" s="294" t="s">
        <v>267</v>
      </c>
      <c r="C106" s="291" t="s">
        <v>163</v>
      </c>
      <c r="D106" s="295">
        <v>20794</v>
      </c>
      <c r="E106" s="295">
        <v>20432</v>
      </c>
      <c r="F106" s="295">
        <v>20432</v>
      </c>
      <c r="G106" s="295">
        <v>20432</v>
      </c>
      <c r="H106" s="295">
        <v>20432</v>
      </c>
      <c r="I106" s="295">
        <v>20432</v>
      </c>
      <c r="J106" s="295">
        <v>20432</v>
      </c>
      <c r="K106" s="295">
        <v>20318</v>
      </c>
      <c r="L106" s="295">
        <v>20318</v>
      </c>
      <c r="M106" s="295">
        <v>20318</v>
      </c>
      <c r="N106" s="291"/>
      <c r="O106" s="295">
        <f t="shared" si="57"/>
        <v>4.0756239999999995</v>
      </c>
      <c r="P106" s="295">
        <f t="shared" si="58"/>
        <v>4.0046720000000002</v>
      </c>
      <c r="Q106" s="295">
        <f t="shared" si="59"/>
        <v>4.0046720000000002</v>
      </c>
      <c r="R106" s="295">
        <f t="shared" si="60"/>
        <v>4.0046720000000002</v>
      </c>
      <c r="S106" s="295">
        <f t="shared" si="61"/>
        <v>4.0046720000000002</v>
      </c>
      <c r="T106" s="295">
        <f t="shared" si="62"/>
        <v>4.0046720000000002</v>
      </c>
      <c r="U106" s="295">
        <f t="shared" si="63"/>
        <v>4.0046720000000002</v>
      </c>
      <c r="V106" s="295">
        <f t="shared" si="64"/>
        <v>3.9823279999999999</v>
      </c>
      <c r="W106" s="295">
        <f t="shared" si="65"/>
        <v>3.9823279999999999</v>
      </c>
      <c r="X106" s="295">
        <f t="shared" si="66"/>
        <v>3.9823279999999999</v>
      </c>
      <c r="Y106" s="411">
        <f t="shared" ref="Y106:AL106" si="67">Y105</f>
        <v>0.93</v>
      </c>
      <c r="Z106" s="411">
        <f t="shared" si="67"/>
        <v>7.0000000000000007E-2</v>
      </c>
      <c r="AA106" s="411">
        <f t="shared" si="67"/>
        <v>0</v>
      </c>
      <c r="AB106" s="411">
        <f t="shared" si="67"/>
        <v>0</v>
      </c>
      <c r="AC106" s="411">
        <f t="shared" si="67"/>
        <v>0</v>
      </c>
      <c r="AD106" s="411">
        <f t="shared" si="67"/>
        <v>0</v>
      </c>
      <c r="AE106" s="411">
        <f t="shared" si="67"/>
        <v>0</v>
      </c>
      <c r="AF106" s="411">
        <f t="shared" si="67"/>
        <v>0</v>
      </c>
      <c r="AG106" s="411">
        <f t="shared" si="67"/>
        <v>0</v>
      </c>
      <c r="AH106" s="411">
        <f t="shared" si="67"/>
        <v>0</v>
      </c>
      <c r="AI106" s="411">
        <f t="shared" si="67"/>
        <v>0</v>
      </c>
      <c r="AJ106" s="411">
        <f t="shared" si="67"/>
        <v>0</v>
      </c>
      <c r="AK106" s="411">
        <f t="shared" si="67"/>
        <v>0</v>
      </c>
      <c r="AL106" s="411">
        <f t="shared" si="67"/>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s="750" customFormat="1" ht="30" outlineLevel="1">
      <c r="A108" s="760">
        <v>22</v>
      </c>
      <c r="B108" s="761" t="s">
        <v>114</v>
      </c>
      <c r="C108" s="746" t="s">
        <v>25</v>
      </c>
      <c r="D108" s="295">
        <v>34993</v>
      </c>
      <c r="E108" s="295">
        <v>34993</v>
      </c>
      <c r="F108" s="295">
        <v>34993</v>
      </c>
      <c r="G108" s="295">
        <v>34993</v>
      </c>
      <c r="H108" s="295">
        <v>34993</v>
      </c>
      <c r="I108" s="295">
        <v>34993</v>
      </c>
      <c r="J108" s="295">
        <v>34993</v>
      </c>
      <c r="K108" s="295">
        <v>34993</v>
      </c>
      <c r="L108" s="295">
        <v>34993</v>
      </c>
      <c r="M108" s="295">
        <v>34993</v>
      </c>
      <c r="N108" s="765"/>
      <c r="O108" s="295">
        <f t="shared" ref="O108:X108" si="68">D108*0.000196</f>
        <v>6.8586279999999995</v>
      </c>
      <c r="P108" s="295">
        <f t="shared" si="68"/>
        <v>6.8586279999999995</v>
      </c>
      <c r="Q108" s="295">
        <f t="shared" si="68"/>
        <v>6.8586279999999995</v>
      </c>
      <c r="R108" s="295">
        <f t="shared" si="68"/>
        <v>6.8586279999999995</v>
      </c>
      <c r="S108" s="295">
        <f t="shared" si="68"/>
        <v>6.8586279999999995</v>
      </c>
      <c r="T108" s="295">
        <f t="shared" si="68"/>
        <v>6.8586279999999995</v>
      </c>
      <c r="U108" s="295">
        <f t="shared" si="68"/>
        <v>6.8586279999999995</v>
      </c>
      <c r="V108" s="295">
        <f t="shared" si="68"/>
        <v>6.8586279999999995</v>
      </c>
      <c r="W108" s="295">
        <f t="shared" si="68"/>
        <v>6.8586279999999995</v>
      </c>
      <c r="X108" s="295">
        <f t="shared" si="68"/>
        <v>6.8586279999999995</v>
      </c>
      <c r="Y108" s="410">
        <v>1</v>
      </c>
      <c r="Z108" s="410"/>
      <c r="AA108" s="410"/>
      <c r="AB108" s="410"/>
      <c r="AC108" s="410"/>
      <c r="AD108" s="410"/>
      <c r="AE108" s="410"/>
      <c r="AF108" s="410"/>
      <c r="AG108" s="410"/>
      <c r="AH108" s="410"/>
      <c r="AI108" s="410"/>
      <c r="AJ108" s="410"/>
      <c r="AK108" s="410"/>
      <c r="AL108" s="410"/>
      <c r="AM108" s="296">
        <f>SUM(Y108:AL108)</f>
        <v>1</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 t="shared" ref="Y109:AL109" si="69">Y108</f>
        <v>1</v>
      </c>
      <c r="Z109" s="411">
        <f t="shared" si="69"/>
        <v>0</v>
      </c>
      <c r="AA109" s="411">
        <f t="shared" si="69"/>
        <v>0</v>
      </c>
      <c r="AB109" s="411">
        <f t="shared" si="69"/>
        <v>0</v>
      </c>
      <c r="AC109" s="411">
        <f t="shared" si="69"/>
        <v>0</v>
      </c>
      <c r="AD109" s="411">
        <f t="shared" si="69"/>
        <v>0</v>
      </c>
      <c r="AE109" s="411">
        <f t="shared" si="69"/>
        <v>0</v>
      </c>
      <c r="AF109" s="411">
        <f t="shared" si="69"/>
        <v>0</v>
      </c>
      <c r="AG109" s="411">
        <f t="shared" si="69"/>
        <v>0</v>
      </c>
      <c r="AH109" s="411">
        <f t="shared" si="69"/>
        <v>0</v>
      </c>
      <c r="AI109" s="411">
        <f t="shared" si="69"/>
        <v>0</v>
      </c>
      <c r="AJ109" s="411">
        <f t="shared" si="69"/>
        <v>0</v>
      </c>
      <c r="AK109" s="411">
        <f t="shared" si="69"/>
        <v>0</v>
      </c>
      <c r="AL109" s="411">
        <f t="shared" si="69"/>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 t="shared" ref="Y112:AL112" si="70">Y111</f>
        <v>0</v>
      </c>
      <c r="Z112" s="411">
        <f t="shared" si="70"/>
        <v>0</v>
      </c>
      <c r="AA112" s="411">
        <f t="shared" si="70"/>
        <v>0</v>
      </c>
      <c r="AB112" s="411">
        <f t="shared" si="70"/>
        <v>0</v>
      </c>
      <c r="AC112" s="411">
        <f t="shared" si="70"/>
        <v>0</v>
      </c>
      <c r="AD112" s="411">
        <f t="shared" si="70"/>
        <v>0</v>
      </c>
      <c r="AE112" s="411">
        <f t="shared" si="70"/>
        <v>0</v>
      </c>
      <c r="AF112" s="411">
        <f t="shared" si="70"/>
        <v>0</v>
      </c>
      <c r="AG112" s="411">
        <f t="shared" si="70"/>
        <v>0</v>
      </c>
      <c r="AH112" s="411">
        <f t="shared" si="70"/>
        <v>0</v>
      </c>
      <c r="AI112" s="411">
        <f t="shared" si="70"/>
        <v>0</v>
      </c>
      <c r="AJ112" s="411">
        <f t="shared" si="70"/>
        <v>0</v>
      </c>
      <c r="AK112" s="411">
        <f t="shared" si="70"/>
        <v>0</v>
      </c>
      <c r="AL112" s="411">
        <f t="shared" si="70"/>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 t="shared" ref="Y115:AL115" si="71">Y114</f>
        <v>0</v>
      </c>
      <c r="Z115" s="411">
        <f t="shared" si="71"/>
        <v>0</v>
      </c>
      <c r="AA115" s="411">
        <f t="shared" si="71"/>
        <v>0</v>
      </c>
      <c r="AB115" s="411">
        <f t="shared" si="71"/>
        <v>0</v>
      </c>
      <c r="AC115" s="411">
        <f t="shared" si="71"/>
        <v>0</v>
      </c>
      <c r="AD115" s="411">
        <f t="shared" si="71"/>
        <v>0</v>
      </c>
      <c r="AE115" s="411">
        <f t="shared" si="71"/>
        <v>0</v>
      </c>
      <c r="AF115" s="411">
        <f t="shared" si="71"/>
        <v>0</v>
      </c>
      <c r="AG115" s="411">
        <f t="shared" si="71"/>
        <v>0</v>
      </c>
      <c r="AH115" s="411">
        <f t="shared" si="71"/>
        <v>0</v>
      </c>
      <c r="AI115" s="411">
        <f t="shared" si="71"/>
        <v>0</v>
      </c>
      <c r="AJ115" s="411">
        <f t="shared" si="71"/>
        <v>0</v>
      </c>
      <c r="AK115" s="411">
        <f t="shared" si="71"/>
        <v>0</v>
      </c>
      <c r="AL115" s="411">
        <f t="shared" si="71"/>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 t="shared" ref="Y119:AL119" si="72">Y118</f>
        <v>0</v>
      </c>
      <c r="Z119" s="411">
        <f t="shared" si="72"/>
        <v>0</v>
      </c>
      <c r="AA119" s="411">
        <f t="shared" si="72"/>
        <v>0</v>
      </c>
      <c r="AB119" s="411">
        <f t="shared" si="72"/>
        <v>0</v>
      </c>
      <c r="AC119" s="411">
        <f t="shared" si="72"/>
        <v>0</v>
      </c>
      <c r="AD119" s="411">
        <f t="shared" si="72"/>
        <v>0</v>
      </c>
      <c r="AE119" s="411">
        <f t="shared" si="72"/>
        <v>0</v>
      </c>
      <c r="AF119" s="411">
        <f t="shared" si="72"/>
        <v>0</v>
      </c>
      <c r="AG119" s="411">
        <f t="shared" si="72"/>
        <v>0</v>
      </c>
      <c r="AH119" s="411">
        <f t="shared" si="72"/>
        <v>0</v>
      </c>
      <c r="AI119" s="411">
        <f t="shared" si="72"/>
        <v>0</v>
      </c>
      <c r="AJ119" s="411">
        <f t="shared" si="72"/>
        <v>0</v>
      </c>
      <c r="AK119" s="411">
        <f t="shared" si="72"/>
        <v>0</v>
      </c>
      <c r="AL119" s="411">
        <f t="shared" si="72"/>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v>1</v>
      </c>
      <c r="Z121" s="743"/>
      <c r="AA121" s="743"/>
      <c r="AB121" s="410"/>
      <c r="AC121" s="743"/>
      <c r="AD121" s="410"/>
      <c r="AE121" s="410"/>
      <c r="AF121" s="415"/>
      <c r="AG121" s="415"/>
      <c r="AH121" s="415"/>
      <c r="AI121" s="415"/>
      <c r="AJ121" s="415"/>
      <c r="AK121" s="415"/>
      <c r="AL121" s="415"/>
      <c r="AM121" s="296">
        <f>SUM(Y121:AL121)</f>
        <v>1</v>
      </c>
    </row>
    <row r="122" spans="1:39" ht="15" outlineLevel="1">
      <c r="B122" s="294" t="s">
        <v>267</v>
      </c>
      <c r="C122" s="291" t="s">
        <v>163</v>
      </c>
      <c r="D122" s="295">
        <v>1013</v>
      </c>
      <c r="E122" s="295">
        <v>1013</v>
      </c>
      <c r="F122" s="295">
        <v>1013</v>
      </c>
      <c r="G122" s="295">
        <v>1013</v>
      </c>
      <c r="H122" s="295">
        <v>1013</v>
      </c>
      <c r="I122" s="295">
        <v>1013</v>
      </c>
      <c r="J122" s="295">
        <v>1013</v>
      </c>
      <c r="K122" s="295">
        <v>1013</v>
      </c>
      <c r="L122" s="295">
        <v>1013</v>
      </c>
      <c r="M122" s="295">
        <v>1013</v>
      </c>
      <c r="N122" s="295">
        <f>N121</f>
        <v>12</v>
      </c>
      <c r="O122" s="295">
        <f t="shared" ref="O122:X122" si="73">D122*0.000196</f>
        <v>0.198548</v>
      </c>
      <c r="P122" s="295">
        <f t="shared" si="73"/>
        <v>0.198548</v>
      </c>
      <c r="Q122" s="295">
        <f t="shared" si="73"/>
        <v>0.198548</v>
      </c>
      <c r="R122" s="295">
        <f t="shared" si="73"/>
        <v>0.198548</v>
      </c>
      <c r="S122" s="295">
        <f t="shared" si="73"/>
        <v>0.198548</v>
      </c>
      <c r="T122" s="295">
        <f t="shared" si="73"/>
        <v>0.198548</v>
      </c>
      <c r="U122" s="295">
        <f t="shared" si="73"/>
        <v>0.198548</v>
      </c>
      <c r="V122" s="295">
        <f t="shared" si="73"/>
        <v>0.198548</v>
      </c>
      <c r="W122" s="295">
        <f t="shared" si="73"/>
        <v>0.198548</v>
      </c>
      <c r="X122" s="295">
        <f t="shared" si="73"/>
        <v>0.198548</v>
      </c>
      <c r="Y122" s="411">
        <v>0</v>
      </c>
      <c r="Z122" s="411">
        <f t="shared" ref="Z122:AL122" si="74">Z121</f>
        <v>0</v>
      </c>
      <c r="AA122" s="411">
        <f t="shared" si="74"/>
        <v>0</v>
      </c>
      <c r="AB122" s="411">
        <f t="shared" si="74"/>
        <v>0</v>
      </c>
      <c r="AC122" s="411">
        <f t="shared" si="74"/>
        <v>0</v>
      </c>
      <c r="AD122" s="411">
        <f t="shared" si="74"/>
        <v>0</v>
      </c>
      <c r="AE122" s="411">
        <f t="shared" si="74"/>
        <v>0</v>
      </c>
      <c r="AF122" s="411">
        <f t="shared" si="74"/>
        <v>0</v>
      </c>
      <c r="AG122" s="411">
        <f t="shared" si="74"/>
        <v>0</v>
      </c>
      <c r="AH122" s="411">
        <f t="shared" si="74"/>
        <v>0</v>
      </c>
      <c r="AI122" s="411">
        <f t="shared" si="74"/>
        <v>0</v>
      </c>
      <c r="AJ122" s="411">
        <f t="shared" si="74"/>
        <v>0</v>
      </c>
      <c r="AK122" s="411">
        <f t="shared" si="74"/>
        <v>0</v>
      </c>
      <c r="AL122" s="411">
        <f t="shared" si="74"/>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 t="shared" ref="Y125:AL125" si="75">Y124</f>
        <v>0</v>
      </c>
      <c r="Z125" s="411">
        <f t="shared" si="75"/>
        <v>0</v>
      </c>
      <c r="AA125" s="411">
        <f t="shared" si="75"/>
        <v>0</v>
      </c>
      <c r="AB125" s="411">
        <f t="shared" si="75"/>
        <v>0</v>
      </c>
      <c r="AC125" s="411">
        <f t="shared" si="75"/>
        <v>0</v>
      </c>
      <c r="AD125" s="411">
        <f t="shared" si="75"/>
        <v>0</v>
      </c>
      <c r="AE125" s="411">
        <f t="shared" si="75"/>
        <v>0</v>
      </c>
      <c r="AF125" s="411">
        <f t="shared" si="75"/>
        <v>0</v>
      </c>
      <c r="AG125" s="411">
        <f t="shared" si="75"/>
        <v>0</v>
      </c>
      <c r="AH125" s="411">
        <f t="shared" si="75"/>
        <v>0</v>
      </c>
      <c r="AI125" s="411">
        <f t="shared" si="75"/>
        <v>0</v>
      </c>
      <c r="AJ125" s="411">
        <f t="shared" si="75"/>
        <v>0</v>
      </c>
      <c r="AK125" s="411">
        <f t="shared" si="75"/>
        <v>0</v>
      </c>
      <c r="AL125" s="411">
        <f t="shared" si="75"/>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 t="shared" ref="Y128:AL128" si="76">Y127</f>
        <v>0</v>
      </c>
      <c r="Z128" s="411">
        <f t="shared" si="76"/>
        <v>0</v>
      </c>
      <c r="AA128" s="411">
        <f t="shared" si="76"/>
        <v>0</v>
      </c>
      <c r="AB128" s="411">
        <f t="shared" si="76"/>
        <v>0</v>
      </c>
      <c r="AC128" s="411">
        <f t="shared" si="76"/>
        <v>0</v>
      </c>
      <c r="AD128" s="411">
        <f t="shared" si="76"/>
        <v>0</v>
      </c>
      <c r="AE128" s="411">
        <f t="shared" si="76"/>
        <v>0</v>
      </c>
      <c r="AF128" s="411">
        <f t="shared" si="76"/>
        <v>0</v>
      </c>
      <c r="AG128" s="411">
        <f t="shared" si="76"/>
        <v>0</v>
      </c>
      <c r="AH128" s="411">
        <f t="shared" si="76"/>
        <v>0</v>
      </c>
      <c r="AI128" s="411">
        <f t="shared" si="76"/>
        <v>0</v>
      </c>
      <c r="AJ128" s="411">
        <f t="shared" si="76"/>
        <v>0</v>
      </c>
      <c r="AK128" s="411">
        <f t="shared" si="76"/>
        <v>0</v>
      </c>
      <c r="AL128" s="411">
        <f t="shared" si="76"/>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 t="shared" ref="Y131:AL131" si="77">Y130</f>
        <v>0</v>
      </c>
      <c r="Z131" s="411">
        <f t="shared" si="77"/>
        <v>0</v>
      </c>
      <c r="AA131" s="411">
        <f t="shared" si="77"/>
        <v>0</v>
      </c>
      <c r="AB131" s="411">
        <f t="shared" si="77"/>
        <v>0</v>
      </c>
      <c r="AC131" s="411">
        <f t="shared" si="77"/>
        <v>0</v>
      </c>
      <c r="AD131" s="411">
        <f t="shared" si="77"/>
        <v>0</v>
      </c>
      <c r="AE131" s="411">
        <f t="shared" si="77"/>
        <v>0</v>
      </c>
      <c r="AF131" s="411">
        <f t="shared" si="77"/>
        <v>0</v>
      </c>
      <c r="AG131" s="411">
        <f t="shared" si="77"/>
        <v>0</v>
      </c>
      <c r="AH131" s="411">
        <f t="shared" si="77"/>
        <v>0</v>
      </c>
      <c r="AI131" s="411">
        <f t="shared" si="77"/>
        <v>0</v>
      </c>
      <c r="AJ131" s="411">
        <f t="shared" si="77"/>
        <v>0</v>
      </c>
      <c r="AK131" s="411">
        <f t="shared" si="77"/>
        <v>0</v>
      </c>
      <c r="AL131" s="411">
        <f t="shared" si="77"/>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 t="shared" ref="Y134:AL134" si="78">Y133</f>
        <v>0</v>
      </c>
      <c r="Z134" s="411">
        <f t="shared" si="78"/>
        <v>0</v>
      </c>
      <c r="AA134" s="411">
        <f t="shared" si="78"/>
        <v>0</v>
      </c>
      <c r="AB134" s="411">
        <f t="shared" si="78"/>
        <v>0</v>
      </c>
      <c r="AC134" s="411">
        <f t="shared" si="78"/>
        <v>0</v>
      </c>
      <c r="AD134" s="411">
        <f t="shared" si="78"/>
        <v>0</v>
      </c>
      <c r="AE134" s="411">
        <f t="shared" si="78"/>
        <v>0</v>
      </c>
      <c r="AF134" s="411">
        <f t="shared" si="78"/>
        <v>0</v>
      </c>
      <c r="AG134" s="411">
        <f t="shared" si="78"/>
        <v>0</v>
      </c>
      <c r="AH134" s="411">
        <f t="shared" si="78"/>
        <v>0</v>
      </c>
      <c r="AI134" s="411">
        <f t="shared" si="78"/>
        <v>0</v>
      </c>
      <c r="AJ134" s="411">
        <f t="shared" si="78"/>
        <v>0</v>
      </c>
      <c r="AK134" s="411">
        <f t="shared" si="78"/>
        <v>0</v>
      </c>
      <c r="AL134" s="411">
        <f t="shared" si="78"/>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 t="shared" ref="Y137:AL137" si="79">Y136</f>
        <v>0</v>
      </c>
      <c r="Z137" s="411">
        <f t="shared" si="79"/>
        <v>0</v>
      </c>
      <c r="AA137" s="411">
        <f t="shared" si="79"/>
        <v>0</v>
      </c>
      <c r="AB137" s="411">
        <f t="shared" si="79"/>
        <v>0</v>
      </c>
      <c r="AC137" s="411">
        <f t="shared" si="79"/>
        <v>0</v>
      </c>
      <c r="AD137" s="411">
        <f t="shared" si="79"/>
        <v>0</v>
      </c>
      <c r="AE137" s="411">
        <f t="shared" si="79"/>
        <v>0</v>
      </c>
      <c r="AF137" s="411">
        <f t="shared" si="79"/>
        <v>0</v>
      </c>
      <c r="AG137" s="411">
        <f t="shared" si="79"/>
        <v>0</v>
      </c>
      <c r="AH137" s="411">
        <f t="shared" si="79"/>
        <v>0</v>
      </c>
      <c r="AI137" s="411">
        <f t="shared" si="79"/>
        <v>0</v>
      </c>
      <c r="AJ137" s="411">
        <f t="shared" si="79"/>
        <v>0</v>
      </c>
      <c r="AK137" s="411">
        <f t="shared" si="79"/>
        <v>0</v>
      </c>
      <c r="AL137" s="411">
        <f t="shared" si="79"/>
        <v>0</v>
      </c>
      <c r="AM137" s="306"/>
    </row>
    <row r="138" spans="1:39" ht="15"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 t="shared" ref="Y140:AL140" si="80">Y139</f>
        <v>0</v>
      </c>
      <c r="Z140" s="411">
        <f t="shared" si="80"/>
        <v>0</v>
      </c>
      <c r="AA140" s="411">
        <f t="shared" si="80"/>
        <v>0</v>
      </c>
      <c r="AB140" s="411">
        <f t="shared" si="80"/>
        <v>0</v>
      </c>
      <c r="AC140" s="411">
        <f t="shared" si="80"/>
        <v>0</v>
      </c>
      <c r="AD140" s="411">
        <f t="shared" si="80"/>
        <v>0</v>
      </c>
      <c r="AE140" s="411">
        <f t="shared" si="80"/>
        <v>0</v>
      </c>
      <c r="AF140" s="411">
        <f t="shared" si="80"/>
        <v>0</v>
      </c>
      <c r="AG140" s="411">
        <f t="shared" si="80"/>
        <v>0</v>
      </c>
      <c r="AH140" s="411">
        <f t="shared" si="80"/>
        <v>0</v>
      </c>
      <c r="AI140" s="411">
        <f t="shared" si="80"/>
        <v>0</v>
      </c>
      <c r="AJ140" s="411">
        <f t="shared" si="80"/>
        <v>0</v>
      </c>
      <c r="AK140" s="411">
        <f t="shared" si="80"/>
        <v>0</v>
      </c>
      <c r="AL140" s="411">
        <f t="shared" si="80"/>
        <v>0</v>
      </c>
      <c r="AM140" s="306"/>
    </row>
    <row r="141" spans="1:39" ht="15"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 t="shared" ref="Y144:AL144" si="81">Y143</f>
        <v>0</v>
      </c>
      <c r="Z144" s="411">
        <f t="shared" si="81"/>
        <v>0</v>
      </c>
      <c r="AA144" s="411">
        <f t="shared" si="81"/>
        <v>0</v>
      </c>
      <c r="AB144" s="411">
        <f t="shared" si="81"/>
        <v>0</v>
      </c>
      <c r="AC144" s="411">
        <f t="shared" si="81"/>
        <v>0</v>
      </c>
      <c r="AD144" s="411">
        <f t="shared" si="81"/>
        <v>0</v>
      </c>
      <c r="AE144" s="411">
        <f t="shared" si="81"/>
        <v>0</v>
      </c>
      <c r="AF144" s="411">
        <f t="shared" si="81"/>
        <v>0</v>
      </c>
      <c r="AG144" s="411">
        <f t="shared" si="81"/>
        <v>0</v>
      </c>
      <c r="AH144" s="411">
        <f t="shared" si="81"/>
        <v>0</v>
      </c>
      <c r="AI144" s="411">
        <f t="shared" si="81"/>
        <v>0</v>
      </c>
      <c r="AJ144" s="411">
        <f t="shared" si="81"/>
        <v>0</v>
      </c>
      <c r="AK144" s="411">
        <f t="shared" si="81"/>
        <v>0</v>
      </c>
      <c r="AL144" s="411">
        <f t="shared" si="81"/>
        <v>0</v>
      </c>
      <c r="AM144" s="306"/>
    </row>
    <row r="145" spans="1:39" ht="15"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 t="shared" ref="Y147:AL147" si="82">Y146</f>
        <v>0</v>
      </c>
      <c r="Z147" s="411">
        <f t="shared" si="82"/>
        <v>0</v>
      </c>
      <c r="AA147" s="411">
        <f t="shared" si="82"/>
        <v>0</v>
      </c>
      <c r="AB147" s="411">
        <f t="shared" si="82"/>
        <v>0</v>
      </c>
      <c r="AC147" s="411">
        <f t="shared" si="82"/>
        <v>0</v>
      </c>
      <c r="AD147" s="411">
        <f t="shared" si="82"/>
        <v>0</v>
      </c>
      <c r="AE147" s="411">
        <f t="shared" si="82"/>
        <v>0</v>
      </c>
      <c r="AF147" s="411">
        <f t="shared" si="82"/>
        <v>0</v>
      </c>
      <c r="AG147" s="411">
        <f t="shared" si="82"/>
        <v>0</v>
      </c>
      <c r="AH147" s="411">
        <f t="shared" si="82"/>
        <v>0</v>
      </c>
      <c r="AI147" s="411">
        <f t="shared" si="82"/>
        <v>0</v>
      </c>
      <c r="AJ147" s="411">
        <f t="shared" si="82"/>
        <v>0</v>
      </c>
      <c r="AK147" s="411">
        <f t="shared" si="82"/>
        <v>0</v>
      </c>
      <c r="AL147" s="411">
        <f t="shared" si="82"/>
        <v>0</v>
      </c>
      <c r="AM147" s="306"/>
    </row>
    <row r="148" spans="1:39" ht="15"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 t="shared" ref="Y150:AL150" si="83">Y149</f>
        <v>0</v>
      </c>
      <c r="Z150" s="411">
        <f t="shared" si="83"/>
        <v>0</v>
      </c>
      <c r="AA150" s="411">
        <f t="shared" si="83"/>
        <v>0</v>
      </c>
      <c r="AB150" s="411">
        <f t="shared" si="83"/>
        <v>0</v>
      </c>
      <c r="AC150" s="411">
        <f t="shared" si="83"/>
        <v>0</v>
      </c>
      <c r="AD150" s="411">
        <f t="shared" si="83"/>
        <v>0</v>
      </c>
      <c r="AE150" s="411">
        <f t="shared" si="83"/>
        <v>0</v>
      </c>
      <c r="AF150" s="411">
        <f t="shared" si="83"/>
        <v>0</v>
      </c>
      <c r="AG150" s="411">
        <f t="shared" si="83"/>
        <v>0</v>
      </c>
      <c r="AH150" s="411">
        <f t="shared" si="83"/>
        <v>0</v>
      </c>
      <c r="AI150" s="411">
        <f t="shared" si="83"/>
        <v>0</v>
      </c>
      <c r="AJ150" s="411">
        <f t="shared" si="83"/>
        <v>0</v>
      </c>
      <c r="AK150" s="411">
        <f t="shared" si="83"/>
        <v>0</v>
      </c>
      <c r="AL150" s="411">
        <f t="shared" si="83"/>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 t="shared" ref="Y154:AL154" si="84">Y153</f>
        <v>0</v>
      </c>
      <c r="Z154" s="411">
        <f t="shared" si="84"/>
        <v>0</v>
      </c>
      <c r="AA154" s="411">
        <f t="shared" si="84"/>
        <v>0</v>
      </c>
      <c r="AB154" s="411">
        <f t="shared" si="84"/>
        <v>0</v>
      </c>
      <c r="AC154" s="411">
        <f t="shared" si="84"/>
        <v>0</v>
      </c>
      <c r="AD154" s="411">
        <f t="shared" si="84"/>
        <v>0</v>
      </c>
      <c r="AE154" s="411">
        <f t="shared" si="84"/>
        <v>0</v>
      </c>
      <c r="AF154" s="411">
        <f t="shared" si="84"/>
        <v>0</v>
      </c>
      <c r="AG154" s="411">
        <f t="shared" si="84"/>
        <v>0</v>
      </c>
      <c r="AH154" s="411">
        <f t="shared" si="84"/>
        <v>0</v>
      </c>
      <c r="AI154" s="411">
        <f t="shared" si="84"/>
        <v>0</v>
      </c>
      <c r="AJ154" s="411">
        <f t="shared" si="84"/>
        <v>0</v>
      </c>
      <c r="AK154" s="411">
        <f t="shared" si="84"/>
        <v>0</v>
      </c>
      <c r="AL154" s="411">
        <f t="shared" si="84"/>
        <v>0</v>
      </c>
      <c r="AM154" s="306"/>
    </row>
    <row r="155" spans="1:39" ht="15"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 t="shared" ref="Y157:AL157" si="85">Y156</f>
        <v>0</v>
      </c>
      <c r="Z157" s="411">
        <f t="shared" si="85"/>
        <v>0</v>
      </c>
      <c r="AA157" s="411">
        <f t="shared" si="85"/>
        <v>0</v>
      </c>
      <c r="AB157" s="411">
        <f t="shared" si="85"/>
        <v>0</v>
      </c>
      <c r="AC157" s="411">
        <f t="shared" si="85"/>
        <v>0</v>
      </c>
      <c r="AD157" s="411">
        <f t="shared" si="85"/>
        <v>0</v>
      </c>
      <c r="AE157" s="411">
        <f t="shared" si="85"/>
        <v>0</v>
      </c>
      <c r="AF157" s="411">
        <f t="shared" si="85"/>
        <v>0</v>
      </c>
      <c r="AG157" s="411">
        <f t="shared" si="85"/>
        <v>0</v>
      </c>
      <c r="AH157" s="411">
        <f t="shared" si="85"/>
        <v>0</v>
      </c>
      <c r="AI157" s="411">
        <f t="shared" si="85"/>
        <v>0</v>
      </c>
      <c r="AJ157" s="411">
        <f t="shared" si="85"/>
        <v>0</v>
      </c>
      <c r="AK157" s="411">
        <f t="shared" si="85"/>
        <v>0</v>
      </c>
      <c r="AL157" s="411">
        <f t="shared" si="85"/>
        <v>0</v>
      </c>
      <c r="AM157" s="306"/>
    </row>
    <row r="158" spans="1:39" ht="15"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 t="shared" ref="Y160:AL160" si="86">Y159</f>
        <v>0</v>
      </c>
      <c r="Z160" s="411">
        <f t="shared" si="86"/>
        <v>0</v>
      </c>
      <c r="AA160" s="411">
        <f t="shared" si="86"/>
        <v>0</v>
      </c>
      <c r="AB160" s="411">
        <f t="shared" si="86"/>
        <v>0</v>
      </c>
      <c r="AC160" s="411">
        <f t="shared" si="86"/>
        <v>0</v>
      </c>
      <c r="AD160" s="411">
        <f t="shared" si="86"/>
        <v>0</v>
      </c>
      <c r="AE160" s="411">
        <f t="shared" si="86"/>
        <v>0</v>
      </c>
      <c r="AF160" s="411">
        <f t="shared" si="86"/>
        <v>0</v>
      </c>
      <c r="AG160" s="411">
        <f t="shared" si="86"/>
        <v>0</v>
      </c>
      <c r="AH160" s="411">
        <f t="shared" si="86"/>
        <v>0</v>
      </c>
      <c r="AI160" s="411">
        <f t="shared" si="86"/>
        <v>0</v>
      </c>
      <c r="AJ160" s="411">
        <f t="shared" si="86"/>
        <v>0</v>
      </c>
      <c r="AK160" s="411">
        <f t="shared" si="86"/>
        <v>0</v>
      </c>
      <c r="AL160" s="411">
        <f t="shared" si="86"/>
        <v>0</v>
      </c>
      <c r="AM160" s="306"/>
    </row>
    <row r="161" spans="1:39" ht="15"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 t="shared" ref="Y163:AL163" si="87">Y162</f>
        <v>0</v>
      </c>
      <c r="Z163" s="411">
        <f t="shared" si="87"/>
        <v>0</v>
      </c>
      <c r="AA163" s="411">
        <f t="shared" si="87"/>
        <v>0</v>
      </c>
      <c r="AB163" s="411">
        <f t="shared" si="87"/>
        <v>0</v>
      </c>
      <c r="AC163" s="411">
        <f t="shared" si="87"/>
        <v>0</v>
      </c>
      <c r="AD163" s="411">
        <f t="shared" si="87"/>
        <v>0</v>
      </c>
      <c r="AE163" s="411">
        <f t="shared" si="87"/>
        <v>0</v>
      </c>
      <c r="AF163" s="411">
        <f t="shared" si="87"/>
        <v>0</v>
      </c>
      <c r="AG163" s="411">
        <f t="shared" si="87"/>
        <v>0</v>
      </c>
      <c r="AH163" s="411">
        <f t="shared" si="87"/>
        <v>0</v>
      </c>
      <c r="AI163" s="411">
        <f t="shared" si="87"/>
        <v>0</v>
      </c>
      <c r="AJ163" s="411">
        <f t="shared" si="87"/>
        <v>0</v>
      </c>
      <c r="AK163" s="411">
        <f t="shared" si="87"/>
        <v>0</v>
      </c>
      <c r="AL163" s="411">
        <f t="shared" si="87"/>
        <v>0</v>
      </c>
      <c r="AM163" s="306"/>
    </row>
    <row r="164" spans="1:39" ht="15"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 t="shared" ref="Y166:AL166" si="88">Y165</f>
        <v>0</v>
      </c>
      <c r="Z166" s="411">
        <f t="shared" si="88"/>
        <v>0</v>
      </c>
      <c r="AA166" s="411">
        <f t="shared" si="88"/>
        <v>0</v>
      </c>
      <c r="AB166" s="411">
        <f t="shared" si="88"/>
        <v>0</v>
      </c>
      <c r="AC166" s="411">
        <f t="shared" si="88"/>
        <v>0</v>
      </c>
      <c r="AD166" s="411">
        <f t="shared" si="88"/>
        <v>0</v>
      </c>
      <c r="AE166" s="411">
        <f t="shared" si="88"/>
        <v>0</v>
      </c>
      <c r="AF166" s="411">
        <f t="shared" si="88"/>
        <v>0</v>
      </c>
      <c r="AG166" s="411">
        <f t="shared" si="88"/>
        <v>0</v>
      </c>
      <c r="AH166" s="411">
        <f t="shared" si="88"/>
        <v>0</v>
      </c>
      <c r="AI166" s="411">
        <f t="shared" si="88"/>
        <v>0</v>
      </c>
      <c r="AJ166" s="411">
        <f t="shared" si="88"/>
        <v>0</v>
      </c>
      <c r="AK166" s="411">
        <f t="shared" si="88"/>
        <v>0</v>
      </c>
      <c r="AL166" s="411">
        <f t="shared" si="88"/>
        <v>0</v>
      </c>
      <c r="AM166" s="306"/>
    </row>
    <row r="167" spans="1:39" ht="15"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 t="shared" ref="Y169:AL169" si="89">Y168</f>
        <v>0</v>
      </c>
      <c r="Z169" s="411">
        <f t="shared" si="89"/>
        <v>0</v>
      </c>
      <c r="AA169" s="411">
        <f t="shared" si="89"/>
        <v>0</v>
      </c>
      <c r="AB169" s="411">
        <f t="shared" si="89"/>
        <v>0</v>
      </c>
      <c r="AC169" s="411">
        <f t="shared" si="89"/>
        <v>0</v>
      </c>
      <c r="AD169" s="411">
        <f t="shared" si="89"/>
        <v>0</v>
      </c>
      <c r="AE169" s="411">
        <f t="shared" si="89"/>
        <v>0</v>
      </c>
      <c r="AF169" s="411">
        <f t="shared" si="89"/>
        <v>0</v>
      </c>
      <c r="AG169" s="411">
        <f t="shared" si="89"/>
        <v>0</v>
      </c>
      <c r="AH169" s="411">
        <f t="shared" si="89"/>
        <v>0</v>
      </c>
      <c r="AI169" s="411">
        <f t="shared" si="89"/>
        <v>0</v>
      </c>
      <c r="AJ169" s="411">
        <f t="shared" si="89"/>
        <v>0</v>
      </c>
      <c r="AK169" s="411">
        <f t="shared" si="89"/>
        <v>0</v>
      </c>
      <c r="AL169" s="411">
        <f t="shared" si="89"/>
        <v>0</v>
      </c>
      <c r="AM169" s="306"/>
    </row>
    <row r="170" spans="1:39" ht="15"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 t="shared" ref="Y172:AL172" si="90">Y171</f>
        <v>0</v>
      </c>
      <c r="Z172" s="411">
        <f t="shared" si="90"/>
        <v>0</v>
      </c>
      <c r="AA172" s="411">
        <f t="shared" si="90"/>
        <v>0</v>
      </c>
      <c r="AB172" s="411">
        <f t="shared" si="90"/>
        <v>0</v>
      </c>
      <c r="AC172" s="411">
        <f t="shared" si="90"/>
        <v>0</v>
      </c>
      <c r="AD172" s="411">
        <f t="shared" si="90"/>
        <v>0</v>
      </c>
      <c r="AE172" s="411">
        <f t="shared" si="90"/>
        <v>0</v>
      </c>
      <c r="AF172" s="411">
        <f t="shared" si="90"/>
        <v>0</v>
      </c>
      <c r="AG172" s="411">
        <f t="shared" si="90"/>
        <v>0</v>
      </c>
      <c r="AH172" s="411">
        <f t="shared" si="90"/>
        <v>0</v>
      </c>
      <c r="AI172" s="411">
        <f t="shared" si="90"/>
        <v>0</v>
      </c>
      <c r="AJ172" s="411">
        <f t="shared" si="90"/>
        <v>0</v>
      </c>
      <c r="AK172" s="411">
        <f t="shared" si="90"/>
        <v>0</v>
      </c>
      <c r="AL172" s="411">
        <f t="shared" si="90"/>
        <v>0</v>
      </c>
      <c r="AM172" s="306"/>
    </row>
    <row r="173" spans="1:39" ht="15"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 t="shared" ref="Y175:AL175" si="91">Y174</f>
        <v>0</v>
      </c>
      <c r="Z175" s="411">
        <f t="shared" si="91"/>
        <v>0</v>
      </c>
      <c r="AA175" s="411">
        <f t="shared" si="91"/>
        <v>0</v>
      </c>
      <c r="AB175" s="411">
        <f t="shared" si="91"/>
        <v>0</v>
      </c>
      <c r="AC175" s="411">
        <f t="shared" si="91"/>
        <v>0</v>
      </c>
      <c r="AD175" s="411">
        <f t="shared" si="91"/>
        <v>0</v>
      </c>
      <c r="AE175" s="411">
        <f t="shared" si="91"/>
        <v>0</v>
      </c>
      <c r="AF175" s="411">
        <f t="shared" si="91"/>
        <v>0</v>
      </c>
      <c r="AG175" s="411">
        <f t="shared" si="91"/>
        <v>0</v>
      </c>
      <c r="AH175" s="411">
        <f t="shared" si="91"/>
        <v>0</v>
      </c>
      <c r="AI175" s="411">
        <f t="shared" si="91"/>
        <v>0</v>
      </c>
      <c r="AJ175" s="411">
        <f t="shared" si="91"/>
        <v>0</v>
      </c>
      <c r="AK175" s="411">
        <f t="shared" si="91"/>
        <v>0</v>
      </c>
      <c r="AL175" s="411">
        <f t="shared" si="91"/>
        <v>0</v>
      </c>
      <c r="AM175" s="306"/>
    </row>
    <row r="176" spans="1:39" ht="15"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 t="shared" ref="Y178:AL178" si="92">Y177</f>
        <v>0</v>
      </c>
      <c r="Z178" s="411">
        <f t="shared" si="92"/>
        <v>0</v>
      </c>
      <c r="AA178" s="411">
        <f t="shared" si="92"/>
        <v>0</v>
      </c>
      <c r="AB178" s="411">
        <f t="shared" si="92"/>
        <v>0</v>
      </c>
      <c r="AC178" s="411">
        <f t="shared" si="92"/>
        <v>0</v>
      </c>
      <c r="AD178" s="411">
        <f t="shared" si="92"/>
        <v>0</v>
      </c>
      <c r="AE178" s="411">
        <f t="shared" si="92"/>
        <v>0</v>
      </c>
      <c r="AF178" s="411">
        <f t="shared" si="92"/>
        <v>0</v>
      </c>
      <c r="AG178" s="411">
        <f t="shared" si="92"/>
        <v>0</v>
      </c>
      <c r="AH178" s="411">
        <f t="shared" si="92"/>
        <v>0</v>
      </c>
      <c r="AI178" s="411">
        <f t="shared" si="92"/>
        <v>0</v>
      </c>
      <c r="AJ178" s="411">
        <f t="shared" si="92"/>
        <v>0</v>
      </c>
      <c r="AK178" s="411">
        <f t="shared" si="92"/>
        <v>0</v>
      </c>
      <c r="AL178" s="411">
        <f t="shared" si="92"/>
        <v>0</v>
      </c>
      <c r="AM178" s="306"/>
    </row>
    <row r="179" spans="1:39" ht="15"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 t="shared" ref="Y181:AL181" si="93">Y180</f>
        <v>0</v>
      </c>
      <c r="Z181" s="411">
        <f t="shared" si="93"/>
        <v>0</v>
      </c>
      <c r="AA181" s="411">
        <f t="shared" si="93"/>
        <v>0</v>
      </c>
      <c r="AB181" s="411">
        <f t="shared" si="93"/>
        <v>0</v>
      </c>
      <c r="AC181" s="411">
        <f t="shared" si="93"/>
        <v>0</v>
      </c>
      <c r="AD181" s="411">
        <f t="shared" si="93"/>
        <v>0</v>
      </c>
      <c r="AE181" s="411">
        <f t="shared" si="93"/>
        <v>0</v>
      </c>
      <c r="AF181" s="411">
        <f t="shared" si="93"/>
        <v>0</v>
      </c>
      <c r="AG181" s="411">
        <f t="shared" si="93"/>
        <v>0</v>
      </c>
      <c r="AH181" s="411">
        <f t="shared" si="93"/>
        <v>0</v>
      </c>
      <c r="AI181" s="411">
        <f t="shared" si="93"/>
        <v>0</v>
      </c>
      <c r="AJ181" s="411">
        <f t="shared" si="93"/>
        <v>0</v>
      </c>
      <c r="AK181" s="411">
        <f t="shared" si="93"/>
        <v>0</v>
      </c>
      <c r="AL181" s="411">
        <f t="shared" si="93"/>
        <v>0</v>
      </c>
      <c r="AM181" s="306"/>
    </row>
    <row r="182" spans="1:39" ht="15"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 t="shared" ref="Y184:AL184" si="94">Y183</f>
        <v>0</v>
      </c>
      <c r="Z184" s="411">
        <f t="shared" si="94"/>
        <v>0</v>
      </c>
      <c r="AA184" s="411">
        <f t="shared" si="94"/>
        <v>0</v>
      </c>
      <c r="AB184" s="411">
        <f t="shared" si="94"/>
        <v>0</v>
      </c>
      <c r="AC184" s="411">
        <f t="shared" si="94"/>
        <v>0</v>
      </c>
      <c r="AD184" s="411">
        <f t="shared" si="94"/>
        <v>0</v>
      </c>
      <c r="AE184" s="411">
        <f t="shared" si="94"/>
        <v>0</v>
      </c>
      <c r="AF184" s="411">
        <f t="shared" si="94"/>
        <v>0</v>
      </c>
      <c r="AG184" s="411">
        <f t="shared" si="94"/>
        <v>0</v>
      </c>
      <c r="AH184" s="411">
        <f t="shared" si="94"/>
        <v>0</v>
      </c>
      <c r="AI184" s="411">
        <f t="shared" si="94"/>
        <v>0</v>
      </c>
      <c r="AJ184" s="411">
        <f t="shared" si="94"/>
        <v>0</v>
      </c>
      <c r="AK184" s="411">
        <f t="shared" si="94"/>
        <v>0</v>
      </c>
      <c r="AL184" s="411">
        <f t="shared" si="94"/>
        <v>0</v>
      </c>
      <c r="AM184" s="306"/>
    </row>
    <row r="185" spans="1:39" ht="15"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 t="shared" ref="Y187:AL187" si="95">Y186</f>
        <v>0</v>
      </c>
      <c r="Z187" s="411">
        <f t="shared" si="95"/>
        <v>0</v>
      </c>
      <c r="AA187" s="411">
        <f t="shared" si="95"/>
        <v>0</v>
      </c>
      <c r="AB187" s="411">
        <f t="shared" si="95"/>
        <v>0</v>
      </c>
      <c r="AC187" s="411">
        <f t="shared" si="95"/>
        <v>0</v>
      </c>
      <c r="AD187" s="411">
        <f t="shared" si="95"/>
        <v>0</v>
      </c>
      <c r="AE187" s="411">
        <f t="shared" si="95"/>
        <v>0</v>
      </c>
      <c r="AF187" s="411">
        <f t="shared" si="95"/>
        <v>0</v>
      </c>
      <c r="AG187" s="411">
        <f t="shared" si="95"/>
        <v>0</v>
      </c>
      <c r="AH187" s="411">
        <f t="shared" si="95"/>
        <v>0</v>
      </c>
      <c r="AI187" s="411">
        <f t="shared" si="95"/>
        <v>0</v>
      </c>
      <c r="AJ187" s="411">
        <f t="shared" si="95"/>
        <v>0</v>
      </c>
      <c r="AK187" s="411">
        <f t="shared" si="95"/>
        <v>0</v>
      </c>
      <c r="AL187" s="411">
        <f t="shared" si="95"/>
        <v>0</v>
      </c>
      <c r="AM187" s="306"/>
    </row>
    <row r="188" spans="1:39" ht="15"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 t="shared" ref="Y190:AL190" si="96">Y189</f>
        <v>0</v>
      </c>
      <c r="Z190" s="411">
        <f t="shared" si="96"/>
        <v>0</v>
      </c>
      <c r="AA190" s="411">
        <f t="shared" si="96"/>
        <v>0</v>
      </c>
      <c r="AB190" s="411">
        <f t="shared" si="96"/>
        <v>0</v>
      </c>
      <c r="AC190" s="411">
        <f t="shared" si="96"/>
        <v>0</v>
      </c>
      <c r="AD190" s="411">
        <f t="shared" si="96"/>
        <v>0</v>
      </c>
      <c r="AE190" s="411">
        <f t="shared" si="96"/>
        <v>0</v>
      </c>
      <c r="AF190" s="411">
        <f t="shared" si="96"/>
        <v>0</v>
      </c>
      <c r="AG190" s="411">
        <f t="shared" si="96"/>
        <v>0</v>
      </c>
      <c r="AH190" s="411">
        <f t="shared" si="96"/>
        <v>0</v>
      </c>
      <c r="AI190" s="411">
        <f t="shared" si="96"/>
        <v>0</v>
      </c>
      <c r="AJ190" s="411">
        <f t="shared" si="96"/>
        <v>0</v>
      </c>
      <c r="AK190" s="411">
        <f t="shared" si="96"/>
        <v>0</v>
      </c>
      <c r="AL190" s="411">
        <f t="shared" si="96"/>
        <v>0</v>
      </c>
      <c r="AM190" s="306"/>
    </row>
    <row r="191" spans="1:39" ht="15"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 t="shared" ref="Y193:AL193" si="97">Y192</f>
        <v>0</v>
      </c>
      <c r="Z193" s="411">
        <f>Z192</f>
        <v>0</v>
      </c>
      <c r="AA193" s="411">
        <f t="shared" si="97"/>
        <v>0</v>
      </c>
      <c r="AB193" s="411">
        <f t="shared" si="97"/>
        <v>0</v>
      </c>
      <c r="AC193" s="411">
        <f t="shared" si="97"/>
        <v>0</v>
      </c>
      <c r="AD193" s="411">
        <f t="shared" si="97"/>
        <v>0</v>
      </c>
      <c r="AE193" s="411">
        <f t="shared" si="97"/>
        <v>0</v>
      </c>
      <c r="AF193" s="411">
        <f t="shared" si="97"/>
        <v>0</v>
      </c>
      <c r="AG193" s="411">
        <f t="shared" si="97"/>
        <v>0</v>
      </c>
      <c r="AH193" s="411">
        <f t="shared" si="97"/>
        <v>0</v>
      </c>
      <c r="AI193" s="411">
        <f t="shared" si="97"/>
        <v>0</v>
      </c>
      <c r="AJ193" s="411">
        <f t="shared" si="97"/>
        <v>0</v>
      </c>
      <c r="AK193" s="411">
        <f t="shared" si="97"/>
        <v>0</v>
      </c>
      <c r="AL193" s="411">
        <f t="shared" si="97"/>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1077169</v>
      </c>
      <c r="E195" s="329">
        <f t="shared" ref="E195:M195" si="98">SUM(E38:E193)</f>
        <v>1068894</v>
      </c>
      <c r="F195" s="329">
        <f t="shared" si="98"/>
        <v>1068387</v>
      </c>
      <c r="G195" s="329">
        <f t="shared" si="98"/>
        <v>1093167</v>
      </c>
      <c r="H195" s="329">
        <f t="shared" si="98"/>
        <v>1086232</v>
      </c>
      <c r="I195" s="329">
        <f t="shared" si="98"/>
        <v>1077279</v>
      </c>
      <c r="J195" s="329">
        <f t="shared" si="98"/>
        <v>1077279</v>
      </c>
      <c r="K195" s="329">
        <f t="shared" si="98"/>
        <v>1077014</v>
      </c>
      <c r="L195" s="329">
        <f t="shared" si="98"/>
        <v>1072019</v>
      </c>
      <c r="M195" s="329">
        <f t="shared" si="98"/>
        <v>1066417</v>
      </c>
      <c r="N195" s="329"/>
      <c r="O195" s="329">
        <f>SUM(O38:O193)</f>
        <v>211.12512399999997</v>
      </c>
      <c r="P195" s="329">
        <f t="shared" ref="P195:X195" si="99">SUM(P38:P193)</f>
        <v>209.50322399999999</v>
      </c>
      <c r="Q195" s="329">
        <f t="shared" si="99"/>
        <v>209.40385199999997</v>
      </c>
      <c r="R195" s="329">
        <f t="shared" si="99"/>
        <v>214.26073200000002</v>
      </c>
      <c r="S195" s="329">
        <f t="shared" si="99"/>
        <v>212.90147200000001</v>
      </c>
      <c r="T195" s="329">
        <f t="shared" si="99"/>
        <v>211.14668399999999</v>
      </c>
      <c r="U195" s="329">
        <f t="shared" si="99"/>
        <v>211.14668399999999</v>
      </c>
      <c r="V195" s="329">
        <f t="shared" si="99"/>
        <v>211.09474399999999</v>
      </c>
      <c r="W195" s="329">
        <f t="shared" si="99"/>
        <v>210.11572399999997</v>
      </c>
      <c r="X195" s="329">
        <f t="shared" si="99"/>
        <v>209.017732</v>
      </c>
      <c r="Y195" s="329">
        <f>IF(Y36="kWh",SUMPRODUCT(D38:D193,Y38:Y193))</f>
        <v>647835.28360000008</v>
      </c>
      <c r="Z195" s="329">
        <f>IF(Z36="kWh",SUMPRODUCT(D38:D193,Z38:Z193))</f>
        <v>24978.940000000002</v>
      </c>
      <c r="AA195" s="329">
        <f>IF(AA36="kw",SUMPRODUCT(N38:N193,O38:O193,AA38:AA193),SUMPRODUCT(D38:D193,AA38:AA193))</f>
        <v>9.7640523455999997</v>
      </c>
      <c r="AB195" s="329">
        <f>IF(AB36="kw",SUMPRODUCT(N38:N193,O38:O193,AB38:AB193),SUMPRODUCT(D38:D193,AB38:AB193))-335414</f>
        <v>62008.973200000008</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401505</v>
      </c>
      <c r="Z196" s="392">
        <f>HLOOKUP(Z35,'2. LRAMVA Threshold'!$B$42:$Q$53,7,FALSE)</f>
        <v>29343</v>
      </c>
      <c r="AA196" s="392">
        <f>HLOOKUP(AA35,'2. LRAMVA Threshold'!$B$42:$Q$53,7,FALSE)</f>
        <v>755</v>
      </c>
      <c r="AB196" s="392">
        <f>HLOOKUP(AB35,'2. LRAMVA Threshold'!$B$42:$Q$53,7,FALSE)</f>
        <v>3054</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3.2800000000000003E-2</v>
      </c>
      <c r="Z198" s="341">
        <f>HLOOKUP(Z$35,'3.  Distribution Rates'!$C$122:$P$133,7,FALSE)</f>
        <v>0.1464</v>
      </c>
      <c r="AA198" s="341">
        <f>HLOOKUP(AA$35,'3.  Distribution Rates'!$C$122:$P$133,7,FALSE)</f>
        <v>3.1206</v>
      </c>
      <c r="AB198" s="341">
        <f>HLOOKUP(AB$35,'3.  Distribution Rates'!$C$122:$P$133,7,FALSE)</f>
        <v>0.1769</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4623.6748561626318</v>
      </c>
      <c r="Z199" s="378">
        <f>'4.  2011-2014 LRAM'!Z138*Z198</f>
        <v>1371.3746101148845</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7">
        <f>SUM(Y199:AL199)</f>
        <v>5995.0494662775163</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6424.1068525232222</v>
      </c>
      <c r="Z200" s="378">
        <f>'4.  2011-2014 LRAM'!Z267*Z198</f>
        <v>907.44885020349659</v>
      </c>
      <c r="AA200" s="378">
        <f>'4.  2011-2014 LRAM'!AA267*AA198</f>
        <v>1062.4610856214845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7">
        <f>SUM(Y200:AL200)</f>
        <v>8394.0167883482027</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16460.772618269177</v>
      </c>
      <c r="Z201" s="378">
        <f>'4.  2011-2014 LRAM'!Z396*Z198</f>
        <v>758.61663306363812</v>
      </c>
      <c r="AA201" s="378">
        <f>'4.  2011-2014 LRAM'!AA396*AA198</f>
        <v>738.23350943389255</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7">
        <f>SUM(Y201:AL201)</f>
        <v>17957.622760766706</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25284.322832400576</v>
      </c>
      <c r="Z202" s="378">
        <f>'4.  2011-2014 LRAM'!Z526*Z198</f>
        <v>3397.7843938750161</v>
      </c>
      <c r="AA202" s="378">
        <f>'4.  2011-2014 LRAM'!AA526*AA198</f>
        <v>1008.5266085799709</v>
      </c>
      <c r="AB202" s="378">
        <f>'4.  2011-2014 LRAM'!AB526*AB198</f>
        <v>1843.6501991965201</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7">
        <f>SUM(Y202:AL202)</f>
        <v>31534.284034052082</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21248.997302080006</v>
      </c>
      <c r="Z203" s="378">
        <f>Z195*Z198</f>
        <v>3656.9168160000004</v>
      </c>
      <c r="AA203" s="378">
        <f>AA195*AA198</f>
        <v>30.469701749679359</v>
      </c>
      <c r="AB203" s="378">
        <f t="shared" ref="AB203:AL203" si="100">AB195*AB198</f>
        <v>10969.387359080001</v>
      </c>
      <c r="AC203" s="378">
        <f t="shared" si="100"/>
        <v>0</v>
      </c>
      <c r="AD203" s="378">
        <f t="shared" si="100"/>
        <v>0</v>
      </c>
      <c r="AE203" s="378">
        <f t="shared" si="100"/>
        <v>0</v>
      </c>
      <c r="AF203" s="378">
        <f t="shared" si="100"/>
        <v>0</v>
      </c>
      <c r="AG203" s="378">
        <f t="shared" si="100"/>
        <v>0</v>
      </c>
      <c r="AH203" s="378">
        <f t="shared" si="100"/>
        <v>0</v>
      </c>
      <c r="AI203" s="378">
        <f t="shared" si="100"/>
        <v>0</v>
      </c>
      <c r="AJ203" s="378">
        <f t="shared" si="100"/>
        <v>0</v>
      </c>
      <c r="AK203" s="378">
        <f t="shared" si="100"/>
        <v>0</v>
      </c>
      <c r="AL203" s="378">
        <f t="shared" si="100"/>
        <v>0</v>
      </c>
      <c r="AM203" s="627">
        <f>SUM(Y203:AL203)</f>
        <v>35905.771178909687</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 t="shared" ref="Y204:AM204" si="101">SUM(Y199:Y203)</f>
        <v>74041.874461435611</v>
      </c>
      <c r="Z204" s="346">
        <f t="shared" si="101"/>
        <v>10092.141303257036</v>
      </c>
      <c r="AA204" s="346">
        <f t="shared" si="101"/>
        <v>2839.6909053850272</v>
      </c>
      <c r="AB204" s="346">
        <f t="shared" si="101"/>
        <v>12813.037558276521</v>
      </c>
      <c r="AC204" s="346">
        <f t="shared" si="101"/>
        <v>0</v>
      </c>
      <c r="AD204" s="346">
        <f t="shared" si="101"/>
        <v>0</v>
      </c>
      <c r="AE204" s="346">
        <f t="shared" si="101"/>
        <v>0</v>
      </c>
      <c r="AF204" s="346">
        <f t="shared" si="101"/>
        <v>0</v>
      </c>
      <c r="AG204" s="346">
        <f t="shared" si="101"/>
        <v>0</v>
      </c>
      <c r="AH204" s="346">
        <f t="shared" si="101"/>
        <v>0</v>
      </c>
      <c r="AI204" s="346">
        <f t="shared" si="101"/>
        <v>0</v>
      </c>
      <c r="AJ204" s="346">
        <f t="shared" si="101"/>
        <v>0</v>
      </c>
      <c r="AK204" s="346">
        <f t="shared" si="101"/>
        <v>0</v>
      </c>
      <c r="AL204" s="346">
        <f t="shared" si="101"/>
        <v>0</v>
      </c>
      <c r="AM204" s="407">
        <f t="shared" si="101"/>
        <v>99786.74422835419</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13169.364000000001</v>
      </c>
      <c r="Z205" s="347">
        <f t="shared" ref="Z205:AE205" si="102">Z196*Z198</f>
        <v>4295.8152</v>
      </c>
      <c r="AA205" s="347">
        <f t="shared" si="102"/>
        <v>2356.0529999999999</v>
      </c>
      <c r="AB205" s="347">
        <f t="shared" si="102"/>
        <v>540.25260000000003</v>
      </c>
      <c r="AC205" s="347">
        <f t="shared" si="102"/>
        <v>0</v>
      </c>
      <c r="AD205" s="347">
        <f t="shared" si="102"/>
        <v>0</v>
      </c>
      <c r="AE205" s="347">
        <f t="shared" si="102"/>
        <v>0</v>
      </c>
      <c r="AF205" s="347">
        <f>AF196*AF198</f>
        <v>0</v>
      </c>
      <c r="AG205" s="347">
        <f t="shared" ref="AG205:AL205" si="103">AG196*AG198</f>
        <v>0</v>
      </c>
      <c r="AH205" s="347">
        <f t="shared" si="103"/>
        <v>0</v>
      </c>
      <c r="AI205" s="347">
        <f t="shared" si="103"/>
        <v>0</v>
      </c>
      <c r="AJ205" s="347">
        <f t="shared" si="103"/>
        <v>0</v>
      </c>
      <c r="AK205" s="347">
        <f t="shared" si="103"/>
        <v>0</v>
      </c>
      <c r="AL205" s="347">
        <f t="shared" si="103"/>
        <v>0</v>
      </c>
      <c r="AM205" s="407">
        <f>SUM(Y205:AL205)</f>
        <v>20361.484800000002</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79425.259428354184</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639913.22360000003</v>
      </c>
      <c r="Z208" s="291">
        <f>SUMPRODUCT(E38:E193,Z38:Z193)</f>
        <v>24626.000000000004</v>
      </c>
      <c r="AA208" s="291">
        <f>IF(AA36="kw",SUMPRODUCT(N38:N193,P38:P193,AA38:AA193),SUMPRODUCT(E38:E193,AA38:AA193))</f>
        <v>9.7640523455999997</v>
      </c>
      <c r="AB208" s="291">
        <f>IF(AB36="kw",SUMPRODUCT(N38:N193,P38:P193,AB38:AB193),SUMPRODUCT(E38:E193,AB38:AB193))-177293</f>
        <v>220129.97320000001</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639406.22360000003</v>
      </c>
      <c r="Z209" s="291">
        <f>SUMPRODUCT(F38:F193,Z38:Z193)</f>
        <v>24626.000000000004</v>
      </c>
      <c r="AA209" s="291">
        <f>IF(AA36="kw",SUMPRODUCT(N38:N193,Q38:Q193,AA38:AA193),SUMPRODUCT(F38:F193,AA38:AA193))</f>
        <v>9.7640523455999997</v>
      </c>
      <c r="AB209" s="291">
        <f>IF(AB36="kw",SUMPRODUCT(N38:N193,Q38:Q193,AB38:AB193),SUMPRODUCT(F38:F193,AB38:AB193))-177293</f>
        <v>220129.97320000001</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664186.22360000003</v>
      </c>
      <c r="Z210" s="291">
        <f>SUMPRODUCT(G38:G193,Z38:Z193)</f>
        <v>24626.000000000004</v>
      </c>
      <c r="AA210" s="291">
        <f>IF(AA36="kw",SUMPRODUCT(N38:N193,R38:R193,AA38:AA193),SUMPRODUCT(G38:G193,AA38:AA193))</f>
        <v>9.7640523455999997</v>
      </c>
      <c r="AB210" s="291">
        <f>IF(AB36="kw",SUMPRODUCT(N38:N193,R38:R193,AB38:AB193),SUMPRODUCT(G38:G193,AB38:AB193))-177293</f>
        <v>220129.97320000001</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657736.67359999998</v>
      </c>
      <c r="Z211" s="291">
        <f>SUMPRODUCT(H38:H193,Z38:Z193)</f>
        <v>24140.550000000007</v>
      </c>
      <c r="AA211" s="291">
        <f>IF(AA36="kw",SUMPRODUCT(N38:N193,S38:S193,AA38:AA193),SUMPRODUCT(H38:H193,AA38:AA193))</f>
        <v>9.7640523455999997</v>
      </c>
      <c r="AB211" s="291">
        <f>IF(AB36="kw",SUMPRODUCT(N38:N193,S38:S193,AB38:AB193),SUMPRODUCT(H38:H193,AB38:AB193))-177293</f>
        <v>220129.97320000001</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649410.38360000006</v>
      </c>
      <c r="Z212" s="326">
        <f>SUMPRODUCT(I38:I193,Z38:Z193)</f>
        <v>23513.840000000004</v>
      </c>
      <c r="AA212" s="326">
        <f>IF(AA36="kw",SUMPRODUCT(N38:N193,T38:T193,AA38:AA193),SUMPRODUCT(I38:I193,AA38:AA193))</f>
        <v>9.7640523455999997</v>
      </c>
      <c r="AB212" s="326">
        <f>IF(AB36="kw",SUMPRODUCT(N38:N193,T38:T193,AB38:AB193),SUMPRODUCT(I38:I193,AB38:AB193))-177293</f>
        <v>220129.97320000001</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722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5" t="s">
        <v>211</v>
      </c>
      <c r="C217" s="827" t="s">
        <v>33</v>
      </c>
      <c r="D217" s="284" t="s">
        <v>422</v>
      </c>
      <c r="E217" s="829" t="s">
        <v>209</v>
      </c>
      <c r="F217" s="830"/>
      <c r="G217" s="830"/>
      <c r="H217" s="830"/>
      <c r="I217" s="830"/>
      <c r="J217" s="830"/>
      <c r="K217" s="830"/>
      <c r="L217" s="830"/>
      <c r="M217" s="831"/>
      <c r="N217" s="832" t="s">
        <v>213</v>
      </c>
      <c r="O217" s="284" t="s">
        <v>423</v>
      </c>
      <c r="P217" s="829" t="s">
        <v>212</v>
      </c>
      <c r="Q217" s="830"/>
      <c r="R217" s="830"/>
      <c r="S217" s="830"/>
      <c r="T217" s="830"/>
      <c r="U217" s="830"/>
      <c r="V217" s="830"/>
      <c r="W217" s="830"/>
      <c r="X217" s="831"/>
      <c r="Y217" s="822" t="s">
        <v>243</v>
      </c>
      <c r="Z217" s="823"/>
      <c r="AA217" s="823"/>
      <c r="AB217" s="823"/>
      <c r="AC217" s="823"/>
      <c r="AD217" s="823"/>
      <c r="AE217" s="823"/>
      <c r="AF217" s="823"/>
      <c r="AG217" s="823"/>
      <c r="AH217" s="823"/>
      <c r="AI217" s="823"/>
      <c r="AJ217" s="823"/>
      <c r="AK217" s="823"/>
      <c r="AL217" s="823"/>
      <c r="AM217" s="824"/>
    </row>
    <row r="218" spans="1:39" ht="60.75" customHeight="1">
      <c r="B218" s="826"/>
      <c r="C218" s="828"/>
      <c r="D218" s="285">
        <v>2016</v>
      </c>
      <c r="E218" s="285">
        <v>2017</v>
      </c>
      <c r="F218" s="285">
        <v>2018</v>
      </c>
      <c r="G218" s="285">
        <v>2019</v>
      </c>
      <c r="H218" s="285">
        <v>2020</v>
      </c>
      <c r="I218" s="285">
        <v>2021</v>
      </c>
      <c r="J218" s="285">
        <v>2022</v>
      </c>
      <c r="K218" s="285">
        <v>2023</v>
      </c>
      <c r="L218" s="285">
        <v>2024</v>
      </c>
      <c r="M218" s="285">
        <v>2025</v>
      </c>
      <c r="N218" s="833"/>
      <c r="O218" s="285">
        <v>2016</v>
      </c>
      <c r="P218" s="285">
        <v>2017</v>
      </c>
      <c r="Q218" s="285">
        <v>2018</v>
      </c>
      <c r="R218" s="285">
        <v>2019</v>
      </c>
      <c r="S218" s="285">
        <v>2020</v>
      </c>
      <c r="T218" s="285">
        <v>2021</v>
      </c>
      <c r="U218" s="285">
        <v>2022</v>
      </c>
      <c r="V218" s="285">
        <v>2023</v>
      </c>
      <c r="W218" s="285">
        <v>2024</v>
      </c>
      <c r="X218" s="285">
        <v>2025</v>
      </c>
      <c r="Y218" s="285" t="str">
        <f>'1.  LRAMVA Summary'!D52</f>
        <v>R1 (kWh)</v>
      </c>
      <c r="Z218" s="285" t="str">
        <f>'1.  LRAMVA Summary'!E52</f>
        <v>Seasonal (kWh)</v>
      </c>
      <c r="AA218" s="285" t="str">
        <f>'1.  LRAMVA Summary'!F52</f>
        <v>R2 (kW)</v>
      </c>
      <c r="AB218" s="285" t="str">
        <f>'1.  LRAMVA Summary'!G52</f>
        <v>Street Lights (kWh)</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1">
        <v>1</v>
      </c>
      <c r="B221" s="519" t="s">
        <v>95</v>
      </c>
      <c r="C221" s="291" t="s">
        <v>25</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 t="shared" ref="Y222:AL222" si="104">Y221</f>
        <v>0</v>
      </c>
      <c r="Z222" s="411">
        <f t="shared" si="104"/>
        <v>0</v>
      </c>
      <c r="AA222" s="411">
        <f t="shared" si="104"/>
        <v>0</v>
      </c>
      <c r="AB222" s="411">
        <f t="shared" si="104"/>
        <v>0</v>
      </c>
      <c r="AC222" s="411">
        <f t="shared" si="104"/>
        <v>0</v>
      </c>
      <c r="AD222" s="411">
        <f t="shared" si="104"/>
        <v>0</v>
      </c>
      <c r="AE222" s="411">
        <f t="shared" si="104"/>
        <v>0</v>
      </c>
      <c r="AF222" s="411">
        <f t="shared" si="104"/>
        <v>0</v>
      </c>
      <c r="AG222" s="411">
        <f t="shared" si="104"/>
        <v>0</v>
      </c>
      <c r="AH222" s="411">
        <f t="shared" si="104"/>
        <v>0</v>
      </c>
      <c r="AI222" s="411">
        <f t="shared" si="104"/>
        <v>0</v>
      </c>
      <c r="AJ222" s="411">
        <f t="shared" si="104"/>
        <v>0</v>
      </c>
      <c r="AK222" s="411">
        <f t="shared" si="104"/>
        <v>0</v>
      </c>
      <c r="AL222" s="411">
        <f t="shared" si="104"/>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 t="shared" ref="Y225:AL225" si="105">Y224</f>
        <v>0</v>
      </c>
      <c r="Z225" s="411">
        <f t="shared" si="105"/>
        <v>0</v>
      </c>
      <c r="AA225" s="411">
        <f t="shared" si="105"/>
        <v>0</v>
      </c>
      <c r="AB225" s="411">
        <f t="shared" si="105"/>
        <v>0</v>
      </c>
      <c r="AC225" s="411">
        <f t="shared" si="105"/>
        <v>0</v>
      </c>
      <c r="AD225" s="411">
        <f t="shared" si="105"/>
        <v>0</v>
      </c>
      <c r="AE225" s="411">
        <f t="shared" si="105"/>
        <v>0</v>
      </c>
      <c r="AF225" s="411">
        <f t="shared" si="105"/>
        <v>0</v>
      </c>
      <c r="AG225" s="411">
        <f t="shared" si="105"/>
        <v>0</v>
      </c>
      <c r="AH225" s="411">
        <f t="shared" si="105"/>
        <v>0</v>
      </c>
      <c r="AI225" s="411">
        <f t="shared" si="105"/>
        <v>0</v>
      </c>
      <c r="AJ225" s="411">
        <f t="shared" si="105"/>
        <v>0</v>
      </c>
      <c r="AK225" s="411">
        <f t="shared" si="105"/>
        <v>0</v>
      </c>
      <c r="AL225" s="411">
        <f t="shared" si="105"/>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 t="shared" ref="Y228:AL228" si="106">Y227</f>
        <v>0</v>
      </c>
      <c r="Z228" s="411">
        <f t="shared" si="106"/>
        <v>0</v>
      </c>
      <c r="AA228" s="411">
        <f t="shared" si="106"/>
        <v>0</v>
      </c>
      <c r="AB228" s="411">
        <f t="shared" si="106"/>
        <v>0</v>
      </c>
      <c r="AC228" s="411">
        <f t="shared" si="106"/>
        <v>0</v>
      </c>
      <c r="AD228" s="411">
        <f t="shared" si="106"/>
        <v>0</v>
      </c>
      <c r="AE228" s="411">
        <f t="shared" si="106"/>
        <v>0</v>
      </c>
      <c r="AF228" s="411">
        <f t="shared" si="106"/>
        <v>0</v>
      </c>
      <c r="AG228" s="411">
        <f t="shared" si="106"/>
        <v>0</v>
      </c>
      <c r="AH228" s="411">
        <f t="shared" si="106"/>
        <v>0</v>
      </c>
      <c r="AI228" s="411">
        <f t="shared" si="106"/>
        <v>0</v>
      </c>
      <c r="AJ228" s="411">
        <f t="shared" si="106"/>
        <v>0</v>
      </c>
      <c r="AK228" s="411">
        <f t="shared" si="106"/>
        <v>0</v>
      </c>
      <c r="AL228" s="411">
        <f t="shared" si="106"/>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1">
        <v>4</v>
      </c>
      <c r="B230" s="519" t="s">
        <v>679</v>
      </c>
      <c r="C230" s="291" t="s">
        <v>25</v>
      </c>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 t="shared" ref="Y231:AL231" si="107">Y230</f>
        <v>0</v>
      </c>
      <c r="Z231" s="411">
        <f t="shared" si="107"/>
        <v>0</v>
      </c>
      <c r="AA231" s="411">
        <f t="shared" si="107"/>
        <v>0</v>
      </c>
      <c r="AB231" s="411">
        <f t="shared" si="107"/>
        <v>0</v>
      </c>
      <c r="AC231" s="411">
        <f t="shared" si="107"/>
        <v>0</v>
      </c>
      <c r="AD231" s="411">
        <f t="shared" si="107"/>
        <v>0</v>
      </c>
      <c r="AE231" s="411">
        <f t="shared" si="107"/>
        <v>0</v>
      </c>
      <c r="AF231" s="411">
        <f t="shared" si="107"/>
        <v>0</v>
      </c>
      <c r="AG231" s="411">
        <f t="shared" si="107"/>
        <v>0</v>
      </c>
      <c r="AH231" s="411">
        <f t="shared" si="107"/>
        <v>0</v>
      </c>
      <c r="AI231" s="411">
        <f t="shared" si="107"/>
        <v>0</v>
      </c>
      <c r="AJ231" s="411">
        <f t="shared" si="107"/>
        <v>0</v>
      </c>
      <c r="AK231" s="411">
        <f t="shared" si="107"/>
        <v>0</v>
      </c>
      <c r="AL231" s="411">
        <f t="shared" si="107"/>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 t="shared" ref="Y234:AL234" si="108">Y233</f>
        <v>0</v>
      </c>
      <c r="Z234" s="411">
        <f t="shared" si="108"/>
        <v>0</v>
      </c>
      <c r="AA234" s="411">
        <f t="shared" si="108"/>
        <v>0</v>
      </c>
      <c r="AB234" s="411">
        <f t="shared" si="108"/>
        <v>0</v>
      </c>
      <c r="AC234" s="411">
        <f t="shared" si="108"/>
        <v>0</v>
      </c>
      <c r="AD234" s="411">
        <f t="shared" si="108"/>
        <v>0</v>
      </c>
      <c r="AE234" s="411">
        <f t="shared" si="108"/>
        <v>0</v>
      </c>
      <c r="AF234" s="411">
        <f t="shared" si="108"/>
        <v>0</v>
      </c>
      <c r="AG234" s="411">
        <f t="shared" si="108"/>
        <v>0</v>
      </c>
      <c r="AH234" s="411">
        <f t="shared" si="108"/>
        <v>0</v>
      </c>
      <c r="AI234" s="411">
        <f t="shared" si="108"/>
        <v>0</v>
      </c>
      <c r="AJ234" s="411">
        <f t="shared" si="108"/>
        <v>0</v>
      </c>
      <c r="AK234" s="411">
        <f t="shared" si="108"/>
        <v>0</v>
      </c>
      <c r="AL234" s="411">
        <f t="shared" si="108"/>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 t="shared" ref="Y238:AL238" si="109">Y237</f>
        <v>0</v>
      </c>
      <c r="Z238" s="411">
        <f t="shared" si="109"/>
        <v>0</v>
      </c>
      <c r="AA238" s="411">
        <f t="shared" si="109"/>
        <v>0</v>
      </c>
      <c r="AB238" s="411">
        <f t="shared" si="109"/>
        <v>0</v>
      </c>
      <c r="AC238" s="411">
        <f t="shared" si="109"/>
        <v>0</v>
      </c>
      <c r="AD238" s="411">
        <f t="shared" si="109"/>
        <v>0</v>
      </c>
      <c r="AE238" s="411">
        <f t="shared" si="109"/>
        <v>0</v>
      </c>
      <c r="AF238" s="411">
        <f t="shared" si="109"/>
        <v>0</v>
      </c>
      <c r="AG238" s="411">
        <f t="shared" si="109"/>
        <v>0</v>
      </c>
      <c r="AH238" s="411">
        <f t="shared" si="109"/>
        <v>0</v>
      </c>
      <c r="AI238" s="411">
        <f t="shared" si="109"/>
        <v>0</v>
      </c>
      <c r="AJ238" s="411">
        <f t="shared" si="109"/>
        <v>0</v>
      </c>
      <c r="AK238" s="411">
        <f t="shared" si="109"/>
        <v>0</v>
      </c>
      <c r="AL238" s="411">
        <f t="shared" si="109"/>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 t="shared" ref="Y241:AL241" si="110">Y240</f>
        <v>0</v>
      </c>
      <c r="Z241" s="411">
        <f t="shared" si="110"/>
        <v>0</v>
      </c>
      <c r="AA241" s="411">
        <f t="shared" si="110"/>
        <v>0</v>
      </c>
      <c r="AB241" s="411">
        <f t="shared" si="110"/>
        <v>0</v>
      </c>
      <c r="AC241" s="411">
        <f t="shared" si="110"/>
        <v>0</v>
      </c>
      <c r="AD241" s="411">
        <f t="shared" si="110"/>
        <v>0</v>
      </c>
      <c r="AE241" s="411">
        <f t="shared" si="110"/>
        <v>0</v>
      </c>
      <c r="AF241" s="411">
        <f t="shared" si="110"/>
        <v>0</v>
      </c>
      <c r="AG241" s="411">
        <f t="shared" si="110"/>
        <v>0</v>
      </c>
      <c r="AH241" s="411">
        <f t="shared" si="110"/>
        <v>0</v>
      </c>
      <c r="AI241" s="411">
        <f t="shared" si="110"/>
        <v>0</v>
      </c>
      <c r="AJ241" s="411">
        <f t="shared" si="110"/>
        <v>0</v>
      </c>
      <c r="AK241" s="411">
        <f t="shared" si="110"/>
        <v>0</v>
      </c>
      <c r="AL241" s="411">
        <f t="shared" si="110"/>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 t="shared" ref="Y244:AL244" si="111">Y243</f>
        <v>0</v>
      </c>
      <c r="Z244" s="411">
        <f t="shared" si="111"/>
        <v>0</v>
      </c>
      <c r="AA244" s="411">
        <f t="shared" si="111"/>
        <v>0</v>
      </c>
      <c r="AB244" s="411">
        <f t="shared" si="111"/>
        <v>0</v>
      </c>
      <c r="AC244" s="411">
        <f t="shared" si="111"/>
        <v>0</v>
      </c>
      <c r="AD244" s="411">
        <f t="shared" si="111"/>
        <v>0</v>
      </c>
      <c r="AE244" s="411">
        <f t="shared" si="111"/>
        <v>0</v>
      </c>
      <c r="AF244" s="411">
        <f t="shared" si="111"/>
        <v>0</v>
      </c>
      <c r="AG244" s="411">
        <f t="shared" si="111"/>
        <v>0</v>
      </c>
      <c r="AH244" s="411">
        <f t="shared" si="111"/>
        <v>0</v>
      </c>
      <c r="AI244" s="411">
        <f t="shared" si="111"/>
        <v>0</v>
      </c>
      <c r="AJ244" s="411">
        <f t="shared" si="111"/>
        <v>0</v>
      </c>
      <c r="AK244" s="411">
        <f t="shared" si="111"/>
        <v>0</v>
      </c>
      <c r="AL244" s="411">
        <f t="shared" si="111"/>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 t="shared" ref="Y247:AL247" si="112">Y246</f>
        <v>0</v>
      </c>
      <c r="Z247" s="411">
        <f t="shared" si="112"/>
        <v>0</v>
      </c>
      <c r="AA247" s="411">
        <f t="shared" si="112"/>
        <v>0</v>
      </c>
      <c r="AB247" s="411">
        <f t="shared" si="112"/>
        <v>0</v>
      </c>
      <c r="AC247" s="411">
        <f t="shared" si="112"/>
        <v>0</v>
      </c>
      <c r="AD247" s="411">
        <f t="shared" si="112"/>
        <v>0</v>
      </c>
      <c r="AE247" s="411">
        <f t="shared" si="112"/>
        <v>0</v>
      </c>
      <c r="AF247" s="411">
        <f t="shared" si="112"/>
        <v>0</v>
      </c>
      <c r="AG247" s="411">
        <f t="shared" si="112"/>
        <v>0</v>
      </c>
      <c r="AH247" s="411">
        <f t="shared" si="112"/>
        <v>0</v>
      </c>
      <c r="AI247" s="411">
        <f t="shared" si="112"/>
        <v>0</v>
      </c>
      <c r="AJ247" s="411">
        <f t="shared" si="112"/>
        <v>0</v>
      </c>
      <c r="AK247" s="411">
        <f t="shared" si="112"/>
        <v>0</v>
      </c>
      <c r="AL247" s="411">
        <f t="shared" si="112"/>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 t="shared" ref="Y250:AL250" si="113">Y249</f>
        <v>0</v>
      </c>
      <c r="Z250" s="411">
        <f t="shared" si="113"/>
        <v>0</v>
      </c>
      <c r="AA250" s="411">
        <f t="shared" si="113"/>
        <v>0</v>
      </c>
      <c r="AB250" s="411">
        <f t="shared" si="113"/>
        <v>0</v>
      </c>
      <c r="AC250" s="411">
        <f t="shared" si="113"/>
        <v>0</v>
      </c>
      <c r="AD250" s="411">
        <f t="shared" si="113"/>
        <v>0</v>
      </c>
      <c r="AE250" s="411">
        <f t="shared" si="113"/>
        <v>0</v>
      </c>
      <c r="AF250" s="411">
        <f t="shared" si="113"/>
        <v>0</v>
      </c>
      <c r="AG250" s="411">
        <f t="shared" si="113"/>
        <v>0</v>
      </c>
      <c r="AH250" s="411">
        <f t="shared" si="113"/>
        <v>0</v>
      </c>
      <c r="AI250" s="411">
        <f t="shared" si="113"/>
        <v>0</v>
      </c>
      <c r="AJ250" s="411">
        <f t="shared" si="113"/>
        <v>0</v>
      </c>
      <c r="AK250" s="411">
        <f t="shared" si="113"/>
        <v>0</v>
      </c>
      <c r="AL250" s="411">
        <f t="shared" si="113"/>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 t="shared" ref="Y254:AL254" si="114">Y253</f>
        <v>0</v>
      </c>
      <c r="Z254" s="411">
        <f t="shared" si="114"/>
        <v>0</v>
      </c>
      <c r="AA254" s="411">
        <f t="shared" si="114"/>
        <v>0</v>
      </c>
      <c r="AB254" s="411">
        <f t="shared" si="114"/>
        <v>0</v>
      </c>
      <c r="AC254" s="411">
        <f t="shared" si="114"/>
        <v>0</v>
      </c>
      <c r="AD254" s="411">
        <f t="shared" si="114"/>
        <v>0</v>
      </c>
      <c r="AE254" s="411">
        <f t="shared" si="114"/>
        <v>0</v>
      </c>
      <c r="AF254" s="411">
        <f t="shared" si="114"/>
        <v>0</v>
      </c>
      <c r="AG254" s="411">
        <f t="shared" si="114"/>
        <v>0</v>
      </c>
      <c r="AH254" s="411">
        <f t="shared" si="114"/>
        <v>0</v>
      </c>
      <c r="AI254" s="411">
        <f t="shared" si="114"/>
        <v>0</v>
      </c>
      <c r="AJ254" s="411">
        <f t="shared" si="114"/>
        <v>0</v>
      </c>
      <c r="AK254" s="411">
        <f t="shared" si="114"/>
        <v>0</v>
      </c>
      <c r="AL254" s="411">
        <f t="shared" si="114"/>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3"/>
      <c r="AA255" s="423"/>
      <c r="AB255" s="423"/>
      <c r="AC255" s="423"/>
      <c r="AD255" s="423"/>
      <c r="AE255" s="423"/>
      <c r="AF255" s="423"/>
      <c r="AG255" s="423"/>
      <c r="AH255" s="423"/>
      <c r="AI255" s="423"/>
      <c r="AJ255" s="423"/>
      <c r="AK255" s="423"/>
      <c r="AL255" s="423"/>
      <c r="AM255" s="306"/>
    </row>
    <row r="256" spans="1:39" ht="30"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 t="shared" ref="Y257:AL257" si="115">Y256</f>
        <v>0</v>
      </c>
      <c r="Z257" s="411">
        <f t="shared" si="115"/>
        <v>0</v>
      </c>
      <c r="AA257" s="411">
        <f t="shared" si="115"/>
        <v>0</v>
      </c>
      <c r="AB257" s="411">
        <f t="shared" si="115"/>
        <v>0</v>
      </c>
      <c r="AC257" s="411">
        <f t="shared" si="115"/>
        <v>0</v>
      </c>
      <c r="AD257" s="411">
        <f t="shared" si="115"/>
        <v>0</v>
      </c>
      <c r="AE257" s="411">
        <f t="shared" si="115"/>
        <v>0</v>
      </c>
      <c r="AF257" s="411">
        <f t="shared" si="115"/>
        <v>0</v>
      </c>
      <c r="AG257" s="411">
        <f t="shared" si="115"/>
        <v>0</v>
      </c>
      <c r="AH257" s="411">
        <f t="shared" si="115"/>
        <v>0</v>
      </c>
      <c r="AI257" s="411">
        <f t="shared" si="115"/>
        <v>0</v>
      </c>
      <c r="AJ257" s="411">
        <f t="shared" si="115"/>
        <v>0</v>
      </c>
      <c r="AK257" s="411">
        <f t="shared" si="115"/>
        <v>0</v>
      </c>
      <c r="AL257" s="411">
        <f t="shared" si="115"/>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 t="shared" ref="Y260:AL260" si="116">Y259</f>
        <v>0</v>
      </c>
      <c r="Z260" s="411">
        <f t="shared" si="116"/>
        <v>0</v>
      </c>
      <c r="AA260" s="411">
        <f t="shared" si="116"/>
        <v>0</v>
      </c>
      <c r="AB260" s="411">
        <f t="shared" si="116"/>
        <v>0</v>
      </c>
      <c r="AC260" s="411">
        <f t="shared" si="116"/>
        <v>0</v>
      </c>
      <c r="AD260" s="411">
        <f t="shared" si="116"/>
        <v>0</v>
      </c>
      <c r="AE260" s="411">
        <f t="shared" si="116"/>
        <v>0</v>
      </c>
      <c r="AF260" s="411">
        <f t="shared" si="116"/>
        <v>0</v>
      </c>
      <c r="AG260" s="411">
        <f t="shared" si="116"/>
        <v>0</v>
      </c>
      <c r="AH260" s="411">
        <f t="shared" si="116"/>
        <v>0</v>
      </c>
      <c r="AI260" s="411">
        <f t="shared" si="116"/>
        <v>0</v>
      </c>
      <c r="AJ260" s="411">
        <f t="shared" si="116"/>
        <v>0</v>
      </c>
      <c r="AK260" s="411">
        <f t="shared" si="116"/>
        <v>0</v>
      </c>
      <c r="AL260" s="411">
        <f t="shared" si="116"/>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 t="shared" ref="Y264:AL264" si="117">Y263</f>
        <v>0</v>
      </c>
      <c r="Z264" s="411">
        <f t="shared" si="117"/>
        <v>0</v>
      </c>
      <c r="AA264" s="411">
        <f t="shared" si="117"/>
        <v>0</v>
      </c>
      <c r="AB264" s="411">
        <f t="shared" si="117"/>
        <v>0</v>
      </c>
      <c r="AC264" s="411">
        <f t="shared" si="117"/>
        <v>0</v>
      </c>
      <c r="AD264" s="411">
        <f t="shared" si="117"/>
        <v>0</v>
      </c>
      <c r="AE264" s="411">
        <f t="shared" si="117"/>
        <v>0</v>
      </c>
      <c r="AF264" s="411">
        <f t="shared" si="117"/>
        <v>0</v>
      </c>
      <c r="AG264" s="411">
        <f t="shared" si="117"/>
        <v>0</v>
      </c>
      <c r="AH264" s="411">
        <f t="shared" si="117"/>
        <v>0</v>
      </c>
      <c r="AI264" s="411">
        <f t="shared" si="117"/>
        <v>0</v>
      </c>
      <c r="AJ264" s="411">
        <f t="shared" si="117"/>
        <v>0</v>
      </c>
      <c r="AK264" s="411">
        <f t="shared" si="117"/>
        <v>0</v>
      </c>
      <c r="AL264" s="411">
        <f t="shared" si="117"/>
        <v>0</v>
      </c>
      <c r="AM264" s="297"/>
    </row>
    <row r="265" spans="1:40" ht="15" outlineLevel="1">
      <c r="A265" s="522"/>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8"/>
    </row>
    <row r="266" spans="1:40" s="309" customFormat="1" ht="15.6"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9"/>
    </row>
    <row r="267" spans="1:40" ht="15"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118">Z267</f>
        <v>0</v>
      </c>
      <c r="AA268" s="411">
        <f t="shared" si="118"/>
        <v>0</v>
      </c>
      <c r="AB268" s="411">
        <f t="shared" si="118"/>
        <v>0</v>
      </c>
      <c r="AC268" s="411">
        <f t="shared" si="118"/>
        <v>0</v>
      </c>
      <c r="AD268" s="411">
        <f t="shared" si="118"/>
        <v>0</v>
      </c>
      <c r="AE268" s="411">
        <f t="shared" si="118"/>
        <v>0</v>
      </c>
      <c r="AF268" s="411">
        <f t="shared" si="118"/>
        <v>0</v>
      </c>
      <c r="AG268" s="411">
        <f t="shared" si="118"/>
        <v>0</v>
      </c>
      <c r="AH268" s="411">
        <f t="shared" si="118"/>
        <v>0</v>
      </c>
      <c r="AI268" s="411">
        <f t="shared" si="118"/>
        <v>0</v>
      </c>
      <c r="AJ268" s="411">
        <f t="shared" si="118"/>
        <v>0</v>
      </c>
      <c r="AK268" s="411">
        <f t="shared" si="118"/>
        <v>0</v>
      </c>
      <c r="AL268" s="411">
        <f t="shared" si="118"/>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119">Z270</f>
        <v>0</v>
      </c>
      <c r="AA271" s="411">
        <f t="shared" si="119"/>
        <v>0</v>
      </c>
      <c r="AB271" s="411">
        <f t="shared" si="119"/>
        <v>0</v>
      </c>
      <c r="AC271" s="411">
        <f t="shared" si="119"/>
        <v>0</v>
      </c>
      <c r="AD271" s="411">
        <f t="shared" si="119"/>
        <v>0</v>
      </c>
      <c r="AE271" s="411">
        <f t="shared" si="119"/>
        <v>0</v>
      </c>
      <c r="AF271" s="411">
        <f t="shared" si="119"/>
        <v>0</v>
      </c>
      <c r="AG271" s="411">
        <f t="shared" si="119"/>
        <v>0</v>
      </c>
      <c r="AH271" s="411">
        <f t="shared" si="119"/>
        <v>0</v>
      </c>
      <c r="AI271" s="411">
        <f t="shared" si="119"/>
        <v>0</v>
      </c>
      <c r="AJ271" s="411">
        <f t="shared" si="119"/>
        <v>0</v>
      </c>
      <c r="AK271" s="411">
        <f t="shared" si="119"/>
        <v>0</v>
      </c>
      <c r="AL271" s="411">
        <f t="shared" si="119"/>
        <v>0</v>
      </c>
      <c r="AM271" s="297"/>
    </row>
    <row r="272" spans="1:40" s="283" customFormat="1" ht="15"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120">Z274</f>
        <v>0</v>
      </c>
      <c r="AA275" s="411">
        <f t="shared" si="120"/>
        <v>0</v>
      </c>
      <c r="AB275" s="411">
        <f t="shared" si="120"/>
        <v>0</v>
      </c>
      <c r="AC275" s="411">
        <f t="shared" si="120"/>
        <v>0</v>
      </c>
      <c r="AD275" s="411">
        <f t="shared" si="120"/>
        <v>0</v>
      </c>
      <c r="AE275" s="411">
        <f t="shared" si="120"/>
        <v>0</v>
      </c>
      <c r="AF275" s="411">
        <f t="shared" si="120"/>
        <v>0</v>
      </c>
      <c r="AG275" s="411">
        <f t="shared" si="120"/>
        <v>0</v>
      </c>
      <c r="AH275" s="411">
        <f t="shared" si="120"/>
        <v>0</v>
      </c>
      <c r="AI275" s="411">
        <f t="shared" si="120"/>
        <v>0</v>
      </c>
      <c r="AJ275" s="411">
        <f t="shared" si="120"/>
        <v>0</v>
      </c>
      <c r="AK275" s="411">
        <f t="shared" si="120"/>
        <v>0</v>
      </c>
      <c r="AL275" s="411">
        <f t="shared" si="120"/>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121">Z277</f>
        <v>0</v>
      </c>
      <c r="AA278" s="411">
        <f t="shared" si="121"/>
        <v>0</v>
      </c>
      <c r="AB278" s="411">
        <f t="shared" si="121"/>
        <v>0</v>
      </c>
      <c r="AC278" s="411">
        <f t="shared" si="121"/>
        <v>0</v>
      </c>
      <c r="AD278" s="411">
        <f t="shared" si="121"/>
        <v>0</v>
      </c>
      <c r="AE278" s="411">
        <f t="shared" si="121"/>
        <v>0</v>
      </c>
      <c r="AF278" s="411">
        <f t="shared" si="121"/>
        <v>0</v>
      </c>
      <c r="AG278" s="411">
        <f t="shared" si="121"/>
        <v>0</v>
      </c>
      <c r="AH278" s="411">
        <f t="shared" si="121"/>
        <v>0</v>
      </c>
      <c r="AI278" s="411">
        <f t="shared" si="121"/>
        <v>0</v>
      </c>
      <c r="AJ278" s="411">
        <f t="shared" si="121"/>
        <v>0</v>
      </c>
      <c r="AK278" s="411">
        <f t="shared" si="121"/>
        <v>0</v>
      </c>
      <c r="AL278" s="411">
        <f t="shared" si="121"/>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122">Z280</f>
        <v>0</v>
      </c>
      <c r="AA281" s="411">
        <f t="shared" si="122"/>
        <v>0</v>
      </c>
      <c r="AB281" s="411">
        <f t="shared" si="122"/>
        <v>0</v>
      </c>
      <c r="AC281" s="411">
        <f t="shared" si="122"/>
        <v>0</v>
      </c>
      <c r="AD281" s="411">
        <f t="shared" si="122"/>
        <v>0</v>
      </c>
      <c r="AE281" s="411">
        <f t="shared" si="122"/>
        <v>0</v>
      </c>
      <c r="AF281" s="411">
        <f t="shared" si="122"/>
        <v>0</v>
      </c>
      <c r="AG281" s="411">
        <f t="shared" si="122"/>
        <v>0</v>
      </c>
      <c r="AH281" s="411">
        <f t="shared" si="122"/>
        <v>0</v>
      </c>
      <c r="AI281" s="411">
        <f t="shared" si="122"/>
        <v>0</v>
      </c>
      <c r="AJ281" s="411">
        <f t="shared" si="122"/>
        <v>0</v>
      </c>
      <c r="AK281" s="411">
        <f t="shared" si="122"/>
        <v>0</v>
      </c>
      <c r="AL281" s="411">
        <f t="shared" si="122"/>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123">Y283</f>
        <v>0</v>
      </c>
      <c r="Z284" s="411">
        <f t="shared" si="123"/>
        <v>0</v>
      </c>
      <c r="AA284" s="411">
        <f t="shared" si="123"/>
        <v>0</v>
      </c>
      <c r="AB284" s="411">
        <f t="shared" si="123"/>
        <v>0</v>
      </c>
      <c r="AC284" s="411">
        <f t="shared" si="123"/>
        <v>0</v>
      </c>
      <c r="AD284" s="411">
        <f t="shared" si="123"/>
        <v>0</v>
      </c>
      <c r="AE284" s="411">
        <f t="shared" si="123"/>
        <v>0</v>
      </c>
      <c r="AF284" s="411">
        <f t="shared" si="123"/>
        <v>0</v>
      </c>
      <c r="AG284" s="411">
        <f t="shared" si="123"/>
        <v>0</v>
      </c>
      <c r="AH284" s="411">
        <f t="shared" si="123"/>
        <v>0</v>
      </c>
      <c r="AI284" s="411">
        <f t="shared" si="123"/>
        <v>0</v>
      </c>
      <c r="AJ284" s="411">
        <f t="shared" si="123"/>
        <v>0</v>
      </c>
      <c r="AK284" s="411">
        <f t="shared" si="123"/>
        <v>0</v>
      </c>
      <c r="AL284" s="411">
        <f t="shared" si="123"/>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1">
        <v>21</v>
      </c>
      <c r="B288" s="519" t="s">
        <v>113</v>
      </c>
      <c r="C288" s="291" t="s">
        <v>25</v>
      </c>
      <c r="D288" s="295">
        <v>864090</v>
      </c>
      <c r="E288" s="295">
        <v>864090</v>
      </c>
      <c r="F288" s="295">
        <v>864090</v>
      </c>
      <c r="G288" s="295">
        <v>864090</v>
      </c>
      <c r="H288" s="295">
        <v>864090</v>
      </c>
      <c r="I288" s="295">
        <v>864090</v>
      </c>
      <c r="J288" s="295">
        <v>864090</v>
      </c>
      <c r="K288" s="295">
        <v>863963</v>
      </c>
      <c r="L288" s="295">
        <v>863963</v>
      </c>
      <c r="M288" s="295">
        <v>859983</v>
      </c>
      <c r="N288" s="291"/>
      <c r="O288" s="295">
        <f t="shared" ref="O288:O289" si="124">D288*0.000196</f>
        <v>169.36163999999999</v>
      </c>
      <c r="P288" s="295">
        <f t="shared" ref="P288:P289" si="125">E288*0.000196</f>
        <v>169.36163999999999</v>
      </c>
      <c r="Q288" s="295">
        <f t="shared" ref="Q288:Q289" si="126">F288*0.000196</f>
        <v>169.36163999999999</v>
      </c>
      <c r="R288" s="295">
        <f t="shared" ref="R288:R289" si="127">G288*0.000196</f>
        <v>169.36163999999999</v>
      </c>
      <c r="S288" s="295">
        <f t="shared" ref="S288:S289" si="128">H288*0.000196</f>
        <v>169.36163999999999</v>
      </c>
      <c r="T288" s="295">
        <f t="shared" ref="T288:T289" si="129">I288*0.000196</f>
        <v>169.36163999999999</v>
      </c>
      <c r="U288" s="295">
        <f t="shared" ref="U288:U289" si="130">J288*0.000196</f>
        <v>169.36163999999999</v>
      </c>
      <c r="V288" s="295">
        <f t="shared" ref="V288:V289" si="131">K288*0.000196</f>
        <v>169.336748</v>
      </c>
      <c r="W288" s="295">
        <f t="shared" ref="W288:W289" si="132">L288*0.000196</f>
        <v>169.336748</v>
      </c>
      <c r="X288" s="295">
        <f t="shared" ref="X288:X289" si="133">M288*0.000196</f>
        <v>168.556668</v>
      </c>
      <c r="Y288" s="410">
        <v>0.93</v>
      </c>
      <c r="Z288" s="410">
        <v>7.0000000000000007E-2</v>
      </c>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295">
        <v>97452</v>
      </c>
      <c r="E289" s="295">
        <v>97452</v>
      </c>
      <c r="F289" s="295">
        <v>97452</v>
      </c>
      <c r="G289" s="295">
        <v>97452</v>
      </c>
      <c r="H289" s="295">
        <v>97452</v>
      </c>
      <c r="I289" s="295">
        <v>97452</v>
      </c>
      <c r="J289" s="295">
        <v>97452</v>
      </c>
      <c r="K289" s="295">
        <v>97444</v>
      </c>
      <c r="L289" s="295">
        <v>97444</v>
      </c>
      <c r="M289" s="295">
        <v>97547</v>
      </c>
      <c r="N289" s="291"/>
      <c r="O289" s="295">
        <f t="shared" si="124"/>
        <v>19.100591999999999</v>
      </c>
      <c r="P289" s="295">
        <f t="shared" si="125"/>
        <v>19.100591999999999</v>
      </c>
      <c r="Q289" s="295">
        <f t="shared" si="126"/>
        <v>19.100591999999999</v>
      </c>
      <c r="R289" s="295">
        <f t="shared" si="127"/>
        <v>19.100591999999999</v>
      </c>
      <c r="S289" s="295">
        <f t="shared" si="128"/>
        <v>19.100591999999999</v>
      </c>
      <c r="T289" s="295">
        <f t="shared" si="129"/>
        <v>19.100591999999999</v>
      </c>
      <c r="U289" s="295">
        <f t="shared" si="130"/>
        <v>19.100591999999999</v>
      </c>
      <c r="V289" s="295">
        <f t="shared" si="131"/>
        <v>19.099024</v>
      </c>
      <c r="W289" s="295">
        <f t="shared" si="132"/>
        <v>19.099024</v>
      </c>
      <c r="X289" s="295">
        <f t="shared" si="133"/>
        <v>19.119212000000001</v>
      </c>
      <c r="Y289" s="411">
        <f t="shared" ref="Y289:AL289" si="134">Y288</f>
        <v>0.93</v>
      </c>
      <c r="Z289" s="411">
        <f t="shared" si="134"/>
        <v>7.0000000000000007E-2</v>
      </c>
      <c r="AA289" s="411">
        <f t="shared" si="134"/>
        <v>0</v>
      </c>
      <c r="AB289" s="411">
        <f t="shared" si="134"/>
        <v>0</v>
      </c>
      <c r="AC289" s="411">
        <f t="shared" si="134"/>
        <v>0</v>
      </c>
      <c r="AD289" s="411">
        <f t="shared" si="134"/>
        <v>0</v>
      </c>
      <c r="AE289" s="411">
        <f t="shared" si="134"/>
        <v>0</v>
      </c>
      <c r="AF289" s="411">
        <f t="shared" si="134"/>
        <v>0</v>
      </c>
      <c r="AG289" s="411">
        <f t="shared" si="134"/>
        <v>0</v>
      </c>
      <c r="AH289" s="411">
        <f t="shared" si="134"/>
        <v>0</v>
      </c>
      <c r="AI289" s="411">
        <f t="shared" si="134"/>
        <v>0</v>
      </c>
      <c r="AJ289" s="411">
        <f t="shared" si="134"/>
        <v>0</v>
      </c>
      <c r="AK289" s="411">
        <f t="shared" si="134"/>
        <v>0</v>
      </c>
      <c r="AL289" s="411">
        <f t="shared" si="134"/>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s="750" customFormat="1" ht="30" outlineLevel="1">
      <c r="A291" s="760">
        <v>22</v>
      </c>
      <c r="B291" s="761" t="s">
        <v>114</v>
      </c>
      <c r="C291" s="746" t="s">
        <v>25</v>
      </c>
      <c r="D291" s="295">
        <v>69942</v>
      </c>
      <c r="E291" s="295">
        <v>69942</v>
      </c>
      <c r="F291" s="295">
        <v>69942</v>
      </c>
      <c r="G291" s="295">
        <v>69942</v>
      </c>
      <c r="H291" s="295">
        <v>69942</v>
      </c>
      <c r="I291" s="295">
        <v>69942</v>
      </c>
      <c r="J291" s="295">
        <v>69942</v>
      </c>
      <c r="K291" s="295">
        <v>69942</v>
      </c>
      <c r="L291" s="295">
        <v>69942</v>
      </c>
      <c r="M291" s="295">
        <v>69942</v>
      </c>
      <c r="N291" s="765"/>
      <c r="O291" s="295">
        <f t="shared" ref="O291:X291" si="135">D291*0.000196</f>
        <v>13.708632</v>
      </c>
      <c r="P291" s="295">
        <f t="shared" si="135"/>
        <v>13.708632</v>
      </c>
      <c r="Q291" s="295">
        <f t="shared" si="135"/>
        <v>13.708632</v>
      </c>
      <c r="R291" s="295">
        <f t="shared" si="135"/>
        <v>13.708632</v>
      </c>
      <c r="S291" s="295">
        <f t="shared" si="135"/>
        <v>13.708632</v>
      </c>
      <c r="T291" s="295">
        <f t="shared" si="135"/>
        <v>13.708632</v>
      </c>
      <c r="U291" s="295">
        <f t="shared" si="135"/>
        <v>13.708632</v>
      </c>
      <c r="V291" s="295">
        <f t="shared" si="135"/>
        <v>13.708632</v>
      </c>
      <c r="W291" s="295">
        <f t="shared" si="135"/>
        <v>13.708632</v>
      </c>
      <c r="X291" s="295">
        <f t="shared" si="135"/>
        <v>13.708632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 t="shared" ref="Y292:AL292" si="136">Y291</f>
        <v>1</v>
      </c>
      <c r="Z292" s="411">
        <f t="shared" si="136"/>
        <v>0</v>
      </c>
      <c r="AA292" s="411">
        <f t="shared" si="136"/>
        <v>0</v>
      </c>
      <c r="AB292" s="411">
        <f t="shared" si="136"/>
        <v>0</v>
      </c>
      <c r="AC292" s="411">
        <f t="shared" si="136"/>
        <v>0</v>
      </c>
      <c r="AD292" s="411">
        <f t="shared" si="136"/>
        <v>0</v>
      </c>
      <c r="AE292" s="411">
        <f t="shared" si="136"/>
        <v>0</v>
      </c>
      <c r="AF292" s="411">
        <f t="shared" si="136"/>
        <v>0</v>
      </c>
      <c r="AG292" s="411">
        <f t="shared" si="136"/>
        <v>0</v>
      </c>
      <c r="AH292" s="411">
        <f t="shared" si="136"/>
        <v>0</v>
      </c>
      <c r="AI292" s="411">
        <f t="shared" si="136"/>
        <v>0</v>
      </c>
      <c r="AJ292" s="411">
        <f t="shared" si="136"/>
        <v>0</v>
      </c>
      <c r="AK292" s="411">
        <f t="shared" si="136"/>
        <v>0</v>
      </c>
      <c r="AL292" s="411">
        <f t="shared" si="136"/>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 t="shared" ref="Y295:AL295" si="137">Y294</f>
        <v>0</v>
      </c>
      <c r="Z295" s="411">
        <f t="shared" si="137"/>
        <v>0</v>
      </c>
      <c r="AA295" s="411">
        <f t="shared" si="137"/>
        <v>0</v>
      </c>
      <c r="AB295" s="411">
        <f t="shared" si="137"/>
        <v>0</v>
      </c>
      <c r="AC295" s="411">
        <f t="shared" si="137"/>
        <v>0</v>
      </c>
      <c r="AD295" s="411">
        <f t="shared" si="137"/>
        <v>0</v>
      </c>
      <c r="AE295" s="411">
        <f t="shared" si="137"/>
        <v>0</v>
      </c>
      <c r="AF295" s="411">
        <f t="shared" si="137"/>
        <v>0</v>
      </c>
      <c r="AG295" s="411">
        <f t="shared" si="137"/>
        <v>0</v>
      </c>
      <c r="AH295" s="411">
        <f t="shared" si="137"/>
        <v>0</v>
      </c>
      <c r="AI295" s="411">
        <f t="shared" si="137"/>
        <v>0</v>
      </c>
      <c r="AJ295" s="411">
        <f t="shared" si="137"/>
        <v>0</v>
      </c>
      <c r="AK295" s="411">
        <f t="shared" si="137"/>
        <v>0</v>
      </c>
      <c r="AL295" s="411">
        <f t="shared" si="137"/>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1">
        <v>24</v>
      </c>
      <c r="B297" s="519" t="s">
        <v>116</v>
      </c>
      <c r="C297" s="291" t="s">
        <v>25</v>
      </c>
      <c r="D297" s="295">
        <v>6792</v>
      </c>
      <c r="E297" s="295">
        <v>6792</v>
      </c>
      <c r="F297" s="295">
        <v>6792</v>
      </c>
      <c r="G297" s="295">
        <v>6792</v>
      </c>
      <c r="H297" s="295">
        <v>6792</v>
      </c>
      <c r="I297" s="295">
        <v>6792</v>
      </c>
      <c r="J297" s="295">
        <v>6792</v>
      </c>
      <c r="K297" s="295">
        <v>6792</v>
      </c>
      <c r="L297" s="295">
        <v>6792</v>
      </c>
      <c r="M297" s="295">
        <v>6792</v>
      </c>
      <c r="N297" s="291"/>
      <c r="O297" s="295"/>
      <c r="P297" s="295"/>
      <c r="Q297" s="295"/>
      <c r="R297" s="295"/>
      <c r="S297" s="295"/>
      <c r="T297" s="295"/>
      <c r="U297" s="295"/>
      <c r="V297" s="295"/>
      <c r="W297" s="295"/>
      <c r="X297" s="295"/>
      <c r="Y297" s="410">
        <v>1</v>
      </c>
      <c r="Z297" s="410">
        <v>0</v>
      </c>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 t="shared" ref="Y298:AL298" si="138">Y297</f>
        <v>1</v>
      </c>
      <c r="Z298" s="411">
        <f t="shared" si="138"/>
        <v>0</v>
      </c>
      <c r="AA298" s="411">
        <f t="shared" si="138"/>
        <v>0</v>
      </c>
      <c r="AB298" s="411">
        <f t="shared" si="138"/>
        <v>0</v>
      </c>
      <c r="AC298" s="411">
        <f t="shared" si="138"/>
        <v>0</v>
      </c>
      <c r="AD298" s="411">
        <f t="shared" si="138"/>
        <v>0</v>
      </c>
      <c r="AE298" s="411">
        <f t="shared" si="138"/>
        <v>0</v>
      </c>
      <c r="AF298" s="411">
        <f t="shared" si="138"/>
        <v>0</v>
      </c>
      <c r="AG298" s="411">
        <f t="shared" si="138"/>
        <v>0</v>
      </c>
      <c r="AH298" s="411">
        <f t="shared" si="138"/>
        <v>0</v>
      </c>
      <c r="AI298" s="411">
        <f t="shared" si="138"/>
        <v>0</v>
      </c>
      <c r="AJ298" s="411">
        <f t="shared" si="138"/>
        <v>0</v>
      </c>
      <c r="AK298" s="411">
        <f t="shared" si="138"/>
        <v>0</v>
      </c>
      <c r="AL298" s="411">
        <f t="shared" si="138"/>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 t="shared" ref="Y302:AL302" si="139">Y301</f>
        <v>0</v>
      </c>
      <c r="Z302" s="411">
        <f t="shared" si="139"/>
        <v>0</v>
      </c>
      <c r="AA302" s="411">
        <f t="shared" si="139"/>
        <v>0</v>
      </c>
      <c r="AB302" s="411">
        <f t="shared" si="139"/>
        <v>0</v>
      </c>
      <c r="AC302" s="411">
        <f t="shared" si="139"/>
        <v>0</v>
      </c>
      <c r="AD302" s="411">
        <f t="shared" si="139"/>
        <v>0</v>
      </c>
      <c r="AE302" s="411">
        <f t="shared" si="139"/>
        <v>0</v>
      </c>
      <c r="AF302" s="411">
        <f t="shared" si="139"/>
        <v>0</v>
      </c>
      <c r="AG302" s="411">
        <f t="shared" si="139"/>
        <v>0</v>
      </c>
      <c r="AH302" s="411">
        <f t="shared" si="139"/>
        <v>0</v>
      </c>
      <c r="AI302" s="411">
        <f t="shared" si="139"/>
        <v>0</v>
      </c>
      <c r="AJ302" s="411">
        <f t="shared" si="139"/>
        <v>0</v>
      </c>
      <c r="AK302" s="411">
        <f t="shared" si="139"/>
        <v>0</v>
      </c>
      <c r="AL302" s="411">
        <f t="shared" si="139"/>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768"/>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s="750" customFormat="1" ht="15" outlineLevel="1">
      <c r="A304" s="760">
        <v>26</v>
      </c>
      <c r="B304" s="761" t="s">
        <v>118</v>
      </c>
      <c r="C304" s="746" t="s">
        <v>25</v>
      </c>
      <c r="D304" s="295">
        <v>111513</v>
      </c>
      <c r="E304" s="295">
        <v>109850</v>
      </c>
      <c r="F304" s="295">
        <v>109850</v>
      </c>
      <c r="G304" s="295">
        <v>109850</v>
      </c>
      <c r="H304" s="295">
        <v>109850</v>
      </c>
      <c r="I304" s="295">
        <v>109850</v>
      </c>
      <c r="J304" s="295">
        <v>109850</v>
      </c>
      <c r="K304" s="295">
        <v>109850</v>
      </c>
      <c r="L304" s="295">
        <v>109850</v>
      </c>
      <c r="M304" s="295">
        <v>109850</v>
      </c>
      <c r="N304" s="295">
        <v>12</v>
      </c>
      <c r="O304" s="295">
        <f t="shared" ref="O304:O305" si="140">D304*0.000196</f>
        <v>21.856548</v>
      </c>
      <c r="P304" s="295">
        <f t="shared" ref="P304:P305" si="141">E304*0.000196</f>
        <v>21.5306</v>
      </c>
      <c r="Q304" s="295">
        <f t="shared" ref="Q304:Q305" si="142">F304*0.000196</f>
        <v>21.5306</v>
      </c>
      <c r="R304" s="295">
        <f t="shared" ref="R304:R305" si="143">G304*0.000196</f>
        <v>21.5306</v>
      </c>
      <c r="S304" s="295">
        <f t="shared" ref="S304:S305" si="144">H304*0.000196</f>
        <v>21.5306</v>
      </c>
      <c r="T304" s="295">
        <f t="shared" ref="T304:T305" si="145">I304*0.000196</f>
        <v>21.5306</v>
      </c>
      <c r="U304" s="295">
        <f t="shared" ref="U304:U305" si="146">J304*0.000196</f>
        <v>21.5306</v>
      </c>
      <c r="V304" s="295">
        <f t="shared" ref="V304:V305" si="147">K304*0.000196</f>
        <v>21.5306</v>
      </c>
      <c r="W304" s="295">
        <f t="shared" ref="W304:W305" si="148">L304*0.000196</f>
        <v>21.5306</v>
      </c>
      <c r="X304" s="295">
        <f t="shared" ref="X304:X305" si="149">M304*0.000196</f>
        <v>21.5306</v>
      </c>
      <c r="Y304" s="426">
        <v>0.89700000000000002</v>
      </c>
      <c r="Z304" s="410">
        <v>0</v>
      </c>
      <c r="AA304" s="410">
        <v>0.10299999999999999</v>
      </c>
      <c r="AB304" s="410">
        <v>0</v>
      </c>
      <c r="AC304" s="410"/>
      <c r="AD304" s="410"/>
      <c r="AE304" s="410"/>
      <c r="AF304" s="410"/>
      <c r="AG304" s="415"/>
      <c r="AH304" s="415"/>
      <c r="AI304" s="415"/>
      <c r="AJ304" s="415"/>
      <c r="AK304" s="415"/>
      <c r="AL304" s="415"/>
      <c r="AM304" s="296">
        <f>SUM(Y304:AL304)</f>
        <v>1</v>
      </c>
    </row>
    <row r="305" spans="1:39" ht="15" outlineLevel="1">
      <c r="B305" s="294" t="s">
        <v>289</v>
      </c>
      <c r="C305" s="291" t="s">
        <v>163</v>
      </c>
      <c r="D305" s="295">
        <v>1032</v>
      </c>
      <c r="E305" s="295">
        <v>2696</v>
      </c>
      <c r="F305" s="295">
        <v>2696</v>
      </c>
      <c r="G305" s="295">
        <v>2696</v>
      </c>
      <c r="H305" s="295">
        <v>2696</v>
      </c>
      <c r="I305" s="295">
        <v>2696</v>
      </c>
      <c r="J305" s="295">
        <v>2696</v>
      </c>
      <c r="K305" s="295">
        <v>2696</v>
      </c>
      <c r="L305" s="295">
        <v>2696</v>
      </c>
      <c r="M305" s="295">
        <v>2696</v>
      </c>
      <c r="N305" s="295">
        <f>N304</f>
        <v>12</v>
      </c>
      <c r="O305" s="295">
        <f t="shared" si="140"/>
        <v>0.20227200000000001</v>
      </c>
      <c r="P305" s="295">
        <f t="shared" si="141"/>
        <v>0.528416</v>
      </c>
      <c r="Q305" s="295">
        <f t="shared" si="142"/>
        <v>0.528416</v>
      </c>
      <c r="R305" s="295">
        <f t="shared" si="143"/>
        <v>0.528416</v>
      </c>
      <c r="S305" s="295">
        <f t="shared" si="144"/>
        <v>0.528416</v>
      </c>
      <c r="T305" s="295">
        <f t="shared" si="145"/>
        <v>0.528416</v>
      </c>
      <c r="U305" s="295">
        <f t="shared" si="146"/>
        <v>0.528416</v>
      </c>
      <c r="V305" s="295">
        <f t="shared" si="147"/>
        <v>0.528416</v>
      </c>
      <c r="W305" s="295">
        <f t="shared" si="148"/>
        <v>0.528416</v>
      </c>
      <c r="X305" s="295">
        <f t="shared" si="149"/>
        <v>0.528416</v>
      </c>
      <c r="Y305" s="411">
        <f t="shared" ref="Y305:AL305" si="150">Y304</f>
        <v>0.89700000000000002</v>
      </c>
      <c r="Z305" s="411">
        <f t="shared" si="150"/>
        <v>0</v>
      </c>
      <c r="AA305" s="411">
        <f t="shared" si="150"/>
        <v>0.10299999999999999</v>
      </c>
      <c r="AB305" s="411">
        <f t="shared" si="150"/>
        <v>0</v>
      </c>
      <c r="AC305" s="411">
        <f t="shared" si="150"/>
        <v>0</v>
      </c>
      <c r="AD305" s="411">
        <f t="shared" si="150"/>
        <v>0</v>
      </c>
      <c r="AE305" s="411">
        <f t="shared" si="150"/>
        <v>0</v>
      </c>
      <c r="AF305" s="411">
        <f t="shared" si="150"/>
        <v>0</v>
      </c>
      <c r="AG305" s="411">
        <f t="shared" si="150"/>
        <v>0</v>
      </c>
      <c r="AH305" s="411">
        <f t="shared" si="150"/>
        <v>0</v>
      </c>
      <c r="AI305" s="411">
        <f t="shared" si="150"/>
        <v>0</v>
      </c>
      <c r="AJ305" s="411">
        <f t="shared" si="150"/>
        <v>0</v>
      </c>
      <c r="AK305" s="411">
        <f t="shared" si="150"/>
        <v>0</v>
      </c>
      <c r="AL305" s="411">
        <f t="shared" si="150"/>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s="750" customFormat="1" ht="30" outlineLevel="1">
      <c r="A307" s="760">
        <v>27</v>
      </c>
      <c r="B307" s="761" t="s">
        <v>119</v>
      </c>
      <c r="C307" s="746" t="s">
        <v>25</v>
      </c>
      <c r="D307" s="295">
        <v>133383</v>
      </c>
      <c r="E307" s="295">
        <v>133383</v>
      </c>
      <c r="F307" s="295">
        <v>133383</v>
      </c>
      <c r="G307" s="295">
        <v>133383</v>
      </c>
      <c r="H307" s="295">
        <v>126216</v>
      </c>
      <c r="I307" s="295">
        <v>105649</v>
      </c>
      <c r="J307" s="295">
        <v>86825</v>
      </c>
      <c r="K307" s="295">
        <v>69505</v>
      </c>
      <c r="L307" s="295">
        <v>50416</v>
      </c>
      <c r="M307" s="295">
        <v>37739</v>
      </c>
      <c r="N307" s="295">
        <v>12</v>
      </c>
      <c r="O307" s="295">
        <f t="shared" ref="O307:O308" si="151">D307*0.000196</f>
        <v>26.143068</v>
      </c>
      <c r="P307" s="295">
        <f t="shared" ref="P307:P308" si="152">E307*0.000196</f>
        <v>26.143068</v>
      </c>
      <c r="Q307" s="295">
        <f t="shared" ref="Q307:Q308" si="153">F307*0.000196</f>
        <v>26.143068</v>
      </c>
      <c r="R307" s="295">
        <f t="shared" ref="R307:R308" si="154">G307*0.000196</f>
        <v>26.143068</v>
      </c>
      <c r="S307" s="295">
        <f t="shared" ref="S307:S308" si="155">H307*0.000196</f>
        <v>24.738336</v>
      </c>
      <c r="T307" s="295">
        <f t="shared" ref="T307:T308" si="156">I307*0.000196</f>
        <v>20.707204000000001</v>
      </c>
      <c r="U307" s="295">
        <f t="shared" ref="U307:U308" si="157">J307*0.000196</f>
        <v>17.017699999999998</v>
      </c>
      <c r="V307" s="295">
        <f t="shared" ref="V307:V308" si="158">K307*0.000196</f>
        <v>13.62298</v>
      </c>
      <c r="W307" s="295">
        <f t="shared" ref="W307:W308" si="159">L307*0.000196</f>
        <v>9.8815360000000005</v>
      </c>
      <c r="X307" s="295">
        <f t="shared" ref="X307:X308" si="160">M307*0.000196</f>
        <v>7.3968439999999998</v>
      </c>
      <c r="Y307" s="426">
        <v>1</v>
      </c>
      <c r="Z307" s="410"/>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295">
        <v>44976</v>
      </c>
      <c r="E308" s="295">
        <v>44976</v>
      </c>
      <c r="F308" s="295">
        <v>44976</v>
      </c>
      <c r="G308" s="295">
        <v>44976</v>
      </c>
      <c r="H308" s="295">
        <v>42410</v>
      </c>
      <c r="I308" s="295">
        <v>36279</v>
      </c>
      <c r="J308" s="295">
        <v>30818</v>
      </c>
      <c r="K308" s="295">
        <v>26822</v>
      </c>
      <c r="L308" s="295">
        <v>21962</v>
      </c>
      <c r="M308" s="295">
        <v>16468</v>
      </c>
      <c r="N308" s="295">
        <f>N307</f>
        <v>12</v>
      </c>
      <c r="O308" s="295">
        <f t="shared" si="151"/>
        <v>8.815296</v>
      </c>
      <c r="P308" s="295">
        <f t="shared" si="152"/>
        <v>8.815296</v>
      </c>
      <c r="Q308" s="295">
        <f t="shared" si="153"/>
        <v>8.815296</v>
      </c>
      <c r="R308" s="295">
        <f t="shared" si="154"/>
        <v>8.815296</v>
      </c>
      <c r="S308" s="295">
        <f t="shared" si="155"/>
        <v>8.31236</v>
      </c>
      <c r="T308" s="295">
        <f t="shared" si="156"/>
        <v>7.110684</v>
      </c>
      <c r="U308" s="295">
        <f t="shared" si="157"/>
        <v>6.0403279999999997</v>
      </c>
      <c r="V308" s="295">
        <f t="shared" si="158"/>
        <v>5.2571120000000002</v>
      </c>
      <c r="W308" s="295">
        <f t="shared" si="159"/>
        <v>4.3045520000000002</v>
      </c>
      <c r="X308" s="295">
        <f t="shared" si="160"/>
        <v>3.2277279999999999</v>
      </c>
      <c r="Y308" s="411">
        <f t="shared" ref="Y308:AL308" si="161">Y307</f>
        <v>1</v>
      </c>
      <c r="Z308" s="411">
        <f t="shared" si="161"/>
        <v>0</v>
      </c>
      <c r="AA308" s="411">
        <f t="shared" si="161"/>
        <v>0</v>
      </c>
      <c r="AB308" s="411">
        <f t="shared" si="161"/>
        <v>0</v>
      </c>
      <c r="AC308" s="411">
        <f t="shared" si="161"/>
        <v>0</v>
      </c>
      <c r="AD308" s="411">
        <f t="shared" si="161"/>
        <v>0</v>
      </c>
      <c r="AE308" s="411">
        <f t="shared" si="161"/>
        <v>0</v>
      </c>
      <c r="AF308" s="411">
        <f t="shared" si="161"/>
        <v>0</v>
      </c>
      <c r="AG308" s="411">
        <f t="shared" si="161"/>
        <v>0</v>
      </c>
      <c r="AH308" s="411">
        <f t="shared" si="161"/>
        <v>0</v>
      </c>
      <c r="AI308" s="411">
        <f t="shared" si="161"/>
        <v>0</v>
      </c>
      <c r="AJ308" s="411">
        <f t="shared" si="161"/>
        <v>0</v>
      </c>
      <c r="AK308" s="411">
        <f t="shared" si="161"/>
        <v>0</v>
      </c>
      <c r="AL308" s="411">
        <f t="shared" si="161"/>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762"/>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 t="shared" ref="Y311:AL311" si="162">Y310</f>
        <v>0</v>
      </c>
      <c r="Z311" s="411">
        <f t="shared" si="162"/>
        <v>0</v>
      </c>
      <c r="AA311" s="411">
        <f t="shared" si="162"/>
        <v>0</v>
      </c>
      <c r="AB311" s="411">
        <f t="shared" si="162"/>
        <v>0</v>
      </c>
      <c r="AC311" s="411">
        <f t="shared" si="162"/>
        <v>0</v>
      </c>
      <c r="AD311" s="411">
        <f t="shared" si="162"/>
        <v>0</v>
      </c>
      <c r="AE311" s="411">
        <f t="shared" si="162"/>
        <v>0</v>
      </c>
      <c r="AF311" s="411">
        <f t="shared" si="162"/>
        <v>0</v>
      </c>
      <c r="AG311" s="411">
        <f t="shared" si="162"/>
        <v>0</v>
      </c>
      <c r="AH311" s="411">
        <f t="shared" si="162"/>
        <v>0</v>
      </c>
      <c r="AI311" s="411">
        <f t="shared" si="162"/>
        <v>0</v>
      </c>
      <c r="AJ311" s="411">
        <f t="shared" si="162"/>
        <v>0</v>
      </c>
      <c r="AK311" s="411">
        <f t="shared" si="162"/>
        <v>0</v>
      </c>
      <c r="AL311" s="411">
        <f t="shared" si="162"/>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 t="shared" ref="Y314:AL314" si="163">Y313</f>
        <v>0</v>
      </c>
      <c r="Z314" s="411">
        <f t="shared" si="163"/>
        <v>0</v>
      </c>
      <c r="AA314" s="411">
        <f t="shared" si="163"/>
        <v>0</v>
      </c>
      <c r="AB314" s="411">
        <f t="shared" si="163"/>
        <v>0</v>
      </c>
      <c r="AC314" s="411">
        <f t="shared" si="163"/>
        <v>0</v>
      </c>
      <c r="AD314" s="411">
        <f t="shared" si="163"/>
        <v>0</v>
      </c>
      <c r="AE314" s="411">
        <f t="shared" si="163"/>
        <v>0</v>
      </c>
      <c r="AF314" s="411">
        <f t="shared" si="163"/>
        <v>0</v>
      </c>
      <c r="AG314" s="411">
        <f t="shared" si="163"/>
        <v>0</v>
      </c>
      <c r="AH314" s="411">
        <f t="shared" si="163"/>
        <v>0</v>
      </c>
      <c r="AI314" s="411">
        <f t="shared" si="163"/>
        <v>0</v>
      </c>
      <c r="AJ314" s="411">
        <f t="shared" si="163"/>
        <v>0</v>
      </c>
      <c r="AK314" s="411">
        <f t="shared" si="163"/>
        <v>0</v>
      </c>
      <c r="AL314" s="411">
        <f t="shared" si="163"/>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 t="shared" ref="Y317:AL317" si="164">Y316</f>
        <v>0</v>
      </c>
      <c r="Z317" s="411">
        <f t="shared" si="164"/>
        <v>0</v>
      </c>
      <c r="AA317" s="411">
        <f t="shared" si="164"/>
        <v>0</v>
      </c>
      <c r="AB317" s="411">
        <f t="shared" si="164"/>
        <v>0</v>
      </c>
      <c r="AC317" s="411">
        <f t="shared" si="164"/>
        <v>0</v>
      </c>
      <c r="AD317" s="411">
        <f t="shared" si="164"/>
        <v>0</v>
      </c>
      <c r="AE317" s="411">
        <f t="shared" si="164"/>
        <v>0</v>
      </c>
      <c r="AF317" s="411">
        <f t="shared" si="164"/>
        <v>0</v>
      </c>
      <c r="AG317" s="411">
        <f t="shared" si="164"/>
        <v>0</v>
      </c>
      <c r="AH317" s="411">
        <f t="shared" si="164"/>
        <v>0</v>
      </c>
      <c r="AI317" s="411">
        <f t="shared" si="164"/>
        <v>0</v>
      </c>
      <c r="AJ317" s="411">
        <f t="shared" si="164"/>
        <v>0</v>
      </c>
      <c r="AK317" s="411">
        <f t="shared" si="164"/>
        <v>0</v>
      </c>
      <c r="AL317" s="411">
        <f t="shared" si="164"/>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 t="shared" ref="Y320:AL320" si="165">Y319</f>
        <v>0</v>
      </c>
      <c r="Z320" s="411">
        <f t="shared" si="165"/>
        <v>0</v>
      </c>
      <c r="AA320" s="411">
        <f t="shared" si="165"/>
        <v>0</v>
      </c>
      <c r="AB320" s="411">
        <f t="shared" si="165"/>
        <v>0</v>
      </c>
      <c r="AC320" s="411">
        <f t="shared" si="165"/>
        <v>0</v>
      </c>
      <c r="AD320" s="411">
        <f t="shared" si="165"/>
        <v>0</v>
      </c>
      <c r="AE320" s="411">
        <f t="shared" si="165"/>
        <v>0</v>
      </c>
      <c r="AF320" s="411">
        <f t="shared" si="165"/>
        <v>0</v>
      </c>
      <c r="AG320" s="411">
        <f t="shared" si="165"/>
        <v>0</v>
      </c>
      <c r="AH320" s="411">
        <f t="shared" si="165"/>
        <v>0</v>
      </c>
      <c r="AI320" s="411">
        <f t="shared" si="165"/>
        <v>0</v>
      </c>
      <c r="AJ320" s="411">
        <f t="shared" si="165"/>
        <v>0</v>
      </c>
      <c r="AK320" s="411">
        <f t="shared" si="165"/>
        <v>0</v>
      </c>
      <c r="AL320" s="411">
        <f t="shared" si="165"/>
        <v>0</v>
      </c>
      <c r="AM320" s="306"/>
    </row>
    <row r="321" spans="1:39" ht="15"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 t="shared" ref="Y323:AL323" si="166">Y322</f>
        <v>0</v>
      </c>
      <c r="Z323" s="411">
        <f t="shared" si="166"/>
        <v>0</v>
      </c>
      <c r="AA323" s="411">
        <f t="shared" si="166"/>
        <v>0</v>
      </c>
      <c r="AB323" s="411">
        <f t="shared" si="166"/>
        <v>0</v>
      </c>
      <c r="AC323" s="411">
        <f t="shared" si="166"/>
        <v>0</v>
      </c>
      <c r="AD323" s="411">
        <f t="shared" si="166"/>
        <v>0</v>
      </c>
      <c r="AE323" s="411">
        <f t="shared" si="166"/>
        <v>0</v>
      </c>
      <c r="AF323" s="411">
        <f t="shared" si="166"/>
        <v>0</v>
      </c>
      <c r="AG323" s="411">
        <f t="shared" si="166"/>
        <v>0</v>
      </c>
      <c r="AH323" s="411">
        <f t="shared" si="166"/>
        <v>0</v>
      </c>
      <c r="AI323" s="411">
        <f t="shared" si="166"/>
        <v>0</v>
      </c>
      <c r="AJ323" s="411">
        <f t="shared" si="166"/>
        <v>0</v>
      </c>
      <c r="AK323" s="411">
        <f t="shared" si="166"/>
        <v>0</v>
      </c>
      <c r="AL323" s="411">
        <f t="shared" si="166"/>
        <v>0</v>
      </c>
      <c r="AM323" s="306"/>
    </row>
    <row r="324" spans="1:39" ht="15"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 t="shared" ref="Y327:AL327" si="167">Y326</f>
        <v>0</v>
      </c>
      <c r="Z327" s="411">
        <f t="shared" si="167"/>
        <v>0</v>
      </c>
      <c r="AA327" s="411">
        <f t="shared" si="167"/>
        <v>0</v>
      </c>
      <c r="AB327" s="411">
        <f t="shared" si="167"/>
        <v>0</v>
      </c>
      <c r="AC327" s="411">
        <f t="shared" si="167"/>
        <v>0</v>
      </c>
      <c r="AD327" s="411">
        <f t="shared" si="167"/>
        <v>0</v>
      </c>
      <c r="AE327" s="411">
        <f t="shared" si="167"/>
        <v>0</v>
      </c>
      <c r="AF327" s="411">
        <f t="shared" si="167"/>
        <v>0</v>
      </c>
      <c r="AG327" s="411">
        <f t="shared" si="167"/>
        <v>0</v>
      </c>
      <c r="AH327" s="411">
        <f t="shared" si="167"/>
        <v>0</v>
      </c>
      <c r="AI327" s="411">
        <f t="shared" si="167"/>
        <v>0</v>
      </c>
      <c r="AJ327" s="411">
        <f t="shared" si="167"/>
        <v>0</v>
      </c>
      <c r="AK327" s="411">
        <f t="shared" si="167"/>
        <v>0</v>
      </c>
      <c r="AL327" s="411">
        <f t="shared" si="167"/>
        <v>0</v>
      </c>
      <c r="AM327" s="306"/>
    </row>
    <row r="328" spans="1:39" ht="15"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 t="shared" ref="Y330:AL330" si="168">Y329</f>
        <v>0</v>
      </c>
      <c r="Z330" s="411">
        <f t="shared" si="168"/>
        <v>0</v>
      </c>
      <c r="AA330" s="411">
        <f t="shared" si="168"/>
        <v>0</v>
      </c>
      <c r="AB330" s="411">
        <f t="shared" si="168"/>
        <v>0</v>
      </c>
      <c r="AC330" s="411">
        <f t="shared" si="168"/>
        <v>0</v>
      </c>
      <c r="AD330" s="411">
        <f t="shared" si="168"/>
        <v>0</v>
      </c>
      <c r="AE330" s="411">
        <f t="shared" si="168"/>
        <v>0</v>
      </c>
      <c r="AF330" s="411">
        <f t="shared" si="168"/>
        <v>0</v>
      </c>
      <c r="AG330" s="411">
        <f t="shared" si="168"/>
        <v>0</v>
      </c>
      <c r="AH330" s="411">
        <f t="shared" si="168"/>
        <v>0</v>
      </c>
      <c r="AI330" s="411">
        <f t="shared" si="168"/>
        <v>0</v>
      </c>
      <c r="AJ330" s="411">
        <f t="shared" si="168"/>
        <v>0</v>
      </c>
      <c r="AK330" s="411">
        <f t="shared" si="168"/>
        <v>0</v>
      </c>
      <c r="AL330" s="411">
        <f t="shared" si="168"/>
        <v>0</v>
      </c>
      <c r="AM330" s="306"/>
    </row>
    <row r="331" spans="1:39" ht="15"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 t="shared" ref="Y333:AL333" si="169">Y332</f>
        <v>0</v>
      </c>
      <c r="Z333" s="411">
        <f t="shared" si="169"/>
        <v>0</v>
      </c>
      <c r="AA333" s="411">
        <f t="shared" si="169"/>
        <v>0</v>
      </c>
      <c r="AB333" s="411">
        <f t="shared" si="169"/>
        <v>0</v>
      </c>
      <c r="AC333" s="411">
        <f t="shared" si="169"/>
        <v>0</v>
      </c>
      <c r="AD333" s="411">
        <f t="shared" si="169"/>
        <v>0</v>
      </c>
      <c r="AE333" s="411">
        <f t="shared" si="169"/>
        <v>0</v>
      </c>
      <c r="AF333" s="411">
        <f t="shared" si="169"/>
        <v>0</v>
      </c>
      <c r="AG333" s="411">
        <f t="shared" si="169"/>
        <v>0</v>
      </c>
      <c r="AH333" s="411">
        <f t="shared" si="169"/>
        <v>0</v>
      </c>
      <c r="AI333" s="411">
        <f t="shared" si="169"/>
        <v>0</v>
      </c>
      <c r="AJ333" s="411">
        <f t="shared" si="169"/>
        <v>0</v>
      </c>
      <c r="AK333" s="411">
        <f t="shared" si="169"/>
        <v>0</v>
      </c>
      <c r="AL333" s="411">
        <f t="shared" si="169"/>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30" outlineLevel="1">
      <c r="A336" s="521">
        <v>36</v>
      </c>
      <c r="B336" s="739" t="s">
        <v>683</v>
      </c>
      <c r="C336" s="291" t="s">
        <v>25</v>
      </c>
      <c r="D336" s="295">
        <v>108513</v>
      </c>
      <c r="E336" s="295">
        <v>108513</v>
      </c>
      <c r="F336" s="295">
        <v>108513</v>
      </c>
      <c r="G336" s="295">
        <v>108513</v>
      </c>
      <c r="H336" s="295">
        <v>108513</v>
      </c>
      <c r="I336" s="295">
        <v>108513</v>
      </c>
      <c r="J336" s="295">
        <v>108513</v>
      </c>
      <c r="K336" s="295">
        <v>101200</v>
      </c>
      <c r="L336" s="295">
        <v>69840</v>
      </c>
      <c r="M336" s="295">
        <v>69840</v>
      </c>
      <c r="N336" s="295">
        <v>12</v>
      </c>
      <c r="O336" s="295">
        <f t="shared" ref="O336:X336" si="170">D336*0.000196</f>
        <v>21.268547999999999</v>
      </c>
      <c r="P336" s="295">
        <f t="shared" si="170"/>
        <v>21.268547999999999</v>
      </c>
      <c r="Q336" s="295">
        <f t="shared" si="170"/>
        <v>21.268547999999999</v>
      </c>
      <c r="R336" s="295">
        <f t="shared" si="170"/>
        <v>21.268547999999999</v>
      </c>
      <c r="S336" s="295">
        <f t="shared" si="170"/>
        <v>21.268547999999999</v>
      </c>
      <c r="T336" s="295">
        <f t="shared" si="170"/>
        <v>21.268547999999999</v>
      </c>
      <c r="U336" s="295">
        <f t="shared" si="170"/>
        <v>21.268547999999999</v>
      </c>
      <c r="V336" s="295">
        <f t="shared" si="170"/>
        <v>19.8352</v>
      </c>
      <c r="W336" s="295">
        <f t="shared" si="170"/>
        <v>13.688639999999999</v>
      </c>
      <c r="X336" s="295">
        <f t="shared" si="170"/>
        <v>13.688639999999999</v>
      </c>
      <c r="Y336" s="410">
        <v>1</v>
      </c>
      <c r="Z336" s="410"/>
      <c r="AA336" s="410"/>
      <c r="AB336" s="410"/>
      <c r="AC336" s="410"/>
      <c r="AD336" s="410"/>
      <c r="AE336" s="410"/>
      <c r="AF336" s="410"/>
      <c r="AG336" s="415"/>
      <c r="AH336" s="415"/>
      <c r="AI336" s="415"/>
      <c r="AJ336" s="415"/>
      <c r="AK336" s="415"/>
      <c r="AL336" s="415"/>
      <c r="AM336" s="296">
        <f>SUM(Y336:AL336)</f>
        <v>1</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 t="shared" ref="Y337:AL337" si="171">Y336</f>
        <v>1</v>
      </c>
      <c r="Z337" s="411">
        <f t="shared" si="171"/>
        <v>0</v>
      </c>
      <c r="AA337" s="411">
        <f t="shared" si="171"/>
        <v>0</v>
      </c>
      <c r="AB337" s="411">
        <f t="shared" si="171"/>
        <v>0</v>
      </c>
      <c r="AC337" s="411">
        <f t="shared" si="171"/>
        <v>0</v>
      </c>
      <c r="AD337" s="411">
        <f t="shared" si="171"/>
        <v>0</v>
      </c>
      <c r="AE337" s="411">
        <f t="shared" si="171"/>
        <v>0</v>
      </c>
      <c r="AF337" s="411">
        <f t="shared" si="171"/>
        <v>0</v>
      </c>
      <c r="AG337" s="411">
        <f t="shared" si="171"/>
        <v>0</v>
      </c>
      <c r="AH337" s="411">
        <f t="shared" si="171"/>
        <v>0</v>
      </c>
      <c r="AI337" s="411">
        <f t="shared" si="171"/>
        <v>0</v>
      </c>
      <c r="AJ337" s="411">
        <f t="shared" si="171"/>
        <v>0</v>
      </c>
      <c r="AK337" s="411">
        <f t="shared" si="171"/>
        <v>0</v>
      </c>
      <c r="AL337" s="411">
        <f t="shared" si="171"/>
        <v>0</v>
      </c>
      <c r="AM337" s="306"/>
    </row>
    <row r="338" spans="1:39" ht="15"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 t="shared" ref="Y340:AL340" si="172">Y339</f>
        <v>0</v>
      </c>
      <c r="Z340" s="411">
        <f t="shared" si="172"/>
        <v>0</v>
      </c>
      <c r="AA340" s="411">
        <f t="shared" si="172"/>
        <v>0</v>
      </c>
      <c r="AB340" s="411">
        <f t="shared" si="172"/>
        <v>0</v>
      </c>
      <c r="AC340" s="411">
        <f t="shared" si="172"/>
        <v>0</v>
      </c>
      <c r="AD340" s="411">
        <f t="shared" si="172"/>
        <v>0</v>
      </c>
      <c r="AE340" s="411">
        <f t="shared" si="172"/>
        <v>0</v>
      </c>
      <c r="AF340" s="411">
        <f t="shared" si="172"/>
        <v>0</v>
      </c>
      <c r="AG340" s="411">
        <f t="shared" si="172"/>
        <v>0</v>
      </c>
      <c r="AH340" s="411">
        <f t="shared" si="172"/>
        <v>0</v>
      </c>
      <c r="AI340" s="411">
        <f t="shared" si="172"/>
        <v>0</v>
      </c>
      <c r="AJ340" s="411">
        <f t="shared" si="172"/>
        <v>0</v>
      </c>
      <c r="AK340" s="411">
        <f t="shared" si="172"/>
        <v>0</v>
      </c>
      <c r="AL340" s="411">
        <f t="shared" si="172"/>
        <v>0</v>
      </c>
      <c r="AM340" s="306"/>
    </row>
    <row r="341" spans="1:39" ht="15"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 t="shared" ref="Y343:AL343" si="173">Y342</f>
        <v>0</v>
      </c>
      <c r="Z343" s="411">
        <f t="shared" si="173"/>
        <v>0</v>
      </c>
      <c r="AA343" s="411">
        <f t="shared" si="173"/>
        <v>0</v>
      </c>
      <c r="AB343" s="411">
        <f t="shared" si="173"/>
        <v>0</v>
      </c>
      <c r="AC343" s="411">
        <f t="shared" si="173"/>
        <v>0</v>
      </c>
      <c r="AD343" s="411">
        <f t="shared" si="173"/>
        <v>0</v>
      </c>
      <c r="AE343" s="411">
        <f t="shared" si="173"/>
        <v>0</v>
      </c>
      <c r="AF343" s="411">
        <f t="shared" si="173"/>
        <v>0</v>
      </c>
      <c r="AG343" s="411">
        <f t="shared" si="173"/>
        <v>0</v>
      </c>
      <c r="AH343" s="411">
        <f t="shared" si="173"/>
        <v>0</v>
      </c>
      <c r="AI343" s="411">
        <f t="shared" si="173"/>
        <v>0</v>
      </c>
      <c r="AJ343" s="411">
        <f t="shared" si="173"/>
        <v>0</v>
      </c>
      <c r="AK343" s="411">
        <f t="shared" si="173"/>
        <v>0</v>
      </c>
      <c r="AL343" s="411">
        <f t="shared" si="173"/>
        <v>0</v>
      </c>
      <c r="AM343" s="306"/>
    </row>
    <row r="344" spans="1:39" ht="15"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 t="shared" ref="Y346:AL346" si="174">Y345</f>
        <v>0</v>
      </c>
      <c r="Z346" s="411">
        <f t="shared" si="174"/>
        <v>0</v>
      </c>
      <c r="AA346" s="411">
        <f t="shared" si="174"/>
        <v>0</v>
      </c>
      <c r="AB346" s="411">
        <f t="shared" si="174"/>
        <v>0</v>
      </c>
      <c r="AC346" s="411">
        <f t="shared" si="174"/>
        <v>0</v>
      </c>
      <c r="AD346" s="411">
        <f t="shared" si="174"/>
        <v>0</v>
      </c>
      <c r="AE346" s="411">
        <f t="shared" si="174"/>
        <v>0</v>
      </c>
      <c r="AF346" s="411">
        <f t="shared" si="174"/>
        <v>0</v>
      </c>
      <c r="AG346" s="411">
        <f t="shared" si="174"/>
        <v>0</v>
      </c>
      <c r="AH346" s="411">
        <f t="shared" si="174"/>
        <v>0</v>
      </c>
      <c r="AI346" s="411">
        <f t="shared" si="174"/>
        <v>0</v>
      </c>
      <c r="AJ346" s="411">
        <f t="shared" si="174"/>
        <v>0</v>
      </c>
      <c r="AK346" s="411">
        <f t="shared" si="174"/>
        <v>0</v>
      </c>
      <c r="AL346" s="411">
        <f t="shared" si="174"/>
        <v>0</v>
      </c>
      <c r="AM346" s="306"/>
    </row>
    <row r="347" spans="1:39" ht="15"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 t="shared" ref="Y349:AL349" si="175">Y348</f>
        <v>0</v>
      </c>
      <c r="Z349" s="411">
        <f t="shared" si="175"/>
        <v>0</v>
      </c>
      <c r="AA349" s="411">
        <f t="shared" si="175"/>
        <v>0</v>
      </c>
      <c r="AB349" s="411">
        <f t="shared" si="175"/>
        <v>0</v>
      </c>
      <c r="AC349" s="411">
        <f t="shared" si="175"/>
        <v>0</v>
      </c>
      <c r="AD349" s="411">
        <f t="shared" si="175"/>
        <v>0</v>
      </c>
      <c r="AE349" s="411">
        <f t="shared" si="175"/>
        <v>0</v>
      </c>
      <c r="AF349" s="411">
        <f t="shared" si="175"/>
        <v>0</v>
      </c>
      <c r="AG349" s="411">
        <f t="shared" si="175"/>
        <v>0</v>
      </c>
      <c r="AH349" s="411">
        <f t="shared" si="175"/>
        <v>0</v>
      </c>
      <c r="AI349" s="411">
        <f t="shared" si="175"/>
        <v>0</v>
      </c>
      <c r="AJ349" s="411">
        <f t="shared" si="175"/>
        <v>0</v>
      </c>
      <c r="AK349" s="411">
        <f t="shared" si="175"/>
        <v>0</v>
      </c>
      <c r="AL349" s="411">
        <f t="shared" si="175"/>
        <v>0</v>
      </c>
      <c r="AM349" s="306"/>
    </row>
    <row r="350" spans="1:39" ht="15"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 t="shared" ref="Y352:AL352" si="176">Y351</f>
        <v>0</v>
      </c>
      <c r="Z352" s="411">
        <f t="shared" si="176"/>
        <v>0</v>
      </c>
      <c r="AA352" s="411">
        <f t="shared" si="176"/>
        <v>0</v>
      </c>
      <c r="AB352" s="411">
        <f t="shared" si="176"/>
        <v>0</v>
      </c>
      <c r="AC352" s="411">
        <f t="shared" si="176"/>
        <v>0</v>
      </c>
      <c r="AD352" s="411">
        <f t="shared" si="176"/>
        <v>0</v>
      </c>
      <c r="AE352" s="411">
        <f t="shared" si="176"/>
        <v>0</v>
      </c>
      <c r="AF352" s="411">
        <f t="shared" si="176"/>
        <v>0</v>
      </c>
      <c r="AG352" s="411">
        <f t="shared" si="176"/>
        <v>0</v>
      </c>
      <c r="AH352" s="411">
        <f t="shared" si="176"/>
        <v>0</v>
      </c>
      <c r="AI352" s="411">
        <f t="shared" si="176"/>
        <v>0</v>
      </c>
      <c r="AJ352" s="411">
        <f t="shared" si="176"/>
        <v>0</v>
      </c>
      <c r="AK352" s="411">
        <f t="shared" si="176"/>
        <v>0</v>
      </c>
      <c r="AL352" s="411">
        <f t="shared" si="176"/>
        <v>0</v>
      </c>
      <c r="AM352" s="306"/>
    </row>
    <row r="353" spans="1:39" ht="15"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 t="shared" ref="Y355:AL355" si="177">Y354</f>
        <v>0</v>
      </c>
      <c r="Z355" s="411">
        <f t="shared" si="177"/>
        <v>0</v>
      </c>
      <c r="AA355" s="411">
        <f t="shared" si="177"/>
        <v>0</v>
      </c>
      <c r="AB355" s="411">
        <f t="shared" si="177"/>
        <v>0</v>
      </c>
      <c r="AC355" s="411">
        <f t="shared" si="177"/>
        <v>0</v>
      </c>
      <c r="AD355" s="411">
        <f t="shared" si="177"/>
        <v>0</v>
      </c>
      <c r="AE355" s="411">
        <f t="shared" si="177"/>
        <v>0</v>
      </c>
      <c r="AF355" s="411">
        <f t="shared" si="177"/>
        <v>0</v>
      </c>
      <c r="AG355" s="411">
        <f t="shared" si="177"/>
        <v>0</v>
      </c>
      <c r="AH355" s="411">
        <f t="shared" si="177"/>
        <v>0</v>
      </c>
      <c r="AI355" s="411">
        <f t="shared" si="177"/>
        <v>0</v>
      </c>
      <c r="AJ355" s="411">
        <f t="shared" si="177"/>
        <v>0</v>
      </c>
      <c r="AK355" s="411">
        <f t="shared" si="177"/>
        <v>0</v>
      </c>
      <c r="AL355" s="411">
        <f t="shared" si="177"/>
        <v>0</v>
      </c>
      <c r="AM355" s="306"/>
    </row>
    <row r="356" spans="1:39" ht="15"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 t="shared" ref="Y358:AL358" si="178">Y357</f>
        <v>0</v>
      </c>
      <c r="Z358" s="411">
        <f t="shared" si="178"/>
        <v>0</v>
      </c>
      <c r="AA358" s="411">
        <f t="shared" si="178"/>
        <v>0</v>
      </c>
      <c r="AB358" s="411">
        <f t="shared" si="178"/>
        <v>0</v>
      </c>
      <c r="AC358" s="411">
        <f t="shared" si="178"/>
        <v>0</v>
      </c>
      <c r="AD358" s="411">
        <f t="shared" si="178"/>
        <v>0</v>
      </c>
      <c r="AE358" s="411">
        <f t="shared" si="178"/>
        <v>0</v>
      </c>
      <c r="AF358" s="411">
        <f t="shared" si="178"/>
        <v>0</v>
      </c>
      <c r="AG358" s="411">
        <f t="shared" si="178"/>
        <v>0</v>
      </c>
      <c r="AH358" s="411">
        <f t="shared" si="178"/>
        <v>0</v>
      </c>
      <c r="AI358" s="411">
        <f t="shared" si="178"/>
        <v>0</v>
      </c>
      <c r="AJ358" s="411">
        <f t="shared" si="178"/>
        <v>0</v>
      </c>
      <c r="AK358" s="411">
        <f t="shared" si="178"/>
        <v>0</v>
      </c>
      <c r="AL358" s="411">
        <f t="shared" si="178"/>
        <v>0</v>
      </c>
      <c r="AM358" s="306"/>
    </row>
    <row r="359" spans="1:39" ht="15"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 t="shared" ref="Y361:AL361" si="179">Y360</f>
        <v>0</v>
      </c>
      <c r="Z361" s="411">
        <f t="shared" si="179"/>
        <v>0</v>
      </c>
      <c r="AA361" s="411">
        <f t="shared" si="179"/>
        <v>0</v>
      </c>
      <c r="AB361" s="411">
        <f t="shared" si="179"/>
        <v>0</v>
      </c>
      <c r="AC361" s="411">
        <f t="shared" si="179"/>
        <v>0</v>
      </c>
      <c r="AD361" s="411">
        <f t="shared" si="179"/>
        <v>0</v>
      </c>
      <c r="AE361" s="411">
        <f t="shared" si="179"/>
        <v>0</v>
      </c>
      <c r="AF361" s="411">
        <f t="shared" si="179"/>
        <v>0</v>
      </c>
      <c r="AG361" s="411">
        <f t="shared" si="179"/>
        <v>0</v>
      </c>
      <c r="AH361" s="411">
        <f t="shared" si="179"/>
        <v>0</v>
      </c>
      <c r="AI361" s="411">
        <f t="shared" si="179"/>
        <v>0</v>
      </c>
      <c r="AJ361" s="411">
        <f t="shared" si="179"/>
        <v>0</v>
      </c>
      <c r="AK361" s="411">
        <f t="shared" si="179"/>
        <v>0</v>
      </c>
      <c r="AL361" s="411">
        <f t="shared" si="179"/>
        <v>0</v>
      </c>
      <c r="AM361" s="306"/>
    </row>
    <row r="362" spans="1:39" ht="15"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 t="shared" ref="Y364:AL364" si="180">Y363</f>
        <v>0</v>
      </c>
      <c r="Z364" s="411">
        <f t="shared" si="180"/>
        <v>0</v>
      </c>
      <c r="AA364" s="411">
        <f t="shared" si="180"/>
        <v>0</v>
      </c>
      <c r="AB364" s="411">
        <f t="shared" si="180"/>
        <v>0</v>
      </c>
      <c r="AC364" s="411">
        <f t="shared" si="180"/>
        <v>0</v>
      </c>
      <c r="AD364" s="411">
        <f t="shared" si="180"/>
        <v>0</v>
      </c>
      <c r="AE364" s="411">
        <f t="shared" si="180"/>
        <v>0</v>
      </c>
      <c r="AF364" s="411">
        <f t="shared" si="180"/>
        <v>0</v>
      </c>
      <c r="AG364" s="411">
        <f t="shared" si="180"/>
        <v>0</v>
      </c>
      <c r="AH364" s="411">
        <f t="shared" si="180"/>
        <v>0</v>
      </c>
      <c r="AI364" s="411">
        <f t="shared" si="180"/>
        <v>0</v>
      </c>
      <c r="AJ364" s="411">
        <f t="shared" si="180"/>
        <v>0</v>
      </c>
      <c r="AK364" s="411">
        <f t="shared" si="180"/>
        <v>0</v>
      </c>
      <c r="AL364" s="411">
        <f t="shared" si="180"/>
        <v>0</v>
      </c>
      <c r="AM364" s="306"/>
    </row>
    <row r="365" spans="1:39" ht="15"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 t="shared" ref="Y367:AL367" si="181">Y366</f>
        <v>0</v>
      </c>
      <c r="Z367" s="411">
        <f t="shared" si="181"/>
        <v>0</v>
      </c>
      <c r="AA367" s="411">
        <f t="shared" si="181"/>
        <v>0</v>
      </c>
      <c r="AB367" s="411">
        <f t="shared" si="181"/>
        <v>0</v>
      </c>
      <c r="AC367" s="411">
        <f t="shared" si="181"/>
        <v>0</v>
      </c>
      <c r="AD367" s="411">
        <f t="shared" si="181"/>
        <v>0</v>
      </c>
      <c r="AE367" s="411">
        <f t="shared" si="181"/>
        <v>0</v>
      </c>
      <c r="AF367" s="411">
        <f t="shared" si="181"/>
        <v>0</v>
      </c>
      <c r="AG367" s="411">
        <f t="shared" si="181"/>
        <v>0</v>
      </c>
      <c r="AH367" s="411">
        <f t="shared" si="181"/>
        <v>0</v>
      </c>
      <c r="AI367" s="411">
        <f t="shared" si="181"/>
        <v>0</v>
      </c>
      <c r="AJ367" s="411">
        <f t="shared" si="181"/>
        <v>0</v>
      </c>
      <c r="AK367" s="411">
        <f t="shared" si="181"/>
        <v>0</v>
      </c>
      <c r="AL367" s="411">
        <f t="shared" si="181"/>
        <v>0</v>
      </c>
      <c r="AM367" s="306"/>
    </row>
    <row r="368" spans="1:39" ht="15"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 t="shared" ref="Y370:AL370" si="182">Y369</f>
        <v>0</v>
      </c>
      <c r="Z370" s="411">
        <f t="shared" si="182"/>
        <v>0</v>
      </c>
      <c r="AA370" s="411">
        <f t="shared" si="182"/>
        <v>0</v>
      </c>
      <c r="AB370" s="411">
        <f t="shared" si="182"/>
        <v>0</v>
      </c>
      <c r="AC370" s="411">
        <f t="shared" si="182"/>
        <v>0</v>
      </c>
      <c r="AD370" s="411">
        <f t="shared" si="182"/>
        <v>0</v>
      </c>
      <c r="AE370" s="411">
        <f t="shared" si="182"/>
        <v>0</v>
      </c>
      <c r="AF370" s="411">
        <f t="shared" si="182"/>
        <v>0</v>
      </c>
      <c r="AG370" s="411">
        <f t="shared" si="182"/>
        <v>0</v>
      </c>
      <c r="AH370" s="411">
        <f t="shared" si="182"/>
        <v>0</v>
      </c>
      <c r="AI370" s="411">
        <f t="shared" si="182"/>
        <v>0</v>
      </c>
      <c r="AJ370" s="411">
        <f t="shared" si="182"/>
        <v>0</v>
      </c>
      <c r="AK370" s="411">
        <f t="shared" si="182"/>
        <v>0</v>
      </c>
      <c r="AL370" s="411">
        <f t="shared" si="182"/>
        <v>0</v>
      </c>
      <c r="AM370" s="306"/>
    </row>
    <row r="371" spans="1:42" ht="15"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 t="shared" ref="Y373:AL373" si="183">Y372</f>
        <v>0</v>
      </c>
      <c r="Z373" s="411">
        <f t="shared" si="183"/>
        <v>0</v>
      </c>
      <c r="AA373" s="411">
        <f t="shared" si="183"/>
        <v>0</v>
      </c>
      <c r="AB373" s="411">
        <f t="shared" si="183"/>
        <v>0</v>
      </c>
      <c r="AC373" s="411">
        <f t="shared" si="183"/>
        <v>0</v>
      </c>
      <c r="AD373" s="411">
        <f t="shared" si="183"/>
        <v>0</v>
      </c>
      <c r="AE373" s="411">
        <f t="shared" si="183"/>
        <v>0</v>
      </c>
      <c r="AF373" s="411">
        <f t="shared" si="183"/>
        <v>0</v>
      </c>
      <c r="AG373" s="411">
        <f t="shared" si="183"/>
        <v>0</v>
      </c>
      <c r="AH373" s="411">
        <f t="shared" si="183"/>
        <v>0</v>
      </c>
      <c r="AI373" s="411">
        <f t="shared" si="183"/>
        <v>0</v>
      </c>
      <c r="AJ373" s="411">
        <f t="shared" si="183"/>
        <v>0</v>
      </c>
      <c r="AK373" s="411">
        <f t="shared" si="183"/>
        <v>0</v>
      </c>
      <c r="AL373" s="411">
        <f t="shared" si="183"/>
        <v>0</v>
      </c>
      <c r="AM373" s="306"/>
    </row>
    <row r="374" spans="1:42" ht="15"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 t="shared" ref="Y376:AL376" si="184">Y375</f>
        <v>0</v>
      </c>
      <c r="Z376" s="411">
        <f t="shared" si="184"/>
        <v>0</v>
      </c>
      <c r="AA376" s="411">
        <f t="shared" si="184"/>
        <v>0</v>
      </c>
      <c r="AB376" s="411">
        <f t="shared" si="184"/>
        <v>0</v>
      </c>
      <c r="AC376" s="411">
        <f t="shared" si="184"/>
        <v>0</v>
      </c>
      <c r="AD376" s="411">
        <f t="shared" si="184"/>
        <v>0</v>
      </c>
      <c r="AE376" s="411">
        <f t="shared" si="184"/>
        <v>0</v>
      </c>
      <c r="AF376" s="411">
        <f t="shared" si="184"/>
        <v>0</v>
      </c>
      <c r="AG376" s="411">
        <f t="shared" si="184"/>
        <v>0</v>
      </c>
      <c r="AH376" s="411">
        <f t="shared" si="184"/>
        <v>0</v>
      </c>
      <c r="AI376" s="411">
        <f t="shared" si="184"/>
        <v>0</v>
      </c>
      <c r="AJ376" s="411">
        <f t="shared" si="184"/>
        <v>0</v>
      </c>
      <c r="AK376" s="411">
        <f t="shared" si="184"/>
        <v>0</v>
      </c>
      <c r="AL376" s="411">
        <f t="shared" si="184"/>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1437693</v>
      </c>
      <c r="E378" s="329">
        <f t="shared" ref="E378:M378" si="185">SUM(E221:E376)</f>
        <v>1437694</v>
      </c>
      <c r="F378" s="329">
        <f t="shared" si="185"/>
        <v>1437694</v>
      </c>
      <c r="G378" s="329">
        <f t="shared" si="185"/>
        <v>1437694</v>
      </c>
      <c r="H378" s="329">
        <f t="shared" si="185"/>
        <v>1427961</v>
      </c>
      <c r="I378" s="329">
        <f t="shared" si="185"/>
        <v>1401263</v>
      </c>
      <c r="J378" s="329">
        <f t="shared" si="185"/>
        <v>1376978</v>
      </c>
      <c r="K378" s="329">
        <f t="shared" si="185"/>
        <v>1348214</v>
      </c>
      <c r="L378" s="329">
        <f t="shared" si="185"/>
        <v>1292905</v>
      </c>
      <c r="M378" s="329">
        <f t="shared" si="185"/>
        <v>1270857</v>
      </c>
      <c r="N378" s="329"/>
      <c r="O378" s="329">
        <f>SUM(O221:O376)</f>
        <v>280.45659599999999</v>
      </c>
      <c r="P378" s="329">
        <f t="shared" ref="P378:X378" si="186">SUM(P221:P376)</f>
        <v>280.45679200000001</v>
      </c>
      <c r="Q378" s="329">
        <f t="shared" si="186"/>
        <v>280.45679200000001</v>
      </c>
      <c r="R378" s="329">
        <f t="shared" si="186"/>
        <v>280.45679200000001</v>
      </c>
      <c r="S378" s="329">
        <f t="shared" si="186"/>
        <v>278.54912400000001</v>
      </c>
      <c r="T378" s="329">
        <f t="shared" si="186"/>
        <v>273.31631599999997</v>
      </c>
      <c r="U378" s="329">
        <f t="shared" si="186"/>
        <v>268.55645599999997</v>
      </c>
      <c r="V378" s="329">
        <f t="shared" si="186"/>
        <v>262.91871199999997</v>
      </c>
      <c r="W378" s="329">
        <f t="shared" si="186"/>
        <v>252.07814799999997</v>
      </c>
      <c r="X378" s="329">
        <f t="shared" si="186"/>
        <v>247.75673999999998</v>
      </c>
      <c r="Y378" s="329">
        <f>IF(Y219="kWh",SUMPRODUCT(D221:D376,Y221:Y376))</f>
        <v>1358792.925</v>
      </c>
      <c r="Z378" s="329">
        <f>IF(Z219="kWh",SUMPRODUCT(D221:D376,Z221:Z376))</f>
        <v>67307.94</v>
      </c>
      <c r="AA378" s="329">
        <f>IF(AA219="kw",SUMPRODUCT(N221:N376,O221:O376,AA221:AA376),SUMPRODUCT(D221:D376,AA221:AA376))</f>
        <v>27.264701519999996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401505</v>
      </c>
      <c r="Z379" s="392">
        <f>HLOOKUP(Z218,'2. LRAMVA Threshold'!$B$42:$Q$53,8,FALSE)</f>
        <v>29343</v>
      </c>
      <c r="AA379" s="392">
        <f>HLOOKUP(AA218,'2. LRAMVA Threshold'!$B$42:$Q$53,8,FALSE)</f>
        <v>755</v>
      </c>
      <c r="AB379" s="392">
        <f>HLOOKUP(AB218,'2. LRAMVA Threshold'!$B$42:$Q$53,8,FALSE)</f>
        <v>3054</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3.2800000000000003E-2</v>
      </c>
      <c r="Z381" s="341">
        <f>HLOOKUP(Z$35,'3.  Distribution Rates'!$C$122:$P$133,8,FALSE)</f>
        <v>0.15029999999999999</v>
      </c>
      <c r="AA381" s="341">
        <f>HLOOKUP(AA$35,'3.  Distribution Rates'!$C$122:$P$133,8,FALSE)</f>
        <v>3.1166</v>
      </c>
      <c r="AB381" s="341">
        <f>HLOOKUP(AB$35,'3.  Distribution Rates'!$C$122:$P$133,8,FALSE)</f>
        <v>0.17860000000000001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3366.1574706184178</v>
      </c>
      <c r="Z382" s="378">
        <f>'4.  2011-2014 LRAM'!Z139*Z381</f>
        <v>974.18235950804831</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7">
        <f t="shared" ref="AM382:AM387" si="187">SUM(Y382:AL382)</f>
        <v>4340.339830126466</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5948.8097902364043</v>
      </c>
      <c r="Z383" s="378">
        <f>'4.  2011-2014 LRAM'!Z268*Z381</f>
        <v>767.69008065983087</v>
      </c>
      <c r="AA383" s="378">
        <f>'4.  2011-2014 LRAM'!AA268*AA381</f>
        <v>1061.0992179221685</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7">
        <f t="shared" si="187"/>
        <v>7777.5990888184033</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14562.759669097804</v>
      </c>
      <c r="Z384" s="378">
        <f>'4.  2011-2014 LRAM'!Z397*Z381</f>
        <v>669.35338112833597</v>
      </c>
      <c r="AA384" s="378">
        <f>'4.  2011-2014 LRAM'!AA397*AA381</f>
        <v>737.28723819190839</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7">
        <f t="shared" si="187"/>
        <v>15969.400288418048</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24046.268237126096</v>
      </c>
      <c r="Z385" s="378">
        <f>'4.  2011-2014 LRAM'!Z527*Z381</f>
        <v>3268.7893466332357</v>
      </c>
      <c r="AA385" s="378">
        <f>'4.  2011-2014 LRAM'!AA527*AA381</f>
        <v>1007.2338743511943</v>
      </c>
      <c r="AB385" s="378">
        <f>'4.  2011-2014 LRAM'!AB527*AB381</f>
        <v>1861.3675838128802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7">
        <f t="shared" si="187"/>
        <v>30183.659041923405</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88">Y208*Y381</f>
        <v>20989.153734080002</v>
      </c>
      <c r="Z386" s="378">
        <f t="shared" si="188"/>
        <v>3701.2878000000001</v>
      </c>
      <c r="AA386" s="378">
        <f t="shared" si="188"/>
        <v>30.430645540296961</v>
      </c>
      <c r="AB386" s="378">
        <f t="shared" si="188"/>
        <v>39315.213213520001</v>
      </c>
      <c r="AC386" s="378">
        <f t="shared" si="188"/>
        <v>0</v>
      </c>
      <c r="AD386" s="378">
        <f t="shared" si="188"/>
        <v>0</v>
      </c>
      <c r="AE386" s="378">
        <f t="shared" si="188"/>
        <v>0</v>
      </c>
      <c r="AF386" s="378">
        <f t="shared" si="188"/>
        <v>0</v>
      </c>
      <c r="AG386" s="378">
        <f t="shared" si="188"/>
        <v>0</v>
      </c>
      <c r="AH386" s="378">
        <f t="shared" si="188"/>
        <v>0</v>
      </c>
      <c r="AI386" s="378">
        <f t="shared" si="188"/>
        <v>0</v>
      </c>
      <c r="AJ386" s="378">
        <f t="shared" si="188"/>
        <v>0</v>
      </c>
      <c r="AK386" s="378">
        <f t="shared" si="188"/>
        <v>0</v>
      </c>
      <c r="AL386" s="378">
        <f t="shared" si="188"/>
        <v>0</v>
      </c>
      <c r="AM386" s="627">
        <f t="shared" si="187"/>
        <v>64036.085393140303</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44568.407940000005</v>
      </c>
      <c r="Z387" s="378">
        <f t="shared" ref="Z387:AL387" si="189">Z378*Z381</f>
        <v>10116.383382</v>
      </c>
      <c r="AA387" s="378">
        <f t="shared" si="189"/>
        <v>84.973168757231988</v>
      </c>
      <c r="AB387" s="378">
        <f t="shared" si="189"/>
        <v>0</v>
      </c>
      <c r="AC387" s="378">
        <f t="shared" si="189"/>
        <v>0</v>
      </c>
      <c r="AD387" s="378">
        <f t="shared" si="189"/>
        <v>0</v>
      </c>
      <c r="AE387" s="378">
        <f t="shared" si="189"/>
        <v>0</v>
      </c>
      <c r="AF387" s="378">
        <f t="shared" si="189"/>
        <v>0</v>
      </c>
      <c r="AG387" s="378">
        <f t="shared" si="189"/>
        <v>0</v>
      </c>
      <c r="AH387" s="378">
        <f t="shared" si="189"/>
        <v>0</v>
      </c>
      <c r="AI387" s="378">
        <f t="shared" si="189"/>
        <v>0</v>
      </c>
      <c r="AJ387" s="378">
        <f t="shared" si="189"/>
        <v>0</v>
      </c>
      <c r="AK387" s="378">
        <f t="shared" si="189"/>
        <v>0</v>
      </c>
      <c r="AL387" s="378">
        <f t="shared" si="189"/>
        <v>0</v>
      </c>
      <c r="AM387" s="627">
        <f t="shared" si="187"/>
        <v>54769.764490757239</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113481.55684115873</v>
      </c>
      <c r="Z388" s="346">
        <f t="shared" ref="Z388:AE388" si="190">SUM(Z382:Z387)</f>
        <v>19497.686349929449</v>
      </c>
      <c r="AA388" s="346">
        <f t="shared" si="190"/>
        <v>2921.0241447628</v>
      </c>
      <c r="AB388" s="346">
        <f t="shared" si="190"/>
        <v>41176.580797332877</v>
      </c>
      <c r="AC388" s="346">
        <f t="shared" si="190"/>
        <v>0</v>
      </c>
      <c r="AD388" s="346">
        <f t="shared" si="190"/>
        <v>0</v>
      </c>
      <c r="AE388" s="346">
        <f t="shared" si="190"/>
        <v>0</v>
      </c>
      <c r="AF388" s="346">
        <f>SUM(AF382:AF387)</f>
        <v>0</v>
      </c>
      <c r="AG388" s="346">
        <f t="shared" ref="AG388:AL388" si="191">SUM(AG382:AG387)</f>
        <v>0</v>
      </c>
      <c r="AH388" s="346">
        <f t="shared" si="191"/>
        <v>0</v>
      </c>
      <c r="AI388" s="346">
        <f t="shared" si="191"/>
        <v>0</v>
      </c>
      <c r="AJ388" s="346">
        <f t="shared" si="191"/>
        <v>0</v>
      </c>
      <c r="AK388" s="346">
        <f t="shared" si="191"/>
        <v>0</v>
      </c>
      <c r="AL388" s="346">
        <f t="shared" si="191"/>
        <v>0</v>
      </c>
      <c r="AM388" s="407">
        <f>SUM(AM382:AM387)</f>
        <v>177076.84813318384</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13169.364000000001</v>
      </c>
      <c r="Z389" s="347">
        <f t="shared" ref="Z389:AE389" si="192">Z379*Z381</f>
        <v>4410.2528999999995</v>
      </c>
      <c r="AA389" s="347">
        <f t="shared" si="192"/>
        <v>2353.0329999999999</v>
      </c>
      <c r="AB389" s="347">
        <f t="shared" si="192"/>
        <v>545.44439999999997</v>
      </c>
      <c r="AC389" s="347">
        <f t="shared" si="192"/>
        <v>0</v>
      </c>
      <c r="AD389" s="347">
        <f t="shared" si="192"/>
        <v>0</v>
      </c>
      <c r="AE389" s="347">
        <f t="shared" si="192"/>
        <v>0</v>
      </c>
      <c r="AF389" s="347">
        <f>AF379*AF381</f>
        <v>0</v>
      </c>
      <c r="AG389" s="347">
        <f t="shared" ref="AG389:AL389" si="193">AG379*AG381</f>
        <v>0</v>
      </c>
      <c r="AH389" s="347">
        <f t="shared" si="193"/>
        <v>0</v>
      </c>
      <c r="AI389" s="347">
        <f t="shared" si="193"/>
        <v>0</v>
      </c>
      <c r="AJ389" s="347">
        <f t="shared" si="193"/>
        <v>0</v>
      </c>
      <c r="AK389" s="347">
        <f t="shared" si="193"/>
        <v>0</v>
      </c>
      <c r="AL389" s="347">
        <f t="shared" si="193"/>
        <v>0</v>
      </c>
      <c r="AM389" s="407">
        <f>SUM(Y389:AL389)</f>
        <v>20478.094300000001</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156598.75383318384</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1358793.8219999999</v>
      </c>
      <c r="Z392" s="291">
        <f>SUMPRODUCT(E221:E376,Z221:Z376)</f>
        <v>67307.94</v>
      </c>
      <c r="AA392" s="291">
        <f t="shared" ref="AA392:AL392" si="194">IF(AA219="kw",SUMPRODUCT($N$221:$N$376,$P$221:$P$376,AA221:AA376),SUMPRODUCT($E$221:$E$376,AA221:AA376))</f>
        <v>27.264943776000003</v>
      </c>
      <c r="AB392" s="291">
        <f t="shared" si="194"/>
        <v>0</v>
      </c>
      <c r="AC392" s="291">
        <f t="shared" si="194"/>
        <v>0</v>
      </c>
      <c r="AD392" s="291">
        <f t="shared" si="194"/>
        <v>0</v>
      </c>
      <c r="AE392" s="291">
        <f t="shared" si="194"/>
        <v>0</v>
      </c>
      <c r="AF392" s="291">
        <f t="shared" si="194"/>
        <v>0</v>
      </c>
      <c r="AG392" s="291">
        <f t="shared" si="194"/>
        <v>0</v>
      </c>
      <c r="AH392" s="291">
        <f t="shared" si="194"/>
        <v>0</v>
      </c>
      <c r="AI392" s="291">
        <f t="shared" si="194"/>
        <v>0</v>
      </c>
      <c r="AJ392" s="291">
        <f t="shared" si="194"/>
        <v>0</v>
      </c>
      <c r="AK392" s="291">
        <f t="shared" si="194"/>
        <v>0</v>
      </c>
      <c r="AL392" s="291">
        <f t="shared" si="194"/>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1358793.8219999999</v>
      </c>
      <c r="Z393" s="291">
        <f>SUMPRODUCT(F221:F376,Z221:Z376)</f>
        <v>67307.94</v>
      </c>
      <c r="AA393" s="291">
        <f t="shared" ref="AA393:AL393" si="195">IF(AA219="kw",SUMPRODUCT($N$221:$N$376,$Q$221:$Q$376,AA221:AA376),SUMPRODUCT($F$221:$F$376,AA221:AA376))</f>
        <v>27.264943776000003</v>
      </c>
      <c r="AB393" s="291">
        <f t="shared" si="195"/>
        <v>0</v>
      </c>
      <c r="AC393" s="291">
        <f t="shared" si="195"/>
        <v>0</v>
      </c>
      <c r="AD393" s="291">
        <f t="shared" si="195"/>
        <v>0</v>
      </c>
      <c r="AE393" s="291">
        <f t="shared" si="195"/>
        <v>0</v>
      </c>
      <c r="AF393" s="291">
        <f t="shared" si="195"/>
        <v>0</v>
      </c>
      <c r="AG393" s="291">
        <f t="shared" si="195"/>
        <v>0</v>
      </c>
      <c r="AH393" s="291">
        <f t="shared" si="195"/>
        <v>0</v>
      </c>
      <c r="AI393" s="291">
        <f t="shared" si="195"/>
        <v>0</v>
      </c>
      <c r="AJ393" s="291">
        <f t="shared" si="195"/>
        <v>0</v>
      </c>
      <c r="AK393" s="291">
        <f t="shared" si="195"/>
        <v>0</v>
      </c>
      <c r="AL393" s="291">
        <f t="shared" si="195"/>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1358793.8219999999</v>
      </c>
      <c r="Z394" s="291">
        <f>SUMPRODUCT(G221:G376,Z221:Z376)</f>
        <v>67307.94</v>
      </c>
      <c r="AA394" s="291">
        <f>IF(AA219="kw",SUMPRODUCT($N$221:$N$376,$R$221:$R$376,AA221:AA376),SUMPRODUCT($G$22:$G$376,AA221:AA376))</f>
        <v>27.264943776000003</v>
      </c>
      <c r="AB394" s="291">
        <f t="shared" ref="AB394:AL394" si="196">IF(AB219="kw",SUMPRODUCT($N$221:$N$376,$R$221:$R$376,AB221:AB376),SUMPRODUCT($G$221:$G$376,AB221:AB376))</f>
        <v>0</v>
      </c>
      <c r="AC394" s="291">
        <f t="shared" si="196"/>
        <v>0</v>
      </c>
      <c r="AD394" s="291">
        <f t="shared" si="196"/>
        <v>0</v>
      </c>
      <c r="AE394" s="291">
        <f t="shared" si="196"/>
        <v>0</v>
      </c>
      <c r="AF394" s="291">
        <f t="shared" si="196"/>
        <v>0</v>
      </c>
      <c r="AG394" s="291">
        <f t="shared" si="196"/>
        <v>0</v>
      </c>
      <c r="AH394" s="291">
        <f t="shared" si="196"/>
        <v>0</v>
      </c>
      <c r="AI394" s="291">
        <f t="shared" si="196"/>
        <v>0</v>
      </c>
      <c r="AJ394" s="291">
        <f t="shared" si="196"/>
        <v>0</v>
      </c>
      <c r="AK394" s="291">
        <f t="shared" si="196"/>
        <v>0</v>
      </c>
      <c r="AL394" s="291">
        <f t="shared" si="196"/>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1349060.8219999999</v>
      </c>
      <c r="Z395" s="326">
        <f>SUMPRODUCT(H221:H376,Z221:Z376)</f>
        <v>67307.94</v>
      </c>
      <c r="AA395" s="326">
        <f t="shared" ref="AA395:AL395" si="197">IF(AA219="kw",SUMPRODUCT($N$221:$N$376,$S$221:$S$376,AA221:AA376),SUMPRODUCT($H$221:$H$376,AA221:AA376))</f>
        <v>27.264943776000003</v>
      </c>
      <c r="AB395" s="326">
        <f t="shared" si="197"/>
        <v>0</v>
      </c>
      <c r="AC395" s="326">
        <f t="shared" si="197"/>
        <v>0</v>
      </c>
      <c r="AD395" s="326">
        <f t="shared" si="197"/>
        <v>0</v>
      </c>
      <c r="AE395" s="326">
        <f t="shared" si="197"/>
        <v>0</v>
      </c>
      <c r="AF395" s="326">
        <f t="shared" si="197"/>
        <v>0</v>
      </c>
      <c r="AG395" s="326">
        <f t="shared" si="197"/>
        <v>0</v>
      </c>
      <c r="AH395" s="326">
        <f t="shared" si="197"/>
        <v>0</v>
      </c>
      <c r="AI395" s="326">
        <f t="shared" si="197"/>
        <v>0</v>
      </c>
      <c r="AJ395" s="326">
        <f t="shared" si="197"/>
        <v>0</v>
      </c>
      <c r="AK395" s="326">
        <f t="shared" si="197"/>
        <v>0</v>
      </c>
      <c r="AL395" s="326">
        <f t="shared" si="197"/>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88" t="s">
        <v>526</v>
      </c>
      <c r="E399" s="253"/>
      <c r="F399" s="590"/>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5" t="s">
        <v>211</v>
      </c>
      <c r="C400" s="827" t="s">
        <v>33</v>
      </c>
      <c r="D400" s="284" t="s">
        <v>422</v>
      </c>
      <c r="E400" s="829" t="s">
        <v>209</v>
      </c>
      <c r="F400" s="830"/>
      <c r="G400" s="830"/>
      <c r="H400" s="830"/>
      <c r="I400" s="830"/>
      <c r="J400" s="830"/>
      <c r="K400" s="830"/>
      <c r="L400" s="830"/>
      <c r="M400" s="831"/>
      <c r="N400" s="832" t="s">
        <v>213</v>
      </c>
      <c r="O400" s="284" t="s">
        <v>423</v>
      </c>
      <c r="P400" s="829" t="s">
        <v>212</v>
      </c>
      <c r="Q400" s="830"/>
      <c r="R400" s="830"/>
      <c r="S400" s="830"/>
      <c r="T400" s="830"/>
      <c r="U400" s="830"/>
      <c r="V400" s="830"/>
      <c r="W400" s="830"/>
      <c r="X400" s="831"/>
      <c r="Y400" s="822" t="s">
        <v>243</v>
      </c>
      <c r="Z400" s="823"/>
      <c r="AA400" s="823"/>
      <c r="AB400" s="823"/>
      <c r="AC400" s="823"/>
      <c r="AD400" s="823"/>
      <c r="AE400" s="823"/>
      <c r="AF400" s="823"/>
      <c r="AG400" s="823"/>
      <c r="AH400" s="823"/>
      <c r="AI400" s="823"/>
      <c r="AJ400" s="823"/>
      <c r="AK400" s="823"/>
      <c r="AL400" s="823"/>
      <c r="AM400" s="824"/>
    </row>
    <row r="401" spans="1:39" ht="61.5" customHeight="1">
      <c r="B401" s="826"/>
      <c r="C401" s="828"/>
      <c r="D401" s="285">
        <v>2017</v>
      </c>
      <c r="E401" s="285">
        <v>2018</v>
      </c>
      <c r="F401" s="285">
        <v>2019</v>
      </c>
      <c r="G401" s="285">
        <v>2020</v>
      </c>
      <c r="H401" s="285">
        <v>2021</v>
      </c>
      <c r="I401" s="285">
        <v>2022</v>
      </c>
      <c r="J401" s="285">
        <v>2023</v>
      </c>
      <c r="K401" s="285">
        <v>2024</v>
      </c>
      <c r="L401" s="285">
        <v>2025</v>
      </c>
      <c r="M401" s="285">
        <v>2026</v>
      </c>
      <c r="N401" s="833"/>
      <c r="O401" s="285">
        <v>2017</v>
      </c>
      <c r="P401" s="285">
        <v>2018</v>
      </c>
      <c r="Q401" s="285">
        <v>2019</v>
      </c>
      <c r="R401" s="285">
        <v>2020</v>
      </c>
      <c r="S401" s="285">
        <v>2021</v>
      </c>
      <c r="T401" s="285">
        <v>2022</v>
      </c>
      <c r="U401" s="285">
        <v>2023</v>
      </c>
      <c r="V401" s="285">
        <v>2024</v>
      </c>
      <c r="W401" s="285">
        <v>2025</v>
      </c>
      <c r="X401" s="285">
        <v>2026</v>
      </c>
      <c r="Y401" s="285" t="str">
        <f>'1.  LRAMVA Summary'!D52</f>
        <v>R1 (kWh)</v>
      </c>
      <c r="Z401" s="285" t="str">
        <f>'1.  LRAMVA Summary'!E52</f>
        <v>Seasonal (kWh)</v>
      </c>
      <c r="AA401" s="285" t="str">
        <f>'1.  LRAMVA Summary'!F52</f>
        <v>R2 (kW)</v>
      </c>
      <c r="AB401" s="285" t="str">
        <f>'1.  LRAMVA Summary'!G52</f>
        <v>Street Lights (kWh)</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1"/>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 t="shared" ref="Y405:AL405" si="198">Y404</f>
        <v>0</v>
      </c>
      <c r="Z405" s="411">
        <f t="shared" si="198"/>
        <v>0</v>
      </c>
      <c r="AA405" s="411">
        <f t="shared" si="198"/>
        <v>0</v>
      </c>
      <c r="AB405" s="411">
        <f t="shared" si="198"/>
        <v>0</v>
      </c>
      <c r="AC405" s="411">
        <f t="shared" si="198"/>
        <v>0</v>
      </c>
      <c r="AD405" s="411">
        <f t="shared" si="198"/>
        <v>0</v>
      </c>
      <c r="AE405" s="411">
        <f t="shared" si="198"/>
        <v>0</v>
      </c>
      <c r="AF405" s="411">
        <f t="shared" si="198"/>
        <v>0</v>
      </c>
      <c r="AG405" s="411">
        <f t="shared" si="198"/>
        <v>0</v>
      </c>
      <c r="AH405" s="411">
        <f t="shared" si="198"/>
        <v>0</v>
      </c>
      <c r="AI405" s="411">
        <f t="shared" si="198"/>
        <v>0</v>
      </c>
      <c r="AJ405" s="411">
        <f t="shared" si="198"/>
        <v>0</v>
      </c>
      <c r="AK405" s="411">
        <f t="shared" si="198"/>
        <v>0</v>
      </c>
      <c r="AL405" s="411">
        <f t="shared" si="198"/>
        <v>0</v>
      </c>
      <c r="AM405" s="297"/>
    </row>
    <row r="406" spans="1:39" ht="15.6"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1"/>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 t="shared" ref="Y408:AL408" si="199">Y407</f>
        <v>0</v>
      </c>
      <c r="Z408" s="411">
        <f t="shared" si="199"/>
        <v>0</v>
      </c>
      <c r="AA408" s="411">
        <f t="shared" si="199"/>
        <v>0</v>
      </c>
      <c r="AB408" s="411">
        <f t="shared" si="199"/>
        <v>0</v>
      </c>
      <c r="AC408" s="411">
        <f t="shared" si="199"/>
        <v>0</v>
      </c>
      <c r="AD408" s="411">
        <f t="shared" si="199"/>
        <v>0</v>
      </c>
      <c r="AE408" s="411">
        <f t="shared" si="199"/>
        <v>0</v>
      </c>
      <c r="AF408" s="411">
        <f t="shared" si="199"/>
        <v>0</v>
      </c>
      <c r="AG408" s="411">
        <f t="shared" si="199"/>
        <v>0</v>
      </c>
      <c r="AH408" s="411">
        <f t="shared" si="199"/>
        <v>0</v>
      </c>
      <c r="AI408" s="411">
        <f t="shared" si="199"/>
        <v>0</v>
      </c>
      <c r="AJ408" s="411">
        <f t="shared" si="199"/>
        <v>0</v>
      </c>
      <c r="AK408" s="411">
        <f t="shared" si="199"/>
        <v>0</v>
      </c>
      <c r="AL408" s="411">
        <f t="shared" si="199"/>
        <v>0</v>
      </c>
      <c r="AM408" s="297"/>
    </row>
    <row r="409" spans="1:39" ht="15.6"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1"/>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 t="shared" ref="Y411:AL411" si="200">Y410</f>
        <v>0</v>
      </c>
      <c r="Z411" s="411">
        <f t="shared" si="200"/>
        <v>0</v>
      </c>
      <c r="AA411" s="411">
        <f t="shared" si="200"/>
        <v>0</v>
      </c>
      <c r="AB411" s="411">
        <f t="shared" si="200"/>
        <v>0</v>
      </c>
      <c r="AC411" s="411">
        <f t="shared" si="200"/>
        <v>0</v>
      </c>
      <c r="AD411" s="411">
        <f t="shared" si="200"/>
        <v>0</v>
      </c>
      <c r="AE411" s="411">
        <f t="shared" si="200"/>
        <v>0</v>
      </c>
      <c r="AF411" s="411">
        <f t="shared" si="200"/>
        <v>0</v>
      </c>
      <c r="AG411" s="411">
        <f t="shared" si="200"/>
        <v>0</v>
      </c>
      <c r="AH411" s="411">
        <f t="shared" si="200"/>
        <v>0</v>
      </c>
      <c r="AI411" s="411">
        <f t="shared" si="200"/>
        <v>0</v>
      </c>
      <c r="AJ411" s="411">
        <f t="shared" si="200"/>
        <v>0</v>
      </c>
      <c r="AK411" s="411">
        <f t="shared" si="200"/>
        <v>0</v>
      </c>
      <c r="AL411" s="411">
        <f t="shared" si="200"/>
        <v>0</v>
      </c>
      <c r="AM411" s="297"/>
    </row>
    <row r="412" spans="1:39" ht="15"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1">
        <v>4</v>
      </c>
      <c r="B413" s="519"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1"/>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 t="shared" ref="Y414:AL414" si="201">Y413</f>
        <v>0</v>
      </c>
      <c r="Z414" s="411">
        <f t="shared" si="201"/>
        <v>0</v>
      </c>
      <c r="AA414" s="411">
        <f t="shared" si="201"/>
        <v>0</v>
      </c>
      <c r="AB414" s="411">
        <f t="shared" si="201"/>
        <v>0</v>
      </c>
      <c r="AC414" s="411">
        <f t="shared" si="201"/>
        <v>0</v>
      </c>
      <c r="AD414" s="411">
        <f t="shared" si="201"/>
        <v>0</v>
      </c>
      <c r="AE414" s="411">
        <f t="shared" si="201"/>
        <v>0</v>
      </c>
      <c r="AF414" s="411">
        <f t="shared" si="201"/>
        <v>0</v>
      </c>
      <c r="AG414" s="411">
        <f t="shared" si="201"/>
        <v>0</v>
      </c>
      <c r="AH414" s="411">
        <f t="shared" si="201"/>
        <v>0</v>
      </c>
      <c r="AI414" s="411">
        <f t="shared" si="201"/>
        <v>0</v>
      </c>
      <c r="AJ414" s="411">
        <f t="shared" si="201"/>
        <v>0</v>
      </c>
      <c r="AK414" s="411">
        <f t="shared" si="201"/>
        <v>0</v>
      </c>
      <c r="AL414" s="411">
        <f t="shared" si="201"/>
        <v>0</v>
      </c>
      <c r="AM414" s="297"/>
    </row>
    <row r="415" spans="1:39" ht="15"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1"/>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 t="shared" ref="Y417:AL417" si="202">Y416</f>
        <v>0</v>
      </c>
      <c r="Z417" s="411">
        <f t="shared" si="202"/>
        <v>0</v>
      </c>
      <c r="AA417" s="411">
        <f t="shared" si="202"/>
        <v>0</v>
      </c>
      <c r="AB417" s="411">
        <f t="shared" si="202"/>
        <v>0</v>
      </c>
      <c r="AC417" s="411">
        <f t="shared" si="202"/>
        <v>0</v>
      </c>
      <c r="AD417" s="411">
        <f t="shared" si="202"/>
        <v>0</v>
      </c>
      <c r="AE417" s="411">
        <f t="shared" si="202"/>
        <v>0</v>
      </c>
      <c r="AF417" s="411">
        <f t="shared" si="202"/>
        <v>0</v>
      </c>
      <c r="AG417" s="411">
        <f t="shared" si="202"/>
        <v>0</v>
      </c>
      <c r="AH417" s="411">
        <f t="shared" si="202"/>
        <v>0</v>
      </c>
      <c r="AI417" s="411">
        <f t="shared" si="202"/>
        <v>0</v>
      </c>
      <c r="AJ417" s="411">
        <f t="shared" si="202"/>
        <v>0</v>
      </c>
      <c r="AK417" s="411">
        <f t="shared" si="202"/>
        <v>0</v>
      </c>
      <c r="AL417" s="411">
        <f t="shared" si="202"/>
        <v>0</v>
      </c>
      <c r="AM417" s="297"/>
    </row>
    <row r="418" spans="1:39" ht="15"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 t="shared" ref="Y421:AL421" si="203">Y420</f>
        <v>0</v>
      </c>
      <c r="Z421" s="411">
        <f t="shared" si="203"/>
        <v>0</v>
      </c>
      <c r="AA421" s="411">
        <f t="shared" si="203"/>
        <v>0</v>
      </c>
      <c r="AB421" s="411">
        <f t="shared" si="203"/>
        <v>0</v>
      </c>
      <c r="AC421" s="411">
        <f t="shared" si="203"/>
        <v>0</v>
      </c>
      <c r="AD421" s="411">
        <f t="shared" si="203"/>
        <v>0</v>
      </c>
      <c r="AE421" s="411">
        <f t="shared" si="203"/>
        <v>0</v>
      </c>
      <c r="AF421" s="411">
        <f t="shared" si="203"/>
        <v>0</v>
      </c>
      <c r="AG421" s="411">
        <f t="shared" si="203"/>
        <v>0</v>
      </c>
      <c r="AH421" s="411">
        <f t="shared" si="203"/>
        <v>0</v>
      </c>
      <c r="AI421" s="411">
        <f t="shared" si="203"/>
        <v>0</v>
      </c>
      <c r="AJ421" s="411">
        <f t="shared" si="203"/>
        <v>0</v>
      </c>
      <c r="AK421" s="411">
        <f t="shared" si="203"/>
        <v>0</v>
      </c>
      <c r="AL421" s="411">
        <f t="shared" si="203"/>
        <v>0</v>
      </c>
      <c r="AM421" s="311"/>
    </row>
    <row r="422" spans="1:39" ht="15"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 t="shared" ref="Y424:AL424" si="204">Y423</f>
        <v>0</v>
      </c>
      <c r="Z424" s="411">
        <f t="shared" si="204"/>
        <v>0</v>
      </c>
      <c r="AA424" s="411">
        <f t="shared" si="204"/>
        <v>0</v>
      </c>
      <c r="AB424" s="411">
        <f t="shared" si="204"/>
        <v>0</v>
      </c>
      <c r="AC424" s="411">
        <f t="shared" si="204"/>
        <v>0</v>
      </c>
      <c r="AD424" s="411">
        <f t="shared" si="204"/>
        <v>0</v>
      </c>
      <c r="AE424" s="411">
        <f t="shared" si="204"/>
        <v>0</v>
      </c>
      <c r="AF424" s="411">
        <f t="shared" si="204"/>
        <v>0</v>
      </c>
      <c r="AG424" s="411">
        <f t="shared" si="204"/>
        <v>0</v>
      </c>
      <c r="AH424" s="411">
        <f t="shared" si="204"/>
        <v>0</v>
      </c>
      <c r="AI424" s="411">
        <f t="shared" si="204"/>
        <v>0</v>
      </c>
      <c r="AJ424" s="411">
        <f t="shared" si="204"/>
        <v>0</v>
      </c>
      <c r="AK424" s="411">
        <f t="shared" si="204"/>
        <v>0</v>
      </c>
      <c r="AL424" s="411">
        <f t="shared" si="204"/>
        <v>0</v>
      </c>
      <c r="AM424" s="311"/>
    </row>
    <row r="425" spans="1:39" ht="15"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 t="shared" ref="Y427:AL427" si="205">Y426</f>
        <v>0</v>
      </c>
      <c r="Z427" s="411">
        <f t="shared" si="205"/>
        <v>0</v>
      </c>
      <c r="AA427" s="411">
        <f t="shared" si="205"/>
        <v>0</v>
      </c>
      <c r="AB427" s="411">
        <f t="shared" si="205"/>
        <v>0</v>
      </c>
      <c r="AC427" s="411">
        <f t="shared" si="205"/>
        <v>0</v>
      </c>
      <c r="AD427" s="411">
        <f t="shared" si="205"/>
        <v>0</v>
      </c>
      <c r="AE427" s="411">
        <f t="shared" si="205"/>
        <v>0</v>
      </c>
      <c r="AF427" s="411">
        <f t="shared" si="205"/>
        <v>0</v>
      </c>
      <c r="AG427" s="411">
        <f t="shared" si="205"/>
        <v>0</v>
      </c>
      <c r="AH427" s="411">
        <f t="shared" si="205"/>
        <v>0</v>
      </c>
      <c r="AI427" s="411">
        <f t="shared" si="205"/>
        <v>0</v>
      </c>
      <c r="AJ427" s="411">
        <f t="shared" si="205"/>
        <v>0</v>
      </c>
      <c r="AK427" s="411">
        <f t="shared" si="205"/>
        <v>0</v>
      </c>
      <c r="AL427" s="411">
        <f t="shared" si="205"/>
        <v>0</v>
      </c>
      <c r="AM427" s="311"/>
    </row>
    <row r="428" spans="1:39" ht="15"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 t="shared" ref="Y430:AL430" si="206">Y429</f>
        <v>0</v>
      </c>
      <c r="Z430" s="411">
        <f t="shared" si="206"/>
        <v>0</v>
      </c>
      <c r="AA430" s="411">
        <f t="shared" si="206"/>
        <v>0</v>
      </c>
      <c r="AB430" s="411">
        <f t="shared" si="206"/>
        <v>0</v>
      </c>
      <c r="AC430" s="411">
        <f t="shared" si="206"/>
        <v>0</v>
      </c>
      <c r="AD430" s="411">
        <f t="shared" si="206"/>
        <v>0</v>
      </c>
      <c r="AE430" s="411">
        <f t="shared" si="206"/>
        <v>0</v>
      </c>
      <c r="AF430" s="411">
        <f t="shared" si="206"/>
        <v>0</v>
      </c>
      <c r="AG430" s="411">
        <f t="shared" si="206"/>
        <v>0</v>
      </c>
      <c r="AH430" s="411">
        <f t="shared" si="206"/>
        <v>0</v>
      </c>
      <c r="AI430" s="411">
        <f t="shared" si="206"/>
        <v>0</v>
      </c>
      <c r="AJ430" s="411">
        <f t="shared" si="206"/>
        <v>0</v>
      </c>
      <c r="AK430" s="411">
        <f t="shared" si="206"/>
        <v>0</v>
      </c>
      <c r="AL430" s="411">
        <f t="shared" si="206"/>
        <v>0</v>
      </c>
      <c r="AM430" s="311"/>
    </row>
    <row r="431" spans="1:39" ht="15"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 t="shared" ref="Y433:AL433" si="207">Y432</f>
        <v>0</v>
      </c>
      <c r="Z433" s="411">
        <f t="shared" si="207"/>
        <v>0</v>
      </c>
      <c r="AA433" s="411">
        <f t="shared" si="207"/>
        <v>0</v>
      </c>
      <c r="AB433" s="411">
        <f t="shared" si="207"/>
        <v>0</v>
      </c>
      <c r="AC433" s="411">
        <f t="shared" si="207"/>
        <v>0</v>
      </c>
      <c r="AD433" s="411">
        <f t="shared" si="207"/>
        <v>0</v>
      </c>
      <c r="AE433" s="411">
        <f t="shared" si="207"/>
        <v>0</v>
      </c>
      <c r="AF433" s="411">
        <f t="shared" si="207"/>
        <v>0</v>
      </c>
      <c r="AG433" s="411">
        <f t="shared" si="207"/>
        <v>0</v>
      </c>
      <c r="AH433" s="411">
        <f t="shared" si="207"/>
        <v>0</v>
      </c>
      <c r="AI433" s="411">
        <f t="shared" si="207"/>
        <v>0</v>
      </c>
      <c r="AJ433" s="411">
        <f t="shared" si="207"/>
        <v>0</v>
      </c>
      <c r="AK433" s="411">
        <f t="shared" si="207"/>
        <v>0</v>
      </c>
      <c r="AL433" s="411">
        <f t="shared" si="207"/>
        <v>0</v>
      </c>
      <c r="AM433" s="311"/>
    </row>
    <row r="434" spans="1:40" ht="15"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L437" si="208">Y436</f>
        <v>0</v>
      </c>
      <c r="Z437" s="411">
        <f t="shared" si="208"/>
        <v>0</v>
      </c>
      <c r="AA437" s="411">
        <f t="shared" si="208"/>
        <v>0</v>
      </c>
      <c r="AB437" s="411">
        <f t="shared" si="208"/>
        <v>0</v>
      </c>
      <c r="AC437" s="411">
        <f t="shared" si="208"/>
        <v>0</v>
      </c>
      <c r="AD437" s="411">
        <f t="shared" si="208"/>
        <v>0</v>
      </c>
      <c r="AE437" s="411">
        <f t="shared" si="208"/>
        <v>0</v>
      </c>
      <c r="AF437" s="411">
        <f t="shared" si="208"/>
        <v>0</v>
      </c>
      <c r="AG437" s="411">
        <f t="shared" si="208"/>
        <v>0</v>
      </c>
      <c r="AH437" s="411">
        <f t="shared" si="208"/>
        <v>0</v>
      </c>
      <c r="AI437" s="411">
        <f t="shared" si="208"/>
        <v>0</v>
      </c>
      <c r="AJ437" s="411">
        <f t="shared" si="208"/>
        <v>0</v>
      </c>
      <c r="AK437" s="411">
        <f t="shared" si="208"/>
        <v>0</v>
      </c>
      <c r="AL437" s="411">
        <f t="shared" si="208"/>
        <v>0</v>
      </c>
      <c r="AM437" s="297"/>
    </row>
    <row r="438" spans="1:40" ht="15"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3"/>
      <c r="AA438" s="423"/>
      <c r="AB438" s="423"/>
      <c r="AC438" s="423"/>
      <c r="AD438" s="423"/>
      <c r="AE438" s="423"/>
      <c r="AF438" s="423"/>
      <c r="AG438" s="423"/>
      <c r="AH438" s="423"/>
      <c r="AI438" s="423"/>
      <c r="AJ438" s="423"/>
      <c r="AK438" s="423"/>
      <c r="AL438" s="423"/>
      <c r="AM438" s="306"/>
    </row>
    <row r="439" spans="1:40" ht="30"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 t="shared" ref="Y440:AL440" si="209">Y439</f>
        <v>0</v>
      </c>
      <c r="Z440" s="411">
        <f t="shared" si="209"/>
        <v>0</v>
      </c>
      <c r="AA440" s="411">
        <f t="shared" si="209"/>
        <v>0</v>
      </c>
      <c r="AB440" s="411">
        <f t="shared" si="209"/>
        <v>0</v>
      </c>
      <c r="AC440" s="411">
        <f t="shared" si="209"/>
        <v>0</v>
      </c>
      <c r="AD440" s="411">
        <f t="shared" si="209"/>
        <v>0</v>
      </c>
      <c r="AE440" s="411">
        <f t="shared" si="209"/>
        <v>0</v>
      </c>
      <c r="AF440" s="411">
        <f t="shared" si="209"/>
        <v>0</v>
      </c>
      <c r="AG440" s="411">
        <f t="shared" si="209"/>
        <v>0</v>
      </c>
      <c r="AH440" s="411">
        <f t="shared" si="209"/>
        <v>0</v>
      </c>
      <c r="AI440" s="411">
        <f t="shared" si="209"/>
        <v>0</v>
      </c>
      <c r="AJ440" s="411">
        <f t="shared" si="209"/>
        <v>0</v>
      </c>
      <c r="AK440" s="411">
        <f t="shared" si="209"/>
        <v>0</v>
      </c>
      <c r="AL440" s="411">
        <f t="shared" si="209"/>
        <v>0</v>
      </c>
      <c r="AM440" s="297"/>
    </row>
    <row r="441" spans="1:40" ht="15"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 t="shared" ref="Y443:AL443" si="210">Y442</f>
        <v>0</v>
      </c>
      <c r="Z443" s="411">
        <f t="shared" si="210"/>
        <v>0</v>
      </c>
      <c r="AA443" s="411">
        <f t="shared" si="210"/>
        <v>0</v>
      </c>
      <c r="AB443" s="411">
        <f t="shared" si="210"/>
        <v>0</v>
      </c>
      <c r="AC443" s="411">
        <f t="shared" si="210"/>
        <v>0</v>
      </c>
      <c r="AD443" s="411">
        <f t="shared" si="210"/>
        <v>0</v>
      </c>
      <c r="AE443" s="411">
        <f t="shared" si="210"/>
        <v>0</v>
      </c>
      <c r="AF443" s="411">
        <f t="shared" si="210"/>
        <v>0</v>
      </c>
      <c r="AG443" s="411">
        <f t="shared" si="210"/>
        <v>0</v>
      </c>
      <c r="AH443" s="411">
        <f t="shared" si="210"/>
        <v>0</v>
      </c>
      <c r="AI443" s="411">
        <f t="shared" si="210"/>
        <v>0</v>
      </c>
      <c r="AJ443" s="411">
        <f t="shared" si="210"/>
        <v>0</v>
      </c>
      <c r="AK443" s="411">
        <f t="shared" si="210"/>
        <v>0</v>
      </c>
      <c r="AL443" s="411">
        <f t="shared" si="210"/>
        <v>0</v>
      </c>
      <c r="AM443" s="306"/>
    </row>
    <row r="444" spans="1:40" ht="15"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L447" si="211">Y446</f>
        <v>0</v>
      </c>
      <c r="Z447" s="411">
        <f t="shared" si="211"/>
        <v>0</v>
      </c>
      <c r="AA447" s="411">
        <f t="shared" si="211"/>
        <v>0</v>
      </c>
      <c r="AB447" s="411">
        <f t="shared" si="211"/>
        <v>0</v>
      </c>
      <c r="AC447" s="411">
        <f t="shared" si="211"/>
        <v>0</v>
      </c>
      <c r="AD447" s="411">
        <f t="shared" si="211"/>
        <v>0</v>
      </c>
      <c r="AE447" s="411">
        <f t="shared" si="211"/>
        <v>0</v>
      </c>
      <c r="AF447" s="411">
        <f t="shared" si="211"/>
        <v>0</v>
      </c>
      <c r="AG447" s="411">
        <f t="shared" si="211"/>
        <v>0</v>
      </c>
      <c r="AH447" s="411">
        <f t="shared" si="211"/>
        <v>0</v>
      </c>
      <c r="AI447" s="411">
        <f t="shared" si="211"/>
        <v>0</v>
      </c>
      <c r="AJ447" s="411">
        <f t="shared" si="211"/>
        <v>0</v>
      </c>
      <c r="AK447" s="411">
        <f t="shared" si="211"/>
        <v>0</v>
      </c>
      <c r="AL447" s="411">
        <f t="shared" si="211"/>
        <v>0</v>
      </c>
      <c r="AM447" s="297"/>
    </row>
    <row r="448" spans="1:40" ht="15" outlineLevel="1">
      <c r="A448" s="531"/>
      <c r="B448" s="527"/>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8"/>
    </row>
    <row r="449" spans="1:40" s="309" customFormat="1" ht="15.6"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29"/>
    </row>
    <row r="450" spans="1:40" ht="15"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212">Z450</f>
        <v>0</v>
      </c>
      <c r="AA451" s="411">
        <f t="shared" si="212"/>
        <v>0</v>
      </c>
      <c r="AB451" s="411">
        <f t="shared" si="212"/>
        <v>0</v>
      </c>
      <c r="AC451" s="411">
        <f t="shared" si="212"/>
        <v>0</v>
      </c>
      <c r="AD451" s="411">
        <f t="shared" si="212"/>
        <v>0</v>
      </c>
      <c r="AE451" s="411">
        <f t="shared" si="212"/>
        <v>0</v>
      </c>
      <c r="AF451" s="411">
        <f t="shared" si="212"/>
        <v>0</v>
      </c>
      <c r="AG451" s="411">
        <f t="shared" si="212"/>
        <v>0</v>
      </c>
      <c r="AH451" s="411">
        <f t="shared" si="212"/>
        <v>0</v>
      </c>
      <c r="AI451" s="411">
        <f t="shared" si="212"/>
        <v>0</v>
      </c>
      <c r="AJ451" s="411">
        <f t="shared" si="212"/>
        <v>0</v>
      </c>
      <c r="AK451" s="411">
        <f t="shared" si="212"/>
        <v>0</v>
      </c>
      <c r="AL451" s="411">
        <f t="shared" si="212"/>
        <v>0</v>
      </c>
      <c r="AM451" s="297"/>
    </row>
    <row r="452" spans="1:40" ht="15"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213">Z453</f>
        <v>0</v>
      </c>
      <c r="AA454" s="411">
        <f t="shared" si="213"/>
        <v>0</v>
      </c>
      <c r="AB454" s="411">
        <f t="shared" si="213"/>
        <v>0</v>
      </c>
      <c r="AC454" s="411">
        <f t="shared" si="213"/>
        <v>0</v>
      </c>
      <c r="AD454" s="411">
        <f t="shared" si="213"/>
        <v>0</v>
      </c>
      <c r="AE454" s="411">
        <f t="shared" si="213"/>
        <v>0</v>
      </c>
      <c r="AF454" s="411">
        <f t="shared" si="213"/>
        <v>0</v>
      </c>
      <c r="AG454" s="411">
        <f t="shared" si="213"/>
        <v>0</v>
      </c>
      <c r="AH454" s="411">
        <f t="shared" si="213"/>
        <v>0</v>
      </c>
      <c r="AI454" s="411">
        <f t="shared" si="213"/>
        <v>0</v>
      </c>
      <c r="AJ454" s="411">
        <f t="shared" si="213"/>
        <v>0</v>
      </c>
      <c r="AK454" s="411">
        <f t="shared" si="213"/>
        <v>0</v>
      </c>
      <c r="AL454" s="411">
        <f t="shared" si="213"/>
        <v>0</v>
      </c>
      <c r="AM454" s="297"/>
    </row>
    <row r="455" spans="1:40" s="283" customFormat="1" ht="15"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214">Z457</f>
        <v>0</v>
      </c>
      <c r="AA458" s="411">
        <f t="shared" si="214"/>
        <v>0</v>
      </c>
      <c r="AB458" s="411">
        <f t="shared" si="214"/>
        <v>0</v>
      </c>
      <c r="AC458" s="411">
        <f t="shared" si="214"/>
        <v>0</v>
      </c>
      <c r="AD458" s="411">
        <f t="shared" si="214"/>
        <v>0</v>
      </c>
      <c r="AE458" s="411">
        <f t="shared" si="214"/>
        <v>0</v>
      </c>
      <c r="AF458" s="411">
        <f t="shared" si="214"/>
        <v>0</v>
      </c>
      <c r="AG458" s="411">
        <f t="shared" si="214"/>
        <v>0</v>
      </c>
      <c r="AH458" s="411">
        <f t="shared" si="214"/>
        <v>0</v>
      </c>
      <c r="AI458" s="411">
        <f t="shared" si="214"/>
        <v>0</v>
      </c>
      <c r="AJ458" s="411">
        <f t="shared" si="214"/>
        <v>0</v>
      </c>
      <c r="AK458" s="411">
        <f t="shared" si="214"/>
        <v>0</v>
      </c>
      <c r="AL458" s="411">
        <f t="shared" si="214"/>
        <v>0</v>
      </c>
      <c r="AM458" s="306"/>
    </row>
    <row r="459" spans="1:40" ht="15"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215">Z460</f>
        <v>0</v>
      </c>
      <c r="AA461" s="411">
        <f t="shared" si="215"/>
        <v>0</v>
      </c>
      <c r="AB461" s="411">
        <f t="shared" si="215"/>
        <v>0</v>
      </c>
      <c r="AC461" s="411">
        <f t="shared" si="215"/>
        <v>0</v>
      </c>
      <c r="AD461" s="411">
        <f t="shared" si="215"/>
        <v>0</v>
      </c>
      <c r="AE461" s="411">
        <f t="shared" si="215"/>
        <v>0</v>
      </c>
      <c r="AF461" s="411">
        <f t="shared" si="215"/>
        <v>0</v>
      </c>
      <c r="AG461" s="411">
        <f t="shared" si="215"/>
        <v>0</v>
      </c>
      <c r="AH461" s="411">
        <f t="shared" si="215"/>
        <v>0</v>
      </c>
      <c r="AI461" s="411">
        <f t="shared" si="215"/>
        <v>0</v>
      </c>
      <c r="AJ461" s="411">
        <f t="shared" si="215"/>
        <v>0</v>
      </c>
      <c r="AK461" s="411">
        <f t="shared" si="215"/>
        <v>0</v>
      </c>
      <c r="AL461" s="411">
        <f t="shared" si="215"/>
        <v>0</v>
      </c>
      <c r="AM461" s="306"/>
    </row>
    <row r="462" spans="1:40" ht="15"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216">Z463</f>
        <v>0</v>
      </c>
      <c r="AA464" s="411">
        <f t="shared" si="216"/>
        <v>0</v>
      </c>
      <c r="AB464" s="411">
        <f t="shared" si="216"/>
        <v>0</v>
      </c>
      <c r="AC464" s="411">
        <f t="shared" si="216"/>
        <v>0</v>
      </c>
      <c r="AD464" s="411">
        <f t="shared" si="216"/>
        <v>0</v>
      </c>
      <c r="AE464" s="411">
        <f t="shared" si="216"/>
        <v>0</v>
      </c>
      <c r="AF464" s="411">
        <f t="shared" si="216"/>
        <v>0</v>
      </c>
      <c r="AG464" s="411">
        <f t="shared" si="216"/>
        <v>0</v>
      </c>
      <c r="AH464" s="411">
        <f t="shared" si="216"/>
        <v>0</v>
      </c>
      <c r="AI464" s="411">
        <f t="shared" si="216"/>
        <v>0</v>
      </c>
      <c r="AJ464" s="411">
        <f t="shared" si="216"/>
        <v>0</v>
      </c>
      <c r="AK464" s="411">
        <f t="shared" si="216"/>
        <v>0</v>
      </c>
      <c r="AL464" s="411">
        <f t="shared" si="216"/>
        <v>0</v>
      </c>
      <c r="AM464" s="297"/>
    </row>
    <row r="465" spans="1:39" ht="15"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217">Y466</f>
        <v>0</v>
      </c>
      <c r="Z467" s="411">
        <f t="shared" si="217"/>
        <v>0</v>
      </c>
      <c r="AA467" s="411">
        <f t="shared" si="217"/>
        <v>0</v>
      </c>
      <c r="AB467" s="411">
        <f t="shared" si="217"/>
        <v>0</v>
      </c>
      <c r="AC467" s="411">
        <f t="shared" si="217"/>
        <v>0</v>
      </c>
      <c r="AD467" s="411">
        <f t="shared" si="217"/>
        <v>0</v>
      </c>
      <c r="AE467" s="411">
        <f t="shared" si="217"/>
        <v>0</v>
      </c>
      <c r="AF467" s="411">
        <f t="shared" si="217"/>
        <v>0</v>
      </c>
      <c r="AG467" s="411">
        <f t="shared" si="217"/>
        <v>0</v>
      </c>
      <c r="AH467" s="411">
        <f t="shared" si="217"/>
        <v>0</v>
      </c>
      <c r="AI467" s="411">
        <f t="shared" si="217"/>
        <v>0</v>
      </c>
      <c r="AJ467" s="411">
        <f t="shared" si="217"/>
        <v>0</v>
      </c>
      <c r="AK467" s="411">
        <f t="shared" si="217"/>
        <v>0</v>
      </c>
      <c r="AL467" s="411">
        <f t="shared" si="217"/>
        <v>0</v>
      </c>
      <c r="AM467" s="306"/>
    </row>
    <row r="468" spans="1:39" ht="15.6"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1">
        <v>21</v>
      </c>
      <c r="B471" s="428" t="s">
        <v>113</v>
      </c>
      <c r="C471" s="291" t="s">
        <v>25</v>
      </c>
      <c r="D471" s="295">
        <v>857052</v>
      </c>
      <c r="E471" s="295">
        <v>689875</v>
      </c>
      <c r="F471" s="295">
        <v>689875</v>
      </c>
      <c r="G471" s="295">
        <v>689875</v>
      </c>
      <c r="H471" s="295">
        <v>689875</v>
      </c>
      <c r="I471" s="295">
        <v>689875</v>
      </c>
      <c r="J471" s="295">
        <v>689875</v>
      </c>
      <c r="K471" s="295">
        <v>689868</v>
      </c>
      <c r="L471" s="295">
        <v>689868</v>
      </c>
      <c r="M471" s="295">
        <v>688163</v>
      </c>
      <c r="N471" s="291"/>
      <c r="O471" s="295">
        <f t="shared" ref="O471:X471" si="218">D471*0.000196</f>
        <v>167.982192</v>
      </c>
      <c r="P471" s="295">
        <f t="shared" si="218"/>
        <v>135.21549999999999</v>
      </c>
      <c r="Q471" s="295">
        <f t="shared" si="218"/>
        <v>135.21549999999999</v>
      </c>
      <c r="R471" s="295">
        <f t="shared" si="218"/>
        <v>135.21549999999999</v>
      </c>
      <c r="S471" s="295">
        <f t="shared" si="218"/>
        <v>135.21549999999999</v>
      </c>
      <c r="T471" s="295">
        <f t="shared" si="218"/>
        <v>135.21549999999999</v>
      </c>
      <c r="U471" s="295">
        <f t="shared" si="218"/>
        <v>135.21549999999999</v>
      </c>
      <c r="V471" s="295">
        <f t="shared" si="218"/>
        <v>135.21412799999999</v>
      </c>
      <c r="W471" s="295">
        <f t="shared" si="218"/>
        <v>135.21412799999999</v>
      </c>
      <c r="X471" s="295">
        <f t="shared" si="218"/>
        <v>134.87994799999998</v>
      </c>
      <c r="Y471" s="410">
        <v>0.93</v>
      </c>
      <c r="Z471" s="410">
        <v>7.0000000000000007E-2</v>
      </c>
      <c r="AA471" s="410"/>
      <c r="AB471" s="410"/>
      <c r="AC471" s="410"/>
      <c r="AD471" s="410"/>
      <c r="AE471" s="410"/>
      <c r="AF471" s="410"/>
      <c r="AG471" s="410"/>
      <c r="AH471" s="410"/>
      <c r="AI471" s="410"/>
      <c r="AJ471" s="410"/>
      <c r="AK471" s="410"/>
      <c r="AL471" s="410"/>
      <c r="AM471" s="296">
        <f>SUM(Y471:AL471)</f>
        <v>1</v>
      </c>
    </row>
    <row r="472" spans="1:39" ht="15" outlineLevel="1">
      <c r="A472" s="531"/>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 t="shared" ref="Y472:AL472" si="219">Y471</f>
        <v>0.93</v>
      </c>
      <c r="Z472" s="411">
        <f t="shared" si="219"/>
        <v>7.0000000000000007E-2</v>
      </c>
      <c r="AA472" s="411">
        <f t="shared" si="219"/>
        <v>0</v>
      </c>
      <c r="AB472" s="411">
        <f t="shared" si="219"/>
        <v>0</v>
      </c>
      <c r="AC472" s="411">
        <f t="shared" si="219"/>
        <v>0</v>
      </c>
      <c r="AD472" s="411">
        <f t="shared" si="219"/>
        <v>0</v>
      </c>
      <c r="AE472" s="411">
        <f t="shared" si="219"/>
        <v>0</v>
      </c>
      <c r="AF472" s="411">
        <f t="shared" si="219"/>
        <v>0</v>
      </c>
      <c r="AG472" s="411">
        <f t="shared" si="219"/>
        <v>0</v>
      </c>
      <c r="AH472" s="411">
        <f t="shared" si="219"/>
        <v>0</v>
      </c>
      <c r="AI472" s="411">
        <f t="shared" si="219"/>
        <v>0</v>
      </c>
      <c r="AJ472" s="411">
        <f t="shared" si="219"/>
        <v>0</v>
      </c>
      <c r="AK472" s="411">
        <f t="shared" si="219"/>
        <v>0</v>
      </c>
      <c r="AL472" s="411">
        <f t="shared" si="219"/>
        <v>0</v>
      </c>
      <c r="AM472" s="306"/>
    </row>
    <row r="473" spans="1:39" ht="15"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s="766" customFormat="1" ht="30" outlineLevel="1">
      <c r="A474" s="763">
        <v>22</v>
      </c>
      <c r="B474" s="764" t="s">
        <v>114</v>
      </c>
      <c r="C474" s="765" t="s">
        <v>25</v>
      </c>
      <c r="D474" s="295">
        <v>101120</v>
      </c>
      <c r="E474" s="295">
        <v>101120</v>
      </c>
      <c r="F474" s="295">
        <v>101120</v>
      </c>
      <c r="G474" s="295">
        <v>101120</v>
      </c>
      <c r="H474" s="295">
        <v>101120</v>
      </c>
      <c r="I474" s="295">
        <v>101120</v>
      </c>
      <c r="J474" s="295">
        <v>101120</v>
      </c>
      <c r="K474" s="295">
        <v>101120</v>
      </c>
      <c r="L474" s="295">
        <v>101120</v>
      </c>
      <c r="M474" s="295">
        <v>101120</v>
      </c>
      <c r="N474" s="765"/>
      <c r="O474" s="295">
        <f t="shared" ref="O474:X474" si="220">D474*0.000196</f>
        <v>19.819520000000001</v>
      </c>
      <c r="P474" s="295">
        <f t="shared" si="220"/>
        <v>19.819520000000001</v>
      </c>
      <c r="Q474" s="295">
        <f t="shared" si="220"/>
        <v>19.819520000000001</v>
      </c>
      <c r="R474" s="295">
        <f t="shared" si="220"/>
        <v>19.819520000000001</v>
      </c>
      <c r="S474" s="295">
        <f t="shared" si="220"/>
        <v>19.819520000000001</v>
      </c>
      <c r="T474" s="295">
        <f t="shared" si="220"/>
        <v>19.819520000000001</v>
      </c>
      <c r="U474" s="295">
        <f t="shared" si="220"/>
        <v>19.819520000000001</v>
      </c>
      <c r="V474" s="295">
        <f t="shared" si="220"/>
        <v>19.819520000000001</v>
      </c>
      <c r="W474" s="295">
        <f t="shared" si="220"/>
        <v>19.819520000000001</v>
      </c>
      <c r="X474" s="295">
        <f t="shared" si="220"/>
        <v>19.819520000000001</v>
      </c>
      <c r="Y474" s="410">
        <v>1</v>
      </c>
      <c r="Z474" s="410">
        <v>0</v>
      </c>
      <c r="AA474" s="410"/>
      <c r="AB474" s="410"/>
      <c r="AC474" s="410"/>
      <c r="AD474" s="410"/>
      <c r="AE474" s="410"/>
      <c r="AF474" s="410"/>
      <c r="AG474" s="410"/>
      <c r="AH474" s="410"/>
      <c r="AI474" s="410"/>
      <c r="AJ474" s="410"/>
      <c r="AK474" s="410"/>
      <c r="AL474" s="410"/>
      <c r="AM474" s="296">
        <f>SUM(Y474:AL474)</f>
        <v>1</v>
      </c>
    </row>
    <row r="475" spans="1:39" ht="15"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 t="shared" ref="Y475:AL475" si="221">Y474</f>
        <v>1</v>
      </c>
      <c r="Z475" s="411">
        <f t="shared" si="221"/>
        <v>0</v>
      </c>
      <c r="AA475" s="411">
        <f t="shared" si="221"/>
        <v>0</v>
      </c>
      <c r="AB475" s="411">
        <f t="shared" si="221"/>
        <v>0</v>
      </c>
      <c r="AC475" s="411">
        <f t="shared" si="221"/>
        <v>0</v>
      </c>
      <c r="AD475" s="411">
        <f t="shared" si="221"/>
        <v>0</v>
      </c>
      <c r="AE475" s="411">
        <f t="shared" si="221"/>
        <v>0</v>
      </c>
      <c r="AF475" s="411">
        <f t="shared" si="221"/>
        <v>0</v>
      </c>
      <c r="AG475" s="411">
        <f t="shared" si="221"/>
        <v>0</v>
      </c>
      <c r="AH475" s="411">
        <f t="shared" si="221"/>
        <v>0</v>
      </c>
      <c r="AI475" s="411">
        <f t="shared" si="221"/>
        <v>0</v>
      </c>
      <c r="AJ475" s="411">
        <f t="shared" si="221"/>
        <v>0</v>
      </c>
      <c r="AK475" s="411">
        <f t="shared" si="221"/>
        <v>0</v>
      </c>
      <c r="AL475" s="411">
        <f t="shared" si="221"/>
        <v>0</v>
      </c>
      <c r="AM475" s="306"/>
    </row>
    <row r="476" spans="1:39" ht="15"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 t="shared" ref="Y478:AL478" si="222">Y477</f>
        <v>0</v>
      </c>
      <c r="Z478" s="411">
        <f t="shared" si="222"/>
        <v>0</v>
      </c>
      <c r="AA478" s="411">
        <f t="shared" si="222"/>
        <v>0</v>
      </c>
      <c r="AB478" s="411">
        <f t="shared" si="222"/>
        <v>0</v>
      </c>
      <c r="AC478" s="411">
        <f t="shared" si="222"/>
        <v>0</v>
      </c>
      <c r="AD478" s="411">
        <f t="shared" si="222"/>
        <v>0</v>
      </c>
      <c r="AE478" s="411">
        <f t="shared" si="222"/>
        <v>0</v>
      </c>
      <c r="AF478" s="411">
        <f t="shared" si="222"/>
        <v>0</v>
      </c>
      <c r="AG478" s="411">
        <f t="shared" si="222"/>
        <v>0</v>
      </c>
      <c r="AH478" s="411">
        <f t="shared" si="222"/>
        <v>0</v>
      </c>
      <c r="AI478" s="411">
        <f t="shared" si="222"/>
        <v>0</v>
      </c>
      <c r="AJ478" s="411">
        <f t="shared" si="222"/>
        <v>0</v>
      </c>
      <c r="AK478" s="411">
        <f t="shared" si="222"/>
        <v>0</v>
      </c>
      <c r="AL478" s="411">
        <f t="shared" si="222"/>
        <v>0</v>
      </c>
      <c r="AM478" s="306"/>
    </row>
    <row r="479" spans="1:39" ht="15"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1">
        <v>24</v>
      </c>
      <c r="B480" s="428" t="s">
        <v>116</v>
      </c>
      <c r="C480" s="291" t="s">
        <v>25</v>
      </c>
      <c r="D480" s="295">
        <v>51754</v>
      </c>
      <c r="E480" s="295">
        <v>51754</v>
      </c>
      <c r="F480" s="295">
        <v>51754</v>
      </c>
      <c r="G480" s="295">
        <v>51754</v>
      </c>
      <c r="H480" s="295">
        <v>51754</v>
      </c>
      <c r="I480" s="295">
        <v>51754</v>
      </c>
      <c r="J480" s="295">
        <v>51754</v>
      </c>
      <c r="K480" s="295">
        <v>51754</v>
      </c>
      <c r="L480" s="295">
        <v>51754</v>
      </c>
      <c r="M480" s="295">
        <v>51754</v>
      </c>
      <c r="N480" s="291"/>
      <c r="O480" s="295">
        <f t="shared" ref="O480:X480" si="223">D480*0.000196</f>
        <v>10.143784</v>
      </c>
      <c r="P480" s="295">
        <f t="shared" si="223"/>
        <v>10.143784</v>
      </c>
      <c r="Q480" s="295">
        <f t="shared" si="223"/>
        <v>10.143784</v>
      </c>
      <c r="R480" s="295">
        <f t="shared" si="223"/>
        <v>10.143784</v>
      </c>
      <c r="S480" s="295">
        <f t="shared" si="223"/>
        <v>10.143784</v>
      </c>
      <c r="T480" s="295">
        <f t="shared" si="223"/>
        <v>10.143784</v>
      </c>
      <c r="U480" s="295">
        <f t="shared" si="223"/>
        <v>10.143784</v>
      </c>
      <c r="V480" s="295">
        <f t="shared" si="223"/>
        <v>10.143784</v>
      </c>
      <c r="W480" s="295">
        <f t="shared" si="223"/>
        <v>10.143784</v>
      </c>
      <c r="X480" s="295">
        <f t="shared" si="223"/>
        <v>10.143784</v>
      </c>
      <c r="Y480" s="410">
        <v>1</v>
      </c>
      <c r="Z480" s="410">
        <v>0</v>
      </c>
      <c r="AA480" s="410"/>
      <c r="AB480" s="410"/>
      <c r="AC480" s="410"/>
      <c r="AD480" s="410"/>
      <c r="AE480" s="410"/>
      <c r="AF480" s="410"/>
      <c r="AG480" s="410"/>
      <c r="AH480" s="410"/>
      <c r="AI480" s="410"/>
      <c r="AJ480" s="410"/>
      <c r="AK480" s="410"/>
      <c r="AL480" s="410"/>
      <c r="AM480" s="296">
        <f>SUM(Y480:AL480)</f>
        <v>1</v>
      </c>
    </row>
    <row r="481" spans="1:39" ht="15"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 t="shared" ref="Y481:AL481" si="224">Y480</f>
        <v>1</v>
      </c>
      <c r="Z481" s="411">
        <f t="shared" si="224"/>
        <v>0</v>
      </c>
      <c r="AA481" s="411">
        <f t="shared" si="224"/>
        <v>0</v>
      </c>
      <c r="AB481" s="411">
        <f t="shared" si="224"/>
        <v>0</v>
      </c>
      <c r="AC481" s="411">
        <f t="shared" si="224"/>
        <v>0</v>
      </c>
      <c r="AD481" s="411">
        <f t="shared" si="224"/>
        <v>0</v>
      </c>
      <c r="AE481" s="411">
        <f t="shared" si="224"/>
        <v>0</v>
      </c>
      <c r="AF481" s="411">
        <f t="shared" si="224"/>
        <v>0</v>
      </c>
      <c r="AG481" s="411">
        <f t="shared" si="224"/>
        <v>0</v>
      </c>
      <c r="AH481" s="411">
        <f t="shared" si="224"/>
        <v>0</v>
      </c>
      <c r="AI481" s="411">
        <f t="shared" si="224"/>
        <v>0</v>
      </c>
      <c r="AJ481" s="411">
        <f t="shared" si="224"/>
        <v>0</v>
      </c>
      <c r="AK481" s="411">
        <f t="shared" si="224"/>
        <v>0</v>
      </c>
      <c r="AL481" s="411">
        <f t="shared" si="224"/>
        <v>0</v>
      </c>
      <c r="AM481" s="306"/>
    </row>
    <row r="482" spans="1:39" ht="15"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 t="shared" ref="Y485:AL485" si="225">Y484</f>
        <v>0</v>
      </c>
      <c r="Z485" s="411">
        <f t="shared" si="225"/>
        <v>0</v>
      </c>
      <c r="AA485" s="411">
        <f t="shared" si="225"/>
        <v>0</v>
      </c>
      <c r="AB485" s="411">
        <f t="shared" si="225"/>
        <v>0</v>
      </c>
      <c r="AC485" s="411">
        <f t="shared" si="225"/>
        <v>0</v>
      </c>
      <c r="AD485" s="411">
        <f t="shared" si="225"/>
        <v>0</v>
      </c>
      <c r="AE485" s="411">
        <f t="shared" si="225"/>
        <v>0</v>
      </c>
      <c r="AF485" s="411">
        <f t="shared" si="225"/>
        <v>0</v>
      </c>
      <c r="AG485" s="411">
        <f t="shared" si="225"/>
        <v>0</v>
      </c>
      <c r="AH485" s="411">
        <f t="shared" si="225"/>
        <v>0</v>
      </c>
      <c r="AI485" s="411">
        <f t="shared" si="225"/>
        <v>0</v>
      </c>
      <c r="AJ485" s="411">
        <f t="shared" si="225"/>
        <v>0</v>
      </c>
      <c r="AK485" s="411">
        <f t="shared" si="225"/>
        <v>0</v>
      </c>
      <c r="AL485" s="411">
        <f t="shared" si="225"/>
        <v>0</v>
      </c>
      <c r="AM485" s="306"/>
    </row>
    <row r="486" spans="1:39" ht="15"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s="750" customFormat="1" ht="15" outlineLevel="1">
      <c r="A487" s="744">
        <v>26</v>
      </c>
      <c r="B487" s="745" t="s">
        <v>118</v>
      </c>
      <c r="C487" s="746" t="s">
        <v>25</v>
      </c>
      <c r="D487" s="295">
        <v>223856</v>
      </c>
      <c r="E487" s="295">
        <v>223856</v>
      </c>
      <c r="F487" s="295">
        <v>223856</v>
      </c>
      <c r="G487" s="295">
        <v>223856</v>
      </c>
      <c r="H487" s="295">
        <v>223856</v>
      </c>
      <c r="I487" s="295">
        <v>220692</v>
      </c>
      <c r="J487" s="295">
        <v>220692</v>
      </c>
      <c r="K487" s="295">
        <v>220692</v>
      </c>
      <c r="L487" s="295">
        <v>220692</v>
      </c>
      <c r="M487" s="295">
        <v>220692</v>
      </c>
      <c r="N487" s="295">
        <v>12</v>
      </c>
      <c r="O487" s="295">
        <f t="shared" ref="O487:X487" si="226">D487*0.000196</f>
        <v>43.875776000000002</v>
      </c>
      <c r="P487" s="295">
        <f t="shared" si="226"/>
        <v>43.875776000000002</v>
      </c>
      <c r="Q487" s="295">
        <f t="shared" si="226"/>
        <v>43.875776000000002</v>
      </c>
      <c r="R487" s="295">
        <f t="shared" si="226"/>
        <v>43.875776000000002</v>
      </c>
      <c r="S487" s="295">
        <f t="shared" si="226"/>
        <v>43.875776000000002</v>
      </c>
      <c r="T487" s="295">
        <f t="shared" si="226"/>
        <v>43.255631999999999</v>
      </c>
      <c r="U487" s="295">
        <f t="shared" si="226"/>
        <v>43.255631999999999</v>
      </c>
      <c r="V487" s="295">
        <f t="shared" si="226"/>
        <v>43.255631999999999</v>
      </c>
      <c r="W487" s="295">
        <f t="shared" si="226"/>
        <v>43.255631999999999</v>
      </c>
      <c r="X487" s="295">
        <f t="shared" si="226"/>
        <v>43.255631999999999</v>
      </c>
      <c r="Y487" s="410">
        <v>0.4032</v>
      </c>
      <c r="Z487" s="410"/>
      <c r="AA487" s="410">
        <v>0.25729999999999997</v>
      </c>
      <c r="AB487" s="410">
        <v>0.33950000000000002</v>
      </c>
      <c r="AC487" s="410"/>
      <c r="AD487" s="410"/>
      <c r="AE487" s="410"/>
      <c r="AF487" s="415"/>
      <c r="AG487" s="415"/>
      <c r="AH487" s="415"/>
      <c r="AI487" s="415"/>
      <c r="AJ487" s="415"/>
      <c r="AK487" s="415"/>
      <c r="AL487" s="415"/>
      <c r="AM487" s="296">
        <f>SUM(Y487:AL487)</f>
        <v>1</v>
      </c>
    </row>
    <row r="488" spans="1:39" ht="15"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 t="shared" ref="Y488:AL488" si="227">Y487</f>
        <v>0.4032</v>
      </c>
      <c r="Z488" s="411">
        <f t="shared" si="227"/>
        <v>0</v>
      </c>
      <c r="AA488" s="411">
        <f t="shared" si="227"/>
        <v>0.25729999999999997</v>
      </c>
      <c r="AB488" s="411">
        <f t="shared" si="227"/>
        <v>0.33950000000000002</v>
      </c>
      <c r="AC488" s="411">
        <f t="shared" si="227"/>
        <v>0</v>
      </c>
      <c r="AD488" s="411">
        <f t="shared" si="227"/>
        <v>0</v>
      </c>
      <c r="AE488" s="411">
        <f t="shared" si="227"/>
        <v>0</v>
      </c>
      <c r="AF488" s="411">
        <f t="shared" si="227"/>
        <v>0</v>
      </c>
      <c r="AG488" s="411">
        <f t="shared" si="227"/>
        <v>0</v>
      </c>
      <c r="AH488" s="411">
        <f t="shared" si="227"/>
        <v>0</v>
      </c>
      <c r="AI488" s="411">
        <f t="shared" si="227"/>
        <v>0</v>
      </c>
      <c r="AJ488" s="411">
        <f t="shared" si="227"/>
        <v>0</v>
      </c>
      <c r="AK488" s="411">
        <f t="shared" si="227"/>
        <v>0</v>
      </c>
      <c r="AL488" s="411">
        <f t="shared" si="227"/>
        <v>0</v>
      </c>
      <c r="AM488" s="306"/>
    </row>
    <row r="489" spans="1:39" ht="15"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s="750" customFormat="1" ht="30" outlineLevel="1">
      <c r="A490" s="744">
        <v>27</v>
      </c>
      <c r="B490" s="745" t="s">
        <v>119</v>
      </c>
      <c r="C490" s="746" t="s">
        <v>25</v>
      </c>
      <c r="D490" s="295">
        <v>195332</v>
      </c>
      <c r="E490" s="295">
        <v>195332</v>
      </c>
      <c r="F490" s="295">
        <v>192702</v>
      </c>
      <c r="G490" s="295">
        <v>176701</v>
      </c>
      <c r="H490" s="295">
        <v>158062</v>
      </c>
      <c r="I490" s="295">
        <v>121958</v>
      </c>
      <c r="J490" s="295">
        <v>80079</v>
      </c>
      <c r="K490" s="295">
        <v>75837</v>
      </c>
      <c r="L490" s="295">
        <v>64230</v>
      </c>
      <c r="M490" s="295">
        <v>58121</v>
      </c>
      <c r="N490" s="295">
        <v>12</v>
      </c>
      <c r="O490" s="295">
        <f t="shared" ref="O490:X490" si="228">D490*0.000196</f>
        <v>38.285072</v>
      </c>
      <c r="P490" s="295">
        <f t="shared" si="228"/>
        <v>38.285072</v>
      </c>
      <c r="Q490" s="295">
        <f t="shared" si="228"/>
        <v>37.769591999999996</v>
      </c>
      <c r="R490" s="295">
        <f t="shared" si="228"/>
        <v>34.633395999999998</v>
      </c>
      <c r="S490" s="295">
        <f t="shared" si="228"/>
        <v>30.980152</v>
      </c>
      <c r="T490" s="295">
        <f t="shared" si="228"/>
        <v>23.903767999999999</v>
      </c>
      <c r="U490" s="295">
        <f t="shared" si="228"/>
        <v>15.695483999999999</v>
      </c>
      <c r="V490" s="295">
        <f t="shared" si="228"/>
        <v>14.864051999999999</v>
      </c>
      <c r="W490" s="295">
        <f t="shared" si="228"/>
        <v>12.589079999999999</v>
      </c>
      <c r="X490" s="295">
        <f t="shared" si="228"/>
        <v>11.391715999999999</v>
      </c>
      <c r="Y490" s="410">
        <v>0.98450000000000004</v>
      </c>
      <c r="Z490" s="410"/>
      <c r="AA490" s="410">
        <v>1.55E-2</v>
      </c>
      <c r="AB490" s="410"/>
      <c r="AC490" s="410"/>
      <c r="AD490" s="410"/>
      <c r="AE490" s="410"/>
      <c r="AF490" s="415"/>
      <c r="AG490" s="415"/>
      <c r="AH490" s="415"/>
      <c r="AI490" s="415"/>
      <c r="AJ490" s="415"/>
      <c r="AK490" s="415"/>
      <c r="AL490" s="415"/>
      <c r="AM490" s="296">
        <f>SUM(Y490:AL490)</f>
        <v>1</v>
      </c>
    </row>
    <row r="491" spans="1:39" ht="15"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 t="shared" ref="Y491:AL491" si="229">Y490</f>
        <v>0.98450000000000004</v>
      </c>
      <c r="Z491" s="411">
        <f t="shared" si="229"/>
        <v>0</v>
      </c>
      <c r="AA491" s="411">
        <f t="shared" si="229"/>
        <v>1.55E-2</v>
      </c>
      <c r="AB491" s="411">
        <f t="shared" si="229"/>
        <v>0</v>
      </c>
      <c r="AC491" s="411">
        <f t="shared" si="229"/>
        <v>0</v>
      </c>
      <c r="AD491" s="411">
        <f t="shared" si="229"/>
        <v>0</v>
      </c>
      <c r="AE491" s="411">
        <f t="shared" si="229"/>
        <v>0</v>
      </c>
      <c r="AF491" s="411">
        <f t="shared" si="229"/>
        <v>0</v>
      </c>
      <c r="AG491" s="411">
        <f t="shared" si="229"/>
        <v>0</v>
      </c>
      <c r="AH491" s="411">
        <f t="shared" si="229"/>
        <v>0</v>
      </c>
      <c r="AI491" s="411">
        <f t="shared" si="229"/>
        <v>0</v>
      </c>
      <c r="AJ491" s="411">
        <f t="shared" si="229"/>
        <v>0</v>
      </c>
      <c r="AK491" s="411">
        <f t="shared" si="229"/>
        <v>0</v>
      </c>
      <c r="AL491" s="411">
        <f t="shared" si="229"/>
        <v>0</v>
      </c>
      <c r="AM491" s="306"/>
    </row>
    <row r="492" spans="1:39" ht="15"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 t="shared" ref="Y494:AL494" si="230">Y493</f>
        <v>0</v>
      </c>
      <c r="Z494" s="411">
        <f t="shared" si="230"/>
        <v>0</v>
      </c>
      <c r="AA494" s="411">
        <f t="shared" si="230"/>
        <v>0</v>
      </c>
      <c r="AB494" s="411">
        <f t="shared" si="230"/>
        <v>0</v>
      </c>
      <c r="AC494" s="411">
        <f t="shared" si="230"/>
        <v>0</v>
      </c>
      <c r="AD494" s="411">
        <f t="shared" si="230"/>
        <v>0</v>
      </c>
      <c r="AE494" s="411">
        <f t="shared" si="230"/>
        <v>0</v>
      </c>
      <c r="AF494" s="411">
        <f t="shared" si="230"/>
        <v>0</v>
      </c>
      <c r="AG494" s="411">
        <f t="shared" si="230"/>
        <v>0</v>
      </c>
      <c r="AH494" s="411">
        <f t="shared" si="230"/>
        <v>0</v>
      </c>
      <c r="AI494" s="411">
        <f t="shared" si="230"/>
        <v>0</v>
      </c>
      <c r="AJ494" s="411">
        <f t="shared" si="230"/>
        <v>0</v>
      </c>
      <c r="AK494" s="411">
        <f t="shared" si="230"/>
        <v>0</v>
      </c>
      <c r="AL494" s="411">
        <f t="shared" si="230"/>
        <v>0</v>
      </c>
      <c r="AM494" s="306"/>
    </row>
    <row r="495" spans="1:39" ht="15"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1"/>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 t="shared" ref="Y497:AL497" si="231">Y496</f>
        <v>0</v>
      </c>
      <c r="Z497" s="411">
        <f t="shared" si="231"/>
        <v>0</v>
      </c>
      <c r="AA497" s="411">
        <f t="shared" si="231"/>
        <v>0</v>
      </c>
      <c r="AB497" s="411">
        <f t="shared" si="231"/>
        <v>0</v>
      </c>
      <c r="AC497" s="411">
        <f t="shared" si="231"/>
        <v>0</v>
      </c>
      <c r="AD497" s="411">
        <f t="shared" si="231"/>
        <v>0</v>
      </c>
      <c r="AE497" s="411">
        <f t="shared" si="231"/>
        <v>0</v>
      </c>
      <c r="AF497" s="411">
        <f t="shared" si="231"/>
        <v>0</v>
      </c>
      <c r="AG497" s="411">
        <f t="shared" si="231"/>
        <v>0</v>
      </c>
      <c r="AH497" s="411">
        <f t="shared" si="231"/>
        <v>0</v>
      </c>
      <c r="AI497" s="411">
        <f t="shared" si="231"/>
        <v>0</v>
      </c>
      <c r="AJ497" s="411">
        <f t="shared" si="231"/>
        <v>0</v>
      </c>
      <c r="AK497" s="411">
        <f t="shared" si="231"/>
        <v>0</v>
      </c>
      <c r="AL497" s="411">
        <f t="shared" si="231"/>
        <v>0</v>
      </c>
      <c r="AM497" s="306"/>
    </row>
    <row r="498" spans="1:39" ht="15"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15" outlineLevel="1">
      <c r="A499" s="531">
        <v>30</v>
      </c>
      <c r="B499" s="740" t="s">
        <v>684</v>
      </c>
      <c r="C499" s="291" t="s">
        <v>25</v>
      </c>
      <c r="D499" s="295">
        <v>806051</v>
      </c>
      <c r="E499" s="295">
        <v>583733</v>
      </c>
      <c r="F499" s="295">
        <v>583733</v>
      </c>
      <c r="G499" s="295">
        <v>583733</v>
      </c>
      <c r="H499" s="295">
        <v>583733</v>
      </c>
      <c r="I499" s="295">
        <v>583733</v>
      </c>
      <c r="J499" s="295">
        <v>583733</v>
      </c>
      <c r="K499" s="295">
        <v>583721</v>
      </c>
      <c r="L499" s="295">
        <v>583721</v>
      </c>
      <c r="M499" s="295">
        <v>583721</v>
      </c>
      <c r="N499" s="295">
        <v>12</v>
      </c>
      <c r="O499" s="295">
        <f t="shared" ref="O499:X499" si="232">D499*0.000196</f>
        <v>157.985996</v>
      </c>
      <c r="P499" s="295">
        <f t="shared" si="232"/>
        <v>114.41166799999999</v>
      </c>
      <c r="Q499" s="295">
        <f t="shared" si="232"/>
        <v>114.41166799999999</v>
      </c>
      <c r="R499" s="295">
        <f t="shared" si="232"/>
        <v>114.41166799999999</v>
      </c>
      <c r="S499" s="295">
        <f t="shared" si="232"/>
        <v>114.41166799999999</v>
      </c>
      <c r="T499" s="295">
        <f t="shared" si="232"/>
        <v>114.41166799999999</v>
      </c>
      <c r="U499" s="295">
        <f t="shared" si="232"/>
        <v>114.41166799999999</v>
      </c>
      <c r="V499" s="295">
        <f t="shared" si="232"/>
        <v>114.40931599999999</v>
      </c>
      <c r="W499" s="295">
        <f t="shared" si="232"/>
        <v>114.40931599999999</v>
      </c>
      <c r="X499" s="295">
        <f t="shared" si="232"/>
        <v>114.40931599999999</v>
      </c>
      <c r="Y499" s="410">
        <v>0.93</v>
      </c>
      <c r="Z499" s="410">
        <v>7.0000000000000007E-2</v>
      </c>
      <c r="AA499" s="410"/>
      <c r="AB499" s="410"/>
      <c r="AC499" s="410"/>
      <c r="AD499" s="410"/>
      <c r="AE499" s="410"/>
      <c r="AF499" s="415"/>
      <c r="AG499" s="415"/>
      <c r="AH499" s="415"/>
      <c r="AI499" s="415"/>
      <c r="AJ499" s="415"/>
      <c r="AK499" s="415"/>
      <c r="AL499" s="415"/>
      <c r="AM499" s="296">
        <f>SUM(Y499:AL499)</f>
        <v>1</v>
      </c>
    </row>
    <row r="500" spans="1:39" ht="15" outlineLevel="1">
      <c r="A500" s="531"/>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 t="shared" ref="Y500:AL500" si="233">Y499</f>
        <v>0.93</v>
      </c>
      <c r="Z500" s="411">
        <f t="shared" si="233"/>
        <v>7.0000000000000007E-2</v>
      </c>
      <c r="AA500" s="411">
        <f t="shared" si="233"/>
        <v>0</v>
      </c>
      <c r="AB500" s="411">
        <f t="shared" si="233"/>
        <v>0</v>
      </c>
      <c r="AC500" s="411">
        <f t="shared" si="233"/>
        <v>0</v>
      </c>
      <c r="AD500" s="411">
        <f t="shared" si="233"/>
        <v>0</v>
      </c>
      <c r="AE500" s="411">
        <f t="shared" si="233"/>
        <v>0</v>
      </c>
      <c r="AF500" s="411">
        <f t="shared" si="233"/>
        <v>0</v>
      </c>
      <c r="AG500" s="411">
        <f t="shared" si="233"/>
        <v>0</v>
      </c>
      <c r="AH500" s="411">
        <f t="shared" si="233"/>
        <v>0</v>
      </c>
      <c r="AI500" s="411">
        <f t="shared" si="233"/>
        <v>0</v>
      </c>
      <c r="AJ500" s="411">
        <f t="shared" si="233"/>
        <v>0</v>
      </c>
      <c r="AK500" s="411">
        <f t="shared" si="233"/>
        <v>0</v>
      </c>
      <c r="AL500" s="411">
        <f t="shared" si="233"/>
        <v>0</v>
      </c>
      <c r="AM500" s="306"/>
    </row>
    <row r="501" spans="1:39" ht="15"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15" outlineLevel="1">
      <c r="A502" s="531">
        <v>31</v>
      </c>
      <c r="B502" s="740" t="s">
        <v>685</v>
      </c>
      <c r="C502" s="291" t="s">
        <v>25</v>
      </c>
      <c r="D502" s="295">
        <v>384362</v>
      </c>
      <c r="E502" s="295">
        <v>384362</v>
      </c>
      <c r="F502" s="295">
        <v>384362</v>
      </c>
      <c r="G502" s="295">
        <v>384362</v>
      </c>
      <c r="H502" s="295">
        <v>384362</v>
      </c>
      <c r="I502" s="295">
        <v>384362</v>
      </c>
      <c r="J502" s="295">
        <v>384362</v>
      </c>
      <c r="K502" s="295">
        <v>384362</v>
      </c>
      <c r="L502" s="295">
        <v>384362</v>
      </c>
      <c r="M502" s="295">
        <v>384362</v>
      </c>
      <c r="N502" s="295">
        <v>12</v>
      </c>
      <c r="O502" s="295">
        <f t="shared" ref="O502:X502" si="234">D502*0.000196</f>
        <v>75.334952000000001</v>
      </c>
      <c r="P502" s="295">
        <f t="shared" si="234"/>
        <v>75.334952000000001</v>
      </c>
      <c r="Q502" s="295">
        <f t="shared" si="234"/>
        <v>75.334952000000001</v>
      </c>
      <c r="R502" s="295">
        <f t="shared" si="234"/>
        <v>75.334952000000001</v>
      </c>
      <c r="S502" s="295">
        <f t="shared" si="234"/>
        <v>75.334952000000001</v>
      </c>
      <c r="T502" s="295">
        <f t="shared" si="234"/>
        <v>75.334952000000001</v>
      </c>
      <c r="U502" s="295">
        <f t="shared" si="234"/>
        <v>75.334952000000001</v>
      </c>
      <c r="V502" s="295">
        <f t="shared" si="234"/>
        <v>75.334952000000001</v>
      </c>
      <c r="W502" s="295">
        <f t="shared" si="234"/>
        <v>75.334952000000001</v>
      </c>
      <c r="X502" s="295">
        <f t="shared" si="234"/>
        <v>75.334952000000001</v>
      </c>
      <c r="Y502" s="410">
        <v>1</v>
      </c>
      <c r="Z502" s="410"/>
      <c r="AA502" s="410"/>
      <c r="AB502" s="410"/>
      <c r="AC502" s="410"/>
      <c r="AD502" s="410"/>
      <c r="AE502" s="410"/>
      <c r="AF502" s="415"/>
      <c r="AG502" s="415"/>
      <c r="AH502" s="415"/>
      <c r="AI502" s="415"/>
      <c r="AJ502" s="415"/>
      <c r="AK502" s="415"/>
      <c r="AL502" s="415"/>
      <c r="AM502" s="296">
        <f>SUM(Y502:AL502)</f>
        <v>1</v>
      </c>
    </row>
    <row r="503" spans="1:39" ht="15"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 t="shared" ref="Y503:AL503" si="235">Y502</f>
        <v>1</v>
      </c>
      <c r="Z503" s="411">
        <f t="shared" si="235"/>
        <v>0</v>
      </c>
      <c r="AA503" s="411">
        <f t="shared" si="235"/>
        <v>0</v>
      </c>
      <c r="AB503" s="411">
        <f t="shared" si="235"/>
        <v>0</v>
      </c>
      <c r="AC503" s="411">
        <f t="shared" si="235"/>
        <v>0</v>
      </c>
      <c r="AD503" s="411">
        <f t="shared" si="235"/>
        <v>0</v>
      </c>
      <c r="AE503" s="411">
        <f t="shared" si="235"/>
        <v>0</v>
      </c>
      <c r="AF503" s="411">
        <f t="shared" si="235"/>
        <v>0</v>
      </c>
      <c r="AG503" s="411">
        <f t="shared" si="235"/>
        <v>0</v>
      </c>
      <c r="AH503" s="411">
        <f t="shared" si="235"/>
        <v>0</v>
      </c>
      <c r="AI503" s="411">
        <f t="shared" si="235"/>
        <v>0</v>
      </c>
      <c r="AJ503" s="411">
        <f t="shared" si="235"/>
        <v>0</v>
      </c>
      <c r="AK503" s="411">
        <f t="shared" si="235"/>
        <v>0</v>
      </c>
      <c r="AL503" s="411">
        <f t="shared" si="235"/>
        <v>0</v>
      </c>
      <c r="AM503" s="306"/>
    </row>
    <row r="504" spans="1:39" ht="15"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 t="shared" ref="Y506:AL506" si="236">Y505</f>
        <v>0</v>
      </c>
      <c r="Z506" s="411">
        <f t="shared" si="236"/>
        <v>0</v>
      </c>
      <c r="AA506" s="411">
        <f t="shared" si="236"/>
        <v>0</v>
      </c>
      <c r="AB506" s="411">
        <f t="shared" si="236"/>
        <v>0</v>
      </c>
      <c r="AC506" s="411">
        <f t="shared" si="236"/>
        <v>0</v>
      </c>
      <c r="AD506" s="411">
        <f t="shared" si="236"/>
        <v>0</v>
      </c>
      <c r="AE506" s="411">
        <f t="shared" si="236"/>
        <v>0</v>
      </c>
      <c r="AF506" s="411">
        <f t="shared" si="236"/>
        <v>0</v>
      </c>
      <c r="AG506" s="411">
        <f t="shared" si="236"/>
        <v>0</v>
      </c>
      <c r="AH506" s="411">
        <f t="shared" si="236"/>
        <v>0</v>
      </c>
      <c r="AI506" s="411">
        <f t="shared" si="236"/>
        <v>0</v>
      </c>
      <c r="AJ506" s="411">
        <f t="shared" si="236"/>
        <v>0</v>
      </c>
      <c r="AK506" s="411">
        <f t="shared" si="236"/>
        <v>0</v>
      </c>
      <c r="AL506" s="411">
        <f t="shared" si="236"/>
        <v>0</v>
      </c>
      <c r="AM506" s="306"/>
    </row>
    <row r="507" spans="1:39" ht="15"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1"/>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 t="shared" ref="Y510:AL510" si="237">Y509</f>
        <v>0</v>
      </c>
      <c r="Z510" s="411">
        <f t="shared" si="237"/>
        <v>0</v>
      </c>
      <c r="AA510" s="411">
        <f t="shared" si="237"/>
        <v>0</v>
      </c>
      <c r="AB510" s="411">
        <f t="shared" si="237"/>
        <v>0</v>
      </c>
      <c r="AC510" s="411">
        <f t="shared" si="237"/>
        <v>0</v>
      </c>
      <c r="AD510" s="411">
        <f t="shared" si="237"/>
        <v>0</v>
      </c>
      <c r="AE510" s="411">
        <f t="shared" si="237"/>
        <v>0</v>
      </c>
      <c r="AF510" s="411">
        <f t="shared" si="237"/>
        <v>0</v>
      </c>
      <c r="AG510" s="411">
        <f t="shared" si="237"/>
        <v>0</v>
      </c>
      <c r="AH510" s="411">
        <f t="shared" si="237"/>
        <v>0</v>
      </c>
      <c r="AI510" s="411">
        <f t="shared" si="237"/>
        <v>0</v>
      </c>
      <c r="AJ510" s="411">
        <f t="shared" si="237"/>
        <v>0</v>
      </c>
      <c r="AK510" s="411">
        <f t="shared" si="237"/>
        <v>0</v>
      </c>
      <c r="AL510" s="411">
        <f t="shared" si="237"/>
        <v>0</v>
      </c>
      <c r="AM510" s="306"/>
    </row>
    <row r="511" spans="1:39" ht="15"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 t="shared" ref="Y513:AL513" si="238">Y512</f>
        <v>0</v>
      </c>
      <c r="Z513" s="411">
        <f t="shared" si="238"/>
        <v>0</v>
      </c>
      <c r="AA513" s="411">
        <f t="shared" si="238"/>
        <v>0</v>
      </c>
      <c r="AB513" s="411">
        <f t="shared" si="238"/>
        <v>0</v>
      </c>
      <c r="AC513" s="411">
        <f t="shared" si="238"/>
        <v>0</v>
      </c>
      <c r="AD513" s="411">
        <f t="shared" si="238"/>
        <v>0</v>
      </c>
      <c r="AE513" s="411">
        <f t="shared" si="238"/>
        <v>0</v>
      </c>
      <c r="AF513" s="411">
        <f t="shared" si="238"/>
        <v>0</v>
      </c>
      <c r="AG513" s="411">
        <f t="shared" si="238"/>
        <v>0</v>
      </c>
      <c r="AH513" s="411">
        <f t="shared" si="238"/>
        <v>0</v>
      </c>
      <c r="AI513" s="411">
        <f t="shared" si="238"/>
        <v>0</v>
      </c>
      <c r="AJ513" s="411">
        <f t="shared" si="238"/>
        <v>0</v>
      </c>
      <c r="AK513" s="411">
        <f t="shared" si="238"/>
        <v>0</v>
      </c>
      <c r="AL513" s="411">
        <f t="shared" si="238"/>
        <v>0</v>
      </c>
      <c r="AM513" s="306"/>
    </row>
    <row r="514" spans="1:39" ht="15"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 t="shared" ref="Y516:AL516" si="239">Y515</f>
        <v>0</v>
      </c>
      <c r="Z516" s="411">
        <f t="shared" si="239"/>
        <v>0</v>
      </c>
      <c r="AA516" s="411">
        <f t="shared" si="239"/>
        <v>0</v>
      </c>
      <c r="AB516" s="411">
        <f t="shared" si="239"/>
        <v>0</v>
      </c>
      <c r="AC516" s="411">
        <f t="shared" si="239"/>
        <v>0</v>
      </c>
      <c r="AD516" s="411">
        <f t="shared" si="239"/>
        <v>0</v>
      </c>
      <c r="AE516" s="411">
        <f t="shared" si="239"/>
        <v>0</v>
      </c>
      <c r="AF516" s="411">
        <f t="shared" si="239"/>
        <v>0</v>
      </c>
      <c r="AG516" s="411">
        <f t="shared" si="239"/>
        <v>0</v>
      </c>
      <c r="AH516" s="411">
        <f t="shared" si="239"/>
        <v>0</v>
      </c>
      <c r="AI516" s="411">
        <f t="shared" si="239"/>
        <v>0</v>
      </c>
      <c r="AJ516" s="411">
        <f t="shared" si="239"/>
        <v>0</v>
      </c>
      <c r="AK516" s="411">
        <f t="shared" si="239"/>
        <v>0</v>
      </c>
      <c r="AL516" s="411">
        <f t="shared" si="239"/>
        <v>0</v>
      </c>
      <c r="AM516" s="306"/>
    </row>
    <row r="517" spans="1:39" ht="15"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s="750" customFormat="1" ht="15" outlineLevel="1">
      <c r="A519" s="744">
        <v>36</v>
      </c>
      <c r="B519" s="745" t="s">
        <v>686</v>
      </c>
      <c r="C519" s="746" t="s">
        <v>25</v>
      </c>
      <c r="D519" s="295">
        <v>20741</v>
      </c>
      <c r="E519" s="295">
        <v>20741</v>
      </c>
      <c r="F519" s="295">
        <v>20741</v>
      </c>
      <c r="G519" s="295">
        <v>20741</v>
      </c>
      <c r="H519" s="295">
        <v>20741</v>
      </c>
      <c r="I519" s="295">
        <v>20741</v>
      </c>
      <c r="J519" s="295">
        <v>20741</v>
      </c>
      <c r="K519" s="295">
        <v>20741</v>
      </c>
      <c r="L519" s="295">
        <v>20741</v>
      </c>
      <c r="M519" s="295">
        <v>20741</v>
      </c>
      <c r="N519" s="295">
        <v>12</v>
      </c>
      <c r="O519" s="295">
        <f t="shared" ref="O519:X519" si="240">D519*0.000196</f>
        <v>4.0652359999999996</v>
      </c>
      <c r="P519" s="295">
        <f t="shared" si="240"/>
        <v>4.0652359999999996</v>
      </c>
      <c r="Q519" s="295">
        <f t="shared" si="240"/>
        <v>4.0652359999999996</v>
      </c>
      <c r="R519" s="295">
        <f t="shared" si="240"/>
        <v>4.0652359999999996</v>
      </c>
      <c r="S519" s="295">
        <f t="shared" si="240"/>
        <v>4.0652359999999996</v>
      </c>
      <c r="T519" s="295">
        <f t="shared" si="240"/>
        <v>4.0652359999999996</v>
      </c>
      <c r="U519" s="295">
        <f t="shared" si="240"/>
        <v>4.0652359999999996</v>
      </c>
      <c r="V519" s="295">
        <f t="shared" si="240"/>
        <v>4.0652359999999996</v>
      </c>
      <c r="W519" s="295">
        <f t="shared" si="240"/>
        <v>4.0652359999999996</v>
      </c>
      <c r="X519" s="295">
        <f t="shared" si="240"/>
        <v>4.0652359999999996</v>
      </c>
      <c r="Y519" s="410">
        <v>1</v>
      </c>
      <c r="Z519" s="410">
        <v>0</v>
      </c>
      <c r="AA519" s="410"/>
      <c r="AB519" s="410"/>
      <c r="AC519" s="410"/>
      <c r="AD519" s="410"/>
      <c r="AE519" s="410"/>
      <c r="AF519" s="415"/>
      <c r="AG519" s="415"/>
      <c r="AH519" s="415"/>
      <c r="AI519" s="415"/>
      <c r="AJ519" s="415"/>
      <c r="AK519" s="415"/>
      <c r="AL519" s="415"/>
      <c r="AM519" s="296">
        <f>SUM(Y519:AL519)</f>
        <v>1</v>
      </c>
    </row>
    <row r="520" spans="1:39" ht="15" outlineLevel="1">
      <c r="A520" s="531"/>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 t="shared" ref="Y520:AL520" si="241">Y519</f>
        <v>1</v>
      </c>
      <c r="Z520" s="411">
        <f t="shared" si="241"/>
        <v>0</v>
      </c>
      <c r="AA520" s="411">
        <f t="shared" si="241"/>
        <v>0</v>
      </c>
      <c r="AB520" s="411">
        <f t="shared" si="241"/>
        <v>0</v>
      </c>
      <c r="AC520" s="411">
        <f t="shared" si="241"/>
        <v>0</v>
      </c>
      <c r="AD520" s="411">
        <f t="shared" si="241"/>
        <v>0</v>
      </c>
      <c r="AE520" s="411">
        <f t="shared" si="241"/>
        <v>0</v>
      </c>
      <c r="AF520" s="411">
        <f t="shared" si="241"/>
        <v>0</v>
      </c>
      <c r="AG520" s="411">
        <f t="shared" si="241"/>
        <v>0</v>
      </c>
      <c r="AH520" s="411">
        <f t="shared" si="241"/>
        <v>0</v>
      </c>
      <c r="AI520" s="411">
        <f t="shared" si="241"/>
        <v>0</v>
      </c>
      <c r="AJ520" s="411">
        <f t="shared" si="241"/>
        <v>0</v>
      </c>
      <c r="AK520" s="411">
        <f t="shared" si="241"/>
        <v>0</v>
      </c>
      <c r="AL520" s="411">
        <f t="shared" si="241"/>
        <v>0</v>
      </c>
      <c r="AM520" s="306"/>
    </row>
    <row r="521" spans="1:39" ht="15"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 t="shared" ref="Y523:AL523" si="242">Y522</f>
        <v>0</v>
      </c>
      <c r="Z523" s="411">
        <f t="shared" si="242"/>
        <v>0</v>
      </c>
      <c r="AA523" s="411">
        <f t="shared" si="242"/>
        <v>0</v>
      </c>
      <c r="AB523" s="411">
        <f t="shared" si="242"/>
        <v>0</v>
      </c>
      <c r="AC523" s="411">
        <f t="shared" si="242"/>
        <v>0</v>
      </c>
      <c r="AD523" s="411">
        <f t="shared" si="242"/>
        <v>0</v>
      </c>
      <c r="AE523" s="411">
        <f t="shared" si="242"/>
        <v>0</v>
      </c>
      <c r="AF523" s="411">
        <f t="shared" si="242"/>
        <v>0</v>
      </c>
      <c r="AG523" s="411">
        <f t="shared" si="242"/>
        <v>0</v>
      </c>
      <c r="AH523" s="411">
        <f t="shared" si="242"/>
        <v>0</v>
      </c>
      <c r="AI523" s="411">
        <f t="shared" si="242"/>
        <v>0</v>
      </c>
      <c r="AJ523" s="411">
        <f t="shared" si="242"/>
        <v>0</v>
      </c>
      <c r="AK523" s="411">
        <f t="shared" si="242"/>
        <v>0</v>
      </c>
      <c r="AL523" s="411">
        <f t="shared" si="242"/>
        <v>0</v>
      </c>
      <c r="AM523" s="306"/>
    </row>
    <row r="524" spans="1:39" ht="15"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 t="shared" ref="Y526:AL526" si="243">Y525</f>
        <v>0</v>
      </c>
      <c r="Z526" s="411">
        <f t="shared" si="243"/>
        <v>0</v>
      </c>
      <c r="AA526" s="411">
        <f t="shared" si="243"/>
        <v>0</v>
      </c>
      <c r="AB526" s="411">
        <f t="shared" si="243"/>
        <v>0</v>
      </c>
      <c r="AC526" s="411">
        <f t="shared" si="243"/>
        <v>0</v>
      </c>
      <c r="AD526" s="411">
        <f t="shared" si="243"/>
        <v>0</v>
      </c>
      <c r="AE526" s="411">
        <f t="shared" si="243"/>
        <v>0</v>
      </c>
      <c r="AF526" s="411">
        <f t="shared" si="243"/>
        <v>0</v>
      </c>
      <c r="AG526" s="411">
        <f t="shared" si="243"/>
        <v>0</v>
      </c>
      <c r="AH526" s="411">
        <f t="shared" si="243"/>
        <v>0</v>
      </c>
      <c r="AI526" s="411">
        <f t="shared" si="243"/>
        <v>0</v>
      </c>
      <c r="AJ526" s="411">
        <f t="shared" si="243"/>
        <v>0</v>
      </c>
      <c r="AK526" s="411">
        <f t="shared" si="243"/>
        <v>0</v>
      </c>
      <c r="AL526" s="411">
        <f t="shared" si="243"/>
        <v>0</v>
      </c>
      <c r="AM526" s="306"/>
    </row>
    <row r="527" spans="1:39" ht="15"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 t="shared" ref="Y529:AL529" si="244">Y528</f>
        <v>0</v>
      </c>
      <c r="Z529" s="411">
        <f t="shared" si="244"/>
        <v>0</v>
      </c>
      <c r="AA529" s="411">
        <f t="shared" si="244"/>
        <v>0</v>
      </c>
      <c r="AB529" s="411">
        <f t="shared" si="244"/>
        <v>0</v>
      </c>
      <c r="AC529" s="411">
        <f t="shared" si="244"/>
        <v>0</v>
      </c>
      <c r="AD529" s="411">
        <f t="shared" si="244"/>
        <v>0</v>
      </c>
      <c r="AE529" s="411">
        <f t="shared" si="244"/>
        <v>0</v>
      </c>
      <c r="AF529" s="411">
        <f t="shared" si="244"/>
        <v>0</v>
      </c>
      <c r="AG529" s="411">
        <f t="shared" si="244"/>
        <v>0</v>
      </c>
      <c r="AH529" s="411">
        <f t="shared" si="244"/>
        <v>0</v>
      </c>
      <c r="AI529" s="411">
        <f t="shared" si="244"/>
        <v>0</v>
      </c>
      <c r="AJ529" s="411">
        <f t="shared" si="244"/>
        <v>0</v>
      </c>
      <c r="AK529" s="411">
        <f t="shared" si="244"/>
        <v>0</v>
      </c>
      <c r="AL529" s="411">
        <f t="shared" si="244"/>
        <v>0</v>
      </c>
      <c r="AM529" s="306"/>
    </row>
    <row r="530" spans="1:39" ht="15"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 t="shared" ref="Y532:AL532" si="245">Y531</f>
        <v>0</v>
      </c>
      <c r="Z532" s="411">
        <f t="shared" si="245"/>
        <v>0</v>
      </c>
      <c r="AA532" s="411">
        <f t="shared" si="245"/>
        <v>0</v>
      </c>
      <c r="AB532" s="411">
        <f t="shared" si="245"/>
        <v>0</v>
      </c>
      <c r="AC532" s="411">
        <f t="shared" si="245"/>
        <v>0</v>
      </c>
      <c r="AD532" s="411">
        <f t="shared" si="245"/>
        <v>0</v>
      </c>
      <c r="AE532" s="411">
        <f t="shared" si="245"/>
        <v>0</v>
      </c>
      <c r="AF532" s="411">
        <f t="shared" si="245"/>
        <v>0</v>
      </c>
      <c r="AG532" s="411">
        <f t="shared" si="245"/>
        <v>0</v>
      </c>
      <c r="AH532" s="411">
        <f t="shared" si="245"/>
        <v>0</v>
      </c>
      <c r="AI532" s="411">
        <f t="shared" si="245"/>
        <v>0</v>
      </c>
      <c r="AJ532" s="411">
        <f t="shared" si="245"/>
        <v>0</v>
      </c>
      <c r="AK532" s="411">
        <f t="shared" si="245"/>
        <v>0</v>
      </c>
      <c r="AL532" s="411">
        <f t="shared" si="245"/>
        <v>0</v>
      </c>
      <c r="AM532" s="306"/>
    </row>
    <row r="533" spans="1:39" ht="15"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 t="shared" ref="Y535:AL535" si="246">Y534</f>
        <v>0</v>
      </c>
      <c r="Z535" s="411">
        <f t="shared" si="246"/>
        <v>0</v>
      </c>
      <c r="AA535" s="411">
        <f t="shared" si="246"/>
        <v>0</v>
      </c>
      <c r="AB535" s="411">
        <f t="shared" si="246"/>
        <v>0</v>
      </c>
      <c r="AC535" s="411">
        <f t="shared" si="246"/>
        <v>0</v>
      </c>
      <c r="AD535" s="411">
        <f t="shared" si="246"/>
        <v>0</v>
      </c>
      <c r="AE535" s="411">
        <f t="shared" si="246"/>
        <v>0</v>
      </c>
      <c r="AF535" s="411">
        <f t="shared" si="246"/>
        <v>0</v>
      </c>
      <c r="AG535" s="411">
        <f t="shared" si="246"/>
        <v>0</v>
      </c>
      <c r="AH535" s="411">
        <f t="shared" si="246"/>
        <v>0</v>
      </c>
      <c r="AI535" s="411">
        <f t="shared" si="246"/>
        <v>0</v>
      </c>
      <c r="AJ535" s="411">
        <f t="shared" si="246"/>
        <v>0</v>
      </c>
      <c r="AK535" s="411">
        <f t="shared" si="246"/>
        <v>0</v>
      </c>
      <c r="AL535" s="411">
        <f t="shared" si="246"/>
        <v>0</v>
      </c>
      <c r="AM535" s="306"/>
    </row>
    <row r="536" spans="1:39" ht="15"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1"/>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 t="shared" ref="Y538:AL538" si="247">Y537</f>
        <v>0</v>
      </c>
      <c r="Z538" s="411">
        <f t="shared" si="247"/>
        <v>0</v>
      </c>
      <c r="AA538" s="411">
        <f t="shared" si="247"/>
        <v>0</v>
      </c>
      <c r="AB538" s="411">
        <f t="shared" si="247"/>
        <v>0</v>
      </c>
      <c r="AC538" s="411">
        <f t="shared" si="247"/>
        <v>0</v>
      </c>
      <c r="AD538" s="411">
        <f t="shared" si="247"/>
        <v>0</v>
      </c>
      <c r="AE538" s="411">
        <f t="shared" si="247"/>
        <v>0</v>
      </c>
      <c r="AF538" s="411">
        <f t="shared" si="247"/>
        <v>0</v>
      </c>
      <c r="AG538" s="411">
        <f t="shared" si="247"/>
        <v>0</v>
      </c>
      <c r="AH538" s="411">
        <f t="shared" si="247"/>
        <v>0</v>
      </c>
      <c r="AI538" s="411">
        <f t="shared" si="247"/>
        <v>0</v>
      </c>
      <c r="AJ538" s="411">
        <f t="shared" si="247"/>
        <v>0</v>
      </c>
      <c r="AK538" s="411">
        <f t="shared" si="247"/>
        <v>0</v>
      </c>
      <c r="AL538" s="411">
        <f t="shared" si="247"/>
        <v>0</v>
      </c>
      <c r="AM538" s="306"/>
    </row>
    <row r="539" spans="1:39" ht="15"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 t="shared" ref="Y541:AL541" si="248">Y540</f>
        <v>0</v>
      </c>
      <c r="Z541" s="411">
        <f t="shared" si="248"/>
        <v>0</v>
      </c>
      <c r="AA541" s="411">
        <f t="shared" si="248"/>
        <v>0</v>
      </c>
      <c r="AB541" s="411">
        <f t="shared" si="248"/>
        <v>0</v>
      </c>
      <c r="AC541" s="411">
        <f t="shared" si="248"/>
        <v>0</v>
      </c>
      <c r="AD541" s="411">
        <f t="shared" si="248"/>
        <v>0</v>
      </c>
      <c r="AE541" s="411">
        <f t="shared" si="248"/>
        <v>0</v>
      </c>
      <c r="AF541" s="411">
        <f t="shared" si="248"/>
        <v>0</v>
      </c>
      <c r="AG541" s="411">
        <f t="shared" si="248"/>
        <v>0</v>
      </c>
      <c r="AH541" s="411">
        <f t="shared" si="248"/>
        <v>0</v>
      </c>
      <c r="AI541" s="411">
        <f t="shared" si="248"/>
        <v>0</v>
      </c>
      <c r="AJ541" s="411">
        <f t="shared" si="248"/>
        <v>0</v>
      </c>
      <c r="AK541" s="411">
        <f t="shared" si="248"/>
        <v>0</v>
      </c>
      <c r="AL541" s="411">
        <f t="shared" si="248"/>
        <v>0</v>
      </c>
      <c r="AM541" s="306"/>
    </row>
    <row r="542" spans="1:39" ht="15"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 t="shared" ref="Y544:AL544" si="249">Y543</f>
        <v>0</v>
      </c>
      <c r="Z544" s="411">
        <f t="shared" si="249"/>
        <v>0</v>
      </c>
      <c r="AA544" s="411">
        <f t="shared" si="249"/>
        <v>0</v>
      </c>
      <c r="AB544" s="411">
        <f t="shared" si="249"/>
        <v>0</v>
      </c>
      <c r="AC544" s="411">
        <f t="shared" si="249"/>
        <v>0</v>
      </c>
      <c r="AD544" s="411">
        <f t="shared" si="249"/>
        <v>0</v>
      </c>
      <c r="AE544" s="411">
        <f t="shared" si="249"/>
        <v>0</v>
      </c>
      <c r="AF544" s="411">
        <f t="shared" si="249"/>
        <v>0</v>
      </c>
      <c r="AG544" s="411">
        <f t="shared" si="249"/>
        <v>0</v>
      </c>
      <c r="AH544" s="411">
        <f t="shared" si="249"/>
        <v>0</v>
      </c>
      <c r="AI544" s="411">
        <f t="shared" si="249"/>
        <v>0</v>
      </c>
      <c r="AJ544" s="411">
        <f t="shared" si="249"/>
        <v>0</v>
      </c>
      <c r="AK544" s="411">
        <f t="shared" si="249"/>
        <v>0</v>
      </c>
      <c r="AL544" s="411">
        <f t="shared" si="249"/>
        <v>0</v>
      </c>
      <c r="AM544" s="306"/>
    </row>
    <row r="545" spans="1:39" ht="15"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 t="shared" ref="Y547:AL547" si="250">Y546</f>
        <v>0</v>
      </c>
      <c r="Z547" s="411">
        <f t="shared" si="250"/>
        <v>0</v>
      </c>
      <c r="AA547" s="411">
        <f t="shared" si="250"/>
        <v>0</v>
      </c>
      <c r="AB547" s="411">
        <f t="shared" si="250"/>
        <v>0</v>
      </c>
      <c r="AC547" s="411">
        <f t="shared" si="250"/>
        <v>0</v>
      </c>
      <c r="AD547" s="411">
        <f t="shared" si="250"/>
        <v>0</v>
      </c>
      <c r="AE547" s="411">
        <f t="shared" si="250"/>
        <v>0</v>
      </c>
      <c r="AF547" s="411">
        <f t="shared" si="250"/>
        <v>0</v>
      </c>
      <c r="AG547" s="411">
        <f t="shared" si="250"/>
        <v>0</v>
      </c>
      <c r="AH547" s="411">
        <f t="shared" si="250"/>
        <v>0</v>
      </c>
      <c r="AI547" s="411">
        <f t="shared" si="250"/>
        <v>0</v>
      </c>
      <c r="AJ547" s="411">
        <f t="shared" si="250"/>
        <v>0</v>
      </c>
      <c r="AK547" s="411">
        <f t="shared" si="250"/>
        <v>0</v>
      </c>
      <c r="AL547" s="411">
        <f t="shared" si="250"/>
        <v>0</v>
      </c>
      <c r="AM547" s="306"/>
    </row>
    <row r="548" spans="1:39" ht="15"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 t="shared" ref="Y550:AL550" si="251">Y549</f>
        <v>0</v>
      </c>
      <c r="Z550" s="411">
        <f t="shared" si="251"/>
        <v>0</v>
      </c>
      <c r="AA550" s="411">
        <f t="shared" si="251"/>
        <v>0</v>
      </c>
      <c r="AB550" s="411">
        <f t="shared" si="251"/>
        <v>0</v>
      </c>
      <c r="AC550" s="411">
        <f t="shared" si="251"/>
        <v>0</v>
      </c>
      <c r="AD550" s="411">
        <f t="shared" si="251"/>
        <v>0</v>
      </c>
      <c r="AE550" s="411">
        <f t="shared" si="251"/>
        <v>0</v>
      </c>
      <c r="AF550" s="411">
        <f t="shared" si="251"/>
        <v>0</v>
      </c>
      <c r="AG550" s="411">
        <f t="shared" si="251"/>
        <v>0</v>
      </c>
      <c r="AH550" s="411">
        <f t="shared" si="251"/>
        <v>0</v>
      </c>
      <c r="AI550" s="411">
        <f t="shared" si="251"/>
        <v>0</v>
      </c>
      <c r="AJ550" s="411">
        <f t="shared" si="251"/>
        <v>0</v>
      </c>
      <c r="AK550" s="411">
        <f t="shared" si="251"/>
        <v>0</v>
      </c>
      <c r="AL550" s="411">
        <f t="shared" si="251"/>
        <v>0</v>
      </c>
      <c r="AM550" s="306"/>
    </row>
    <row r="551" spans="1:39" ht="15"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 t="shared" ref="Y553:AL553" si="252">Y552</f>
        <v>0</v>
      </c>
      <c r="Z553" s="411">
        <f t="shared" si="252"/>
        <v>0</v>
      </c>
      <c r="AA553" s="411">
        <f t="shared" si="252"/>
        <v>0</v>
      </c>
      <c r="AB553" s="411">
        <f t="shared" si="252"/>
        <v>0</v>
      </c>
      <c r="AC553" s="411">
        <f t="shared" si="252"/>
        <v>0</v>
      </c>
      <c r="AD553" s="411">
        <f t="shared" si="252"/>
        <v>0</v>
      </c>
      <c r="AE553" s="411">
        <f t="shared" si="252"/>
        <v>0</v>
      </c>
      <c r="AF553" s="411">
        <f t="shared" si="252"/>
        <v>0</v>
      </c>
      <c r="AG553" s="411">
        <f t="shared" si="252"/>
        <v>0</v>
      </c>
      <c r="AH553" s="411">
        <f t="shared" si="252"/>
        <v>0</v>
      </c>
      <c r="AI553" s="411">
        <f t="shared" si="252"/>
        <v>0</v>
      </c>
      <c r="AJ553" s="411">
        <f t="shared" si="252"/>
        <v>0</v>
      </c>
      <c r="AK553" s="411">
        <f t="shared" si="252"/>
        <v>0</v>
      </c>
      <c r="AL553" s="411">
        <f t="shared" si="252"/>
        <v>0</v>
      </c>
      <c r="AM553" s="306"/>
    </row>
    <row r="554" spans="1:39" ht="15"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 t="shared" ref="Y556:AL556" si="253">Y555</f>
        <v>0</v>
      </c>
      <c r="Z556" s="411">
        <f t="shared" si="253"/>
        <v>0</v>
      </c>
      <c r="AA556" s="411">
        <f t="shared" si="253"/>
        <v>0</v>
      </c>
      <c r="AB556" s="411">
        <f t="shared" si="253"/>
        <v>0</v>
      </c>
      <c r="AC556" s="411">
        <f t="shared" si="253"/>
        <v>0</v>
      </c>
      <c r="AD556" s="411">
        <f t="shared" si="253"/>
        <v>0</v>
      </c>
      <c r="AE556" s="411">
        <f t="shared" si="253"/>
        <v>0</v>
      </c>
      <c r="AF556" s="411">
        <f t="shared" si="253"/>
        <v>0</v>
      </c>
      <c r="AG556" s="411">
        <f t="shared" si="253"/>
        <v>0</v>
      </c>
      <c r="AH556" s="411">
        <f t="shared" si="253"/>
        <v>0</v>
      </c>
      <c r="AI556" s="411">
        <f t="shared" si="253"/>
        <v>0</v>
      </c>
      <c r="AJ556" s="411">
        <f t="shared" si="253"/>
        <v>0</v>
      </c>
      <c r="AK556" s="411">
        <f t="shared" si="253"/>
        <v>0</v>
      </c>
      <c r="AL556" s="411">
        <f t="shared" si="253"/>
        <v>0</v>
      </c>
      <c r="AM556" s="306"/>
    </row>
    <row r="557" spans="1:39" ht="15"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 t="shared" ref="Y559:AL559" si="254">Y558</f>
        <v>0</v>
      </c>
      <c r="Z559" s="411">
        <f t="shared" si="254"/>
        <v>0</v>
      </c>
      <c r="AA559" s="411">
        <f t="shared" si="254"/>
        <v>0</v>
      </c>
      <c r="AB559" s="411">
        <f t="shared" si="254"/>
        <v>0</v>
      </c>
      <c r="AC559" s="411">
        <f t="shared" si="254"/>
        <v>0</v>
      </c>
      <c r="AD559" s="411">
        <f t="shared" si="254"/>
        <v>0</v>
      </c>
      <c r="AE559" s="411">
        <f t="shared" si="254"/>
        <v>0</v>
      </c>
      <c r="AF559" s="411">
        <f t="shared" si="254"/>
        <v>0</v>
      </c>
      <c r="AG559" s="411">
        <f t="shared" si="254"/>
        <v>0</v>
      </c>
      <c r="AH559" s="411">
        <f t="shared" si="254"/>
        <v>0</v>
      </c>
      <c r="AI559" s="411">
        <f t="shared" si="254"/>
        <v>0</v>
      </c>
      <c r="AJ559" s="411">
        <f t="shared" si="254"/>
        <v>0</v>
      </c>
      <c r="AK559" s="411">
        <f t="shared" si="254"/>
        <v>0</v>
      </c>
      <c r="AL559" s="411">
        <f t="shared" si="254"/>
        <v>0</v>
      </c>
      <c r="AM559" s="306"/>
    </row>
    <row r="560" spans="1:39" ht="15"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2640268</v>
      </c>
      <c r="E561" s="329">
        <f t="shared" ref="E561:M561" si="255">SUM(E404:E559)</f>
        <v>2250773</v>
      </c>
      <c r="F561" s="329">
        <f t="shared" si="255"/>
        <v>2248143</v>
      </c>
      <c r="G561" s="329">
        <f t="shared" si="255"/>
        <v>2232142</v>
      </c>
      <c r="H561" s="329">
        <f t="shared" si="255"/>
        <v>2213503</v>
      </c>
      <c r="I561" s="329">
        <f t="shared" si="255"/>
        <v>2174235</v>
      </c>
      <c r="J561" s="329">
        <f t="shared" si="255"/>
        <v>2132356</v>
      </c>
      <c r="K561" s="329">
        <f t="shared" si="255"/>
        <v>2128095</v>
      </c>
      <c r="L561" s="329">
        <f t="shared" si="255"/>
        <v>2116488</v>
      </c>
      <c r="M561" s="329">
        <f t="shared" si="255"/>
        <v>2108674</v>
      </c>
      <c r="N561" s="329"/>
      <c r="O561" s="329">
        <f>SUM(O404:O559)</f>
        <v>517.49252800000011</v>
      </c>
      <c r="P561" s="329">
        <f t="shared" ref="P561:X561" si="256">SUM(P404:P559)</f>
        <v>441.15150799999998</v>
      </c>
      <c r="Q561" s="329">
        <f t="shared" si="256"/>
        <v>440.63602800000001</v>
      </c>
      <c r="R561" s="329">
        <f t="shared" si="256"/>
        <v>437.49983200000003</v>
      </c>
      <c r="S561" s="329">
        <f t="shared" si="256"/>
        <v>433.84658800000005</v>
      </c>
      <c r="T561" s="329">
        <f t="shared" si="256"/>
        <v>426.15006</v>
      </c>
      <c r="U561" s="329">
        <f t="shared" si="256"/>
        <v>417.941776</v>
      </c>
      <c r="V561" s="329">
        <f t="shared" si="256"/>
        <v>417.10661999999996</v>
      </c>
      <c r="W561" s="329">
        <f t="shared" si="256"/>
        <v>414.83164800000003</v>
      </c>
      <c r="X561" s="329">
        <f t="shared" si="256"/>
        <v>413.30010399999998</v>
      </c>
      <c r="Y561" s="329">
        <f>IF(Y402="kWh",SUMPRODUCT(D404:D559,Y404:Y559))</f>
        <v>2387225.8832</v>
      </c>
      <c r="Z561" s="329">
        <f>IF(Z402="kWh",SUMPRODUCT(D404:D559,Z404:Z559))</f>
        <v>116417.21000000002</v>
      </c>
      <c r="AA561" s="329">
        <f>IF(AA402="kw",SUMPRODUCT(N404:N559,O404:O559,AA404:AA559),SUMPRODUCT(D404:D559,AA404:AA559))</f>
        <v>142.5918693696</v>
      </c>
      <c r="AB561" s="329">
        <f>IF(AB402="kw",SUMPRODUCT(N404:N559,O404:O559,AB404:AB559),SUMPRODUCT(D404:D559,AB404:AB559))-73960</f>
        <v>2039.1120000000083</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401505</v>
      </c>
      <c r="Z562" s="392">
        <f>HLOOKUP(Z218,'2. LRAMVA Threshold'!$B$42:$Q$53,9,FALSE)</f>
        <v>29343</v>
      </c>
      <c r="AA562" s="392">
        <f>HLOOKUP(AA218,'2. LRAMVA Threshold'!$B$42:$Q$53,9,FALSE)</f>
        <v>755</v>
      </c>
      <c r="AB562" s="392">
        <f>HLOOKUP(AB218,'2. LRAMVA Threshold'!$B$42:$Q$53,9,FALSE)</f>
        <v>3054</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3.1099999999999999E-2</v>
      </c>
      <c r="Z564" s="341">
        <f>HLOOKUP(Z$35,'3.  Distribution Rates'!$C$122:$P$133,9,FALSE)</f>
        <v>0.14349999999999999</v>
      </c>
      <c r="AA564" s="341">
        <f>HLOOKUP(AA$35,'3.  Distribution Rates'!$C$122:$P$133,9,FALSE)</f>
        <v>3.1690999999999998</v>
      </c>
      <c r="AB564" s="341">
        <f>HLOOKUP(AB$35,'3.  Distribution Rates'!$C$122:$P$133,9,FALSE)</f>
        <v>0.21640000000000001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2531.6734661715259</v>
      </c>
      <c r="Z565" s="378">
        <f>'4.  2011-2014 LRAM'!Z140*Z564</f>
        <v>700.88218072369921</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7">
        <f t="shared" ref="AM565:AM571" si="257">SUM(Y565:AL565)</f>
        <v>3232.555646895225</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2250.4825399471774</v>
      </c>
      <c r="Z566" s="378">
        <f>'4.  2011-2014 LRAM'!Z269*Z564</f>
        <v>464.57814047504127</v>
      </c>
      <c r="AA566" s="378">
        <f>'4.  2011-2014 LRAM'!AA269*AA564</f>
        <v>1078.9737314756926</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7">
        <f t="shared" si="257"/>
        <v>3794.0344118979115</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8451.8018168634717</v>
      </c>
      <c r="Z567" s="378">
        <f>'4.  2011-2014 LRAM'!Z398*Z564</f>
        <v>543.77032100407882</v>
      </c>
      <c r="AA567" s="378">
        <f>'4.  2011-2014 LRAM'!AA398*AA564</f>
        <v>749.70704824294967</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7">
        <f t="shared" si="257"/>
        <v>9745.2791861104997</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19486.034989101645</v>
      </c>
      <c r="Z568" s="378">
        <f>'4.  2011-2014 LRAM'!Z528*Z564</f>
        <v>3118.8024506064098</v>
      </c>
      <c r="AA568" s="378">
        <f>'4.  2011-2014 LRAM'!AA528*AA564</f>
        <v>1024.2010111038855</v>
      </c>
      <c r="AB568" s="378">
        <f>'4.  2011-2014 LRAM'!AB528*AB564</f>
        <v>2255.3188417531201</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7">
        <f t="shared" si="257"/>
        <v>25884.357292565062</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258">Y209*Y564</f>
        <v>19885.533553960002</v>
      </c>
      <c r="Z569" s="378">
        <f t="shared" si="258"/>
        <v>3533.8310000000001</v>
      </c>
      <c r="AA569" s="378">
        <f t="shared" si="258"/>
        <v>30.943258288440958</v>
      </c>
      <c r="AB569" s="378">
        <f>AB209*AB564</f>
        <v>47636.126200480001</v>
      </c>
      <c r="AC569" s="378">
        <f t="shared" si="258"/>
        <v>0</v>
      </c>
      <c r="AD569" s="378">
        <f t="shared" si="258"/>
        <v>0</v>
      </c>
      <c r="AE569" s="378">
        <f t="shared" si="258"/>
        <v>0</v>
      </c>
      <c r="AF569" s="378">
        <f t="shared" si="258"/>
        <v>0</v>
      </c>
      <c r="AG569" s="378">
        <f t="shared" si="258"/>
        <v>0</v>
      </c>
      <c r="AH569" s="378">
        <f t="shared" si="258"/>
        <v>0</v>
      </c>
      <c r="AI569" s="378">
        <f t="shared" si="258"/>
        <v>0</v>
      </c>
      <c r="AJ569" s="378">
        <f t="shared" si="258"/>
        <v>0</v>
      </c>
      <c r="AK569" s="378">
        <f t="shared" si="258"/>
        <v>0</v>
      </c>
      <c r="AL569" s="378">
        <f t="shared" si="258"/>
        <v>0</v>
      </c>
      <c r="AM569" s="627">
        <f t="shared" si="257"/>
        <v>71086.434012728452</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42258.487864199997</v>
      </c>
      <c r="Z570" s="378">
        <f>Z392*Z564</f>
        <v>9658.6893899999995</v>
      </c>
      <c r="AA570" s="378">
        <f t="shared" ref="AA570:AL570" si="259">AA392*AA564</f>
        <v>86.405333320521606</v>
      </c>
      <c r="AB570" s="378">
        <f>AB392*AB564</f>
        <v>0</v>
      </c>
      <c r="AC570" s="378">
        <f t="shared" si="259"/>
        <v>0</v>
      </c>
      <c r="AD570" s="378">
        <f t="shared" si="259"/>
        <v>0</v>
      </c>
      <c r="AE570" s="378">
        <f t="shared" si="259"/>
        <v>0</v>
      </c>
      <c r="AF570" s="378">
        <f t="shared" si="259"/>
        <v>0</v>
      </c>
      <c r="AG570" s="378">
        <f t="shared" si="259"/>
        <v>0</v>
      </c>
      <c r="AH570" s="378">
        <f t="shared" si="259"/>
        <v>0</v>
      </c>
      <c r="AI570" s="378">
        <f t="shared" si="259"/>
        <v>0</v>
      </c>
      <c r="AJ570" s="378">
        <f t="shared" si="259"/>
        <v>0</v>
      </c>
      <c r="AK570" s="378">
        <f t="shared" si="259"/>
        <v>0</v>
      </c>
      <c r="AL570" s="378">
        <f t="shared" si="259"/>
        <v>0</v>
      </c>
      <c r="AM570" s="627">
        <f t="shared" si="257"/>
        <v>52003.582587520519</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74242.72496752</v>
      </c>
      <c r="Z571" s="378">
        <f t="shared" ref="Z571:AL571" si="260">Z561*Z564</f>
        <v>16705.869635000003</v>
      </c>
      <c r="AA571" s="378">
        <f t="shared" si="260"/>
        <v>451.88789321919933</v>
      </c>
      <c r="AB571" s="378">
        <f t="shared" si="260"/>
        <v>441.2638368000018</v>
      </c>
      <c r="AC571" s="378">
        <f t="shared" si="260"/>
        <v>0</v>
      </c>
      <c r="AD571" s="378">
        <f t="shared" si="260"/>
        <v>0</v>
      </c>
      <c r="AE571" s="378">
        <f t="shared" si="260"/>
        <v>0</v>
      </c>
      <c r="AF571" s="378">
        <f t="shared" si="260"/>
        <v>0</v>
      </c>
      <c r="AG571" s="378">
        <f t="shared" si="260"/>
        <v>0</v>
      </c>
      <c r="AH571" s="378">
        <f t="shared" si="260"/>
        <v>0</v>
      </c>
      <c r="AI571" s="378">
        <f t="shared" si="260"/>
        <v>0</v>
      </c>
      <c r="AJ571" s="378">
        <f t="shared" si="260"/>
        <v>0</v>
      </c>
      <c r="AK571" s="378">
        <f t="shared" si="260"/>
        <v>0</v>
      </c>
      <c r="AL571" s="378">
        <f t="shared" si="260"/>
        <v>0</v>
      </c>
      <c r="AM571" s="627">
        <f t="shared" si="257"/>
        <v>91841.746332539202</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 t="shared" ref="Y572:AM572" si="261">SUM(Y565:Y571)</f>
        <v>169106.73919776382</v>
      </c>
      <c r="Z572" s="346">
        <f t="shared" si="261"/>
        <v>34726.42311780923</v>
      </c>
      <c r="AA572" s="346">
        <f t="shared" si="261"/>
        <v>3422.1182756506896</v>
      </c>
      <c r="AB572" s="346">
        <f t="shared" si="261"/>
        <v>50332.708879033125</v>
      </c>
      <c r="AC572" s="346">
        <f t="shared" si="261"/>
        <v>0</v>
      </c>
      <c r="AD572" s="346">
        <f t="shared" si="261"/>
        <v>0</v>
      </c>
      <c r="AE572" s="346">
        <f t="shared" si="261"/>
        <v>0</v>
      </c>
      <c r="AF572" s="346">
        <f t="shared" si="261"/>
        <v>0</v>
      </c>
      <c r="AG572" s="346">
        <f t="shared" si="261"/>
        <v>0</v>
      </c>
      <c r="AH572" s="346">
        <f t="shared" si="261"/>
        <v>0</v>
      </c>
      <c r="AI572" s="346">
        <f t="shared" si="261"/>
        <v>0</v>
      </c>
      <c r="AJ572" s="346">
        <f t="shared" si="261"/>
        <v>0</v>
      </c>
      <c r="AK572" s="346">
        <f t="shared" si="261"/>
        <v>0</v>
      </c>
      <c r="AL572" s="346">
        <f t="shared" si="261"/>
        <v>0</v>
      </c>
      <c r="AM572" s="407">
        <f t="shared" si="261"/>
        <v>257587.98947025684</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12486.8055</v>
      </c>
      <c r="Z573" s="347">
        <f t="shared" ref="Z573:AE573" si="262">Z562*Z564</f>
        <v>4210.7204999999994</v>
      </c>
      <c r="AA573" s="347">
        <f t="shared" si="262"/>
        <v>2392.6704999999997</v>
      </c>
      <c r="AB573" s="347">
        <f t="shared" si="262"/>
        <v>660.88560000000007</v>
      </c>
      <c r="AC573" s="347">
        <f t="shared" si="262"/>
        <v>0</v>
      </c>
      <c r="AD573" s="347">
        <f>AD562*AD564</f>
        <v>0</v>
      </c>
      <c r="AE573" s="347">
        <f t="shared" si="262"/>
        <v>0</v>
      </c>
      <c r="AF573" s="347">
        <f>AF562*AF564</f>
        <v>0</v>
      </c>
      <c r="AG573" s="347">
        <f t="shared" ref="AG573:AL573" si="263">AG562*AG564</f>
        <v>0</v>
      </c>
      <c r="AH573" s="347">
        <f t="shared" si="263"/>
        <v>0</v>
      </c>
      <c r="AI573" s="347">
        <f t="shared" si="263"/>
        <v>0</v>
      </c>
      <c r="AJ573" s="347">
        <f>AJ562*AJ564</f>
        <v>0</v>
      </c>
      <c r="AK573" s="347">
        <f>AK562*AK564</f>
        <v>0</v>
      </c>
      <c r="AL573" s="347">
        <f t="shared" si="263"/>
        <v>0</v>
      </c>
      <c r="AM573" s="407">
        <f>SUM(Y573:AL573)</f>
        <v>19751.0821</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237836.90737025684</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2024995.5331999999</v>
      </c>
      <c r="Z576" s="291">
        <f>SUMPRODUCT(E404:E559,Z404:Z559)</f>
        <v>89152.560000000012</v>
      </c>
      <c r="AA576" s="291">
        <f>IF(AA402="kw",SUMPRODUCT($N$404:$N$559,$P$404:$P$559,AA404:AA559),SUMPRODUCT($E$404:$E$559,AA404:AA559))</f>
        <v>142.5918693696</v>
      </c>
      <c r="AB576" s="291">
        <f>IF(AB402="kw",SUMPRODUCT($N$404:$N$559,$P$404:$P$559,AB404:AB559),SUMPRODUCT($E$404:$E$559,AB404:AB559))</f>
        <v>75999.112000000008</v>
      </c>
      <c r="AC576" s="291">
        <f>IF(AC402="kw",SUMPRODUCT($N$404:$N$559,$P$404:$P$559,AC404:AC559),SUMPRODUCT($E$404:$E$559,AC404:AC559))</f>
        <v>0</v>
      </c>
      <c r="AD576" s="291">
        <f t="shared" ref="AD576:AL576" si="264">IF(AD402="kw",SUMPRODUCT($N$404:$N$559,$P$404:$P$559,AD404:AD559),SUMPRODUCT($E$404:$E$559,AD404:AD559))</f>
        <v>0</v>
      </c>
      <c r="AE576" s="291">
        <f t="shared" si="264"/>
        <v>0</v>
      </c>
      <c r="AF576" s="291">
        <f t="shared" si="264"/>
        <v>0</v>
      </c>
      <c r="AG576" s="291">
        <f t="shared" si="264"/>
        <v>0</v>
      </c>
      <c r="AH576" s="291">
        <f t="shared" si="264"/>
        <v>0</v>
      </c>
      <c r="AI576" s="291">
        <f t="shared" si="264"/>
        <v>0</v>
      </c>
      <c r="AJ576" s="291">
        <f t="shared" si="264"/>
        <v>0</v>
      </c>
      <c r="AK576" s="291">
        <f t="shared" si="264"/>
        <v>0</v>
      </c>
      <c r="AL576" s="291">
        <f t="shared" si="264"/>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2022406.2982000001</v>
      </c>
      <c r="Z577" s="291">
        <f>SUMPRODUCT(F404:F559,Z404:Z559)</f>
        <v>89152.560000000012</v>
      </c>
      <c r="AA577" s="291">
        <f t="shared" ref="AA577:AL577" si="265">IF(AA402="kw",SUMPRODUCT($N$404:$N$559,$Q$404:$Q$559,AA404:AA559),SUMPRODUCT($F$404:$F$559,AA404:AA559))</f>
        <v>142.49599008959999</v>
      </c>
      <c r="AB577" s="291">
        <f t="shared" si="265"/>
        <v>75999.112000000008</v>
      </c>
      <c r="AC577" s="291">
        <f>IF(AC402="kw",SUMPRODUCT($N$404:$N$559,$Q$404:$Q$559,AC404:AC559),SUMPRODUCT($F$404:$F$559,AC404:AC559))</f>
        <v>0</v>
      </c>
      <c r="AD577" s="291">
        <f t="shared" si="265"/>
        <v>0</v>
      </c>
      <c r="AE577" s="291">
        <f t="shared" si="265"/>
        <v>0</v>
      </c>
      <c r="AF577" s="291">
        <f t="shared" si="265"/>
        <v>0</v>
      </c>
      <c r="AG577" s="291">
        <f t="shared" si="265"/>
        <v>0</v>
      </c>
      <c r="AH577" s="291">
        <f t="shared" si="265"/>
        <v>0</v>
      </c>
      <c r="AI577" s="291">
        <f t="shared" si="265"/>
        <v>0</v>
      </c>
      <c r="AJ577" s="291">
        <f t="shared" si="265"/>
        <v>0</v>
      </c>
      <c r="AK577" s="291">
        <f t="shared" si="265"/>
        <v>0</v>
      </c>
      <c r="AL577" s="291">
        <f t="shared" si="265"/>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2006653.3136999998</v>
      </c>
      <c r="Z578" s="326">
        <f>SUMPRODUCT(G404:G559,Z404:Z559)</f>
        <v>89152.560000000012</v>
      </c>
      <c r="AA578" s="326">
        <f t="shared" ref="AA578:AL578" si="266">IF(AA402="kw",SUMPRODUCT($N$404:$N$559,$R$404:$R$559,AA404:AA559),SUMPRODUCT($G$404:$G$559,AA404:AA559))</f>
        <v>141.91265763359999</v>
      </c>
      <c r="AB578" s="326">
        <f t="shared" si="266"/>
        <v>75999.112000000008</v>
      </c>
      <c r="AC578" s="326">
        <f>IF(AC402="kw",SUMPRODUCT($N$404:$N$559,$R$404:$R$559,AC404:AC559),SUMPRODUCT($G$404:$G$559,AC404:AC559))</f>
        <v>0</v>
      </c>
      <c r="AD578" s="326">
        <f t="shared" si="266"/>
        <v>0</v>
      </c>
      <c r="AE578" s="326">
        <f t="shared" si="266"/>
        <v>0</v>
      </c>
      <c r="AF578" s="326">
        <f t="shared" si="266"/>
        <v>0</v>
      </c>
      <c r="AG578" s="326">
        <f t="shared" si="266"/>
        <v>0</v>
      </c>
      <c r="AH578" s="326">
        <f t="shared" si="266"/>
        <v>0</v>
      </c>
      <c r="AI578" s="326">
        <f t="shared" si="266"/>
        <v>0</v>
      </c>
      <c r="AJ578" s="326">
        <f t="shared" si="266"/>
        <v>0</v>
      </c>
      <c r="AK578" s="326">
        <f t="shared" si="266"/>
        <v>0</v>
      </c>
      <c r="AL578" s="326">
        <f t="shared" si="266"/>
        <v>0</v>
      </c>
      <c r="AM578" s="386"/>
    </row>
    <row r="579" spans="1:39" ht="22.5" customHeight="1">
      <c r="B579" s="368" t="s">
        <v>722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88" t="s">
        <v>526</v>
      </c>
      <c r="E582" s="253"/>
      <c r="F582" s="588"/>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5" t="s">
        <v>211</v>
      </c>
      <c r="C583" s="827" t="s">
        <v>33</v>
      </c>
      <c r="D583" s="284" t="s">
        <v>422</v>
      </c>
      <c r="E583" s="829" t="s">
        <v>209</v>
      </c>
      <c r="F583" s="830"/>
      <c r="G583" s="830"/>
      <c r="H583" s="830"/>
      <c r="I583" s="830"/>
      <c r="J583" s="830"/>
      <c r="K583" s="830"/>
      <c r="L583" s="830"/>
      <c r="M583" s="831"/>
      <c r="N583" s="832" t="s">
        <v>213</v>
      </c>
      <c r="O583" s="284" t="s">
        <v>423</v>
      </c>
      <c r="P583" s="829" t="s">
        <v>212</v>
      </c>
      <c r="Q583" s="830"/>
      <c r="R583" s="830"/>
      <c r="S583" s="830"/>
      <c r="T583" s="830"/>
      <c r="U583" s="830"/>
      <c r="V583" s="830"/>
      <c r="W583" s="830"/>
      <c r="X583" s="831"/>
      <c r="Y583" s="822" t="s">
        <v>243</v>
      </c>
      <c r="Z583" s="823"/>
      <c r="AA583" s="823"/>
      <c r="AB583" s="823"/>
      <c r="AC583" s="823"/>
      <c r="AD583" s="823"/>
      <c r="AE583" s="823"/>
      <c r="AF583" s="823"/>
      <c r="AG583" s="823"/>
      <c r="AH583" s="823"/>
      <c r="AI583" s="823"/>
      <c r="AJ583" s="823"/>
      <c r="AK583" s="823"/>
      <c r="AL583" s="823"/>
      <c r="AM583" s="824"/>
    </row>
    <row r="584" spans="1:39" ht="68.25" customHeight="1">
      <c r="B584" s="826"/>
      <c r="C584" s="828"/>
      <c r="D584" s="285">
        <v>2018</v>
      </c>
      <c r="E584" s="285">
        <v>2019</v>
      </c>
      <c r="F584" s="285">
        <v>2020</v>
      </c>
      <c r="G584" s="285">
        <v>2021</v>
      </c>
      <c r="H584" s="285">
        <v>2022</v>
      </c>
      <c r="I584" s="285">
        <v>2023</v>
      </c>
      <c r="J584" s="285">
        <v>2024</v>
      </c>
      <c r="K584" s="285">
        <v>2025</v>
      </c>
      <c r="L584" s="285">
        <v>2026</v>
      </c>
      <c r="M584" s="285">
        <v>2027</v>
      </c>
      <c r="N584" s="833"/>
      <c r="O584" s="285">
        <v>2018</v>
      </c>
      <c r="P584" s="285">
        <v>2019</v>
      </c>
      <c r="Q584" s="285">
        <v>2020</v>
      </c>
      <c r="R584" s="285">
        <v>2021</v>
      </c>
      <c r="S584" s="285">
        <v>2022</v>
      </c>
      <c r="T584" s="285">
        <v>2023</v>
      </c>
      <c r="U584" s="285">
        <v>2024</v>
      </c>
      <c r="V584" s="285">
        <v>2025</v>
      </c>
      <c r="W584" s="285">
        <v>2026</v>
      </c>
      <c r="X584" s="285">
        <v>2027</v>
      </c>
      <c r="Y584" s="285" t="str">
        <f>'1.  LRAMVA Summary'!D52</f>
        <v>R1 (kWh)</v>
      </c>
      <c r="Z584" s="285" t="str">
        <f>'1.  LRAMVA Summary'!E52</f>
        <v>Seasonal (kWh)</v>
      </c>
      <c r="AA584" s="285" t="str">
        <f>'1.  LRAMVA Summary'!F52</f>
        <v>R2 (kW)</v>
      </c>
      <c r="AB584" s="285" t="str">
        <f>'1.  LRAMVA Summary'!G52</f>
        <v>Street Lights (kWh)</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hidden="1"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hidden="1"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hidden="1" outlineLevel="1">
      <c r="A588" s="531"/>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 t="shared" ref="Y588:AL588" si="267">Y587</f>
        <v>0</v>
      </c>
      <c r="Z588" s="411">
        <f t="shared" si="267"/>
        <v>0</v>
      </c>
      <c r="AA588" s="411">
        <f t="shared" si="267"/>
        <v>0</v>
      </c>
      <c r="AB588" s="411">
        <f t="shared" si="267"/>
        <v>0</v>
      </c>
      <c r="AC588" s="411">
        <f t="shared" si="267"/>
        <v>0</v>
      </c>
      <c r="AD588" s="411">
        <f t="shared" si="267"/>
        <v>0</v>
      </c>
      <c r="AE588" s="411">
        <f t="shared" si="267"/>
        <v>0</v>
      </c>
      <c r="AF588" s="411">
        <f t="shared" si="267"/>
        <v>0</v>
      </c>
      <c r="AG588" s="411">
        <f t="shared" si="267"/>
        <v>0</v>
      </c>
      <c r="AH588" s="411">
        <f t="shared" si="267"/>
        <v>0</v>
      </c>
      <c r="AI588" s="411">
        <f t="shared" si="267"/>
        <v>0</v>
      </c>
      <c r="AJ588" s="411">
        <f t="shared" si="267"/>
        <v>0</v>
      </c>
      <c r="AK588" s="411">
        <f t="shared" si="267"/>
        <v>0</v>
      </c>
      <c r="AL588" s="411">
        <f t="shared" si="267"/>
        <v>0</v>
      </c>
      <c r="AM588" s="297"/>
    </row>
    <row r="589" spans="1:39" ht="15.6" hidden="1"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hidden="1"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hidden="1" outlineLevel="1">
      <c r="A591" s="531"/>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 t="shared" ref="Y591:AL591" si="268">Y590</f>
        <v>0</v>
      </c>
      <c r="Z591" s="411">
        <f t="shared" si="268"/>
        <v>0</v>
      </c>
      <c r="AA591" s="411">
        <f t="shared" si="268"/>
        <v>0</v>
      </c>
      <c r="AB591" s="411">
        <f t="shared" si="268"/>
        <v>0</v>
      </c>
      <c r="AC591" s="411">
        <f t="shared" si="268"/>
        <v>0</v>
      </c>
      <c r="AD591" s="411">
        <f t="shared" si="268"/>
        <v>0</v>
      </c>
      <c r="AE591" s="411">
        <f t="shared" si="268"/>
        <v>0</v>
      </c>
      <c r="AF591" s="411">
        <f t="shared" si="268"/>
        <v>0</v>
      </c>
      <c r="AG591" s="411">
        <f t="shared" si="268"/>
        <v>0</v>
      </c>
      <c r="AH591" s="411">
        <f t="shared" si="268"/>
        <v>0</v>
      </c>
      <c r="AI591" s="411">
        <f t="shared" si="268"/>
        <v>0</v>
      </c>
      <c r="AJ591" s="411">
        <f t="shared" si="268"/>
        <v>0</v>
      </c>
      <c r="AK591" s="411">
        <f t="shared" si="268"/>
        <v>0</v>
      </c>
      <c r="AL591" s="411">
        <f t="shared" si="268"/>
        <v>0</v>
      </c>
      <c r="AM591" s="297"/>
    </row>
    <row r="592" spans="1:39" ht="15.6" hidden="1"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hidden="1"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hidden="1" outlineLevel="1">
      <c r="A594" s="531"/>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 t="shared" ref="Y594:AL594" si="269">Y593</f>
        <v>0</v>
      </c>
      <c r="Z594" s="411">
        <f t="shared" si="269"/>
        <v>0</v>
      </c>
      <c r="AA594" s="411">
        <f t="shared" si="269"/>
        <v>0</v>
      </c>
      <c r="AB594" s="411">
        <f t="shared" si="269"/>
        <v>0</v>
      </c>
      <c r="AC594" s="411">
        <f t="shared" si="269"/>
        <v>0</v>
      </c>
      <c r="AD594" s="411">
        <f t="shared" si="269"/>
        <v>0</v>
      </c>
      <c r="AE594" s="411">
        <f t="shared" si="269"/>
        <v>0</v>
      </c>
      <c r="AF594" s="411">
        <f t="shared" si="269"/>
        <v>0</v>
      </c>
      <c r="AG594" s="411">
        <f t="shared" si="269"/>
        <v>0</v>
      </c>
      <c r="AH594" s="411">
        <f t="shared" si="269"/>
        <v>0</v>
      </c>
      <c r="AI594" s="411">
        <f t="shared" si="269"/>
        <v>0</v>
      </c>
      <c r="AJ594" s="411">
        <f t="shared" si="269"/>
        <v>0</v>
      </c>
      <c r="AK594" s="411">
        <f t="shared" si="269"/>
        <v>0</v>
      </c>
      <c r="AL594" s="411">
        <f t="shared" si="269"/>
        <v>0</v>
      </c>
      <c r="AM594" s="297"/>
    </row>
    <row r="595" spans="1:39" ht="15" hidden="1"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hidden="1" outlineLevel="1">
      <c r="A596" s="531">
        <v>4</v>
      </c>
      <c r="B596" s="519"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hidden="1" outlineLevel="1">
      <c r="A597" s="531"/>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 t="shared" ref="Y597:AL597" si="270">Y596</f>
        <v>0</v>
      </c>
      <c r="Z597" s="411">
        <f t="shared" si="270"/>
        <v>0</v>
      </c>
      <c r="AA597" s="411">
        <f t="shared" si="270"/>
        <v>0</v>
      </c>
      <c r="AB597" s="411">
        <f t="shared" si="270"/>
        <v>0</v>
      </c>
      <c r="AC597" s="411">
        <f t="shared" si="270"/>
        <v>0</v>
      </c>
      <c r="AD597" s="411">
        <f t="shared" si="270"/>
        <v>0</v>
      </c>
      <c r="AE597" s="411">
        <f t="shared" si="270"/>
        <v>0</v>
      </c>
      <c r="AF597" s="411">
        <f t="shared" si="270"/>
        <v>0</v>
      </c>
      <c r="AG597" s="411">
        <f t="shared" si="270"/>
        <v>0</v>
      </c>
      <c r="AH597" s="411">
        <f t="shared" si="270"/>
        <v>0</v>
      </c>
      <c r="AI597" s="411">
        <f t="shared" si="270"/>
        <v>0</v>
      </c>
      <c r="AJ597" s="411">
        <f t="shared" si="270"/>
        <v>0</v>
      </c>
      <c r="AK597" s="411">
        <f t="shared" si="270"/>
        <v>0</v>
      </c>
      <c r="AL597" s="411">
        <f t="shared" si="270"/>
        <v>0</v>
      </c>
      <c r="AM597" s="297"/>
    </row>
    <row r="598" spans="1:39" ht="15" hidden="1"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hidden="1" outlineLevel="1">
      <c r="A600" s="531"/>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 t="shared" ref="Y600:AL600" si="271">Y599</f>
        <v>0</v>
      </c>
      <c r="Z600" s="411">
        <f t="shared" si="271"/>
        <v>0</v>
      </c>
      <c r="AA600" s="411">
        <f t="shared" si="271"/>
        <v>0</v>
      </c>
      <c r="AB600" s="411">
        <f t="shared" si="271"/>
        <v>0</v>
      </c>
      <c r="AC600" s="411">
        <f t="shared" si="271"/>
        <v>0</v>
      </c>
      <c r="AD600" s="411">
        <f t="shared" si="271"/>
        <v>0</v>
      </c>
      <c r="AE600" s="411">
        <f t="shared" si="271"/>
        <v>0</v>
      </c>
      <c r="AF600" s="411">
        <f t="shared" si="271"/>
        <v>0</v>
      </c>
      <c r="AG600" s="411">
        <f t="shared" si="271"/>
        <v>0</v>
      </c>
      <c r="AH600" s="411">
        <f t="shared" si="271"/>
        <v>0</v>
      </c>
      <c r="AI600" s="411">
        <f t="shared" si="271"/>
        <v>0</v>
      </c>
      <c r="AJ600" s="411">
        <f t="shared" si="271"/>
        <v>0</v>
      </c>
      <c r="AK600" s="411">
        <f t="shared" si="271"/>
        <v>0</v>
      </c>
      <c r="AL600" s="411">
        <f t="shared" si="271"/>
        <v>0</v>
      </c>
      <c r="AM600" s="297"/>
    </row>
    <row r="601" spans="1:39" ht="15" hidden="1"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hidden="1" outlineLevel="1">
      <c r="A602" s="531"/>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hidden="1"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hidden="1" outlineLevel="1">
      <c r="A604" s="531"/>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 t="shared" ref="Y604:AL604" si="272">Y603</f>
        <v>0</v>
      </c>
      <c r="Z604" s="411">
        <f t="shared" si="272"/>
        <v>0</v>
      </c>
      <c r="AA604" s="411">
        <f t="shared" si="272"/>
        <v>0</v>
      </c>
      <c r="AB604" s="411">
        <f t="shared" si="272"/>
        <v>0</v>
      </c>
      <c r="AC604" s="411">
        <f t="shared" si="272"/>
        <v>0</v>
      </c>
      <c r="AD604" s="411">
        <f t="shared" si="272"/>
        <v>0</v>
      </c>
      <c r="AE604" s="411">
        <f t="shared" si="272"/>
        <v>0</v>
      </c>
      <c r="AF604" s="411">
        <f t="shared" si="272"/>
        <v>0</v>
      </c>
      <c r="AG604" s="411">
        <f t="shared" si="272"/>
        <v>0</v>
      </c>
      <c r="AH604" s="411">
        <f t="shared" si="272"/>
        <v>0</v>
      </c>
      <c r="AI604" s="411">
        <f t="shared" si="272"/>
        <v>0</v>
      </c>
      <c r="AJ604" s="411">
        <f t="shared" si="272"/>
        <v>0</v>
      </c>
      <c r="AK604" s="411">
        <f t="shared" si="272"/>
        <v>0</v>
      </c>
      <c r="AL604" s="411">
        <f t="shared" si="272"/>
        <v>0</v>
      </c>
      <c r="AM604" s="311"/>
    </row>
    <row r="605" spans="1:39" ht="15" hidden="1"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hidden="1"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 t="shared" ref="Y607:AL607" si="273">Y606</f>
        <v>0</v>
      </c>
      <c r="Z607" s="411">
        <f t="shared" si="273"/>
        <v>0</v>
      </c>
      <c r="AA607" s="411">
        <f t="shared" si="273"/>
        <v>0</v>
      </c>
      <c r="AB607" s="411">
        <f t="shared" si="273"/>
        <v>0</v>
      </c>
      <c r="AC607" s="411">
        <f t="shared" si="273"/>
        <v>0</v>
      </c>
      <c r="AD607" s="411">
        <f t="shared" si="273"/>
        <v>0</v>
      </c>
      <c r="AE607" s="411">
        <f t="shared" si="273"/>
        <v>0</v>
      </c>
      <c r="AF607" s="411">
        <f t="shared" si="273"/>
        <v>0</v>
      </c>
      <c r="AG607" s="411">
        <f t="shared" si="273"/>
        <v>0</v>
      </c>
      <c r="AH607" s="411">
        <f t="shared" si="273"/>
        <v>0</v>
      </c>
      <c r="AI607" s="411">
        <f t="shared" si="273"/>
        <v>0</v>
      </c>
      <c r="AJ607" s="411">
        <f t="shared" si="273"/>
        <v>0</v>
      </c>
      <c r="AK607" s="411">
        <f t="shared" si="273"/>
        <v>0</v>
      </c>
      <c r="AL607" s="411">
        <f t="shared" si="273"/>
        <v>0</v>
      </c>
      <c r="AM607" s="311"/>
    </row>
    <row r="608" spans="1:39" ht="15" hidden="1"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hidden="1"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 t="shared" ref="Y610:AL610" si="274">Y609</f>
        <v>0</v>
      </c>
      <c r="Z610" s="411">
        <f t="shared" si="274"/>
        <v>0</v>
      </c>
      <c r="AA610" s="411">
        <f t="shared" si="274"/>
        <v>0</v>
      </c>
      <c r="AB610" s="411">
        <f t="shared" si="274"/>
        <v>0</v>
      </c>
      <c r="AC610" s="411">
        <f t="shared" si="274"/>
        <v>0</v>
      </c>
      <c r="AD610" s="411">
        <f t="shared" si="274"/>
        <v>0</v>
      </c>
      <c r="AE610" s="411">
        <f t="shared" si="274"/>
        <v>0</v>
      </c>
      <c r="AF610" s="411">
        <f t="shared" si="274"/>
        <v>0</v>
      </c>
      <c r="AG610" s="411">
        <f t="shared" si="274"/>
        <v>0</v>
      </c>
      <c r="AH610" s="411">
        <f t="shared" si="274"/>
        <v>0</v>
      </c>
      <c r="AI610" s="411">
        <f t="shared" si="274"/>
        <v>0</v>
      </c>
      <c r="AJ610" s="411">
        <f t="shared" si="274"/>
        <v>0</v>
      </c>
      <c r="AK610" s="411">
        <f t="shared" si="274"/>
        <v>0</v>
      </c>
      <c r="AL610" s="411">
        <f t="shared" si="274"/>
        <v>0</v>
      </c>
      <c r="AM610" s="311"/>
    </row>
    <row r="611" spans="1:39" ht="15" hidden="1"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hidden="1"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 t="shared" ref="Y613:AL613" si="275">Y612</f>
        <v>0</v>
      </c>
      <c r="Z613" s="411">
        <f t="shared" si="275"/>
        <v>0</v>
      </c>
      <c r="AA613" s="411">
        <f t="shared" si="275"/>
        <v>0</v>
      </c>
      <c r="AB613" s="411">
        <f t="shared" si="275"/>
        <v>0</v>
      </c>
      <c r="AC613" s="411">
        <f t="shared" si="275"/>
        <v>0</v>
      </c>
      <c r="AD613" s="411">
        <f t="shared" si="275"/>
        <v>0</v>
      </c>
      <c r="AE613" s="411">
        <f t="shared" si="275"/>
        <v>0</v>
      </c>
      <c r="AF613" s="411">
        <f t="shared" si="275"/>
        <v>0</v>
      </c>
      <c r="AG613" s="411">
        <f t="shared" si="275"/>
        <v>0</v>
      </c>
      <c r="AH613" s="411">
        <f t="shared" si="275"/>
        <v>0</v>
      </c>
      <c r="AI613" s="411">
        <f t="shared" si="275"/>
        <v>0</v>
      </c>
      <c r="AJ613" s="411">
        <f t="shared" si="275"/>
        <v>0</v>
      </c>
      <c r="AK613" s="411">
        <f t="shared" si="275"/>
        <v>0</v>
      </c>
      <c r="AL613" s="411">
        <f t="shared" si="275"/>
        <v>0</v>
      </c>
      <c r="AM613" s="311"/>
    </row>
    <row r="614" spans="1:39" ht="15" hidden="1"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hidden="1" outlineLevel="1">
      <c r="A616" s="531"/>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 t="shared" ref="Y616:AL616" si="276">Y615</f>
        <v>0</v>
      </c>
      <c r="Z616" s="411">
        <f t="shared" si="276"/>
        <v>0</v>
      </c>
      <c r="AA616" s="411">
        <f t="shared" si="276"/>
        <v>0</v>
      </c>
      <c r="AB616" s="411">
        <f t="shared" si="276"/>
        <v>0</v>
      </c>
      <c r="AC616" s="411">
        <f t="shared" si="276"/>
        <v>0</v>
      </c>
      <c r="AD616" s="411">
        <f t="shared" si="276"/>
        <v>0</v>
      </c>
      <c r="AE616" s="411">
        <f t="shared" si="276"/>
        <v>0</v>
      </c>
      <c r="AF616" s="411">
        <f t="shared" si="276"/>
        <v>0</v>
      </c>
      <c r="AG616" s="411">
        <f t="shared" si="276"/>
        <v>0</v>
      </c>
      <c r="AH616" s="411">
        <f t="shared" si="276"/>
        <v>0</v>
      </c>
      <c r="AI616" s="411">
        <f t="shared" si="276"/>
        <v>0</v>
      </c>
      <c r="AJ616" s="411">
        <f t="shared" si="276"/>
        <v>0</v>
      </c>
      <c r="AK616" s="411">
        <f t="shared" si="276"/>
        <v>0</v>
      </c>
      <c r="AL616" s="411">
        <f t="shared" si="276"/>
        <v>0</v>
      </c>
      <c r="AM616" s="311"/>
    </row>
    <row r="617" spans="1:39" ht="15" hidden="1"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hidden="1" outlineLevel="1">
      <c r="A618" s="531"/>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hidden="1"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L620" si="277">Y619</f>
        <v>0</v>
      </c>
      <c r="Z620" s="411">
        <f t="shared" si="277"/>
        <v>0</v>
      </c>
      <c r="AA620" s="411">
        <f t="shared" si="277"/>
        <v>0</v>
      </c>
      <c r="AB620" s="411">
        <f t="shared" si="277"/>
        <v>0</v>
      </c>
      <c r="AC620" s="411">
        <f t="shared" si="277"/>
        <v>0</v>
      </c>
      <c r="AD620" s="411">
        <f t="shared" si="277"/>
        <v>0</v>
      </c>
      <c r="AE620" s="411">
        <f t="shared" si="277"/>
        <v>0</v>
      </c>
      <c r="AF620" s="411">
        <f t="shared" si="277"/>
        <v>0</v>
      </c>
      <c r="AG620" s="411">
        <f t="shared" si="277"/>
        <v>0</v>
      </c>
      <c r="AH620" s="411">
        <f t="shared" si="277"/>
        <v>0</v>
      </c>
      <c r="AI620" s="411">
        <f t="shared" si="277"/>
        <v>0</v>
      </c>
      <c r="AJ620" s="411">
        <f t="shared" si="277"/>
        <v>0</v>
      </c>
      <c r="AK620" s="411">
        <f t="shared" si="277"/>
        <v>0</v>
      </c>
      <c r="AL620" s="411">
        <f t="shared" si="277"/>
        <v>0</v>
      </c>
      <c r="AM620" s="297"/>
    </row>
    <row r="621" spans="1:39" ht="15" hidden="1"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3"/>
      <c r="AA621" s="423"/>
      <c r="AB621" s="423"/>
      <c r="AC621" s="423"/>
      <c r="AD621" s="423"/>
      <c r="AE621" s="423"/>
      <c r="AF621" s="423"/>
      <c r="AG621" s="423"/>
      <c r="AH621" s="423"/>
      <c r="AI621" s="423"/>
      <c r="AJ621" s="423"/>
      <c r="AK621" s="423"/>
      <c r="AL621" s="423"/>
      <c r="AM621" s="306"/>
    </row>
    <row r="622" spans="1:39" ht="30" hidden="1"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 t="shared" ref="Y623:AL623" si="278">Y622</f>
        <v>0</v>
      </c>
      <c r="Z623" s="411">
        <f t="shared" si="278"/>
        <v>0</v>
      </c>
      <c r="AA623" s="411">
        <f t="shared" si="278"/>
        <v>0</v>
      </c>
      <c r="AB623" s="411">
        <f t="shared" si="278"/>
        <v>0</v>
      </c>
      <c r="AC623" s="411">
        <f t="shared" si="278"/>
        <v>0</v>
      </c>
      <c r="AD623" s="411">
        <f t="shared" si="278"/>
        <v>0</v>
      </c>
      <c r="AE623" s="411">
        <f t="shared" si="278"/>
        <v>0</v>
      </c>
      <c r="AF623" s="411">
        <f t="shared" si="278"/>
        <v>0</v>
      </c>
      <c r="AG623" s="411">
        <f t="shared" si="278"/>
        <v>0</v>
      </c>
      <c r="AH623" s="411">
        <f t="shared" si="278"/>
        <v>0</v>
      </c>
      <c r="AI623" s="411">
        <f t="shared" si="278"/>
        <v>0</v>
      </c>
      <c r="AJ623" s="411">
        <f t="shared" si="278"/>
        <v>0</v>
      </c>
      <c r="AK623" s="411">
        <f t="shared" si="278"/>
        <v>0</v>
      </c>
      <c r="AL623" s="411">
        <f t="shared" si="278"/>
        <v>0</v>
      </c>
      <c r="AM623" s="297"/>
    </row>
    <row r="624" spans="1:39" ht="15" hidden="1"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 t="shared" ref="Y626:AL626" si="279">Y625</f>
        <v>0</v>
      </c>
      <c r="Z626" s="411">
        <f t="shared" si="279"/>
        <v>0</v>
      </c>
      <c r="AA626" s="411">
        <f t="shared" si="279"/>
        <v>0</v>
      </c>
      <c r="AB626" s="411">
        <f t="shared" si="279"/>
        <v>0</v>
      </c>
      <c r="AC626" s="411">
        <f t="shared" si="279"/>
        <v>0</v>
      </c>
      <c r="AD626" s="411">
        <f t="shared" si="279"/>
        <v>0</v>
      </c>
      <c r="AE626" s="411">
        <f t="shared" si="279"/>
        <v>0</v>
      </c>
      <c r="AF626" s="411">
        <f t="shared" si="279"/>
        <v>0</v>
      </c>
      <c r="AG626" s="411">
        <f t="shared" si="279"/>
        <v>0</v>
      </c>
      <c r="AH626" s="411">
        <f t="shared" si="279"/>
        <v>0</v>
      </c>
      <c r="AI626" s="411">
        <f t="shared" si="279"/>
        <v>0</v>
      </c>
      <c r="AJ626" s="411">
        <f t="shared" si="279"/>
        <v>0</v>
      </c>
      <c r="AK626" s="411">
        <f t="shared" si="279"/>
        <v>0</v>
      </c>
      <c r="AL626" s="411">
        <f t="shared" si="279"/>
        <v>0</v>
      </c>
      <c r="AM626" s="306"/>
    </row>
    <row r="627" spans="1:40" ht="15" hidden="1"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hidden="1" outlineLevel="1">
      <c r="A628" s="531"/>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hidden="1"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hidden="1" outlineLevel="1">
      <c r="A630" s="531"/>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L630" si="280">Y629</f>
        <v>0</v>
      </c>
      <c r="Z630" s="411">
        <f t="shared" si="280"/>
        <v>0</v>
      </c>
      <c r="AA630" s="411">
        <f t="shared" si="280"/>
        <v>0</v>
      </c>
      <c r="AB630" s="411">
        <f t="shared" si="280"/>
        <v>0</v>
      </c>
      <c r="AC630" s="411">
        <f t="shared" si="280"/>
        <v>0</v>
      </c>
      <c r="AD630" s="411">
        <f t="shared" si="280"/>
        <v>0</v>
      </c>
      <c r="AE630" s="411">
        <f t="shared" si="280"/>
        <v>0</v>
      </c>
      <c r="AF630" s="411">
        <f t="shared" si="280"/>
        <v>0</v>
      </c>
      <c r="AG630" s="411">
        <f t="shared" si="280"/>
        <v>0</v>
      </c>
      <c r="AH630" s="411">
        <f t="shared" si="280"/>
        <v>0</v>
      </c>
      <c r="AI630" s="411">
        <f t="shared" si="280"/>
        <v>0</v>
      </c>
      <c r="AJ630" s="411">
        <f t="shared" si="280"/>
        <v>0</v>
      </c>
      <c r="AK630" s="411">
        <f t="shared" si="280"/>
        <v>0</v>
      </c>
      <c r="AL630" s="411">
        <f t="shared" si="280"/>
        <v>0</v>
      </c>
      <c r="AM630" s="515"/>
      <c r="AN630" s="628"/>
    </row>
    <row r="631" spans="1:40" ht="15" hidden="1" outlineLevel="1">
      <c r="A631" s="531"/>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8"/>
    </row>
    <row r="632" spans="1:40" s="309" customFormat="1" ht="15.6" hidden="1"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6"/>
      <c r="AN632" s="629"/>
    </row>
    <row r="633" spans="1:40" ht="15" hidden="1"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hidden="1" outlineLevel="1">
      <c r="A634" s="531"/>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281">Z633</f>
        <v>0</v>
      </c>
      <c r="AA634" s="411">
        <f t="shared" si="281"/>
        <v>0</v>
      </c>
      <c r="AB634" s="411">
        <f t="shared" si="281"/>
        <v>0</v>
      </c>
      <c r="AC634" s="411">
        <f t="shared" si="281"/>
        <v>0</v>
      </c>
      <c r="AD634" s="411">
        <f t="shared" si="281"/>
        <v>0</v>
      </c>
      <c r="AE634" s="411">
        <f t="shared" si="281"/>
        <v>0</v>
      </c>
      <c r="AF634" s="411">
        <f t="shared" si="281"/>
        <v>0</v>
      </c>
      <c r="AG634" s="411">
        <f t="shared" si="281"/>
        <v>0</v>
      </c>
      <c r="AH634" s="411">
        <f t="shared" si="281"/>
        <v>0</v>
      </c>
      <c r="AI634" s="411">
        <f t="shared" si="281"/>
        <v>0</v>
      </c>
      <c r="AJ634" s="411">
        <f t="shared" si="281"/>
        <v>0</v>
      </c>
      <c r="AK634" s="411">
        <f t="shared" si="281"/>
        <v>0</v>
      </c>
      <c r="AL634" s="411">
        <f t="shared" si="281"/>
        <v>0</v>
      </c>
      <c r="AM634" s="297"/>
    </row>
    <row r="635" spans="1:40" ht="15" hidden="1"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hidden="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hidden="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282">Z636</f>
        <v>0</v>
      </c>
      <c r="AA637" s="411">
        <f t="shared" si="282"/>
        <v>0</v>
      </c>
      <c r="AB637" s="411">
        <f t="shared" si="282"/>
        <v>0</v>
      </c>
      <c r="AC637" s="411">
        <f t="shared" si="282"/>
        <v>0</v>
      </c>
      <c r="AD637" s="411">
        <f t="shared" si="282"/>
        <v>0</v>
      </c>
      <c r="AE637" s="411">
        <f t="shared" si="282"/>
        <v>0</v>
      </c>
      <c r="AF637" s="411">
        <f t="shared" si="282"/>
        <v>0</v>
      </c>
      <c r="AG637" s="411">
        <f t="shared" si="282"/>
        <v>0</v>
      </c>
      <c r="AH637" s="411">
        <f t="shared" si="282"/>
        <v>0</v>
      </c>
      <c r="AI637" s="411">
        <f t="shared" si="282"/>
        <v>0</v>
      </c>
      <c r="AJ637" s="411">
        <f t="shared" si="282"/>
        <v>0</v>
      </c>
      <c r="AK637" s="411">
        <f t="shared" si="282"/>
        <v>0</v>
      </c>
      <c r="AL637" s="411">
        <f t="shared" si="282"/>
        <v>0</v>
      </c>
      <c r="AM637" s="297"/>
    </row>
    <row r="638" spans="1:40" s="283" customFormat="1" ht="15" hidden="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hidden="1" outlineLevel="1">
      <c r="A639" s="531"/>
      <c r="B639" s="518"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hidden="1"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hidden="1" outlineLevel="1">
      <c r="A641" s="531"/>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283">Z640</f>
        <v>0</v>
      </c>
      <c r="AA641" s="411">
        <f t="shared" si="283"/>
        <v>0</v>
      </c>
      <c r="AB641" s="411">
        <f t="shared" si="283"/>
        <v>0</v>
      </c>
      <c r="AC641" s="411">
        <f t="shared" si="283"/>
        <v>0</v>
      </c>
      <c r="AD641" s="411">
        <f t="shared" si="283"/>
        <v>0</v>
      </c>
      <c r="AE641" s="411">
        <f t="shared" si="283"/>
        <v>0</v>
      </c>
      <c r="AF641" s="411">
        <f t="shared" si="283"/>
        <v>0</v>
      </c>
      <c r="AG641" s="411">
        <f t="shared" si="283"/>
        <v>0</v>
      </c>
      <c r="AH641" s="411">
        <f t="shared" si="283"/>
        <v>0</v>
      </c>
      <c r="AI641" s="411">
        <f t="shared" si="283"/>
        <v>0</v>
      </c>
      <c r="AJ641" s="411">
        <f t="shared" si="283"/>
        <v>0</v>
      </c>
      <c r="AK641" s="411">
        <f t="shared" si="283"/>
        <v>0</v>
      </c>
      <c r="AL641" s="411">
        <f t="shared" si="283"/>
        <v>0</v>
      </c>
      <c r="AM641" s="306"/>
    </row>
    <row r="642" spans="1:39" ht="15" hidden="1"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hidden="1"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hidden="1"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284">Z643</f>
        <v>0</v>
      </c>
      <c r="AA644" s="411">
        <f t="shared" si="284"/>
        <v>0</v>
      </c>
      <c r="AB644" s="411">
        <f t="shared" si="284"/>
        <v>0</v>
      </c>
      <c r="AC644" s="411">
        <f t="shared" si="284"/>
        <v>0</v>
      </c>
      <c r="AD644" s="411">
        <f t="shared" si="284"/>
        <v>0</v>
      </c>
      <c r="AE644" s="411">
        <f t="shared" si="284"/>
        <v>0</v>
      </c>
      <c r="AF644" s="411">
        <f t="shared" si="284"/>
        <v>0</v>
      </c>
      <c r="AG644" s="411">
        <f t="shared" si="284"/>
        <v>0</v>
      </c>
      <c r="AH644" s="411">
        <f t="shared" si="284"/>
        <v>0</v>
      </c>
      <c r="AI644" s="411">
        <f t="shared" si="284"/>
        <v>0</v>
      </c>
      <c r="AJ644" s="411">
        <f t="shared" si="284"/>
        <v>0</v>
      </c>
      <c r="AK644" s="411">
        <f t="shared" si="284"/>
        <v>0</v>
      </c>
      <c r="AL644" s="411">
        <f t="shared" si="284"/>
        <v>0</v>
      </c>
      <c r="AM644" s="306"/>
    </row>
    <row r="645" spans="1:39" ht="15" hidden="1"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hidden="1"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hidden="1"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285">Z646</f>
        <v>0</v>
      </c>
      <c r="AA647" s="411">
        <f t="shared" si="285"/>
        <v>0</v>
      </c>
      <c r="AB647" s="411">
        <f t="shared" si="285"/>
        <v>0</v>
      </c>
      <c r="AC647" s="411">
        <f t="shared" si="285"/>
        <v>0</v>
      </c>
      <c r="AD647" s="411">
        <f t="shared" si="285"/>
        <v>0</v>
      </c>
      <c r="AE647" s="411">
        <f t="shared" si="285"/>
        <v>0</v>
      </c>
      <c r="AF647" s="411">
        <f t="shared" si="285"/>
        <v>0</v>
      </c>
      <c r="AG647" s="411">
        <f t="shared" si="285"/>
        <v>0</v>
      </c>
      <c r="AH647" s="411">
        <f t="shared" si="285"/>
        <v>0</v>
      </c>
      <c r="AI647" s="411">
        <f t="shared" si="285"/>
        <v>0</v>
      </c>
      <c r="AJ647" s="411">
        <f t="shared" si="285"/>
        <v>0</v>
      </c>
      <c r="AK647" s="411">
        <f t="shared" si="285"/>
        <v>0</v>
      </c>
      <c r="AL647" s="411">
        <f t="shared" si="285"/>
        <v>0</v>
      </c>
      <c r="AM647" s="297"/>
    </row>
    <row r="648" spans="1:39" ht="15" hidden="1"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hidden="1"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hidden="1"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286">Z649</f>
        <v>0</v>
      </c>
      <c r="AA650" s="411">
        <f t="shared" si="286"/>
        <v>0</v>
      </c>
      <c r="AB650" s="411">
        <f t="shared" si="286"/>
        <v>0</v>
      </c>
      <c r="AC650" s="411">
        <f t="shared" si="286"/>
        <v>0</v>
      </c>
      <c r="AD650" s="411">
        <f t="shared" si="286"/>
        <v>0</v>
      </c>
      <c r="AE650" s="411">
        <f t="shared" si="286"/>
        <v>0</v>
      </c>
      <c r="AF650" s="411">
        <f t="shared" si="286"/>
        <v>0</v>
      </c>
      <c r="AG650" s="411">
        <f t="shared" si="286"/>
        <v>0</v>
      </c>
      <c r="AH650" s="411">
        <f t="shared" si="286"/>
        <v>0</v>
      </c>
      <c r="AI650" s="411">
        <f t="shared" si="286"/>
        <v>0</v>
      </c>
      <c r="AJ650" s="411">
        <f t="shared" si="286"/>
        <v>0</v>
      </c>
      <c r="AK650" s="411">
        <f t="shared" si="286"/>
        <v>0</v>
      </c>
      <c r="AL650" s="411">
        <f t="shared" si="286"/>
        <v>0</v>
      </c>
      <c r="AM650" s="306"/>
    </row>
    <row r="651" spans="1:39" ht="15.6" hidden="1"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hidden="1"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hidden="1"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hidden="1" outlineLevel="1">
      <c r="A654" s="531">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hidden="1"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 t="shared" ref="Y655:AL655" si="287">Y654</f>
        <v>0</v>
      </c>
      <c r="Z655" s="411">
        <f t="shared" si="287"/>
        <v>0</v>
      </c>
      <c r="AA655" s="411">
        <f t="shared" si="287"/>
        <v>0</v>
      </c>
      <c r="AB655" s="411">
        <f t="shared" si="287"/>
        <v>0</v>
      </c>
      <c r="AC655" s="411">
        <f t="shared" si="287"/>
        <v>0</v>
      </c>
      <c r="AD655" s="411">
        <f t="shared" si="287"/>
        <v>0</v>
      </c>
      <c r="AE655" s="411">
        <f t="shared" si="287"/>
        <v>0</v>
      </c>
      <c r="AF655" s="411">
        <f t="shared" si="287"/>
        <v>0</v>
      </c>
      <c r="AG655" s="411">
        <f t="shared" si="287"/>
        <v>0</v>
      </c>
      <c r="AH655" s="411">
        <f t="shared" si="287"/>
        <v>0</v>
      </c>
      <c r="AI655" s="411">
        <f t="shared" si="287"/>
        <v>0</v>
      </c>
      <c r="AJ655" s="411">
        <f t="shared" si="287"/>
        <v>0</v>
      </c>
      <c r="AK655" s="411">
        <f t="shared" si="287"/>
        <v>0</v>
      </c>
      <c r="AL655" s="411">
        <f t="shared" si="287"/>
        <v>0</v>
      </c>
      <c r="AM655" s="306"/>
    </row>
    <row r="656" spans="1:39" ht="15" hidden="1"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1">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hidden="1"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 t="shared" ref="Y658:AL658" si="288">Y657</f>
        <v>0</v>
      </c>
      <c r="Z658" s="411">
        <f t="shared" si="288"/>
        <v>0</v>
      </c>
      <c r="AA658" s="411">
        <f t="shared" si="288"/>
        <v>0</v>
      </c>
      <c r="AB658" s="411">
        <f t="shared" si="288"/>
        <v>0</v>
      </c>
      <c r="AC658" s="411">
        <f t="shared" si="288"/>
        <v>0</v>
      </c>
      <c r="AD658" s="411">
        <f t="shared" si="288"/>
        <v>0</v>
      </c>
      <c r="AE658" s="411">
        <f t="shared" si="288"/>
        <v>0</v>
      </c>
      <c r="AF658" s="411">
        <f t="shared" si="288"/>
        <v>0</v>
      </c>
      <c r="AG658" s="411">
        <f t="shared" si="288"/>
        <v>0</v>
      </c>
      <c r="AH658" s="411">
        <f t="shared" si="288"/>
        <v>0</v>
      </c>
      <c r="AI658" s="411">
        <f t="shared" si="288"/>
        <v>0</v>
      </c>
      <c r="AJ658" s="411">
        <f t="shared" si="288"/>
        <v>0</v>
      </c>
      <c r="AK658" s="411">
        <f t="shared" si="288"/>
        <v>0</v>
      </c>
      <c r="AL658" s="411">
        <f t="shared" si="288"/>
        <v>0</v>
      </c>
      <c r="AM658" s="306"/>
    </row>
    <row r="659" spans="1:39" ht="15" hidden="1"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hidden="1"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 t="shared" ref="Y661:AL661" si="289">Y660</f>
        <v>0</v>
      </c>
      <c r="Z661" s="411">
        <f t="shared" si="289"/>
        <v>0</v>
      </c>
      <c r="AA661" s="411">
        <f t="shared" si="289"/>
        <v>0</v>
      </c>
      <c r="AB661" s="411">
        <f t="shared" si="289"/>
        <v>0</v>
      </c>
      <c r="AC661" s="411">
        <f t="shared" si="289"/>
        <v>0</v>
      </c>
      <c r="AD661" s="411">
        <f t="shared" si="289"/>
        <v>0</v>
      </c>
      <c r="AE661" s="411">
        <f t="shared" si="289"/>
        <v>0</v>
      </c>
      <c r="AF661" s="411">
        <f t="shared" si="289"/>
        <v>0</v>
      </c>
      <c r="AG661" s="411">
        <f t="shared" si="289"/>
        <v>0</v>
      </c>
      <c r="AH661" s="411">
        <f t="shared" si="289"/>
        <v>0</v>
      </c>
      <c r="AI661" s="411">
        <f t="shared" si="289"/>
        <v>0</v>
      </c>
      <c r="AJ661" s="411">
        <f t="shared" si="289"/>
        <v>0</v>
      </c>
      <c r="AK661" s="411">
        <f t="shared" si="289"/>
        <v>0</v>
      </c>
      <c r="AL661" s="411">
        <f t="shared" si="289"/>
        <v>0</v>
      </c>
      <c r="AM661" s="306"/>
    </row>
    <row r="662" spans="1:39" ht="15" hidden="1"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hidden="1"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hidden="1"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 t="shared" ref="Y664:AL664" si="290">Y663</f>
        <v>0</v>
      </c>
      <c r="Z664" s="411">
        <f t="shared" si="290"/>
        <v>0</v>
      </c>
      <c r="AA664" s="411">
        <f t="shared" si="290"/>
        <v>0</v>
      </c>
      <c r="AB664" s="411">
        <f t="shared" si="290"/>
        <v>0</v>
      </c>
      <c r="AC664" s="411">
        <f t="shared" si="290"/>
        <v>0</v>
      </c>
      <c r="AD664" s="411">
        <f t="shared" si="290"/>
        <v>0</v>
      </c>
      <c r="AE664" s="411">
        <f t="shared" si="290"/>
        <v>0</v>
      </c>
      <c r="AF664" s="411">
        <f t="shared" si="290"/>
        <v>0</v>
      </c>
      <c r="AG664" s="411">
        <f t="shared" si="290"/>
        <v>0</v>
      </c>
      <c r="AH664" s="411">
        <f t="shared" si="290"/>
        <v>0</v>
      </c>
      <c r="AI664" s="411">
        <f t="shared" si="290"/>
        <v>0</v>
      </c>
      <c r="AJ664" s="411">
        <f t="shared" si="290"/>
        <v>0</v>
      </c>
      <c r="AK664" s="411">
        <f t="shared" si="290"/>
        <v>0</v>
      </c>
      <c r="AL664" s="411">
        <f t="shared" si="290"/>
        <v>0</v>
      </c>
      <c r="AM664" s="306"/>
    </row>
    <row r="665" spans="1:39" ht="15" hidden="1"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hidden="1"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hidden="1"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hidden="1" outlineLevel="1">
      <c r="A668" s="531"/>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 t="shared" ref="Y668:AL668" si="291">Y667</f>
        <v>0</v>
      </c>
      <c r="Z668" s="411">
        <f t="shared" si="291"/>
        <v>0</v>
      </c>
      <c r="AA668" s="411">
        <f t="shared" si="291"/>
        <v>0</v>
      </c>
      <c r="AB668" s="411">
        <f t="shared" si="291"/>
        <v>0</v>
      </c>
      <c r="AC668" s="411">
        <f t="shared" si="291"/>
        <v>0</v>
      </c>
      <c r="AD668" s="411">
        <f t="shared" si="291"/>
        <v>0</v>
      </c>
      <c r="AE668" s="411">
        <f t="shared" si="291"/>
        <v>0</v>
      </c>
      <c r="AF668" s="411">
        <f t="shared" si="291"/>
        <v>0</v>
      </c>
      <c r="AG668" s="411">
        <f t="shared" si="291"/>
        <v>0</v>
      </c>
      <c r="AH668" s="411">
        <f t="shared" si="291"/>
        <v>0</v>
      </c>
      <c r="AI668" s="411">
        <f t="shared" si="291"/>
        <v>0</v>
      </c>
      <c r="AJ668" s="411">
        <f t="shared" si="291"/>
        <v>0</v>
      </c>
      <c r="AK668" s="411">
        <f t="shared" si="291"/>
        <v>0</v>
      </c>
      <c r="AL668" s="411">
        <f t="shared" si="291"/>
        <v>0</v>
      </c>
      <c r="AM668" s="306"/>
    </row>
    <row r="669" spans="1:39" ht="15" hidden="1"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hidden="1" outlineLevel="1">
      <c r="A670" s="531">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hidden="1"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 t="shared" ref="Y671:AL671" si="292">Y670</f>
        <v>0</v>
      </c>
      <c r="Z671" s="411">
        <f t="shared" si="292"/>
        <v>0</v>
      </c>
      <c r="AA671" s="411">
        <f t="shared" si="292"/>
        <v>0</v>
      </c>
      <c r="AB671" s="411">
        <f t="shared" si="292"/>
        <v>0</v>
      </c>
      <c r="AC671" s="411">
        <f t="shared" si="292"/>
        <v>0</v>
      </c>
      <c r="AD671" s="411">
        <f t="shared" si="292"/>
        <v>0</v>
      </c>
      <c r="AE671" s="411">
        <f t="shared" si="292"/>
        <v>0</v>
      </c>
      <c r="AF671" s="411">
        <f t="shared" si="292"/>
        <v>0</v>
      </c>
      <c r="AG671" s="411">
        <f t="shared" si="292"/>
        <v>0</v>
      </c>
      <c r="AH671" s="411">
        <f t="shared" si="292"/>
        <v>0</v>
      </c>
      <c r="AI671" s="411">
        <f t="shared" si="292"/>
        <v>0</v>
      </c>
      <c r="AJ671" s="411">
        <f t="shared" si="292"/>
        <v>0</v>
      </c>
      <c r="AK671" s="411">
        <f t="shared" si="292"/>
        <v>0</v>
      </c>
      <c r="AL671" s="411">
        <f t="shared" si="292"/>
        <v>0</v>
      </c>
      <c r="AM671" s="306"/>
    </row>
    <row r="672" spans="1:39" ht="15" hidden="1"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1">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hidden="1"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 t="shared" ref="Y674:AL674" si="293">Y673</f>
        <v>0</v>
      </c>
      <c r="Z674" s="411">
        <f t="shared" si="293"/>
        <v>0</v>
      </c>
      <c r="AA674" s="411">
        <f t="shared" si="293"/>
        <v>0</v>
      </c>
      <c r="AB674" s="411">
        <f t="shared" si="293"/>
        <v>0</v>
      </c>
      <c r="AC674" s="411">
        <f t="shared" si="293"/>
        <v>0</v>
      </c>
      <c r="AD674" s="411">
        <f t="shared" si="293"/>
        <v>0</v>
      </c>
      <c r="AE674" s="411">
        <f t="shared" si="293"/>
        <v>0</v>
      </c>
      <c r="AF674" s="411">
        <f t="shared" si="293"/>
        <v>0</v>
      </c>
      <c r="AG674" s="411">
        <f t="shared" si="293"/>
        <v>0</v>
      </c>
      <c r="AH674" s="411">
        <f t="shared" si="293"/>
        <v>0</v>
      </c>
      <c r="AI674" s="411">
        <f t="shared" si="293"/>
        <v>0</v>
      </c>
      <c r="AJ674" s="411">
        <f t="shared" si="293"/>
        <v>0</v>
      </c>
      <c r="AK674" s="411">
        <f t="shared" si="293"/>
        <v>0</v>
      </c>
      <c r="AL674" s="411">
        <f t="shared" si="293"/>
        <v>0</v>
      </c>
      <c r="AM674" s="306"/>
    </row>
    <row r="675" spans="1:39" ht="15" hidden="1"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hidden="1"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 t="shared" ref="Y677:AL677" si="294">Y676</f>
        <v>0</v>
      </c>
      <c r="Z677" s="411">
        <f t="shared" si="294"/>
        <v>0</v>
      </c>
      <c r="AA677" s="411">
        <f t="shared" si="294"/>
        <v>0</v>
      </c>
      <c r="AB677" s="411">
        <f t="shared" si="294"/>
        <v>0</v>
      </c>
      <c r="AC677" s="411">
        <f t="shared" si="294"/>
        <v>0</v>
      </c>
      <c r="AD677" s="411">
        <f t="shared" si="294"/>
        <v>0</v>
      </c>
      <c r="AE677" s="411">
        <f t="shared" si="294"/>
        <v>0</v>
      </c>
      <c r="AF677" s="411">
        <f t="shared" si="294"/>
        <v>0</v>
      </c>
      <c r="AG677" s="411">
        <f t="shared" si="294"/>
        <v>0</v>
      </c>
      <c r="AH677" s="411">
        <f t="shared" si="294"/>
        <v>0</v>
      </c>
      <c r="AI677" s="411">
        <f t="shared" si="294"/>
        <v>0</v>
      </c>
      <c r="AJ677" s="411">
        <f t="shared" si="294"/>
        <v>0</v>
      </c>
      <c r="AK677" s="411">
        <f t="shared" si="294"/>
        <v>0</v>
      </c>
      <c r="AL677" s="411">
        <f t="shared" si="294"/>
        <v>0</v>
      </c>
      <c r="AM677" s="306"/>
    </row>
    <row r="678" spans="1:39" ht="15" hidden="1"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hidden="1" outlineLevel="1">
      <c r="A680" s="531"/>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 t="shared" ref="Y680:AL680" si="295">Y679</f>
        <v>0</v>
      </c>
      <c r="Z680" s="411">
        <f t="shared" si="295"/>
        <v>0</v>
      </c>
      <c r="AA680" s="411">
        <f t="shared" si="295"/>
        <v>0</v>
      </c>
      <c r="AB680" s="411">
        <f t="shared" si="295"/>
        <v>0</v>
      </c>
      <c r="AC680" s="411">
        <f t="shared" si="295"/>
        <v>0</v>
      </c>
      <c r="AD680" s="411">
        <f t="shared" si="295"/>
        <v>0</v>
      </c>
      <c r="AE680" s="411">
        <f t="shared" si="295"/>
        <v>0</v>
      </c>
      <c r="AF680" s="411">
        <f t="shared" si="295"/>
        <v>0</v>
      </c>
      <c r="AG680" s="411">
        <f t="shared" si="295"/>
        <v>0</v>
      </c>
      <c r="AH680" s="411">
        <f t="shared" si="295"/>
        <v>0</v>
      </c>
      <c r="AI680" s="411">
        <f t="shared" si="295"/>
        <v>0</v>
      </c>
      <c r="AJ680" s="411">
        <f t="shared" si="295"/>
        <v>0</v>
      </c>
      <c r="AK680" s="411">
        <f t="shared" si="295"/>
        <v>0</v>
      </c>
      <c r="AL680" s="411">
        <f t="shared" si="295"/>
        <v>0</v>
      </c>
      <c r="AM680" s="306"/>
    </row>
    <row r="681" spans="1:39" ht="15" hidden="1"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hidden="1" outlineLevel="1">
      <c r="A683" s="531"/>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 t="shared" ref="Y683:AL683" si="296">Y682</f>
        <v>0</v>
      </c>
      <c r="Z683" s="411">
        <f t="shared" si="296"/>
        <v>0</v>
      </c>
      <c r="AA683" s="411">
        <f t="shared" si="296"/>
        <v>0</v>
      </c>
      <c r="AB683" s="411">
        <f t="shared" si="296"/>
        <v>0</v>
      </c>
      <c r="AC683" s="411">
        <f t="shared" si="296"/>
        <v>0</v>
      </c>
      <c r="AD683" s="411">
        <f t="shared" si="296"/>
        <v>0</v>
      </c>
      <c r="AE683" s="411">
        <f t="shared" si="296"/>
        <v>0</v>
      </c>
      <c r="AF683" s="411">
        <f t="shared" si="296"/>
        <v>0</v>
      </c>
      <c r="AG683" s="411">
        <f t="shared" si="296"/>
        <v>0</v>
      </c>
      <c r="AH683" s="411">
        <f t="shared" si="296"/>
        <v>0</v>
      </c>
      <c r="AI683" s="411">
        <f t="shared" si="296"/>
        <v>0</v>
      </c>
      <c r="AJ683" s="411">
        <f t="shared" si="296"/>
        <v>0</v>
      </c>
      <c r="AK683" s="411">
        <f t="shared" si="296"/>
        <v>0</v>
      </c>
      <c r="AL683" s="411">
        <f t="shared" si="296"/>
        <v>0</v>
      </c>
      <c r="AM683" s="306"/>
    </row>
    <row r="684" spans="1:39" ht="15" hidden="1"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hidden="1"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 t="shared" ref="Y686:AL686" si="297">Y685</f>
        <v>0</v>
      </c>
      <c r="Z686" s="411">
        <f t="shared" si="297"/>
        <v>0</v>
      </c>
      <c r="AA686" s="411">
        <f t="shared" si="297"/>
        <v>0</v>
      </c>
      <c r="AB686" s="411">
        <f t="shared" si="297"/>
        <v>0</v>
      </c>
      <c r="AC686" s="411">
        <f t="shared" si="297"/>
        <v>0</v>
      </c>
      <c r="AD686" s="411">
        <f t="shared" si="297"/>
        <v>0</v>
      </c>
      <c r="AE686" s="411">
        <f t="shared" si="297"/>
        <v>0</v>
      </c>
      <c r="AF686" s="411">
        <f t="shared" si="297"/>
        <v>0</v>
      </c>
      <c r="AG686" s="411">
        <f t="shared" si="297"/>
        <v>0</v>
      </c>
      <c r="AH686" s="411">
        <f t="shared" si="297"/>
        <v>0</v>
      </c>
      <c r="AI686" s="411">
        <f t="shared" si="297"/>
        <v>0</v>
      </c>
      <c r="AJ686" s="411">
        <f t="shared" si="297"/>
        <v>0</v>
      </c>
      <c r="AK686" s="411">
        <f t="shared" si="297"/>
        <v>0</v>
      </c>
      <c r="AL686" s="411">
        <f t="shared" si="297"/>
        <v>0</v>
      </c>
      <c r="AM686" s="306"/>
    </row>
    <row r="687" spans="1:39" ht="15" hidden="1"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hidden="1"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hidden="1"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 t="shared" ref="Y689:AL689" si="298">Y688</f>
        <v>0</v>
      </c>
      <c r="Z689" s="411">
        <f t="shared" si="298"/>
        <v>0</v>
      </c>
      <c r="AA689" s="411">
        <f t="shared" si="298"/>
        <v>0</v>
      </c>
      <c r="AB689" s="411">
        <f t="shared" si="298"/>
        <v>0</v>
      </c>
      <c r="AC689" s="411">
        <f t="shared" si="298"/>
        <v>0</v>
      </c>
      <c r="AD689" s="411">
        <f t="shared" si="298"/>
        <v>0</v>
      </c>
      <c r="AE689" s="411">
        <f t="shared" si="298"/>
        <v>0</v>
      </c>
      <c r="AF689" s="411">
        <f t="shared" si="298"/>
        <v>0</v>
      </c>
      <c r="AG689" s="411">
        <f t="shared" si="298"/>
        <v>0</v>
      </c>
      <c r="AH689" s="411">
        <f t="shared" si="298"/>
        <v>0</v>
      </c>
      <c r="AI689" s="411">
        <f t="shared" si="298"/>
        <v>0</v>
      </c>
      <c r="AJ689" s="411">
        <f t="shared" si="298"/>
        <v>0</v>
      </c>
      <c r="AK689" s="411">
        <f t="shared" si="298"/>
        <v>0</v>
      </c>
      <c r="AL689" s="411">
        <f t="shared" si="298"/>
        <v>0</v>
      </c>
      <c r="AM689" s="306"/>
    </row>
    <row r="690" spans="1:39" ht="15" hidden="1"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hidden="1"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hidden="1" outlineLevel="1">
      <c r="A692" s="531">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hidden="1" outlineLevel="1">
      <c r="A693" s="531"/>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 t="shared" ref="Y693:AL693" si="299">Y692</f>
        <v>0</v>
      </c>
      <c r="Z693" s="411">
        <f t="shared" si="299"/>
        <v>0</v>
      </c>
      <c r="AA693" s="411">
        <f t="shared" si="299"/>
        <v>0</v>
      </c>
      <c r="AB693" s="411">
        <f t="shared" si="299"/>
        <v>0</v>
      </c>
      <c r="AC693" s="411">
        <f t="shared" si="299"/>
        <v>0</v>
      </c>
      <c r="AD693" s="411">
        <f t="shared" si="299"/>
        <v>0</v>
      </c>
      <c r="AE693" s="411">
        <f t="shared" si="299"/>
        <v>0</v>
      </c>
      <c r="AF693" s="411">
        <f t="shared" si="299"/>
        <v>0</v>
      </c>
      <c r="AG693" s="411">
        <f t="shared" si="299"/>
        <v>0</v>
      </c>
      <c r="AH693" s="411">
        <f t="shared" si="299"/>
        <v>0</v>
      </c>
      <c r="AI693" s="411">
        <f t="shared" si="299"/>
        <v>0</v>
      </c>
      <c r="AJ693" s="411">
        <f t="shared" si="299"/>
        <v>0</v>
      </c>
      <c r="AK693" s="411">
        <f t="shared" si="299"/>
        <v>0</v>
      </c>
      <c r="AL693" s="411">
        <f t="shared" si="299"/>
        <v>0</v>
      </c>
      <c r="AM693" s="306"/>
    </row>
    <row r="694" spans="1:39" ht="15" hidden="1"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hidden="1"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hidden="1"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 t="shared" ref="Y696:AL696" si="300">Y695</f>
        <v>0</v>
      </c>
      <c r="Z696" s="411">
        <f t="shared" si="300"/>
        <v>0</v>
      </c>
      <c r="AA696" s="411">
        <f t="shared" si="300"/>
        <v>0</v>
      </c>
      <c r="AB696" s="411">
        <f t="shared" si="300"/>
        <v>0</v>
      </c>
      <c r="AC696" s="411">
        <f t="shared" si="300"/>
        <v>0</v>
      </c>
      <c r="AD696" s="411">
        <f t="shared" si="300"/>
        <v>0</v>
      </c>
      <c r="AE696" s="411">
        <f t="shared" si="300"/>
        <v>0</v>
      </c>
      <c r="AF696" s="411">
        <f t="shared" si="300"/>
        <v>0</v>
      </c>
      <c r="AG696" s="411">
        <f t="shared" si="300"/>
        <v>0</v>
      </c>
      <c r="AH696" s="411">
        <f t="shared" si="300"/>
        <v>0</v>
      </c>
      <c r="AI696" s="411">
        <f t="shared" si="300"/>
        <v>0</v>
      </c>
      <c r="AJ696" s="411">
        <f t="shared" si="300"/>
        <v>0</v>
      </c>
      <c r="AK696" s="411">
        <f t="shared" si="300"/>
        <v>0</v>
      </c>
      <c r="AL696" s="411">
        <f t="shared" si="300"/>
        <v>0</v>
      </c>
      <c r="AM696" s="306"/>
    </row>
    <row r="697" spans="1:39" ht="15" hidden="1"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hidden="1"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hidden="1"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 t="shared" ref="Y699:AL699" si="301">Y698</f>
        <v>0</v>
      </c>
      <c r="Z699" s="411">
        <f t="shared" si="301"/>
        <v>0</v>
      </c>
      <c r="AA699" s="411">
        <f t="shared" si="301"/>
        <v>0</v>
      </c>
      <c r="AB699" s="411">
        <f t="shared" si="301"/>
        <v>0</v>
      </c>
      <c r="AC699" s="411">
        <f t="shared" si="301"/>
        <v>0</v>
      </c>
      <c r="AD699" s="411">
        <f t="shared" si="301"/>
        <v>0</v>
      </c>
      <c r="AE699" s="411">
        <f t="shared" si="301"/>
        <v>0</v>
      </c>
      <c r="AF699" s="411">
        <f t="shared" si="301"/>
        <v>0</v>
      </c>
      <c r="AG699" s="411">
        <f t="shared" si="301"/>
        <v>0</v>
      </c>
      <c r="AH699" s="411">
        <f t="shared" si="301"/>
        <v>0</v>
      </c>
      <c r="AI699" s="411">
        <f t="shared" si="301"/>
        <v>0</v>
      </c>
      <c r="AJ699" s="411">
        <f t="shared" si="301"/>
        <v>0</v>
      </c>
      <c r="AK699" s="411">
        <f t="shared" si="301"/>
        <v>0</v>
      </c>
      <c r="AL699" s="411">
        <f t="shared" si="301"/>
        <v>0</v>
      </c>
      <c r="AM699" s="306"/>
    </row>
    <row r="700" spans="1:39" ht="15" hidden="1"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hidden="1"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hidden="1" outlineLevel="1">
      <c r="A703" s="531"/>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 t="shared" ref="Y703:AL703" si="302">Y702</f>
        <v>0</v>
      </c>
      <c r="Z703" s="411">
        <f t="shared" si="302"/>
        <v>0</v>
      </c>
      <c r="AA703" s="411">
        <f t="shared" si="302"/>
        <v>0</v>
      </c>
      <c r="AB703" s="411">
        <f t="shared" si="302"/>
        <v>0</v>
      </c>
      <c r="AC703" s="411">
        <f t="shared" si="302"/>
        <v>0</v>
      </c>
      <c r="AD703" s="411">
        <f t="shared" si="302"/>
        <v>0</v>
      </c>
      <c r="AE703" s="411">
        <f t="shared" si="302"/>
        <v>0</v>
      </c>
      <c r="AF703" s="411">
        <f t="shared" si="302"/>
        <v>0</v>
      </c>
      <c r="AG703" s="411">
        <f t="shared" si="302"/>
        <v>0</v>
      </c>
      <c r="AH703" s="411">
        <f t="shared" si="302"/>
        <v>0</v>
      </c>
      <c r="AI703" s="411">
        <f t="shared" si="302"/>
        <v>0</v>
      </c>
      <c r="AJ703" s="411">
        <f t="shared" si="302"/>
        <v>0</v>
      </c>
      <c r="AK703" s="411">
        <f t="shared" si="302"/>
        <v>0</v>
      </c>
      <c r="AL703" s="411">
        <f t="shared" si="302"/>
        <v>0</v>
      </c>
      <c r="AM703" s="306"/>
    </row>
    <row r="704" spans="1:39" ht="15" hidden="1"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hidden="1"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 t="shared" ref="Y706:AL706" si="303">Y705</f>
        <v>0</v>
      </c>
      <c r="Z706" s="411">
        <f t="shared" si="303"/>
        <v>0</v>
      </c>
      <c r="AA706" s="411">
        <f t="shared" si="303"/>
        <v>0</v>
      </c>
      <c r="AB706" s="411">
        <f t="shared" si="303"/>
        <v>0</v>
      </c>
      <c r="AC706" s="411">
        <f t="shared" si="303"/>
        <v>0</v>
      </c>
      <c r="AD706" s="411">
        <f t="shared" si="303"/>
        <v>0</v>
      </c>
      <c r="AE706" s="411">
        <f t="shared" si="303"/>
        <v>0</v>
      </c>
      <c r="AF706" s="411">
        <f t="shared" si="303"/>
        <v>0</v>
      </c>
      <c r="AG706" s="411">
        <f t="shared" si="303"/>
        <v>0</v>
      </c>
      <c r="AH706" s="411">
        <f t="shared" si="303"/>
        <v>0</v>
      </c>
      <c r="AI706" s="411">
        <f t="shared" si="303"/>
        <v>0</v>
      </c>
      <c r="AJ706" s="411">
        <f t="shared" si="303"/>
        <v>0</v>
      </c>
      <c r="AK706" s="411">
        <f t="shared" si="303"/>
        <v>0</v>
      </c>
      <c r="AL706" s="411">
        <f t="shared" si="303"/>
        <v>0</v>
      </c>
      <c r="AM706" s="306"/>
    </row>
    <row r="707" spans="1:39" ht="15" hidden="1"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hidden="1"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hidden="1"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 t="shared" ref="Y709:AL709" si="304">Y708</f>
        <v>0</v>
      </c>
      <c r="Z709" s="411">
        <f t="shared" si="304"/>
        <v>0</v>
      </c>
      <c r="AA709" s="411">
        <f t="shared" si="304"/>
        <v>0</v>
      </c>
      <c r="AB709" s="411">
        <f t="shared" si="304"/>
        <v>0</v>
      </c>
      <c r="AC709" s="411">
        <f t="shared" si="304"/>
        <v>0</v>
      </c>
      <c r="AD709" s="411">
        <f t="shared" si="304"/>
        <v>0</v>
      </c>
      <c r="AE709" s="411">
        <f t="shared" si="304"/>
        <v>0</v>
      </c>
      <c r="AF709" s="411">
        <f t="shared" si="304"/>
        <v>0</v>
      </c>
      <c r="AG709" s="411">
        <f t="shared" si="304"/>
        <v>0</v>
      </c>
      <c r="AH709" s="411">
        <f t="shared" si="304"/>
        <v>0</v>
      </c>
      <c r="AI709" s="411">
        <f t="shared" si="304"/>
        <v>0</v>
      </c>
      <c r="AJ709" s="411">
        <f t="shared" si="304"/>
        <v>0</v>
      </c>
      <c r="AK709" s="411">
        <f t="shared" si="304"/>
        <v>0</v>
      </c>
      <c r="AL709" s="411">
        <f t="shared" si="304"/>
        <v>0</v>
      </c>
      <c r="AM709" s="306"/>
    </row>
    <row r="710" spans="1:39" ht="15" hidden="1"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hidden="1"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 t="shared" ref="Y712:AL712" si="305">Y711</f>
        <v>0</v>
      </c>
      <c r="Z712" s="411">
        <f t="shared" si="305"/>
        <v>0</v>
      </c>
      <c r="AA712" s="411">
        <f t="shared" si="305"/>
        <v>0</v>
      </c>
      <c r="AB712" s="411">
        <f t="shared" si="305"/>
        <v>0</v>
      </c>
      <c r="AC712" s="411">
        <f t="shared" si="305"/>
        <v>0</v>
      </c>
      <c r="AD712" s="411">
        <f t="shared" si="305"/>
        <v>0</v>
      </c>
      <c r="AE712" s="411">
        <f t="shared" si="305"/>
        <v>0</v>
      </c>
      <c r="AF712" s="411">
        <f t="shared" si="305"/>
        <v>0</v>
      </c>
      <c r="AG712" s="411">
        <f t="shared" si="305"/>
        <v>0</v>
      </c>
      <c r="AH712" s="411">
        <f t="shared" si="305"/>
        <v>0</v>
      </c>
      <c r="AI712" s="411">
        <f t="shared" si="305"/>
        <v>0</v>
      </c>
      <c r="AJ712" s="411">
        <f t="shared" si="305"/>
        <v>0</v>
      </c>
      <c r="AK712" s="411">
        <f t="shared" si="305"/>
        <v>0</v>
      </c>
      <c r="AL712" s="411">
        <f t="shared" si="305"/>
        <v>0</v>
      </c>
      <c r="AM712" s="306"/>
    </row>
    <row r="713" spans="1:39" ht="15" hidden="1"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hidden="1"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 t="shared" ref="Y715:AL715" si="306">Y714</f>
        <v>0</v>
      </c>
      <c r="Z715" s="411">
        <f t="shared" si="306"/>
        <v>0</v>
      </c>
      <c r="AA715" s="411">
        <f t="shared" si="306"/>
        <v>0</v>
      </c>
      <c r="AB715" s="411">
        <f t="shared" si="306"/>
        <v>0</v>
      </c>
      <c r="AC715" s="411">
        <f t="shared" si="306"/>
        <v>0</v>
      </c>
      <c r="AD715" s="411">
        <f t="shared" si="306"/>
        <v>0</v>
      </c>
      <c r="AE715" s="411">
        <f t="shared" si="306"/>
        <v>0</v>
      </c>
      <c r="AF715" s="411">
        <f t="shared" si="306"/>
        <v>0</v>
      </c>
      <c r="AG715" s="411">
        <f t="shared" si="306"/>
        <v>0</v>
      </c>
      <c r="AH715" s="411">
        <f t="shared" si="306"/>
        <v>0</v>
      </c>
      <c r="AI715" s="411">
        <f t="shared" si="306"/>
        <v>0</v>
      </c>
      <c r="AJ715" s="411">
        <f t="shared" si="306"/>
        <v>0</v>
      </c>
      <c r="AK715" s="411">
        <f t="shared" si="306"/>
        <v>0</v>
      </c>
      <c r="AL715" s="411">
        <f t="shared" si="306"/>
        <v>0</v>
      </c>
      <c r="AM715" s="306"/>
    </row>
    <row r="716" spans="1:39" ht="15" hidden="1"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hidden="1"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 t="shared" ref="Y718:AL718" si="307">Y717</f>
        <v>0</v>
      </c>
      <c r="Z718" s="411">
        <f t="shared" si="307"/>
        <v>0</v>
      </c>
      <c r="AA718" s="411">
        <f t="shared" si="307"/>
        <v>0</v>
      </c>
      <c r="AB718" s="411">
        <f t="shared" si="307"/>
        <v>0</v>
      </c>
      <c r="AC718" s="411">
        <f t="shared" si="307"/>
        <v>0</v>
      </c>
      <c r="AD718" s="411">
        <f t="shared" si="307"/>
        <v>0</v>
      </c>
      <c r="AE718" s="411">
        <f t="shared" si="307"/>
        <v>0</v>
      </c>
      <c r="AF718" s="411">
        <f t="shared" si="307"/>
        <v>0</v>
      </c>
      <c r="AG718" s="411">
        <f t="shared" si="307"/>
        <v>0</v>
      </c>
      <c r="AH718" s="411">
        <f t="shared" si="307"/>
        <v>0</v>
      </c>
      <c r="AI718" s="411">
        <f t="shared" si="307"/>
        <v>0</v>
      </c>
      <c r="AJ718" s="411">
        <f t="shared" si="307"/>
        <v>0</v>
      </c>
      <c r="AK718" s="411">
        <f t="shared" si="307"/>
        <v>0</v>
      </c>
      <c r="AL718" s="411">
        <f t="shared" si="307"/>
        <v>0</v>
      </c>
      <c r="AM718" s="306"/>
    </row>
    <row r="719" spans="1:39" ht="15" hidden="1"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hidden="1"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hidden="1" outlineLevel="1">
      <c r="A721" s="531"/>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 t="shared" ref="Y721:AL721" si="308">Y720</f>
        <v>0</v>
      </c>
      <c r="Z721" s="411">
        <f t="shared" si="308"/>
        <v>0</v>
      </c>
      <c r="AA721" s="411">
        <f t="shared" si="308"/>
        <v>0</v>
      </c>
      <c r="AB721" s="411">
        <f t="shared" si="308"/>
        <v>0</v>
      </c>
      <c r="AC721" s="411">
        <f t="shared" si="308"/>
        <v>0</v>
      </c>
      <c r="AD721" s="411">
        <f t="shared" si="308"/>
        <v>0</v>
      </c>
      <c r="AE721" s="411">
        <f t="shared" si="308"/>
        <v>0</v>
      </c>
      <c r="AF721" s="411">
        <f t="shared" si="308"/>
        <v>0</v>
      </c>
      <c r="AG721" s="411">
        <f t="shared" si="308"/>
        <v>0</v>
      </c>
      <c r="AH721" s="411">
        <f t="shared" si="308"/>
        <v>0</v>
      </c>
      <c r="AI721" s="411">
        <f t="shared" si="308"/>
        <v>0</v>
      </c>
      <c r="AJ721" s="411">
        <f t="shared" si="308"/>
        <v>0</v>
      </c>
      <c r="AK721" s="411">
        <f t="shared" si="308"/>
        <v>0</v>
      </c>
      <c r="AL721" s="411">
        <f t="shared" si="308"/>
        <v>0</v>
      </c>
      <c r="AM721" s="306"/>
    </row>
    <row r="722" spans="1:39" ht="15" hidden="1"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hidden="1"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hidden="1"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 t="shared" ref="Y724:AL724" si="309">Y723</f>
        <v>0</v>
      </c>
      <c r="Z724" s="411">
        <f t="shared" si="309"/>
        <v>0</v>
      </c>
      <c r="AA724" s="411">
        <f t="shared" si="309"/>
        <v>0</v>
      </c>
      <c r="AB724" s="411">
        <f t="shared" si="309"/>
        <v>0</v>
      </c>
      <c r="AC724" s="411">
        <f t="shared" si="309"/>
        <v>0</v>
      </c>
      <c r="AD724" s="411">
        <f t="shared" si="309"/>
        <v>0</v>
      </c>
      <c r="AE724" s="411">
        <f t="shared" si="309"/>
        <v>0</v>
      </c>
      <c r="AF724" s="411">
        <f t="shared" si="309"/>
        <v>0</v>
      </c>
      <c r="AG724" s="411">
        <f t="shared" si="309"/>
        <v>0</v>
      </c>
      <c r="AH724" s="411">
        <f t="shared" si="309"/>
        <v>0</v>
      </c>
      <c r="AI724" s="411">
        <f t="shared" si="309"/>
        <v>0</v>
      </c>
      <c r="AJ724" s="411">
        <f t="shared" si="309"/>
        <v>0</v>
      </c>
      <c r="AK724" s="411">
        <f t="shared" si="309"/>
        <v>0</v>
      </c>
      <c r="AL724" s="411">
        <f t="shared" si="309"/>
        <v>0</v>
      </c>
      <c r="AM724" s="306"/>
    </row>
    <row r="725" spans="1:39" ht="15" hidden="1"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hidden="1"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 t="shared" ref="Y727:AL727" si="310">Y726</f>
        <v>0</v>
      </c>
      <c r="Z727" s="411">
        <f t="shared" si="310"/>
        <v>0</v>
      </c>
      <c r="AA727" s="411">
        <f t="shared" si="310"/>
        <v>0</v>
      </c>
      <c r="AB727" s="411">
        <f t="shared" si="310"/>
        <v>0</v>
      </c>
      <c r="AC727" s="411">
        <f t="shared" si="310"/>
        <v>0</v>
      </c>
      <c r="AD727" s="411">
        <f t="shared" si="310"/>
        <v>0</v>
      </c>
      <c r="AE727" s="411">
        <f t="shared" si="310"/>
        <v>0</v>
      </c>
      <c r="AF727" s="411">
        <f t="shared" si="310"/>
        <v>0</v>
      </c>
      <c r="AG727" s="411">
        <f t="shared" si="310"/>
        <v>0</v>
      </c>
      <c r="AH727" s="411">
        <f t="shared" si="310"/>
        <v>0</v>
      </c>
      <c r="AI727" s="411">
        <f t="shared" si="310"/>
        <v>0</v>
      </c>
      <c r="AJ727" s="411">
        <f t="shared" si="310"/>
        <v>0</v>
      </c>
      <c r="AK727" s="411">
        <f t="shared" si="310"/>
        <v>0</v>
      </c>
      <c r="AL727" s="411">
        <f t="shared" si="310"/>
        <v>0</v>
      </c>
      <c r="AM727" s="306"/>
    </row>
    <row r="728" spans="1:39" ht="15" hidden="1"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hidden="1"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 t="shared" ref="Y730:AL730" si="311">Y729</f>
        <v>0</v>
      </c>
      <c r="Z730" s="411">
        <f t="shared" si="311"/>
        <v>0</v>
      </c>
      <c r="AA730" s="411">
        <f t="shared" si="311"/>
        <v>0</v>
      </c>
      <c r="AB730" s="411">
        <f t="shared" si="311"/>
        <v>0</v>
      </c>
      <c r="AC730" s="411">
        <f t="shared" si="311"/>
        <v>0</v>
      </c>
      <c r="AD730" s="411">
        <f t="shared" si="311"/>
        <v>0</v>
      </c>
      <c r="AE730" s="411">
        <f t="shared" si="311"/>
        <v>0</v>
      </c>
      <c r="AF730" s="411">
        <f t="shared" si="311"/>
        <v>0</v>
      </c>
      <c r="AG730" s="411">
        <f t="shared" si="311"/>
        <v>0</v>
      </c>
      <c r="AH730" s="411">
        <f t="shared" si="311"/>
        <v>0</v>
      </c>
      <c r="AI730" s="411">
        <f t="shared" si="311"/>
        <v>0</v>
      </c>
      <c r="AJ730" s="411">
        <f t="shared" si="311"/>
        <v>0</v>
      </c>
      <c r="AK730" s="411">
        <f t="shared" si="311"/>
        <v>0</v>
      </c>
      <c r="AL730" s="411">
        <f t="shared" si="311"/>
        <v>0</v>
      </c>
      <c r="AM730" s="306"/>
    </row>
    <row r="731" spans="1:39" ht="15" hidden="1"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hidden="1"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 t="shared" ref="Y733:AL733" si="312">Y732</f>
        <v>0</v>
      </c>
      <c r="Z733" s="411">
        <f t="shared" si="312"/>
        <v>0</v>
      </c>
      <c r="AA733" s="411">
        <f t="shared" si="312"/>
        <v>0</v>
      </c>
      <c r="AB733" s="411">
        <f t="shared" si="312"/>
        <v>0</v>
      </c>
      <c r="AC733" s="411">
        <f t="shared" si="312"/>
        <v>0</v>
      </c>
      <c r="AD733" s="411">
        <f t="shared" si="312"/>
        <v>0</v>
      </c>
      <c r="AE733" s="411">
        <f t="shared" si="312"/>
        <v>0</v>
      </c>
      <c r="AF733" s="411">
        <f t="shared" si="312"/>
        <v>0</v>
      </c>
      <c r="AG733" s="411">
        <f t="shared" si="312"/>
        <v>0</v>
      </c>
      <c r="AH733" s="411">
        <f t="shared" si="312"/>
        <v>0</v>
      </c>
      <c r="AI733" s="411">
        <f t="shared" si="312"/>
        <v>0</v>
      </c>
      <c r="AJ733" s="411">
        <f t="shared" si="312"/>
        <v>0</v>
      </c>
      <c r="AK733" s="411">
        <f t="shared" si="312"/>
        <v>0</v>
      </c>
      <c r="AL733" s="411">
        <f t="shared" si="312"/>
        <v>0</v>
      </c>
      <c r="AM733" s="306"/>
    </row>
    <row r="734" spans="1:39" ht="15" hidden="1"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hidden="1"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 t="shared" ref="Y736:AL736" si="313">Y735</f>
        <v>0</v>
      </c>
      <c r="Z736" s="411">
        <f t="shared" si="313"/>
        <v>0</v>
      </c>
      <c r="AA736" s="411">
        <f t="shared" si="313"/>
        <v>0</v>
      </c>
      <c r="AB736" s="411">
        <f t="shared" si="313"/>
        <v>0</v>
      </c>
      <c r="AC736" s="411">
        <f t="shared" si="313"/>
        <v>0</v>
      </c>
      <c r="AD736" s="411">
        <f t="shared" si="313"/>
        <v>0</v>
      </c>
      <c r="AE736" s="411">
        <f t="shared" si="313"/>
        <v>0</v>
      </c>
      <c r="AF736" s="411">
        <f t="shared" si="313"/>
        <v>0</v>
      </c>
      <c r="AG736" s="411">
        <f t="shared" si="313"/>
        <v>0</v>
      </c>
      <c r="AH736" s="411">
        <f t="shared" si="313"/>
        <v>0</v>
      </c>
      <c r="AI736" s="411">
        <f t="shared" si="313"/>
        <v>0</v>
      </c>
      <c r="AJ736" s="411">
        <f t="shared" si="313"/>
        <v>0</v>
      </c>
      <c r="AK736" s="411">
        <f t="shared" si="313"/>
        <v>0</v>
      </c>
      <c r="AL736" s="411">
        <f t="shared" si="313"/>
        <v>0</v>
      </c>
      <c r="AM736" s="306"/>
    </row>
    <row r="737" spans="1:40" ht="15" hidden="1"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hidden="1"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 t="shared" ref="Y739:AL739" si="314">Y738</f>
        <v>0</v>
      </c>
      <c r="Z739" s="411">
        <f t="shared" si="314"/>
        <v>0</v>
      </c>
      <c r="AA739" s="411">
        <f t="shared" si="314"/>
        <v>0</v>
      </c>
      <c r="AB739" s="411">
        <f t="shared" si="314"/>
        <v>0</v>
      </c>
      <c r="AC739" s="411">
        <f t="shared" si="314"/>
        <v>0</v>
      </c>
      <c r="AD739" s="411">
        <f t="shared" si="314"/>
        <v>0</v>
      </c>
      <c r="AE739" s="411">
        <f t="shared" si="314"/>
        <v>0</v>
      </c>
      <c r="AF739" s="411">
        <f t="shared" si="314"/>
        <v>0</v>
      </c>
      <c r="AG739" s="411">
        <f t="shared" si="314"/>
        <v>0</v>
      </c>
      <c r="AH739" s="411">
        <f t="shared" si="314"/>
        <v>0</v>
      </c>
      <c r="AI739" s="411">
        <f t="shared" si="314"/>
        <v>0</v>
      </c>
      <c r="AJ739" s="411">
        <f t="shared" si="314"/>
        <v>0</v>
      </c>
      <c r="AK739" s="411">
        <f t="shared" si="314"/>
        <v>0</v>
      </c>
      <c r="AL739" s="411">
        <f t="shared" si="314"/>
        <v>0</v>
      </c>
      <c r="AM739" s="306"/>
    </row>
    <row r="740" spans="1:40" ht="15" hidden="1"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hidden="1"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 t="shared" ref="Y742:AL742" si="315">Y741</f>
        <v>0</v>
      </c>
      <c r="Z742" s="411">
        <f t="shared" si="315"/>
        <v>0</v>
      </c>
      <c r="AA742" s="411">
        <f t="shared" si="315"/>
        <v>0</v>
      </c>
      <c r="AB742" s="411">
        <f t="shared" si="315"/>
        <v>0</v>
      </c>
      <c r="AC742" s="411">
        <f t="shared" si="315"/>
        <v>0</v>
      </c>
      <c r="AD742" s="411">
        <f t="shared" si="315"/>
        <v>0</v>
      </c>
      <c r="AE742" s="411">
        <f t="shared" si="315"/>
        <v>0</v>
      </c>
      <c r="AF742" s="411">
        <f t="shared" si="315"/>
        <v>0</v>
      </c>
      <c r="AG742" s="411">
        <f t="shared" si="315"/>
        <v>0</v>
      </c>
      <c r="AH742" s="411">
        <f t="shared" si="315"/>
        <v>0</v>
      </c>
      <c r="AI742" s="411">
        <f t="shared" si="315"/>
        <v>0</v>
      </c>
      <c r="AJ742" s="411">
        <f t="shared" si="315"/>
        <v>0</v>
      </c>
      <c r="AK742" s="411">
        <f t="shared" si="315"/>
        <v>0</v>
      </c>
      <c r="AL742" s="411">
        <f t="shared" si="315"/>
        <v>0</v>
      </c>
      <c r="AM742" s="306"/>
    </row>
    <row r="743" spans="1:40" ht="15" hidden="1"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2.98E-2</v>
      </c>
      <c r="Z747" s="341">
        <f>HLOOKUP(Z$35,'3.  Distribution Rates'!$C$122:$P$133,10,FALSE)</f>
        <v>0.14019999999999999</v>
      </c>
      <c r="AA747" s="341">
        <f>HLOOKUP(AA$35,'3.  Distribution Rates'!$C$122:$P$133,10,FALSE)</f>
        <v>3.2629000000000001</v>
      </c>
      <c r="AB747" s="341">
        <f>HLOOKUP(AB$35,'3.  Distribution Rates'!$C$122:$P$133,10,FALSE)</f>
        <v>0.23899999999999999</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2416.9678312700089</v>
      </c>
      <c r="Z748" s="378">
        <f>'4.  2011-2014 LRAM'!Z141*Z747</f>
        <v>681.61975343113045</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7">
        <f t="shared" ref="AM748:AM755" si="316">SUM(Y748:AL748)</f>
        <v>3098.5875847011393</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1731.1483933371042</v>
      </c>
      <c r="Z749" s="378">
        <f>'4.  2011-2014 LRAM'!Z270*Z747</f>
        <v>303.30174850208186</v>
      </c>
      <c r="AA749" s="378">
        <f>'4.  2011-2014 LRAM'!AA270*AA747</f>
        <v>1110.9095290246562</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7">
        <f t="shared" si="316"/>
        <v>3145.3596708638424</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7649.2079161849906</v>
      </c>
      <c r="Z750" s="378">
        <f>'4.  2011-2014 LRAM'!Z399*Z747</f>
        <v>409.62223288637847</v>
      </c>
      <c r="AA750" s="378">
        <f>'4.  2011-2014 LRAM'!AA399*AA747</f>
        <v>769.6286864401967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7">
        <f t="shared" si="316"/>
        <v>8828.4588355115666</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16147.879294697734</v>
      </c>
      <c r="Z751" s="378">
        <f>'4.  2011-2014 LRAM'!Z529*Z747</f>
        <v>2856.0258874640858</v>
      </c>
      <c r="AA751" s="378">
        <f>'4.  2011-2014 LRAM'!AA529*AA747</f>
        <v>1054.5156287686941</v>
      </c>
      <c r="AB751" s="378">
        <f>'4.  2011-2014 LRAM'!AB529*AB747</f>
        <v>2490.8558372411999</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7">
        <f t="shared" si="316"/>
        <v>22549.276648171715</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317">Y210*Y747</f>
        <v>19792.749463280001</v>
      </c>
      <c r="Z752" s="378">
        <f t="shared" si="317"/>
        <v>3452.5652000000005</v>
      </c>
      <c r="AA752" s="378">
        <f t="shared" si="317"/>
        <v>31.85912639845824</v>
      </c>
      <c r="AB752" s="378">
        <f t="shared" si="317"/>
        <v>52611.063594799998</v>
      </c>
      <c r="AC752" s="378">
        <f t="shared" si="317"/>
        <v>0</v>
      </c>
      <c r="AD752" s="378">
        <f t="shared" si="317"/>
        <v>0</v>
      </c>
      <c r="AE752" s="378">
        <f t="shared" si="317"/>
        <v>0</v>
      </c>
      <c r="AF752" s="378">
        <f t="shared" si="317"/>
        <v>0</v>
      </c>
      <c r="AG752" s="378">
        <f t="shared" si="317"/>
        <v>0</v>
      </c>
      <c r="AH752" s="378">
        <f t="shared" si="317"/>
        <v>0</v>
      </c>
      <c r="AI752" s="378">
        <f t="shared" si="317"/>
        <v>0</v>
      </c>
      <c r="AJ752" s="378">
        <f t="shared" si="317"/>
        <v>0</v>
      </c>
      <c r="AK752" s="378">
        <f t="shared" si="317"/>
        <v>0</v>
      </c>
      <c r="AL752" s="378">
        <f t="shared" si="317"/>
        <v>0</v>
      </c>
      <c r="AM752" s="627">
        <f t="shared" si="316"/>
        <v>75888.23738447846</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Y393*Y747</f>
        <v>40492.055895599995</v>
      </c>
      <c r="Z753" s="378">
        <f t="shared" ref="Z753:AL753" si="318">Z393*Z747</f>
        <v>9436.5731880000003</v>
      </c>
      <c r="AA753" s="378">
        <f t="shared" si="318"/>
        <v>88.962785046710408</v>
      </c>
      <c r="AB753" s="378">
        <f t="shared" si="318"/>
        <v>0</v>
      </c>
      <c r="AC753" s="378">
        <f t="shared" si="318"/>
        <v>0</v>
      </c>
      <c r="AD753" s="378">
        <f t="shared" si="318"/>
        <v>0</v>
      </c>
      <c r="AE753" s="378">
        <f t="shared" si="318"/>
        <v>0</v>
      </c>
      <c r="AF753" s="378">
        <f t="shared" si="318"/>
        <v>0</v>
      </c>
      <c r="AG753" s="378">
        <f t="shared" si="318"/>
        <v>0</v>
      </c>
      <c r="AH753" s="378">
        <f t="shared" si="318"/>
        <v>0</v>
      </c>
      <c r="AI753" s="378">
        <f t="shared" si="318"/>
        <v>0</v>
      </c>
      <c r="AJ753" s="378">
        <f t="shared" si="318"/>
        <v>0</v>
      </c>
      <c r="AK753" s="378">
        <f t="shared" si="318"/>
        <v>0</v>
      </c>
      <c r="AL753" s="378">
        <f t="shared" si="318"/>
        <v>0</v>
      </c>
      <c r="AM753" s="627">
        <f t="shared" si="316"/>
        <v>50017.591868646705</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319">Y576*Y747</f>
        <v>60344.866889359997</v>
      </c>
      <c r="Z754" s="378">
        <f t="shared" si="319"/>
        <v>12499.188912000001</v>
      </c>
      <c r="AA754" s="378">
        <f t="shared" si="319"/>
        <v>465.26301056606786</v>
      </c>
      <c r="AB754" s="378">
        <f t="shared" si="319"/>
        <v>18163.787768000002</v>
      </c>
      <c r="AC754" s="378">
        <f t="shared" si="319"/>
        <v>0</v>
      </c>
      <c r="AD754" s="378">
        <f t="shared" si="319"/>
        <v>0</v>
      </c>
      <c r="AE754" s="378">
        <f t="shared" si="319"/>
        <v>0</v>
      </c>
      <c r="AF754" s="378">
        <f t="shared" si="319"/>
        <v>0</v>
      </c>
      <c r="AG754" s="378">
        <f t="shared" si="319"/>
        <v>0</v>
      </c>
      <c r="AH754" s="378">
        <f t="shared" si="319"/>
        <v>0</v>
      </c>
      <c r="AI754" s="378">
        <f t="shared" si="319"/>
        <v>0</v>
      </c>
      <c r="AJ754" s="378">
        <f t="shared" si="319"/>
        <v>0</v>
      </c>
      <c r="AK754" s="378">
        <f t="shared" si="319"/>
        <v>0</v>
      </c>
      <c r="AL754" s="378">
        <f t="shared" si="319"/>
        <v>0</v>
      </c>
      <c r="AM754" s="627">
        <f t="shared" si="316"/>
        <v>91473.106579926069</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320">Z744*Z747</f>
        <v>0</v>
      </c>
      <c r="AA755" s="378">
        <f t="shared" si="320"/>
        <v>0</v>
      </c>
      <c r="AB755" s="378">
        <f t="shared" si="320"/>
        <v>0</v>
      </c>
      <c r="AC755" s="378">
        <f t="shared" si="320"/>
        <v>0</v>
      </c>
      <c r="AD755" s="378">
        <f t="shared" si="320"/>
        <v>0</v>
      </c>
      <c r="AE755" s="378">
        <f t="shared" si="320"/>
        <v>0</v>
      </c>
      <c r="AF755" s="378">
        <f t="shared" si="320"/>
        <v>0</v>
      </c>
      <c r="AG755" s="378">
        <f t="shared" si="320"/>
        <v>0</v>
      </c>
      <c r="AH755" s="378">
        <f t="shared" si="320"/>
        <v>0</v>
      </c>
      <c r="AI755" s="378">
        <f t="shared" si="320"/>
        <v>0</v>
      </c>
      <c r="AJ755" s="378">
        <f t="shared" si="320"/>
        <v>0</v>
      </c>
      <c r="AK755" s="378">
        <f t="shared" si="320"/>
        <v>0</v>
      </c>
      <c r="AL755" s="378">
        <f t="shared" si="320"/>
        <v>0</v>
      </c>
      <c r="AM755" s="627">
        <f t="shared" si="316"/>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148574.87568372983</v>
      </c>
      <c r="Z756" s="346">
        <f t="shared" ref="Z756:AE756" si="321">SUM(Z748:Z755)</f>
        <v>29638.896922283679</v>
      </c>
      <c r="AA756" s="346">
        <f t="shared" si="321"/>
        <v>3521.1387662447833</v>
      </c>
      <c r="AB756" s="346">
        <f t="shared" si="321"/>
        <v>73265.707200041201</v>
      </c>
      <c r="AC756" s="346">
        <f t="shared" si="321"/>
        <v>0</v>
      </c>
      <c r="AD756" s="346">
        <f t="shared" si="321"/>
        <v>0</v>
      </c>
      <c r="AE756" s="346">
        <f t="shared" si="321"/>
        <v>0</v>
      </c>
      <c r="AF756" s="346">
        <f t="shared" ref="AF756:AL756" si="322">SUM(AF748:AF755)</f>
        <v>0</v>
      </c>
      <c r="AG756" s="346">
        <f t="shared" si="322"/>
        <v>0</v>
      </c>
      <c r="AH756" s="346">
        <f t="shared" si="322"/>
        <v>0</v>
      </c>
      <c r="AI756" s="346">
        <f t="shared" si="322"/>
        <v>0</v>
      </c>
      <c r="AJ756" s="346">
        <f t="shared" si="322"/>
        <v>0</v>
      </c>
      <c r="AK756" s="346">
        <f t="shared" si="322"/>
        <v>0</v>
      </c>
      <c r="AL756" s="346">
        <f t="shared" si="322"/>
        <v>0</v>
      </c>
      <c r="AM756" s="407">
        <f>SUM(AM748:AM755)</f>
        <v>255000.61857229951</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323">Z745*Z747</f>
        <v>0</v>
      </c>
      <c r="AA757" s="347">
        <f t="shared" si="323"/>
        <v>0</v>
      </c>
      <c r="AB757" s="347">
        <f t="shared" si="323"/>
        <v>0</v>
      </c>
      <c r="AC757" s="347">
        <f t="shared" si="323"/>
        <v>0</v>
      </c>
      <c r="AD757" s="347">
        <f t="shared" si="323"/>
        <v>0</v>
      </c>
      <c r="AE757" s="347">
        <f t="shared" si="323"/>
        <v>0</v>
      </c>
      <c r="AF757" s="347">
        <f t="shared" ref="AF757:AL757" si="324">AF745*AF747</f>
        <v>0</v>
      </c>
      <c r="AG757" s="347">
        <f t="shared" si="324"/>
        <v>0</v>
      </c>
      <c r="AH757" s="347">
        <f t="shared" si="324"/>
        <v>0</v>
      </c>
      <c r="AI757" s="347">
        <f t="shared" si="324"/>
        <v>0</v>
      </c>
      <c r="AJ757" s="347">
        <f t="shared" si="324"/>
        <v>0</v>
      </c>
      <c r="AK757" s="347">
        <f t="shared" si="324"/>
        <v>0</v>
      </c>
      <c r="AL757" s="347">
        <f t="shared" si="324"/>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255000.61857229951</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325">IF(AA585="kw",SUMPRODUCT($N$587:$N$742,$P$587:$P$742,AA587:AA742),SUMPRODUCT($E$587:$E$742,AA587:AA742))</f>
        <v>0</v>
      </c>
      <c r="AB760" s="291">
        <f t="shared" si="325"/>
        <v>0</v>
      </c>
      <c r="AC760" s="291">
        <f t="shared" si="325"/>
        <v>0</v>
      </c>
      <c r="AD760" s="291">
        <f t="shared" si="325"/>
        <v>0</v>
      </c>
      <c r="AE760" s="291">
        <f t="shared" si="325"/>
        <v>0</v>
      </c>
      <c r="AF760" s="291">
        <f t="shared" si="325"/>
        <v>0</v>
      </c>
      <c r="AG760" s="291">
        <f t="shared" si="325"/>
        <v>0</v>
      </c>
      <c r="AH760" s="291">
        <f t="shared" si="325"/>
        <v>0</v>
      </c>
      <c r="AI760" s="291">
        <f t="shared" si="325"/>
        <v>0</v>
      </c>
      <c r="AJ760" s="291">
        <f t="shared" si="325"/>
        <v>0</v>
      </c>
      <c r="AK760" s="291">
        <f t="shared" si="325"/>
        <v>0</v>
      </c>
      <c r="AL760" s="291">
        <f t="shared" si="325"/>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326">IF(AA585="kw",SUMPRODUCT($N$587:$N$742,$Q$587:$Q$742,AA587:AA742),SUMPRODUCT($F$587:$F$742,AA587:AA742))</f>
        <v>0</v>
      </c>
      <c r="AB761" s="326">
        <f t="shared" si="326"/>
        <v>0</v>
      </c>
      <c r="AC761" s="326">
        <f t="shared" si="326"/>
        <v>0</v>
      </c>
      <c r="AD761" s="326">
        <f t="shared" si="326"/>
        <v>0</v>
      </c>
      <c r="AE761" s="326">
        <f t="shared" si="326"/>
        <v>0</v>
      </c>
      <c r="AF761" s="326">
        <f t="shared" si="326"/>
        <v>0</v>
      </c>
      <c r="AG761" s="326">
        <f t="shared" si="326"/>
        <v>0</v>
      </c>
      <c r="AH761" s="326">
        <f t="shared" si="326"/>
        <v>0</v>
      </c>
      <c r="AI761" s="326">
        <f t="shared" si="326"/>
        <v>0</v>
      </c>
      <c r="AJ761" s="326">
        <f t="shared" si="326"/>
        <v>0</v>
      </c>
      <c r="AK761" s="326">
        <f t="shared" si="326"/>
        <v>0</v>
      </c>
      <c r="AL761" s="326">
        <f t="shared" si="326"/>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88" t="s">
        <v>526</v>
      </c>
      <c r="E765" s="253"/>
      <c r="F765" s="588"/>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5" t="s">
        <v>211</v>
      </c>
      <c r="C766" s="827" t="s">
        <v>33</v>
      </c>
      <c r="D766" s="284" t="s">
        <v>422</v>
      </c>
      <c r="E766" s="829" t="s">
        <v>209</v>
      </c>
      <c r="F766" s="830"/>
      <c r="G766" s="830"/>
      <c r="H766" s="830"/>
      <c r="I766" s="830"/>
      <c r="J766" s="830"/>
      <c r="K766" s="830"/>
      <c r="L766" s="830"/>
      <c r="M766" s="831"/>
      <c r="N766" s="832" t="s">
        <v>213</v>
      </c>
      <c r="O766" s="284" t="s">
        <v>423</v>
      </c>
      <c r="P766" s="829" t="s">
        <v>212</v>
      </c>
      <c r="Q766" s="830"/>
      <c r="R766" s="830"/>
      <c r="S766" s="830"/>
      <c r="T766" s="830"/>
      <c r="U766" s="830"/>
      <c r="V766" s="830"/>
      <c r="W766" s="830"/>
      <c r="X766" s="831"/>
      <c r="Y766" s="822" t="s">
        <v>243</v>
      </c>
      <c r="Z766" s="823"/>
      <c r="AA766" s="823"/>
      <c r="AB766" s="823"/>
      <c r="AC766" s="823"/>
      <c r="AD766" s="823"/>
      <c r="AE766" s="823"/>
      <c r="AF766" s="823"/>
      <c r="AG766" s="823"/>
      <c r="AH766" s="823"/>
      <c r="AI766" s="823"/>
      <c r="AJ766" s="823"/>
      <c r="AK766" s="823"/>
      <c r="AL766" s="823"/>
      <c r="AM766" s="824"/>
    </row>
    <row r="767" spans="1:40" ht="65.25" customHeight="1">
      <c r="B767" s="826"/>
      <c r="C767" s="828"/>
      <c r="D767" s="285">
        <v>2019</v>
      </c>
      <c r="E767" s="285">
        <v>2020</v>
      </c>
      <c r="F767" s="285">
        <v>2021</v>
      </c>
      <c r="G767" s="285">
        <v>2022</v>
      </c>
      <c r="H767" s="285">
        <v>2023</v>
      </c>
      <c r="I767" s="285">
        <v>2024</v>
      </c>
      <c r="J767" s="285">
        <v>2025</v>
      </c>
      <c r="K767" s="285">
        <v>2026</v>
      </c>
      <c r="L767" s="285">
        <v>2027</v>
      </c>
      <c r="M767" s="285">
        <v>2028</v>
      </c>
      <c r="N767" s="833"/>
      <c r="O767" s="285">
        <v>2019</v>
      </c>
      <c r="P767" s="285">
        <v>2020</v>
      </c>
      <c r="Q767" s="285">
        <v>2021</v>
      </c>
      <c r="R767" s="285">
        <v>2022</v>
      </c>
      <c r="S767" s="285">
        <v>2023</v>
      </c>
      <c r="T767" s="285">
        <v>2024</v>
      </c>
      <c r="U767" s="285">
        <v>2025</v>
      </c>
      <c r="V767" s="285">
        <v>2026</v>
      </c>
      <c r="W767" s="285">
        <v>2027</v>
      </c>
      <c r="X767" s="285">
        <v>2028</v>
      </c>
      <c r="Y767" s="285" t="str">
        <f>'1.  LRAMVA Summary'!D52</f>
        <v>R1 (kWh)</v>
      </c>
      <c r="Z767" s="285" t="str">
        <f>'1.  LRAMVA Summary'!E52</f>
        <v>Seasonal (kWh)</v>
      </c>
      <c r="AA767" s="285" t="str">
        <f>'1.  LRAMVA Summary'!F52</f>
        <v>R2 (kW)</v>
      </c>
      <c r="AB767" s="285" t="str">
        <f>'1.  LRAMVA Summary'!G52</f>
        <v>Street Lights (kWh)</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hidden="1"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hidden="1"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hidden="1" outlineLevel="1">
      <c r="A771" s="531"/>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 t="shared" ref="Y771:AL771" si="327">Y770</f>
        <v>0</v>
      </c>
      <c r="Z771" s="411">
        <f t="shared" si="327"/>
        <v>0</v>
      </c>
      <c r="AA771" s="411">
        <f t="shared" si="327"/>
        <v>0</v>
      </c>
      <c r="AB771" s="411">
        <f t="shared" si="327"/>
        <v>0</v>
      </c>
      <c r="AC771" s="411">
        <f t="shared" si="327"/>
        <v>0</v>
      </c>
      <c r="AD771" s="411">
        <f t="shared" si="327"/>
        <v>0</v>
      </c>
      <c r="AE771" s="411">
        <f t="shared" si="327"/>
        <v>0</v>
      </c>
      <c r="AF771" s="411">
        <f t="shared" si="327"/>
        <v>0</v>
      </c>
      <c r="AG771" s="411">
        <f t="shared" si="327"/>
        <v>0</v>
      </c>
      <c r="AH771" s="411">
        <f t="shared" si="327"/>
        <v>0</v>
      </c>
      <c r="AI771" s="411">
        <f t="shared" si="327"/>
        <v>0</v>
      </c>
      <c r="AJ771" s="411">
        <f t="shared" si="327"/>
        <v>0</v>
      </c>
      <c r="AK771" s="411">
        <f t="shared" si="327"/>
        <v>0</v>
      </c>
      <c r="AL771" s="411">
        <f t="shared" si="327"/>
        <v>0</v>
      </c>
      <c r="AM771" s="297"/>
    </row>
    <row r="772" spans="1:39" ht="15.6" hidden="1"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hidden="1"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hidden="1" outlineLevel="1">
      <c r="A774" s="531"/>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 t="shared" ref="Y774:AL774" si="328">Y773</f>
        <v>0</v>
      </c>
      <c r="Z774" s="411">
        <f t="shared" si="328"/>
        <v>0</v>
      </c>
      <c r="AA774" s="411">
        <f t="shared" si="328"/>
        <v>0</v>
      </c>
      <c r="AB774" s="411">
        <f t="shared" si="328"/>
        <v>0</v>
      </c>
      <c r="AC774" s="411">
        <f t="shared" si="328"/>
        <v>0</v>
      </c>
      <c r="AD774" s="411">
        <f t="shared" si="328"/>
        <v>0</v>
      </c>
      <c r="AE774" s="411">
        <f t="shared" si="328"/>
        <v>0</v>
      </c>
      <c r="AF774" s="411">
        <f t="shared" si="328"/>
        <v>0</v>
      </c>
      <c r="AG774" s="411">
        <f t="shared" si="328"/>
        <v>0</v>
      </c>
      <c r="AH774" s="411">
        <f t="shared" si="328"/>
        <v>0</v>
      </c>
      <c r="AI774" s="411">
        <f t="shared" si="328"/>
        <v>0</v>
      </c>
      <c r="AJ774" s="411">
        <f t="shared" si="328"/>
        <v>0</v>
      </c>
      <c r="AK774" s="411">
        <f t="shared" si="328"/>
        <v>0</v>
      </c>
      <c r="AL774" s="411">
        <f t="shared" si="328"/>
        <v>0</v>
      </c>
      <c r="AM774" s="297"/>
    </row>
    <row r="775" spans="1:39" ht="15.6" hidden="1"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hidden="1"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hidden="1" outlineLevel="1">
      <c r="A777" s="531"/>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 t="shared" ref="Y777:AL777" si="329">Y776</f>
        <v>0</v>
      </c>
      <c r="Z777" s="411">
        <f t="shared" si="329"/>
        <v>0</v>
      </c>
      <c r="AA777" s="411">
        <f t="shared" si="329"/>
        <v>0</v>
      </c>
      <c r="AB777" s="411">
        <f t="shared" si="329"/>
        <v>0</v>
      </c>
      <c r="AC777" s="411">
        <f t="shared" si="329"/>
        <v>0</v>
      </c>
      <c r="AD777" s="411">
        <f t="shared" si="329"/>
        <v>0</v>
      </c>
      <c r="AE777" s="411">
        <f t="shared" si="329"/>
        <v>0</v>
      </c>
      <c r="AF777" s="411">
        <f t="shared" si="329"/>
        <v>0</v>
      </c>
      <c r="AG777" s="411">
        <f t="shared" si="329"/>
        <v>0</v>
      </c>
      <c r="AH777" s="411">
        <f t="shared" si="329"/>
        <v>0</v>
      </c>
      <c r="AI777" s="411">
        <f t="shared" si="329"/>
        <v>0</v>
      </c>
      <c r="AJ777" s="411">
        <f t="shared" si="329"/>
        <v>0</v>
      </c>
      <c r="AK777" s="411">
        <f t="shared" si="329"/>
        <v>0</v>
      </c>
      <c r="AL777" s="411">
        <f t="shared" si="329"/>
        <v>0</v>
      </c>
      <c r="AM777" s="297"/>
    </row>
    <row r="778" spans="1:39" ht="15" hidden="1"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hidden="1" outlineLevel="1">
      <c r="A779" s="531">
        <v>4</v>
      </c>
      <c r="B779" s="519"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hidden="1" outlineLevel="1">
      <c r="A780" s="531"/>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 t="shared" ref="Y780:AL780" si="330">Y779</f>
        <v>0</v>
      </c>
      <c r="Z780" s="411">
        <f t="shared" si="330"/>
        <v>0</v>
      </c>
      <c r="AA780" s="411">
        <f t="shared" si="330"/>
        <v>0</v>
      </c>
      <c r="AB780" s="411">
        <f t="shared" si="330"/>
        <v>0</v>
      </c>
      <c r="AC780" s="411">
        <f t="shared" si="330"/>
        <v>0</v>
      </c>
      <c r="AD780" s="411">
        <f t="shared" si="330"/>
        <v>0</v>
      </c>
      <c r="AE780" s="411">
        <f t="shared" si="330"/>
        <v>0</v>
      </c>
      <c r="AF780" s="411">
        <f t="shared" si="330"/>
        <v>0</v>
      </c>
      <c r="AG780" s="411">
        <f t="shared" si="330"/>
        <v>0</v>
      </c>
      <c r="AH780" s="411">
        <f t="shared" si="330"/>
        <v>0</v>
      </c>
      <c r="AI780" s="411">
        <f t="shared" si="330"/>
        <v>0</v>
      </c>
      <c r="AJ780" s="411">
        <f t="shared" si="330"/>
        <v>0</v>
      </c>
      <c r="AK780" s="411">
        <f t="shared" si="330"/>
        <v>0</v>
      </c>
      <c r="AL780" s="411">
        <f t="shared" si="330"/>
        <v>0</v>
      </c>
      <c r="AM780" s="297"/>
    </row>
    <row r="781" spans="1:39" ht="15" hidden="1"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1"/>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 t="shared" ref="Y783:AL783" si="331">Y782</f>
        <v>0</v>
      </c>
      <c r="Z783" s="411">
        <f t="shared" si="331"/>
        <v>0</v>
      </c>
      <c r="AA783" s="411">
        <f t="shared" si="331"/>
        <v>0</v>
      </c>
      <c r="AB783" s="411">
        <f t="shared" si="331"/>
        <v>0</v>
      </c>
      <c r="AC783" s="411">
        <f t="shared" si="331"/>
        <v>0</v>
      </c>
      <c r="AD783" s="411">
        <f t="shared" si="331"/>
        <v>0</v>
      </c>
      <c r="AE783" s="411">
        <f t="shared" si="331"/>
        <v>0</v>
      </c>
      <c r="AF783" s="411">
        <f t="shared" si="331"/>
        <v>0</v>
      </c>
      <c r="AG783" s="411">
        <f t="shared" si="331"/>
        <v>0</v>
      </c>
      <c r="AH783" s="411">
        <f t="shared" si="331"/>
        <v>0</v>
      </c>
      <c r="AI783" s="411">
        <f t="shared" si="331"/>
        <v>0</v>
      </c>
      <c r="AJ783" s="411">
        <f t="shared" si="331"/>
        <v>0</v>
      </c>
      <c r="AK783" s="411">
        <f t="shared" si="331"/>
        <v>0</v>
      </c>
      <c r="AL783" s="411">
        <f t="shared" si="331"/>
        <v>0</v>
      </c>
      <c r="AM783" s="297"/>
    </row>
    <row r="784" spans="1:39" ht="15" hidden="1"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hidden="1"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hidden="1"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hidden="1"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 t="shared" ref="Y787:AL787" si="332">Y786</f>
        <v>0</v>
      </c>
      <c r="Z787" s="411">
        <f t="shared" si="332"/>
        <v>0</v>
      </c>
      <c r="AA787" s="411">
        <f t="shared" si="332"/>
        <v>0</v>
      </c>
      <c r="AB787" s="411">
        <f t="shared" si="332"/>
        <v>0</v>
      </c>
      <c r="AC787" s="411">
        <f t="shared" si="332"/>
        <v>0</v>
      </c>
      <c r="AD787" s="411">
        <f t="shared" si="332"/>
        <v>0</v>
      </c>
      <c r="AE787" s="411">
        <f t="shared" si="332"/>
        <v>0</v>
      </c>
      <c r="AF787" s="411">
        <f t="shared" si="332"/>
        <v>0</v>
      </c>
      <c r="AG787" s="411">
        <f t="shared" si="332"/>
        <v>0</v>
      </c>
      <c r="AH787" s="411">
        <f t="shared" si="332"/>
        <v>0</v>
      </c>
      <c r="AI787" s="411">
        <f t="shared" si="332"/>
        <v>0</v>
      </c>
      <c r="AJ787" s="411">
        <f t="shared" si="332"/>
        <v>0</v>
      </c>
      <c r="AK787" s="411">
        <f t="shared" si="332"/>
        <v>0</v>
      </c>
      <c r="AL787" s="411">
        <f t="shared" si="332"/>
        <v>0</v>
      </c>
      <c r="AM787" s="311"/>
    </row>
    <row r="788" spans="1:39" ht="15" hidden="1"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 t="shared" ref="Y790:AL790" si="333">Y789</f>
        <v>0</v>
      </c>
      <c r="Z790" s="411">
        <f t="shared" si="333"/>
        <v>0</v>
      </c>
      <c r="AA790" s="411">
        <f t="shared" si="333"/>
        <v>0</v>
      </c>
      <c r="AB790" s="411">
        <f t="shared" si="333"/>
        <v>0</v>
      </c>
      <c r="AC790" s="411">
        <f t="shared" si="333"/>
        <v>0</v>
      </c>
      <c r="AD790" s="411">
        <f t="shared" si="333"/>
        <v>0</v>
      </c>
      <c r="AE790" s="411">
        <f t="shared" si="333"/>
        <v>0</v>
      </c>
      <c r="AF790" s="411">
        <f t="shared" si="333"/>
        <v>0</v>
      </c>
      <c r="AG790" s="411">
        <f t="shared" si="333"/>
        <v>0</v>
      </c>
      <c r="AH790" s="411">
        <f t="shared" si="333"/>
        <v>0</v>
      </c>
      <c r="AI790" s="411">
        <f t="shared" si="333"/>
        <v>0</v>
      </c>
      <c r="AJ790" s="411">
        <f t="shared" si="333"/>
        <v>0</v>
      </c>
      <c r="AK790" s="411">
        <f t="shared" si="333"/>
        <v>0</v>
      </c>
      <c r="AL790" s="411">
        <f t="shared" si="333"/>
        <v>0</v>
      </c>
      <c r="AM790" s="311"/>
    </row>
    <row r="791" spans="1:39" ht="15" hidden="1"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 t="shared" ref="Y793:AL793" si="334">Y792</f>
        <v>0</v>
      </c>
      <c r="Z793" s="411">
        <f t="shared" si="334"/>
        <v>0</v>
      </c>
      <c r="AA793" s="411">
        <f t="shared" si="334"/>
        <v>0</v>
      </c>
      <c r="AB793" s="411">
        <f t="shared" si="334"/>
        <v>0</v>
      </c>
      <c r="AC793" s="411">
        <f t="shared" si="334"/>
        <v>0</v>
      </c>
      <c r="AD793" s="411">
        <f t="shared" si="334"/>
        <v>0</v>
      </c>
      <c r="AE793" s="411">
        <f t="shared" si="334"/>
        <v>0</v>
      </c>
      <c r="AF793" s="411">
        <f t="shared" si="334"/>
        <v>0</v>
      </c>
      <c r="AG793" s="411">
        <f t="shared" si="334"/>
        <v>0</v>
      </c>
      <c r="AH793" s="411">
        <f t="shared" si="334"/>
        <v>0</v>
      </c>
      <c r="AI793" s="411">
        <f t="shared" si="334"/>
        <v>0</v>
      </c>
      <c r="AJ793" s="411">
        <f t="shared" si="334"/>
        <v>0</v>
      </c>
      <c r="AK793" s="411">
        <f t="shared" si="334"/>
        <v>0</v>
      </c>
      <c r="AL793" s="411">
        <f t="shared" si="334"/>
        <v>0</v>
      </c>
      <c r="AM793" s="311"/>
    </row>
    <row r="794" spans="1:39" ht="15" hidden="1"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 t="shared" ref="Y796:AL796" si="335">Y795</f>
        <v>0</v>
      </c>
      <c r="Z796" s="411">
        <f t="shared" si="335"/>
        <v>0</v>
      </c>
      <c r="AA796" s="411">
        <f t="shared" si="335"/>
        <v>0</v>
      </c>
      <c r="AB796" s="411">
        <f t="shared" si="335"/>
        <v>0</v>
      </c>
      <c r="AC796" s="411">
        <f t="shared" si="335"/>
        <v>0</v>
      </c>
      <c r="AD796" s="411">
        <f t="shared" si="335"/>
        <v>0</v>
      </c>
      <c r="AE796" s="411">
        <f t="shared" si="335"/>
        <v>0</v>
      </c>
      <c r="AF796" s="411">
        <f t="shared" si="335"/>
        <v>0</v>
      </c>
      <c r="AG796" s="411">
        <f t="shared" si="335"/>
        <v>0</v>
      </c>
      <c r="AH796" s="411">
        <f t="shared" si="335"/>
        <v>0</v>
      </c>
      <c r="AI796" s="411">
        <f t="shared" si="335"/>
        <v>0</v>
      </c>
      <c r="AJ796" s="411">
        <f t="shared" si="335"/>
        <v>0</v>
      </c>
      <c r="AK796" s="411">
        <f t="shared" si="335"/>
        <v>0</v>
      </c>
      <c r="AL796" s="411">
        <f t="shared" si="335"/>
        <v>0</v>
      </c>
      <c r="AM796" s="311"/>
    </row>
    <row r="797" spans="1:39" ht="15"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hidden="1"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 t="shared" ref="Y799:AL799" si="336">Y798</f>
        <v>0</v>
      </c>
      <c r="Z799" s="411">
        <f t="shared" si="336"/>
        <v>0</v>
      </c>
      <c r="AA799" s="411">
        <f t="shared" si="336"/>
        <v>0</v>
      </c>
      <c r="AB799" s="411">
        <f t="shared" si="336"/>
        <v>0</v>
      </c>
      <c r="AC799" s="411">
        <f t="shared" si="336"/>
        <v>0</v>
      </c>
      <c r="AD799" s="411">
        <f t="shared" si="336"/>
        <v>0</v>
      </c>
      <c r="AE799" s="411">
        <f t="shared" si="336"/>
        <v>0</v>
      </c>
      <c r="AF799" s="411">
        <f t="shared" si="336"/>
        <v>0</v>
      </c>
      <c r="AG799" s="411">
        <f t="shared" si="336"/>
        <v>0</v>
      </c>
      <c r="AH799" s="411">
        <f t="shared" si="336"/>
        <v>0</v>
      </c>
      <c r="AI799" s="411">
        <f t="shared" si="336"/>
        <v>0</v>
      </c>
      <c r="AJ799" s="411">
        <f t="shared" si="336"/>
        <v>0</v>
      </c>
      <c r="AK799" s="411">
        <f t="shared" si="336"/>
        <v>0</v>
      </c>
      <c r="AL799" s="411">
        <f t="shared" si="336"/>
        <v>0</v>
      </c>
      <c r="AM799" s="311"/>
    </row>
    <row r="800" spans="1:39" ht="15"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hidden="1"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hidden="1"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 t="shared" ref="Y803:AL803" si="337">Y802</f>
        <v>0</v>
      </c>
      <c r="Z803" s="411">
        <f t="shared" si="337"/>
        <v>0</v>
      </c>
      <c r="AA803" s="411">
        <f t="shared" si="337"/>
        <v>0</v>
      </c>
      <c r="AB803" s="411">
        <f t="shared" si="337"/>
        <v>0</v>
      </c>
      <c r="AC803" s="411">
        <f t="shared" si="337"/>
        <v>0</v>
      </c>
      <c r="AD803" s="411">
        <f t="shared" si="337"/>
        <v>0</v>
      </c>
      <c r="AE803" s="411">
        <f t="shared" si="337"/>
        <v>0</v>
      </c>
      <c r="AF803" s="411">
        <f t="shared" si="337"/>
        <v>0</v>
      </c>
      <c r="AG803" s="411">
        <f t="shared" si="337"/>
        <v>0</v>
      </c>
      <c r="AH803" s="411">
        <f t="shared" si="337"/>
        <v>0</v>
      </c>
      <c r="AI803" s="411">
        <f t="shared" si="337"/>
        <v>0</v>
      </c>
      <c r="AJ803" s="411">
        <f t="shared" si="337"/>
        <v>0</v>
      </c>
      <c r="AK803" s="411">
        <f t="shared" si="337"/>
        <v>0</v>
      </c>
      <c r="AL803" s="411">
        <f t="shared" si="337"/>
        <v>0</v>
      </c>
      <c r="AM803" s="297"/>
    </row>
    <row r="804" spans="1:39" ht="15" hidden="1"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3"/>
      <c r="AA804" s="423"/>
      <c r="AB804" s="423"/>
      <c r="AC804" s="423"/>
      <c r="AD804" s="423"/>
      <c r="AE804" s="423"/>
      <c r="AF804" s="423"/>
      <c r="AG804" s="423"/>
      <c r="AH804" s="423"/>
      <c r="AI804" s="423"/>
      <c r="AJ804" s="423"/>
      <c r="AK804" s="423"/>
      <c r="AL804" s="423"/>
      <c r="AM804" s="306"/>
    </row>
    <row r="805" spans="1:39" ht="30" hidden="1"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 t="shared" ref="Y806:AL806" si="338">Y805</f>
        <v>0</v>
      </c>
      <c r="Z806" s="411">
        <f t="shared" si="338"/>
        <v>0</v>
      </c>
      <c r="AA806" s="411">
        <f t="shared" si="338"/>
        <v>0</v>
      </c>
      <c r="AB806" s="411">
        <f t="shared" si="338"/>
        <v>0</v>
      </c>
      <c r="AC806" s="411">
        <f t="shared" si="338"/>
        <v>0</v>
      </c>
      <c r="AD806" s="411">
        <f t="shared" si="338"/>
        <v>0</v>
      </c>
      <c r="AE806" s="411">
        <f t="shared" si="338"/>
        <v>0</v>
      </c>
      <c r="AF806" s="411">
        <f t="shared" si="338"/>
        <v>0</v>
      </c>
      <c r="AG806" s="411">
        <f t="shared" si="338"/>
        <v>0</v>
      </c>
      <c r="AH806" s="411">
        <f t="shared" si="338"/>
        <v>0</v>
      </c>
      <c r="AI806" s="411">
        <f t="shared" si="338"/>
        <v>0</v>
      </c>
      <c r="AJ806" s="411">
        <f t="shared" si="338"/>
        <v>0</v>
      </c>
      <c r="AK806" s="411">
        <f t="shared" si="338"/>
        <v>0</v>
      </c>
      <c r="AL806" s="411">
        <f t="shared" si="338"/>
        <v>0</v>
      </c>
      <c r="AM806" s="297"/>
    </row>
    <row r="807" spans="1:39" ht="15"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 t="shared" ref="Y809:AL809" si="339">Y808</f>
        <v>0</v>
      </c>
      <c r="Z809" s="411">
        <f t="shared" si="339"/>
        <v>0</v>
      </c>
      <c r="AA809" s="411">
        <f t="shared" si="339"/>
        <v>0</v>
      </c>
      <c r="AB809" s="411">
        <f t="shared" si="339"/>
        <v>0</v>
      </c>
      <c r="AC809" s="411">
        <f t="shared" si="339"/>
        <v>0</v>
      </c>
      <c r="AD809" s="411">
        <f t="shared" si="339"/>
        <v>0</v>
      </c>
      <c r="AE809" s="411">
        <f t="shared" si="339"/>
        <v>0</v>
      </c>
      <c r="AF809" s="411">
        <f t="shared" si="339"/>
        <v>0</v>
      </c>
      <c r="AG809" s="411">
        <f t="shared" si="339"/>
        <v>0</v>
      </c>
      <c r="AH809" s="411">
        <f t="shared" si="339"/>
        <v>0</v>
      </c>
      <c r="AI809" s="411">
        <f t="shared" si="339"/>
        <v>0</v>
      </c>
      <c r="AJ809" s="411">
        <f t="shared" si="339"/>
        <v>0</v>
      </c>
      <c r="AK809" s="411">
        <f t="shared" si="339"/>
        <v>0</v>
      </c>
      <c r="AL809" s="411">
        <f t="shared" si="339"/>
        <v>0</v>
      </c>
      <c r="AM809" s="306"/>
    </row>
    <row r="810" spans="1:39" ht="15"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hidden="1"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hidden="1"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hidden="1"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 t="shared" ref="Y813:AL813" si="340">Y812</f>
        <v>0</v>
      </c>
      <c r="Z813" s="411">
        <f t="shared" si="340"/>
        <v>0</v>
      </c>
      <c r="AA813" s="411">
        <f t="shared" si="340"/>
        <v>0</v>
      </c>
      <c r="AB813" s="411">
        <f t="shared" si="340"/>
        <v>0</v>
      </c>
      <c r="AC813" s="411">
        <f t="shared" si="340"/>
        <v>0</v>
      </c>
      <c r="AD813" s="411">
        <f t="shared" si="340"/>
        <v>0</v>
      </c>
      <c r="AE813" s="411">
        <f t="shared" si="340"/>
        <v>0</v>
      </c>
      <c r="AF813" s="411">
        <f t="shared" si="340"/>
        <v>0</v>
      </c>
      <c r="AG813" s="411">
        <f t="shared" si="340"/>
        <v>0</v>
      </c>
      <c r="AH813" s="411">
        <f t="shared" si="340"/>
        <v>0</v>
      </c>
      <c r="AI813" s="411">
        <f t="shared" si="340"/>
        <v>0</v>
      </c>
      <c r="AJ813" s="411">
        <f t="shared" si="340"/>
        <v>0</v>
      </c>
      <c r="AK813" s="411">
        <f t="shared" si="340"/>
        <v>0</v>
      </c>
      <c r="AL813" s="411">
        <f t="shared" si="340"/>
        <v>0</v>
      </c>
      <c r="AM813" s="297"/>
    </row>
    <row r="814" spans="1:39" ht="15" hidden="1" outlineLevel="1">
      <c r="A814" s="531"/>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hidden="1"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ht="15" hidden="1"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hidden="1"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341">Z816</f>
        <v>0</v>
      </c>
      <c r="AA817" s="411">
        <f t="shared" si="341"/>
        <v>0</v>
      </c>
      <c r="AB817" s="411">
        <f t="shared" si="341"/>
        <v>0</v>
      </c>
      <c r="AC817" s="411">
        <f t="shared" si="341"/>
        <v>0</v>
      </c>
      <c r="AD817" s="411">
        <f t="shared" si="341"/>
        <v>0</v>
      </c>
      <c r="AE817" s="411">
        <f t="shared" si="341"/>
        <v>0</v>
      </c>
      <c r="AF817" s="411">
        <f t="shared" si="341"/>
        <v>0</v>
      </c>
      <c r="AG817" s="411">
        <f t="shared" si="341"/>
        <v>0</v>
      </c>
      <c r="AH817" s="411">
        <f t="shared" si="341"/>
        <v>0</v>
      </c>
      <c r="AI817" s="411">
        <f t="shared" si="341"/>
        <v>0</v>
      </c>
      <c r="AJ817" s="411">
        <f t="shared" si="341"/>
        <v>0</v>
      </c>
      <c r="AK817" s="411">
        <f t="shared" si="341"/>
        <v>0</v>
      </c>
      <c r="AL817" s="411">
        <f t="shared" si="341"/>
        <v>0</v>
      </c>
      <c r="AM817" s="297"/>
    </row>
    <row r="818" spans="1:39" ht="15" hidden="1"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hidden="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342">Z819</f>
        <v>0</v>
      </c>
      <c r="AA820" s="411">
        <f t="shared" si="342"/>
        <v>0</v>
      </c>
      <c r="AB820" s="411">
        <f t="shared" si="342"/>
        <v>0</v>
      </c>
      <c r="AC820" s="411">
        <f t="shared" si="342"/>
        <v>0</v>
      </c>
      <c r="AD820" s="411">
        <f t="shared" si="342"/>
        <v>0</v>
      </c>
      <c r="AE820" s="411">
        <f t="shared" si="342"/>
        <v>0</v>
      </c>
      <c r="AF820" s="411">
        <f t="shared" si="342"/>
        <v>0</v>
      </c>
      <c r="AG820" s="411">
        <f t="shared" si="342"/>
        <v>0</v>
      </c>
      <c r="AH820" s="411">
        <f t="shared" si="342"/>
        <v>0</v>
      </c>
      <c r="AI820" s="411">
        <f t="shared" si="342"/>
        <v>0</v>
      </c>
      <c r="AJ820" s="411">
        <f t="shared" si="342"/>
        <v>0</v>
      </c>
      <c r="AK820" s="411">
        <f t="shared" si="342"/>
        <v>0</v>
      </c>
      <c r="AL820" s="411">
        <f t="shared" si="342"/>
        <v>0</v>
      </c>
      <c r="AM820" s="297"/>
    </row>
    <row r="821" spans="1:39" s="283" customFormat="1" ht="15" hidden="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hidden="1"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hidden="1"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hidden="1"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343">Z823</f>
        <v>0</v>
      </c>
      <c r="AA824" s="411">
        <f t="shared" si="343"/>
        <v>0</v>
      </c>
      <c r="AB824" s="411">
        <f t="shared" si="343"/>
        <v>0</v>
      </c>
      <c r="AC824" s="411">
        <f t="shared" si="343"/>
        <v>0</v>
      </c>
      <c r="AD824" s="411">
        <f t="shared" si="343"/>
        <v>0</v>
      </c>
      <c r="AE824" s="411">
        <f t="shared" si="343"/>
        <v>0</v>
      </c>
      <c r="AF824" s="411">
        <f t="shared" si="343"/>
        <v>0</v>
      </c>
      <c r="AG824" s="411">
        <f t="shared" si="343"/>
        <v>0</v>
      </c>
      <c r="AH824" s="411">
        <f t="shared" si="343"/>
        <v>0</v>
      </c>
      <c r="AI824" s="411">
        <f t="shared" si="343"/>
        <v>0</v>
      </c>
      <c r="AJ824" s="411">
        <f t="shared" si="343"/>
        <v>0</v>
      </c>
      <c r="AK824" s="411">
        <f t="shared" si="343"/>
        <v>0</v>
      </c>
      <c r="AL824" s="411">
        <f t="shared" si="343"/>
        <v>0</v>
      </c>
      <c r="AM824" s="306"/>
    </row>
    <row r="825" spans="1:39" ht="15" hidden="1"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hidden="1"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344">Z826</f>
        <v>0</v>
      </c>
      <c r="AA827" s="411">
        <f t="shared" si="344"/>
        <v>0</v>
      </c>
      <c r="AB827" s="411">
        <f t="shared" si="344"/>
        <v>0</v>
      </c>
      <c r="AC827" s="411">
        <f t="shared" si="344"/>
        <v>0</v>
      </c>
      <c r="AD827" s="411">
        <f t="shared" si="344"/>
        <v>0</v>
      </c>
      <c r="AE827" s="411">
        <f t="shared" si="344"/>
        <v>0</v>
      </c>
      <c r="AF827" s="411">
        <f t="shared" si="344"/>
        <v>0</v>
      </c>
      <c r="AG827" s="411">
        <f t="shared" si="344"/>
        <v>0</v>
      </c>
      <c r="AH827" s="411">
        <f t="shared" si="344"/>
        <v>0</v>
      </c>
      <c r="AI827" s="411">
        <f t="shared" si="344"/>
        <v>0</v>
      </c>
      <c r="AJ827" s="411">
        <f t="shared" si="344"/>
        <v>0</v>
      </c>
      <c r="AK827" s="411">
        <f t="shared" si="344"/>
        <v>0</v>
      </c>
      <c r="AL827" s="411">
        <f t="shared" si="344"/>
        <v>0</v>
      </c>
      <c r="AM827" s="306"/>
    </row>
    <row r="828" spans="1:39" ht="15" hidden="1"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hidden="1"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345">Z829</f>
        <v>0</v>
      </c>
      <c r="AA830" s="411">
        <f t="shared" si="345"/>
        <v>0</v>
      </c>
      <c r="AB830" s="411">
        <f t="shared" si="345"/>
        <v>0</v>
      </c>
      <c r="AC830" s="411">
        <f t="shared" si="345"/>
        <v>0</v>
      </c>
      <c r="AD830" s="411">
        <f t="shared" si="345"/>
        <v>0</v>
      </c>
      <c r="AE830" s="411">
        <f t="shared" si="345"/>
        <v>0</v>
      </c>
      <c r="AF830" s="411">
        <f t="shared" si="345"/>
        <v>0</v>
      </c>
      <c r="AG830" s="411">
        <f t="shared" si="345"/>
        <v>0</v>
      </c>
      <c r="AH830" s="411">
        <f t="shared" si="345"/>
        <v>0</v>
      </c>
      <c r="AI830" s="411">
        <f t="shared" si="345"/>
        <v>0</v>
      </c>
      <c r="AJ830" s="411">
        <f t="shared" si="345"/>
        <v>0</v>
      </c>
      <c r="AK830" s="411">
        <f t="shared" si="345"/>
        <v>0</v>
      </c>
      <c r="AL830" s="411">
        <f t="shared" si="345"/>
        <v>0</v>
      </c>
      <c r="AM830" s="297"/>
    </row>
    <row r="831" spans="1:39" ht="15"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hidden="1"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346">Z832</f>
        <v>0</v>
      </c>
      <c r="AA833" s="411">
        <f t="shared" si="346"/>
        <v>0</v>
      </c>
      <c r="AB833" s="411">
        <f t="shared" si="346"/>
        <v>0</v>
      </c>
      <c r="AC833" s="411">
        <f t="shared" si="346"/>
        <v>0</v>
      </c>
      <c r="AD833" s="411">
        <f t="shared" si="346"/>
        <v>0</v>
      </c>
      <c r="AE833" s="411">
        <f t="shared" si="346"/>
        <v>0</v>
      </c>
      <c r="AF833" s="411">
        <f t="shared" si="346"/>
        <v>0</v>
      </c>
      <c r="AG833" s="411">
        <f t="shared" si="346"/>
        <v>0</v>
      </c>
      <c r="AH833" s="411">
        <f t="shared" si="346"/>
        <v>0</v>
      </c>
      <c r="AI833" s="411">
        <f t="shared" si="346"/>
        <v>0</v>
      </c>
      <c r="AJ833" s="411">
        <f t="shared" si="346"/>
        <v>0</v>
      </c>
      <c r="AK833" s="411">
        <f t="shared" si="346"/>
        <v>0</v>
      </c>
      <c r="AL833" s="411">
        <f t="shared" si="346"/>
        <v>0</v>
      </c>
      <c r="AM833" s="306"/>
    </row>
    <row r="834" spans="1:39" ht="15.6" hidden="1"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hidden="1"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hidden="1"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hidden="1"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hidden="1"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 t="shared" ref="Y838:AL838" si="347">Y837</f>
        <v>0</v>
      </c>
      <c r="Z838" s="411">
        <f t="shared" si="347"/>
        <v>0</v>
      </c>
      <c r="AA838" s="411">
        <f t="shared" si="347"/>
        <v>0</v>
      </c>
      <c r="AB838" s="411">
        <f t="shared" si="347"/>
        <v>0</v>
      </c>
      <c r="AC838" s="411">
        <f t="shared" si="347"/>
        <v>0</v>
      </c>
      <c r="AD838" s="411">
        <f t="shared" si="347"/>
        <v>0</v>
      </c>
      <c r="AE838" s="411">
        <f t="shared" si="347"/>
        <v>0</v>
      </c>
      <c r="AF838" s="411">
        <f t="shared" si="347"/>
        <v>0</v>
      </c>
      <c r="AG838" s="411">
        <f t="shared" si="347"/>
        <v>0</v>
      </c>
      <c r="AH838" s="411">
        <f t="shared" si="347"/>
        <v>0</v>
      </c>
      <c r="AI838" s="411">
        <f t="shared" si="347"/>
        <v>0</v>
      </c>
      <c r="AJ838" s="411">
        <f t="shared" si="347"/>
        <v>0</v>
      </c>
      <c r="AK838" s="411">
        <f t="shared" si="347"/>
        <v>0</v>
      </c>
      <c r="AL838" s="411">
        <f t="shared" si="347"/>
        <v>0</v>
      </c>
      <c r="AM838" s="306"/>
    </row>
    <row r="839" spans="1:39" ht="15" hidden="1"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 t="shared" ref="Y841:AL841" si="348">Y840</f>
        <v>0</v>
      </c>
      <c r="Z841" s="411">
        <f t="shared" si="348"/>
        <v>0</v>
      </c>
      <c r="AA841" s="411">
        <f t="shared" si="348"/>
        <v>0</v>
      </c>
      <c r="AB841" s="411">
        <f t="shared" si="348"/>
        <v>0</v>
      </c>
      <c r="AC841" s="411">
        <f t="shared" si="348"/>
        <v>0</v>
      </c>
      <c r="AD841" s="411">
        <f t="shared" si="348"/>
        <v>0</v>
      </c>
      <c r="AE841" s="411">
        <f t="shared" si="348"/>
        <v>0</v>
      </c>
      <c r="AF841" s="411">
        <f t="shared" si="348"/>
        <v>0</v>
      </c>
      <c r="AG841" s="411">
        <f t="shared" si="348"/>
        <v>0</v>
      </c>
      <c r="AH841" s="411">
        <f t="shared" si="348"/>
        <v>0</v>
      </c>
      <c r="AI841" s="411">
        <f t="shared" si="348"/>
        <v>0</v>
      </c>
      <c r="AJ841" s="411">
        <f t="shared" si="348"/>
        <v>0</v>
      </c>
      <c r="AK841" s="411">
        <f t="shared" si="348"/>
        <v>0</v>
      </c>
      <c r="AL841" s="411">
        <f t="shared" si="348"/>
        <v>0</v>
      </c>
      <c r="AM841" s="306"/>
    </row>
    <row r="842" spans="1:39" ht="15"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 t="shared" ref="Y844:AL844" si="349">Y843</f>
        <v>0</v>
      </c>
      <c r="Z844" s="411">
        <f t="shared" si="349"/>
        <v>0</v>
      </c>
      <c r="AA844" s="411">
        <f t="shared" si="349"/>
        <v>0</v>
      </c>
      <c r="AB844" s="411">
        <f t="shared" si="349"/>
        <v>0</v>
      </c>
      <c r="AC844" s="411">
        <f t="shared" si="349"/>
        <v>0</v>
      </c>
      <c r="AD844" s="411">
        <f t="shared" si="349"/>
        <v>0</v>
      </c>
      <c r="AE844" s="411">
        <f t="shared" si="349"/>
        <v>0</v>
      </c>
      <c r="AF844" s="411">
        <f t="shared" si="349"/>
        <v>0</v>
      </c>
      <c r="AG844" s="411">
        <f t="shared" si="349"/>
        <v>0</v>
      </c>
      <c r="AH844" s="411">
        <f t="shared" si="349"/>
        <v>0</v>
      </c>
      <c r="AI844" s="411">
        <f t="shared" si="349"/>
        <v>0</v>
      </c>
      <c r="AJ844" s="411">
        <f t="shared" si="349"/>
        <v>0</v>
      </c>
      <c r="AK844" s="411">
        <f t="shared" si="349"/>
        <v>0</v>
      </c>
      <c r="AL844" s="411">
        <f t="shared" si="349"/>
        <v>0</v>
      </c>
      <c r="AM844" s="306"/>
    </row>
    <row r="845" spans="1:39" ht="15" hidden="1"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hidden="1"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 t="shared" ref="Y847:AL847" si="350">Y846</f>
        <v>0</v>
      </c>
      <c r="Z847" s="411">
        <f t="shared" si="350"/>
        <v>0</v>
      </c>
      <c r="AA847" s="411">
        <f t="shared" si="350"/>
        <v>0</v>
      </c>
      <c r="AB847" s="411">
        <f t="shared" si="350"/>
        <v>0</v>
      </c>
      <c r="AC847" s="411">
        <f t="shared" si="350"/>
        <v>0</v>
      </c>
      <c r="AD847" s="411">
        <f t="shared" si="350"/>
        <v>0</v>
      </c>
      <c r="AE847" s="411">
        <f t="shared" si="350"/>
        <v>0</v>
      </c>
      <c r="AF847" s="411">
        <f t="shared" si="350"/>
        <v>0</v>
      </c>
      <c r="AG847" s="411">
        <f t="shared" si="350"/>
        <v>0</v>
      </c>
      <c r="AH847" s="411">
        <f t="shared" si="350"/>
        <v>0</v>
      </c>
      <c r="AI847" s="411">
        <f t="shared" si="350"/>
        <v>0</v>
      </c>
      <c r="AJ847" s="411">
        <f t="shared" si="350"/>
        <v>0</v>
      </c>
      <c r="AK847" s="411">
        <f t="shared" si="350"/>
        <v>0</v>
      </c>
      <c r="AL847" s="411">
        <f t="shared" si="350"/>
        <v>0</v>
      </c>
      <c r="AM847" s="306"/>
    </row>
    <row r="848" spans="1:39" ht="15" hidden="1"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hidden="1"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hidden="1"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hidden="1"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 t="shared" ref="Y851:AL851" si="351">Y850</f>
        <v>0</v>
      </c>
      <c r="Z851" s="411">
        <f t="shared" si="351"/>
        <v>0</v>
      </c>
      <c r="AA851" s="411">
        <f t="shared" si="351"/>
        <v>0</v>
      </c>
      <c r="AB851" s="411">
        <f t="shared" si="351"/>
        <v>0</v>
      </c>
      <c r="AC851" s="411">
        <f t="shared" si="351"/>
        <v>0</v>
      </c>
      <c r="AD851" s="411">
        <f t="shared" si="351"/>
        <v>0</v>
      </c>
      <c r="AE851" s="411">
        <f t="shared" si="351"/>
        <v>0</v>
      </c>
      <c r="AF851" s="411">
        <f t="shared" si="351"/>
        <v>0</v>
      </c>
      <c r="AG851" s="411">
        <f t="shared" si="351"/>
        <v>0</v>
      </c>
      <c r="AH851" s="411">
        <f t="shared" si="351"/>
        <v>0</v>
      </c>
      <c r="AI851" s="411">
        <f t="shared" si="351"/>
        <v>0</v>
      </c>
      <c r="AJ851" s="411">
        <f t="shared" si="351"/>
        <v>0</v>
      </c>
      <c r="AK851" s="411">
        <f t="shared" si="351"/>
        <v>0</v>
      </c>
      <c r="AL851" s="411">
        <f t="shared" si="351"/>
        <v>0</v>
      </c>
      <c r="AM851" s="306"/>
    </row>
    <row r="852" spans="1:39" ht="15" hidden="1"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hidden="1"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 t="shared" ref="Y854:AL854" si="352">Y853</f>
        <v>0</v>
      </c>
      <c r="Z854" s="411">
        <f t="shared" si="352"/>
        <v>0</v>
      </c>
      <c r="AA854" s="411">
        <f t="shared" si="352"/>
        <v>0</v>
      </c>
      <c r="AB854" s="411">
        <f t="shared" si="352"/>
        <v>0</v>
      </c>
      <c r="AC854" s="411">
        <f t="shared" si="352"/>
        <v>0</v>
      </c>
      <c r="AD854" s="411">
        <f t="shared" si="352"/>
        <v>0</v>
      </c>
      <c r="AE854" s="411">
        <f t="shared" si="352"/>
        <v>0</v>
      </c>
      <c r="AF854" s="411">
        <f t="shared" si="352"/>
        <v>0</v>
      </c>
      <c r="AG854" s="411">
        <f t="shared" si="352"/>
        <v>0</v>
      </c>
      <c r="AH854" s="411">
        <f t="shared" si="352"/>
        <v>0</v>
      </c>
      <c r="AI854" s="411">
        <f t="shared" si="352"/>
        <v>0</v>
      </c>
      <c r="AJ854" s="411">
        <f t="shared" si="352"/>
        <v>0</v>
      </c>
      <c r="AK854" s="411">
        <f t="shared" si="352"/>
        <v>0</v>
      </c>
      <c r="AL854" s="411">
        <f t="shared" si="352"/>
        <v>0</v>
      </c>
      <c r="AM854" s="306"/>
    </row>
    <row r="855" spans="1:39" ht="15"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 t="shared" ref="Y857:AL857" si="353">Y856</f>
        <v>0</v>
      </c>
      <c r="Z857" s="411">
        <f t="shared" si="353"/>
        <v>0</v>
      </c>
      <c r="AA857" s="411">
        <f t="shared" si="353"/>
        <v>0</v>
      </c>
      <c r="AB857" s="411">
        <f t="shared" si="353"/>
        <v>0</v>
      </c>
      <c r="AC857" s="411">
        <f t="shared" si="353"/>
        <v>0</v>
      </c>
      <c r="AD857" s="411">
        <f t="shared" si="353"/>
        <v>0</v>
      </c>
      <c r="AE857" s="411">
        <f t="shared" si="353"/>
        <v>0</v>
      </c>
      <c r="AF857" s="411">
        <f t="shared" si="353"/>
        <v>0</v>
      </c>
      <c r="AG857" s="411">
        <f t="shared" si="353"/>
        <v>0</v>
      </c>
      <c r="AH857" s="411">
        <f t="shared" si="353"/>
        <v>0</v>
      </c>
      <c r="AI857" s="411">
        <f t="shared" si="353"/>
        <v>0</v>
      </c>
      <c r="AJ857" s="411">
        <f t="shared" si="353"/>
        <v>0</v>
      </c>
      <c r="AK857" s="411">
        <f t="shared" si="353"/>
        <v>0</v>
      </c>
      <c r="AL857" s="411">
        <f t="shared" si="353"/>
        <v>0</v>
      </c>
      <c r="AM857" s="306"/>
    </row>
    <row r="858" spans="1:39" ht="15"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 t="shared" ref="Y860:AL860" si="354">Y859</f>
        <v>0</v>
      </c>
      <c r="Z860" s="411">
        <f t="shared" si="354"/>
        <v>0</v>
      </c>
      <c r="AA860" s="411">
        <f t="shared" si="354"/>
        <v>0</v>
      </c>
      <c r="AB860" s="411">
        <f t="shared" si="354"/>
        <v>0</v>
      </c>
      <c r="AC860" s="411">
        <f t="shared" si="354"/>
        <v>0</v>
      </c>
      <c r="AD860" s="411">
        <f t="shared" si="354"/>
        <v>0</v>
      </c>
      <c r="AE860" s="411">
        <f t="shared" si="354"/>
        <v>0</v>
      </c>
      <c r="AF860" s="411">
        <f t="shared" si="354"/>
        <v>0</v>
      </c>
      <c r="AG860" s="411">
        <f t="shared" si="354"/>
        <v>0</v>
      </c>
      <c r="AH860" s="411">
        <f t="shared" si="354"/>
        <v>0</v>
      </c>
      <c r="AI860" s="411">
        <f t="shared" si="354"/>
        <v>0</v>
      </c>
      <c r="AJ860" s="411">
        <f t="shared" si="354"/>
        <v>0</v>
      </c>
      <c r="AK860" s="411">
        <f t="shared" si="354"/>
        <v>0</v>
      </c>
      <c r="AL860" s="411">
        <f t="shared" si="354"/>
        <v>0</v>
      </c>
      <c r="AM860" s="306"/>
    </row>
    <row r="861" spans="1:39" ht="15"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hidden="1"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 t="shared" ref="Y863:AL863" si="355">Y862</f>
        <v>0</v>
      </c>
      <c r="Z863" s="411">
        <f t="shared" si="355"/>
        <v>0</v>
      </c>
      <c r="AA863" s="411">
        <f t="shared" si="355"/>
        <v>0</v>
      </c>
      <c r="AB863" s="411">
        <f t="shared" si="355"/>
        <v>0</v>
      </c>
      <c r="AC863" s="411">
        <f t="shared" si="355"/>
        <v>0</v>
      </c>
      <c r="AD863" s="411">
        <f t="shared" si="355"/>
        <v>0</v>
      </c>
      <c r="AE863" s="411">
        <f t="shared" si="355"/>
        <v>0</v>
      </c>
      <c r="AF863" s="411">
        <f t="shared" si="355"/>
        <v>0</v>
      </c>
      <c r="AG863" s="411">
        <f t="shared" si="355"/>
        <v>0</v>
      </c>
      <c r="AH863" s="411">
        <f t="shared" si="355"/>
        <v>0</v>
      </c>
      <c r="AI863" s="411">
        <f t="shared" si="355"/>
        <v>0</v>
      </c>
      <c r="AJ863" s="411">
        <f t="shared" si="355"/>
        <v>0</v>
      </c>
      <c r="AK863" s="411">
        <f t="shared" si="355"/>
        <v>0</v>
      </c>
      <c r="AL863" s="411">
        <f t="shared" si="355"/>
        <v>0</v>
      </c>
      <c r="AM863" s="306"/>
    </row>
    <row r="864" spans="1:39" ht="15"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hidden="1"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 t="shared" ref="Y866:AL866" si="356">Y865</f>
        <v>0</v>
      </c>
      <c r="Z866" s="411">
        <f t="shared" si="356"/>
        <v>0</v>
      </c>
      <c r="AA866" s="411">
        <f t="shared" si="356"/>
        <v>0</v>
      </c>
      <c r="AB866" s="411">
        <f t="shared" si="356"/>
        <v>0</v>
      </c>
      <c r="AC866" s="411">
        <f t="shared" si="356"/>
        <v>0</v>
      </c>
      <c r="AD866" s="411">
        <f t="shared" si="356"/>
        <v>0</v>
      </c>
      <c r="AE866" s="411">
        <f t="shared" si="356"/>
        <v>0</v>
      </c>
      <c r="AF866" s="411">
        <f t="shared" si="356"/>
        <v>0</v>
      </c>
      <c r="AG866" s="411">
        <f t="shared" si="356"/>
        <v>0</v>
      </c>
      <c r="AH866" s="411">
        <f t="shared" si="356"/>
        <v>0</v>
      </c>
      <c r="AI866" s="411">
        <f t="shared" si="356"/>
        <v>0</v>
      </c>
      <c r="AJ866" s="411">
        <f t="shared" si="356"/>
        <v>0</v>
      </c>
      <c r="AK866" s="411">
        <f t="shared" si="356"/>
        <v>0</v>
      </c>
      <c r="AL866" s="411">
        <f t="shared" si="356"/>
        <v>0</v>
      </c>
      <c r="AM866" s="306"/>
    </row>
    <row r="867" spans="1:39" ht="15"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 t="shared" ref="Y869:AL869" si="357">Y868</f>
        <v>0</v>
      </c>
      <c r="Z869" s="411">
        <f t="shared" si="357"/>
        <v>0</v>
      </c>
      <c r="AA869" s="411">
        <f t="shared" si="357"/>
        <v>0</v>
      </c>
      <c r="AB869" s="411">
        <f t="shared" si="357"/>
        <v>0</v>
      </c>
      <c r="AC869" s="411">
        <f t="shared" si="357"/>
        <v>0</v>
      </c>
      <c r="AD869" s="411">
        <f t="shared" si="357"/>
        <v>0</v>
      </c>
      <c r="AE869" s="411">
        <f t="shared" si="357"/>
        <v>0</v>
      </c>
      <c r="AF869" s="411">
        <f t="shared" si="357"/>
        <v>0</v>
      </c>
      <c r="AG869" s="411">
        <f t="shared" si="357"/>
        <v>0</v>
      </c>
      <c r="AH869" s="411">
        <f t="shared" si="357"/>
        <v>0</v>
      </c>
      <c r="AI869" s="411">
        <f t="shared" si="357"/>
        <v>0</v>
      </c>
      <c r="AJ869" s="411">
        <f t="shared" si="357"/>
        <v>0</v>
      </c>
      <c r="AK869" s="411">
        <f t="shared" si="357"/>
        <v>0</v>
      </c>
      <c r="AL869" s="411">
        <f t="shared" si="357"/>
        <v>0</v>
      </c>
      <c r="AM869" s="306"/>
    </row>
    <row r="870" spans="1:39" ht="15" hidden="1"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hidden="1"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 t="shared" ref="Y872:AL872" si="358">Y871</f>
        <v>0</v>
      </c>
      <c r="Z872" s="411">
        <f t="shared" si="358"/>
        <v>0</v>
      </c>
      <c r="AA872" s="411">
        <f t="shared" si="358"/>
        <v>0</v>
      </c>
      <c r="AB872" s="411">
        <f t="shared" si="358"/>
        <v>0</v>
      </c>
      <c r="AC872" s="411">
        <f t="shared" si="358"/>
        <v>0</v>
      </c>
      <c r="AD872" s="411">
        <f t="shared" si="358"/>
        <v>0</v>
      </c>
      <c r="AE872" s="411">
        <f t="shared" si="358"/>
        <v>0</v>
      </c>
      <c r="AF872" s="411">
        <f t="shared" si="358"/>
        <v>0</v>
      </c>
      <c r="AG872" s="411">
        <f t="shared" si="358"/>
        <v>0</v>
      </c>
      <c r="AH872" s="411">
        <f t="shared" si="358"/>
        <v>0</v>
      </c>
      <c r="AI872" s="411">
        <f t="shared" si="358"/>
        <v>0</v>
      </c>
      <c r="AJ872" s="411">
        <f t="shared" si="358"/>
        <v>0</v>
      </c>
      <c r="AK872" s="411">
        <f t="shared" si="358"/>
        <v>0</v>
      </c>
      <c r="AL872" s="411">
        <f t="shared" si="358"/>
        <v>0</v>
      </c>
      <c r="AM872" s="306"/>
    </row>
    <row r="873" spans="1:39" ht="15"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hidden="1"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hidden="1"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hidden="1"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 t="shared" ref="Y876:AL876" si="359">Y875</f>
        <v>0</v>
      </c>
      <c r="Z876" s="411">
        <f t="shared" si="359"/>
        <v>0</v>
      </c>
      <c r="AA876" s="411">
        <f t="shared" si="359"/>
        <v>0</v>
      </c>
      <c r="AB876" s="411">
        <f t="shared" si="359"/>
        <v>0</v>
      </c>
      <c r="AC876" s="411">
        <f t="shared" si="359"/>
        <v>0</v>
      </c>
      <c r="AD876" s="411">
        <f t="shared" si="359"/>
        <v>0</v>
      </c>
      <c r="AE876" s="411">
        <f t="shared" si="359"/>
        <v>0</v>
      </c>
      <c r="AF876" s="411">
        <f t="shared" si="359"/>
        <v>0</v>
      </c>
      <c r="AG876" s="411">
        <f t="shared" si="359"/>
        <v>0</v>
      </c>
      <c r="AH876" s="411">
        <f t="shared" si="359"/>
        <v>0</v>
      </c>
      <c r="AI876" s="411">
        <f t="shared" si="359"/>
        <v>0</v>
      </c>
      <c r="AJ876" s="411">
        <f t="shared" si="359"/>
        <v>0</v>
      </c>
      <c r="AK876" s="411">
        <f t="shared" si="359"/>
        <v>0</v>
      </c>
      <c r="AL876" s="411">
        <f t="shared" si="359"/>
        <v>0</v>
      </c>
      <c r="AM876" s="306"/>
    </row>
    <row r="877" spans="1:39" ht="15" hidden="1"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hidden="1"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 t="shared" ref="Y879:AL879" si="360">Y878</f>
        <v>0</v>
      </c>
      <c r="Z879" s="411">
        <f t="shared" si="360"/>
        <v>0</v>
      </c>
      <c r="AA879" s="411">
        <f t="shared" si="360"/>
        <v>0</v>
      </c>
      <c r="AB879" s="411">
        <f t="shared" si="360"/>
        <v>0</v>
      </c>
      <c r="AC879" s="411">
        <f t="shared" si="360"/>
        <v>0</v>
      </c>
      <c r="AD879" s="411">
        <f t="shared" si="360"/>
        <v>0</v>
      </c>
      <c r="AE879" s="411">
        <f t="shared" si="360"/>
        <v>0</v>
      </c>
      <c r="AF879" s="411">
        <f t="shared" si="360"/>
        <v>0</v>
      </c>
      <c r="AG879" s="411">
        <f t="shared" si="360"/>
        <v>0</v>
      </c>
      <c r="AH879" s="411">
        <f t="shared" si="360"/>
        <v>0</v>
      </c>
      <c r="AI879" s="411">
        <f t="shared" si="360"/>
        <v>0</v>
      </c>
      <c r="AJ879" s="411">
        <f t="shared" si="360"/>
        <v>0</v>
      </c>
      <c r="AK879" s="411">
        <f t="shared" si="360"/>
        <v>0</v>
      </c>
      <c r="AL879" s="411">
        <f t="shared" si="360"/>
        <v>0</v>
      </c>
      <c r="AM879" s="306"/>
    </row>
    <row r="880" spans="1:39" ht="15"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hidden="1"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 t="shared" ref="Y882:AL882" si="361">Y881</f>
        <v>0</v>
      </c>
      <c r="Z882" s="411">
        <f t="shared" si="361"/>
        <v>0</v>
      </c>
      <c r="AA882" s="411">
        <f t="shared" si="361"/>
        <v>0</v>
      </c>
      <c r="AB882" s="411">
        <f t="shared" si="361"/>
        <v>0</v>
      </c>
      <c r="AC882" s="411">
        <f t="shared" si="361"/>
        <v>0</v>
      </c>
      <c r="AD882" s="411">
        <f t="shared" si="361"/>
        <v>0</v>
      </c>
      <c r="AE882" s="411">
        <f t="shared" si="361"/>
        <v>0</v>
      </c>
      <c r="AF882" s="411">
        <f t="shared" si="361"/>
        <v>0</v>
      </c>
      <c r="AG882" s="411">
        <f t="shared" si="361"/>
        <v>0</v>
      </c>
      <c r="AH882" s="411">
        <f t="shared" si="361"/>
        <v>0</v>
      </c>
      <c r="AI882" s="411">
        <f t="shared" si="361"/>
        <v>0</v>
      </c>
      <c r="AJ882" s="411">
        <f t="shared" si="361"/>
        <v>0</v>
      </c>
      <c r="AK882" s="411">
        <f t="shared" si="361"/>
        <v>0</v>
      </c>
      <c r="AL882" s="411">
        <f t="shared" si="361"/>
        <v>0</v>
      </c>
      <c r="AM882" s="306"/>
    </row>
    <row r="883" spans="1:39" ht="15" hidden="1"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hidden="1"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hidden="1"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 t="shared" ref="Y886:AL886" si="362">Y885</f>
        <v>0</v>
      </c>
      <c r="Z886" s="411">
        <f t="shared" si="362"/>
        <v>0</v>
      </c>
      <c r="AA886" s="411">
        <f t="shared" si="362"/>
        <v>0</v>
      </c>
      <c r="AB886" s="411">
        <f t="shared" si="362"/>
        <v>0</v>
      </c>
      <c r="AC886" s="411">
        <f t="shared" si="362"/>
        <v>0</v>
      </c>
      <c r="AD886" s="411">
        <f t="shared" si="362"/>
        <v>0</v>
      </c>
      <c r="AE886" s="411">
        <f t="shared" si="362"/>
        <v>0</v>
      </c>
      <c r="AF886" s="411">
        <f t="shared" si="362"/>
        <v>0</v>
      </c>
      <c r="AG886" s="411">
        <f t="shared" si="362"/>
        <v>0</v>
      </c>
      <c r="AH886" s="411">
        <f t="shared" si="362"/>
        <v>0</v>
      </c>
      <c r="AI886" s="411">
        <f t="shared" si="362"/>
        <v>0</v>
      </c>
      <c r="AJ886" s="411">
        <f t="shared" si="362"/>
        <v>0</v>
      </c>
      <c r="AK886" s="411">
        <f t="shared" si="362"/>
        <v>0</v>
      </c>
      <c r="AL886" s="411">
        <f t="shared" si="362"/>
        <v>0</v>
      </c>
      <c r="AM886" s="306"/>
    </row>
    <row r="887" spans="1:39" ht="15" hidden="1"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 t="shared" ref="Y889:AL889" si="363">Y888</f>
        <v>0</v>
      </c>
      <c r="Z889" s="411">
        <f t="shared" si="363"/>
        <v>0</v>
      </c>
      <c r="AA889" s="411">
        <f t="shared" si="363"/>
        <v>0</v>
      </c>
      <c r="AB889" s="411">
        <f t="shared" si="363"/>
        <v>0</v>
      </c>
      <c r="AC889" s="411">
        <f t="shared" si="363"/>
        <v>0</v>
      </c>
      <c r="AD889" s="411">
        <f t="shared" si="363"/>
        <v>0</v>
      </c>
      <c r="AE889" s="411">
        <f t="shared" si="363"/>
        <v>0</v>
      </c>
      <c r="AF889" s="411">
        <f t="shared" si="363"/>
        <v>0</v>
      </c>
      <c r="AG889" s="411">
        <f t="shared" si="363"/>
        <v>0</v>
      </c>
      <c r="AH889" s="411">
        <f t="shared" si="363"/>
        <v>0</v>
      </c>
      <c r="AI889" s="411">
        <f t="shared" si="363"/>
        <v>0</v>
      </c>
      <c r="AJ889" s="411">
        <f t="shared" si="363"/>
        <v>0</v>
      </c>
      <c r="AK889" s="411">
        <f t="shared" si="363"/>
        <v>0</v>
      </c>
      <c r="AL889" s="411">
        <f t="shared" si="363"/>
        <v>0</v>
      </c>
      <c r="AM889" s="306"/>
    </row>
    <row r="890" spans="1:39" ht="15"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hidden="1"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 t="shared" ref="Y892:AL892" si="364">Y891</f>
        <v>0</v>
      </c>
      <c r="Z892" s="411">
        <f t="shared" si="364"/>
        <v>0</v>
      </c>
      <c r="AA892" s="411">
        <f t="shared" si="364"/>
        <v>0</v>
      </c>
      <c r="AB892" s="411">
        <f t="shared" si="364"/>
        <v>0</v>
      </c>
      <c r="AC892" s="411">
        <f t="shared" si="364"/>
        <v>0</v>
      </c>
      <c r="AD892" s="411">
        <f t="shared" si="364"/>
        <v>0</v>
      </c>
      <c r="AE892" s="411">
        <f t="shared" si="364"/>
        <v>0</v>
      </c>
      <c r="AF892" s="411">
        <f t="shared" si="364"/>
        <v>0</v>
      </c>
      <c r="AG892" s="411">
        <f t="shared" si="364"/>
        <v>0</v>
      </c>
      <c r="AH892" s="411">
        <f t="shared" si="364"/>
        <v>0</v>
      </c>
      <c r="AI892" s="411">
        <f t="shared" si="364"/>
        <v>0</v>
      </c>
      <c r="AJ892" s="411">
        <f t="shared" si="364"/>
        <v>0</v>
      </c>
      <c r="AK892" s="411">
        <f t="shared" si="364"/>
        <v>0</v>
      </c>
      <c r="AL892" s="411">
        <f t="shared" si="364"/>
        <v>0</v>
      </c>
      <c r="AM892" s="306"/>
    </row>
    <row r="893" spans="1:39" ht="15"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 t="shared" ref="Y895:AL895" si="365">Y894</f>
        <v>0</v>
      </c>
      <c r="Z895" s="411">
        <f t="shared" si="365"/>
        <v>0</v>
      </c>
      <c r="AA895" s="411">
        <f t="shared" si="365"/>
        <v>0</v>
      </c>
      <c r="AB895" s="411">
        <f t="shared" si="365"/>
        <v>0</v>
      </c>
      <c r="AC895" s="411">
        <f t="shared" si="365"/>
        <v>0</v>
      </c>
      <c r="AD895" s="411">
        <f t="shared" si="365"/>
        <v>0</v>
      </c>
      <c r="AE895" s="411">
        <f t="shared" si="365"/>
        <v>0</v>
      </c>
      <c r="AF895" s="411">
        <f t="shared" si="365"/>
        <v>0</v>
      </c>
      <c r="AG895" s="411">
        <f t="shared" si="365"/>
        <v>0</v>
      </c>
      <c r="AH895" s="411">
        <f t="shared" si="365"/>
        <v>0</v>
      </c>
      <c r="AI895" s="411">
        <f t="shared" si="365"/>
        <v>0</v>
      </c>
      <c r="AJ895" s="411">
        <f t="shared" si="365"/>
        <v>0</v>
      </c>
      <c r="AK895" s="411">
        <f t="shared" si="365"/>
        <v>0</v>
      </c>
      <c r="AL895" s="411">
        <f t="shared" si="365"/>
        <v>0</v>
      </c>
      <c r="AM895" s="306"/>
    </row>
    <row r="896" spans="1:39" ht="15"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 t="shared" ref="Y898:AL898" si="366">Y897</f>
        <v>0</v>
      </c>
      <c r="Z898" s="411">
        <f t="shared" si="366"/>
        <v>0</v>
      </c>
      <c r="AA898" s="411">
        <f t="shared" si="366"/>
        <v>0</v>
      </c>
      <c r="AB898" s="411">
        <f t="shared" si="366"/>
        <v>0</v>
      </c>
      <c r="AC898" s="411">
        <f t="shared" si="366"/>
        <v>0</v>
      </c>
      <c r="AD898" s="411">
        <f t="shared" si="366"/>
        <v>0</v>
      </c>
      <c r="AE898" s="411">
        <f t="shared" si="366"/>
        <v>0</v>
      </c>
      <c r="AF898" s="411">
        <f t="shared" si="366"/>
        <v>0</v>
      </c>
      <c r="AG898" s="411">
        <f t="shared" si="366"/>
        <v>0</v>
      </c>
      <c r="AH898" s="411">
        <f t="shared" si="366"/>
        <v>0</v>
      </c>
      <c r="AI898" s="411">
        <f t="shared" si="366"/>
        <v>0</v>
      </c>
      <c r="AJ898" s="411">
        <f t="shared" si="366"/>
        <v>0</v>
      </c>
      <c r="AK898" s="411">
        <f t="shared" si="366"/>
        <v>0</v>
      </c>
      <c r="AL898" s="411">
        <f t="shared" si="366"/>
        <v>0</v>
      </c>
      <c r="AM898" s="306"/>
    </row>
    <row r="899" spans="1:39" ht="15"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 t="shared" ref="Y901:AL901" si="367">Y900</f>
        <v>0</v>
      </c>
      <c r="Z901" s="411">
        <f t="shared" si="367"/>
        <v>0</v>
      </c>
      <c r="AA901" s="411">
        <f t="shared" si="367"/>
        <v>0</v>
      </c>
      <c r="AB901" s="411">
        <f t="shared" si="367"/>
        <v>0</v>
      </c>
      <c r="AC901" s="411">
        <f t="shared" si="367"/>
        <v>0</v>
      </c>
      <c r="AD901" s="411">
        <f t="shared" si="367"/>
        <v>0</v>
      </c>
      <c r="AE901" s="411">
        <f t="shared" si="367"/>
        <v>0</v>
      </c>
      <c r="AF901" s="411">
        <f t="shared" si="367"/>
        <v>0</v>
      </c>
      <c r="AG901" s="411">
        <f t="shared" si="367"/>
        <v>0</v>
      </c>
      <c r="AH901" s="411">
        <f t="shared" si="367"/>
        <v>0</v>
      </c>
      <c r="AI901" s="411">
        <f t="shared" si="367"/>
        <v>0</v>
      </c>
      <c r="AJ901" s="411">
        <f t="shared" si="367"/>
        <v>0</v>
      </c>
      <c r="AK901" s="411">
        <f t="shared" si="367"/>
        <v>0</v>
      </c>
      <c r="AL901" s="411">
        <f t="shared" si="367"/>
        <v>0</v>
      </c>
      <c r="AM901" s="306"/>
    </row>
    <row r="902" spans="1:39" ht="15"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hidden="1"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hidden="1" outlineLevel="1">
      <c r="A904" s="531"/>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 t="shared" ref="Y904:AL904" si="368">Y903</f>
        <v>0</v>
      </c>
      <c r="Z904" s="411">
        <f t="shared" si="368"/>
        <v>0</v>
      </c>
      <c r="AA904" s="411">
        <f t="shared" si="368"/>
        <v>0</v>
      </c>
      <c r="AB904" s="411">
        <f t="shared" si="368"/>
        <v>0</v>
      </c>
      <c r="AC904" s="411">
        <f t="shared" si="368"/>
        <v>0</v>
      </c>
      <c r="AD904" s="411">
        <f t="shared" si="368"/>
        <v>0</v>
      </c>
      <c r="AE904" s="411">
        <f t="shared" si="368"/>
        <v>0</v>
      </c>
      <c r="AF904" s="411">
        <f t="shared" si="368"/>
        <v>0</v>
      </c>
      <c r="AG904" s="411">
        <f t="shared" si="368"/>
        <v>0</v>
      </c>
      <c r="AH904" s="411">
        <f t="shared" si="368"/>
        <v>0</v>
      </c>
      <c r="AI904" s="411">
        <f t="shared" si="368"/>
        <v>0</v>
      </c>
      <c r="AJ904" s="411">
        <f t="shared" si="368"/>
        <v>0</v>
      </c>
      <c r="AK904" s="411">
        <f t="shared" si="368"/>
        <v>0</v>
      </c>
      <c r="AL904" s="411">
        <f t="shared" si="368"/>
        <v>0</v>
      </c>
      <c r="AM904" s="306"/>
    </row>
    <row r="905" spans="1:39" ht="15"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hidden="1"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hidden="1"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 t="shared" ref="Y907:AL907" si="369">Y906</f>
        <v>0</v>
      </c>
      <c r="Z907" s="411">
        <f t="shared" si="369"/>
        <v>0</v>
      </c>
      <c r="AA907" s="411">
        <f t="shared" si="369"/>
        <v>0</v>
      </c>
      <c r="AB907" s="411">
        <f t="shared" si="369"/>
        <v>0</v>
      </c>
      <c r="AC907" s="411">
        <f t="shared" si="369"/>
        <v>0</v>
      </c>
      <c r="AD907" s="411">
        <f t="shared" si="369"/>
        <v>0</v>
      </c>
      <c r="AE907" s="411">
        <f t="shared" si="369"/>
        <v>0</v>
      </c>
      <c r="AF907" s="411">
        <f t="shared" si="369"/>
        <v>0</v>
      </c>
      <c r="AG907" s="411">
        <f t="shared" si="369"/>
        <v>0</v>
      </c>
      <c r="AH907" s="411">
        <f t="shared" si="369"/>
        <v>0</v>
      </c>
      <c r="AI907" s="411">
        <f t="shared" si="369"/>
        <v>0</v>
      </c>
      <c r="AJ907" s="411">
        <f t="shared" si="369"/>
        <v>0</v>
      </c>
      <c r="AK907" s="411">
        <f t="shared" si="369"/>
        <v>0</v>
      </c>
      <c r="AL907" s="411">
        <f t="shared" si="369"/>
        <v>0</v>
      </c>
      <c r="AM907" s="306"/>
    </row>
    <row r="908" spans="1:39" ht="15"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 t="shared" ref="Y910:AL910" si="370">Y909</f>
        <v>0</v>
      </c>
      <c r="Z910" s="411">
        <f t="shared" si="370"/>
        <v>0</v>
      </c>
      <c r="AA910" s="411">
        <f t="shared" si="370"/>
        <v>0</v>
      </c>
      <c r="AB910" s="411">
        <f t="shared" si="370"/>
        <v>0</v>
      </c>
      <c r="AC910" s="411">
        <f t="shared" si="370"/>
        <v>0</v>
      </c>
      <c r="AD910" s="411">
        <f t="shared" si="370"/>
        <v>0</v>
      </c>
      <c r="AE910" s="411">
        <f t="shared" si="370"/>
        <v>0</v>
      </c>
      <c r="AF910" s="411">
        <f t="shared" si="370"/>
        <v>0</v>
      </c>
      <c r="AG910" s="411">
        <f t="shared" si="370"/>
        <v>0</v>
      </c>
      <c r="AH910" s="411">
        <f t="shared" si="370"/>
        <v>0</v>
      </c>
      <c r="AI910" s="411">
        <f t="shared" si="370"/>
        <v>0</v>
      </c>
      <c r="AJ910" s="411">
        <f t="shared" si="370"/>
        <v>0</v>
      </c>
      <c r="AK910" s="411">
        <f t="shared" si="370"/>
        <v>0</v>
      </c>
      <c r="AL910" s="411">
        <f t="shared" si="370"/>
        <v>0</v>
      </c>
      <c r="AM910" s="306"/>
    </row>
    <row r="911" spans="1:39" ht="15"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 t="shared" ref="Y913:AL913" si="371">Y912</f>
        <v>0</v>
      </c>
      <c r="Z913" s="411">
        <f t="shared" si="371"/>
        <v>0</v>
      </c>
      <c r="AA913" s="411">
        <f t="shared" si="371"/>
        <v>0</v>
      </c>
      <c r="AB913" s="411">
        <f t="shared" si="371"/>
        <v>0</v>
      </c>
      <c r="AC913" s="411">
        <f t="shared" si="371"/>
        <v>0</v>
      </c>
      <c r="AD913" s="411">
        <f t="shared" si="371"/>
        <v>0</v>
      </c>
      <c r="AE913" s="411">
        <f t="shared" si="371"/>
        <v>0</v>
      </c>
      <c r="AF913" s="411">
        <f t="shared" si="371"/>
        <v>0</v>
      </c>
      <c r="AG913" s="411">
        <f t="shared" si="371"/>
        <v>0</v>
      </c>
      <c r="AH913" s="411">
        <f t="shared" si="371"/>
        <v>0</v>
      </c>
      <c r="AI913" s="411">
        <f t="shared" si="371"/>
        <v>0</v>
      </c>
      <c r="AJ913" s="411">
        <f t="shared" si="371"/>
        <v>0</v>
      </c>
      <c r="AK913" s="411">
        <f t="shared" si="371"/>
        <v>0</v>
      </c>
      <c r="AL913" s="411">
        <f t="shared" si="371"/>
        <v>0</v>
      </c>
      <c r="AM913" s="306"/>
    </row>
    <row r="914" spans="1:39" ht="15"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 t="shared" ref="Y916:AL916" si="372">Y915</f>
        <v>0</v>
      </c>
      <c r="Z916" s="411">
        <f t="shared" si="372"/>
        <v>0</v>
      </c>
      <c r="AA916" s="411">
        <f t="shared" si="372"/>
        <v>0</v>
      </c>
      <c r="AB916" s="411">
        <f t="shared" si="372"/>
        <v>0</v>
      </c>
      <c r="AC916" s="411">
        <f t="shared" si="372"/>
        <v>0</v>
      </c>
      <c r="AD916" s="411">
        <f t="shared" si="372"/>
        <v>0</v>
      </c>
      <c r="AE916" s="411">
        <f t="shared" si="372"/>
        <v>0</v>
      </c>
      <c r="AF916" s="411">
        <f t="shared" si="372"/>
        <v>0</v>
      </c>
      <c r="AG916" s="411">
        <f t="shared" si="372"/>
        <v>0</v>
      </c>
      <c r="AH916" s="411">
        <f t="shared" si="372"/>
        <v>0</v>
      </c>
      <c r="AI916" s="411">
        <f t="shared" si="372"/>
        <v>0</v>
      </c>
      <c r="AJ916" s="411">
        <f t="shared" si="372"/>
        <v>0</v>
      </c>
      <c r="AK916" s="411">
        <f t="shared" si="372"/>
        <v>0</v>
      </c>
      <c r="AL916" s="411">
        <f t="shared" si="372"/>
        <v>0</v>
      </c>
      <c r="AM916" s="306"/>
    </row>
    <row r="917" spans="1:39" ht="15"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 t="shared" ref="Y919:AL919" si="373">Y918</f>
        <v>0</v>
      </c>
      <c r="Z919" s="411">
        <f t="shared" si="373"/>
        <v>0</v>
      </c>
      <c r="AA919" s="411">
        <f t="shared" si="373"/>
        <v>0</v>
      </c>
      <c r="AB919" s="411">
        <f t="shared" si="373"/>
        <v>0</v>
      </c>
      <c r="AC919" s="411">
        <f t="shared" si="373"/>
        <v>0</v>
      </c>
      <c r="AD919" s="411">
        <f t="shared" si="373"/>
        <v>0</v>
      </c>
      <c r="AE919" s="411">
        <f t="shared" si="373"/>
        <v>0</v>
      </c>
      <c r="AF919" s="411">
        <f t="shared" si="373"/>
        <v>0</v>
      </c>
      <c r="AG919" s="411">
        <f t="shared" si="373"/>
        <v>0</v>
      </c>
      <c r="AH919" s="411">
        <f t="shared" si="373"/>
        <v>0</v>
      </c>
      <c r="AI919" s="411">
        <f t="shared" si="373"/>
        <v>0</v>
      </c>
      <c r="AJ919" s="411">
        <f t="shared" si="373"/>
        <v>0</v>
      </c>
      <c r="AK919" s="411">
        <f t="shared" si="373"/>
        <v>0</v>
      </c>
      <c r="AL919" s="411">
        <f t="shared" si="373"/>
        <v>0</v>
      </c>
      <c r="AM919" s="306"/>
    </row>
    <row r="920" spans="1:39" ht="15"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 t="shared" ref="Y922:AL922" si="374">Y921</f>
        <v>0</v>
      </c>
      <c r="Z922" s="411">
        <f t="shared" si="374"/>
        <v>0</v>
      </c>
      <c r="AA922" s="411">
        <f t="shared" si="374"/>
        <v>0</v>
      </c>
      <c r="AB922" s="411">
        <f t="shared" si="374"/>
        <v>0</v>
      </c>
      <c r="AC922" s="411">
        <f t="shared" si="374"/>
        <v>0</v>
      </c>
      <c r="AD922" s="411">
        <f t="shared" si="374"/>
        <v>0</v>
      </c>
      <c r="AE922" s="411">
        <f t="shared" si="374"/>
        <v>0</v>
      </c>
      <c r="AF922" s="411">
        <f t="shared" si="374"/>
        <v>0</v>
      </c>
      <c r="AG922" s="411">
        <f t="shared" si="374"/>
        <v>0</v>
      </c>
      <c r="AH922" s="411">
        <f t="shared" si="374"/>
        <v>0</v>
      </c>
      <c r="AI922" s="411">
        <f t="shared" si="374"/>
        <v>0</v>
      </c>
      <c r="AJ922" s="411">
        <f t="shared" si="374"/>
        <v>0</v>
      </c>
      <c r="AK922" s="411">
        <f t="shared" si="374"/>
        <v>0</v>
      </c>
      <c r="AL922" s="411">
        <f t="shared" si="374"/>
        <v>0</v>
      </c>
      <c r="AM922" s="306"/>
    </row>
    <row r="923" spans="1:39" ht="15"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 t="shared" ref="Y925:AL925" si="375">Y924</f>
        <v>0</v>
      </c>
      <c r="Z925" s="411">
        <f t="shared" si="375"/>
        <v>0</v>
      </c>
      <c r="AA925" s="411">
        <f t="shared" si="375"/>
        <v>0</v>
      </c>
      <c r="AB925" s="411">
        <f t="shared" si="375"/>
        <v>0</v>
      </c>
      <c r="AC925" s="411">
        <f t="shared" si="375"/>
        <v>0</v>
      </c>
      <c r="AD925" s="411">
        <f t="shared" si="375"/>
        <v>0</v>
      </c>
      <c r="AE925" s="411">
        <f t="shared" si="375"/>
        <v>0</v>
      </c>
      <c r="AF925" s="411">
        <f t="shared" si="375"/>
        <v>0</v>
      </c>
      <c r="AG925" s="411">
        <f t="shared" si="375"/>
        <v>0</v>
      </c>
      <c r="AH925" s="411">
        <f t="shared" si="375"/>
        <v>0</v>
      </c>
      <c r="AI925" s="411">
        <f t="shared" si="375"/>
        <v>0</v>
      </c>
      <c r="AJ925" s="411">
        <f t="shared" si="375"/>
        <v>0</v>
      </c>
      <c r="AK925" s="411">
        <f t="shared" si="375"/>
        <v>0</v>
      </c>
      <c r="AL925" s="411">
        <f t="shared" si="375"/>
        <v>0</v>
      </c>
      <c r="AM925" s="306"/>
    </row>
    <row r="926" spans="1:39" ht="15" hidden="1"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2.8299999999999999E-2</v>
      </c>
      <c r="Z930" s="341">
        <f>HLOOKUP(Z$35,'3.  Distribution Rates'!$C$122:$P$133,11,FALSE)</f>
        <v>0.1338</v>
      </c>
      <c r="AA930" s="341">
        <f>HLOOKUP(AA$35,'3.  Distribution Rates'!$C$122:$P$133,11,FALSE)</f>
        <v>3.3451</v>
      </c>
      <c r="AB930" s="341">
        <f>HLOOKUP(AB$35,'3.  Distribution Rates'!$C$122:$P$133,11,FALSE)</f>
        <v>0.30840000000000001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2785.369963492215</v>
      </c>
      <c r="Z931" s="378">
        <f>'4.  2011-2014 LRAM'!Z142*Z930</f>
        <v>824.90000669867197</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7">
        <f t="shared" ref="AM931:AM939" si="376">SUM(Y931:AL931)</f>
        <v>3610.2699701908869</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1642.1896619955155</v>
      </c>
      <c r="Z932" s="378">
        <f>'4.  2011-2014 LRAM'!Z271*Z930</f>
        <v>288.80849280278505</v>
      </c>
      <c r="AA932" s="378">
        <f>'4.  2011-2014 LRAM'!AA271*AA930</f>
        <v>1138.8959102456026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7">
        <f t="shared" si="376"/>
        <v>3069.8940650439035</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7212.1998570504848</v>
      </c>
      <c r="Z933" s="378">
        <f>'4.  2011-2014 LRAM'!Z400*Z930</f>
        <v>390.92335777601602</v>
      </c>
      <c r="AA933" s="378">
        <f>'4.  2011-2014 LRAM'!AA400*AA930</f>
        <v>789.01741365383612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7">
        <f t="shared" si="376"/>
        <v>8392.1406284803361</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14937.317920384216</v>
      </c>
      <c r="Z934" s="378">
        <f>'4.  2011-2014 LRAM'!Z530*Z930</f>
        <v>2584.1062929704403</v>
      </c>
      <c r="AA934" s="378">
        <f>'4.  2011-2014 LRAM'!AA530*AA930</f>
        <v>1081.0813171700509</v>
      </c>
      <c r="AB934" s="378">
        <f>'4.  2011-2014 LRAM'!AB530*AB930</f>
        <v>3214.1420092267199</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7">
        <f t="shared" si="376"/>
        <v>21816.64753975143</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377">Y211*Y930</f>
        <v>18613.947862879999</v>
      </c>
      <c r="Z935" s="378">
        <f t="shared" si="377"/>
        <v>3230.0055900000011</v>
      </c>
      <c r="AA935" s="378">
        <f t="shared" si="377"/>
        <v>32.661731501266559</v>
      </c>
      <c r="AB935" s="378">
        <f t="shared" si="377"/>
        <v>67888.083734879998</v>
      </c>
      <c r="AC935" s="378">
        <f t="shared" si="377"/>
        <v>0</v>
      </c>
      <c r="AD935" s="378">
        <f t="shared" si="377"/>
        <v>0</v>
      </c>
      <c r="AE935" s="378">
        <f t="shared" si="377"/>
        <v>0</v>
      </c>
      <c r="AF935" s="378">
        <f t="shared" si="377"/>
        <v>0</v>
      </c>
      <c r="AG935" s="378">
        <f t="shared" si="377"/>
        <v>0</v>
      </c>
      <c r="AH935" s="378">
        <f t="shared" si="377"/>
        <v>0</v>
      </c>
      <c r="AI935" s="378">
        <f t="shared" si="377"/>
        <v>0</v>
      </c>
      <c r="AJ935" s="378">
        <f t="shared" si="377"/>
        <v>0</v>
      </c>
      <c r="AK935" s="378">
        <f t="shared" si="377"/>
        <v>0</v>
      </c>
      <c r="AL935" s="378">
        <f t="shared" si="377"/>
        <v>0</v>
      </c>
      <c r="AM935" s="627">
        <f t="shared" si="376"/>
        <v>89764.698919261267</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378">Y394*Y930</f>
        <v>38453.865162599999</v>
      </c>
      <c r="Z936" s="378">
        <f t="shared" si="378"/>
        <v>9005.8023720000001</v>
      </c>
      <c r="AA936" s="378">
        <f t="shared" si="378"/>
        <v>91.203963425097612</v>
      </c>
      <c r="AB936" s="378">
        <f t="shared" si="378"/>
        <v>0</v>
      </c>
      <c r="AC936" s="378">
        <f t="shared" si="378"/>
        <v>0</v>
      </c>
      <c r="AD936" s="378">
        <f t="shared" si="378"/>
        <v>0</v>
      </c>
      <c r="AE936" s="378">
        <f t="shared" si="378"/>
        <v>0</v>
      </c>
      <c r="AF936" s="378">
        <f t="shared" si="378"/>
        <v>0</v>
      </c>
      <c r="AG936" s="378">
        <f t="shared" si="378"/>
        <v>0</v>
      </c>
      <c r="AH936" s="378">
        <f t="shared" si="378"/>
        <v>0</v>
      </c>
      <c r="AI936" s="378">
        <f t="shared" si="378"/>
        <v>0</v>
      </c>
      <c r="AJ936" s="378">
        <f t="shared" si="378"/>
        <v>0</v>
      </c>
      <c r="AK936" s="378">
        <f t="shared" si="378"/>
        <v>0</v>
      </c>
      <c r="AL936" s="378">
        <f t="shared" si="378"/>
        <v>0</v>
      </c>
      <c r="AM936" s="627">
        <f t="shared" si="376"/>
        <v>47550.871498025095</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379">Y577*Y930</f>
        <v>57234.098239059997</v>
      </c>
      <c r="Z937" s="378">
        <f t="shared" si="379"/>
        <v>11928.612528000001</v>
      </c>
      <c r="AA937" s="378">
        <f t="shared" si="379"/>
        <v>476.66333644872088</v>
      </c>
      <c r="AB937" s="378">
        <f t="shared" si="379"/>
        <v>23438.126140800003</v>
      </c>
      <c r="AC937" s="378">
        <f t="shared" si="379"/>
        <v>0</v>
      </c>
      <c r="AD937" s="378">
        <f t="shared" si="379"/>
        <v>0</v>
      </c>
      <c r="AE937" s="378">
        <f t="shared" si="379"/>
        <v>0</v>
      </c>
      <c r="AF937" s="378">
        <f t="shared" si="379"/>
        <v>0</v>
      </c>
      <c r="AG937" s="378">
        <f t="shared" si="379"/>
        <v>0</v>
      </c>
      <c r="AH937" s="378">
        <f t="shared" si="379"/>
        <v>0</v>
      </c>
      <c r="AI937" s="378">
        <f t="shared" si="379"/>
        <v>0</v>
      </c>
      <c r="AJ937" s="378">
        <f t="shared" si="379"/>
        <v>0</v>
      </c>
      <c r="AK937" s="378">
        <f t="shared" si="379"/>
        <v>0</v>
      </c>
      <c r="AL937" s="378">
        <f t="shared" si="379"/>
        <v>0</v>
      </c>
      <c r="AM937" s="627">
        <f t="shared" si="376"/>
        <v>93077.500244308714</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380">Y760*Y930</f>
        <v>0</v>
      </c>
      <c r="Z938" s="378">
        <f t="shared" si="380"/>
        <v>0</v>
      </c>
      <c r="AA938" s="378">
        <f t="shared" si="380"/>
        <v>0</v>
      </c>
      <c r="AB938" s="378">
        <f t="shared" si="380"/>
        <v>0</v>
      </c>
      <c r="AC938" s="378">
        <f t="shared" si="380"/>
        <v>0</v>
      </c>
      <c r="AD938" s="378">
        <f t="shared" si="380"/>
        <v>0</v>
      </c>
      <c r="AE938" s="378">
        <f t="shared" si="380"/>
        <v>0</v>
      </c>
      <c r="AF938" s="378">
        <f t="shared" si="380"/>
        <v>0</v>
      </c>
      <c r="AG938" s="378">
        <f t="shared" si="380"/>
        <v>0</v>
      </c>
      <c r="AH938" s="378">
        <f t="shared" si="380"/>
        <v>0</v>
      </c>
      <c r="AI938" s="378">
        <f t="shared" si="380"/>
        <v>0</v>
      </c>
      <c r="AJ938" s="378">
        <f t="shared" si="380"/>
        <v>0</v>
      </c>
      <c r="AK938" s="378">
        <f t="shared" si="380"/>
        <v>0</v>
      </c>
      <c r="AL938" s="378">
        <f t="shared" si="380"/>
        <v>0</v>
      </c>
      <c r="AM938" s="627">
        <f t="shared" si="376"/>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381">Z927*Z930</f>
        <v>0</v>
      </c>
      <c r="AA939" s="378">
        <f t="shared" si="381"/>
        <v>0</v>
      </c>
      <c r="AB939" s="378">
        <f t="shared" si="381"/>
        <v>0</v>
      </c>
      <c r="AC939" s="378">
        <f t="shared" si="381"/>
        <v>0</v>
      </c>
      <c r="AD939" s="378">
        <f t="shared" si="381"/>
        <v>0</v>
      </c>
      <c r="AE939" s="378">
        <f t="shared" si="381"/>
        <v>0</v>
      </c>
      <c r="AF939" s="378">
        <f t="shared" si="381"/>
        <v>0</v>
      </c>
      <c r="AG939" s="378">
        <f t="shared" si="381"/>
        <v>0</v>
      </c>
      <c r="AH939" s="378">
        <f t="shared" si="381"/>
        <v>0</v>
      </c>
      <c r="AI939" s="378">
        <f t="shared" si="381"/>
        <v>0</v>
      </c>
      <c r="AJ939" s="378">
        <f t="shared" si="381"/>
        <v>0</v>
      </c>
      <c r="AK939" s="378">
        <f t="shared" si="381"/>
        <v>0</v>
      </c>
      <c r="AL939" s="378">
        <f t="shared" si="381"/>
        <v>0</v>
      </c>
      <c r="AM939" s="627">
        <f t="shared" si="376"/>
        <v>0</v>
      </c>
    </row>
    <row r="940" spans="2:39"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140878.98866746243</v>
      </c>
      <c r="Z940" s="346">
        <f t="shared" ref="Z940:AE940" si="382">SUM(Z931:Z939)</f>
        <v>28253.158640247915</v>
      </c>
      <c r="AA940" s="346">
        <f t="shared" si="382"/>
        <v>3609.523672444574</v>
      </c>
      <c r="AB940" s="346">
        <f t="shared" si="382"/>
        <v>94540.351884906719</v>
      </c>
      <c r="AC940" s="346">
        <f t="shared" si="382"/>
        <v>0</v>
      </c>
      <c r="AD940" s="346">
        <f t="shared" si="382"/>
        <v>0</v>
      </c>
      <c r="AE940" s="346">
        <f t="shared" si="382"/>
        <v>0</v>
      </c>
      <c r="AF940" s="346">
        <f>SUM(AF931:AF939)</f>
        <v>0</v>
      </c>
      <c r="AG940" s="346">
        <f t="shared" ref="AG940:AL940" si="383">SUM(AG931:AG939)</f>
        <v>0</v>
      </c>
      <c r="AH940" s="346">
        <f t="shared" si="383"/>
        <v>0</v>
      </c>
      <c r="AI940" s="346">
        <f t="shared" si="383"/>
        <v>0</v>
      </c>
      <c r="AJ940" s="346">
        <f t="shared" si="383"/>
        <v>0</v>
      </c>
      <c r="AK940" s="346">
        <f t="shared" si="383"/>
        <v>0</v>
      </c>
      <c r="AL940" s="346">
        <f t="shared" si="383"/>
        <v>0</v>
      </c>
      <c r="AM940" s="407">
        <f>SUM(AM931:AM939)</f>
        <v>267282.02286506165</v>
      </c>
    </row>
    <row r="941" spans="2:39"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384">Z928*Z930</f>
        <v>0</v>
      </c>
      <c r="AA941" s="347">
        <f t="shared" si="384"/>
        <v>0</v>
      </c>
      <c r="AB941" s="347">
        <f t="shared" si="384"/>
        <v>0</v>
      </c>
      <c r="AC941" s="347">
        <f t="shared" si="384"/>
        <v>0</v>
      </c>
      <c r="AD941" s="347">
        <f t="shared" si="384"/>
        <v>0</v>
      </c>
      <c r="AE941" s="347">
        <f t="shared" si="384"/>
        <v>0</v>
      </c>
      <c r="AF941" s="347">
        <f>AF928*AF930</f>
        <v>0</v>
      </c>
      <c r="AG941" s="347">
        <f t="shared" ref="AG941:AL941" si="385">AG928*AG930</f>
        <v>0</v>
      </c>
      <c r="AH941" s="347">
        <f t="shared" si="385"/>
        <v>0</v>
      </c>
      <c r="AI941" s="347">
        <f t="shared" si="385"/>
        <v>0</v>
      </c>
      <c r="AJ941" s="347">
        <f t="shared" si="385"/>
        <v>0</v>
      </c>
      <c r="AK941" s="347">
        <f t="shared" si="385"/>
        <v>0</v>
      </c>
      <c r="AL941" s="347">
        <f t="shared" si="385"/>
        <v>0</v>
      </c>
      <c r="AM941" s="407">
        <f>SUM(Y941:AL941)</f>
        <v>0</v>
      </c>
    </row>
    <row r="942" spans="2:39"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267282.02286506165</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386">IF(AA768="kw",SUMPRODUCT($N$770:$N$925,$P$770:$P$925,AA770:AA925),SUMPRODUCT($E$770:$E$925,AA770:AA925))</f>
        <v>0</v>
      </c>
      <c r="AB944" s="326">
        <f t="shared" si="386"/>
        <v>0</v>
      </c>
      <c r="AC944" s="326">
        <f t="shared" si="386"/>
        <v>0</v>
      </c>
      <c r="AD944" s="326">
        <f t="shared" si="386"/>
        <v>0</v>
      </c>
      <c r="AE944" s="326">
        <f t="shared" si="386"/>
        <v>0</v>
      </c>
      <c r="AF944" s="326">
        <f t="shared" si="386"/>
        <v>0</v>
      </c>
      <c r="AG944" s="326">
        <f t="shared" si="386"/>
        <v>0</v>
      </c>
      <c r="AH944" s="326">
        <f t="shared" si="386"/>
        <v>0</v>
      </c>
      <c r="AI944" s="326">
        <f t="shared" si="386"/>
        <v>0</v>
      </c>
      <c r="AJ944" s="326">
        <f t="shared" si="386"/>
        <v>0</v>
      </c>
      <c r="AK944" s="326">
        <f t="shared" si="386"/>
        <v>0</v>
      </c>
      <c r="AL944" s="326">
        <f t="shared" si="386"/>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88" t="s">
        <v>526</v>
      </c>
      <c r="E948" s="253"/>
      <c r="F948" s="588"/>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5" t="s">
        <v>211</v>
      </c>
      <c r="C949" s="827" t="s">
        <v>33</v>
      </c>
      <c r="D949" s="284" t="s">
        <v>422</v>
      </c>
      <c r="E949" s="829" t="s">
        <v>209</v>
      </c>
      <c r="F949" s="830"/>
      <c r="G949" s="830"/>
      <c r="H949" s="830"/>
      <c r="I949" s="830"/>
      <c r="J949" s="830"/>
      <c r="K949" s="830"/>
      <c r="L949" s="830"/>
      <c r="M949" s="831"/>
      <c r="N949" s="832" t="s">
        <v>213</v>
      </c>
      <c r="O949" s="284" t="s">
        <v>423</v>
      </c>
      <c r="P949" s="829" t="s">
        <v>212</v>
      </c>
      <c r="Q949" s="830"/>
      <c r="R949" s="830"/>
      <c r="S949" s="830"/>
      <c r="T949" s="830"/>
      <c r="U949" s="830"/>
      <c r="V949" s="830"/>
      <c r="W949" s="830"/>
      <c r="X949" s="831"/>
      <c r="Y949" s="822" t="s">
        <v>243</v>
      </c>
      <c r="Z949" s="823"/>
      <c r="AA949" s="823"/>
      <c r="AB949" s="823"/>
      <c r="AC949" s="823"/>
      <c r="AD949" s="823"/>
      <c r="AE949" s="823"/>
      <c r="AF949" s="823"/>
      <c r="AG949" s="823"/>
      <c r="AH949" s="823"/>
      <c r="AI949" s="823"/>
      <c r="AJ949" s="823"/>
      <c r="AK949" s="823"/>
      <c r="AL949" s="823"/>
      <c r="AM949" s="824"/>
    </row>
    <row r="950" spans="1:39" ht="65.25" customHeight="1">
      <c r="B950" s="826"/>
      <c r="C950" s="828"/>
      <c r="D950" s="285">
        <v>2020</v>
      </c>
      <c r="E950" s="285">
        <v>2021</v>
      </c>
      <c r="F950" s="285">
        <v>2022</v>
      </c>
      <c r="G950" s="285">
        <v>2023</v>
      </c>
      <c r="H950" s="285">
        <v>2024</v>
      </c>
      <c r="I950" s="285">
        <v>2025</v>
      </c>
      <c r="J950" s="285">
        <v>2026</v>
      </c>
      <c r="K950" s="285">
        <v>2027</v>
      </c>
      <c r="L950" s="285">
        <v>2028</v>
      </c>
      <c r="M950" s="285">
        <v>2029</v>
      </c>
      <c r="N950" s="833"/>
      <c r="O950" s="285">
        <v>2020</v>
      </c>
      <c r="P950" s="285">
        <v>2021</v>
      </c>
      <c r="Q950" s="285">
        <v>2022</v>
      </c>
      <c r="R950" s="285">
        <v>2023</v>
      </c>
      <c r="S950" s="285">
        <v>2024</v>
      </c>
      <c r="T950" s="285">
        <v>2025</v>
      </c>
      <c r="U950" s="285">
        <v>2026</v>
      </c>
      <c r="V950" s="285">
        <v>2027</v>
      </c>
      <c r="W950" s="285">
        <v>2028</v>
      </c>
      <c r="X950" s="285">
        <v>2029</v>
      </c>
      <c r="Y950" s="285" t="str">
        <f>'1.  LRAMVA Summary'!D52</f>
        <v>R1 (kWh)</v>
      </c>
      <c r="Z950" s="285" t="str">
        <f>'1.  LRAMVA Summary'!E52</f>
        <v>Seasonal (kWh)</v>
      </c>
      <c r="AA950" s="285" t="str">
        <f>'1.  LRAMVA Summary'!F52</f>
        <v>R2 (kW)</v>
      </c>
      <c r="AB950" s="285" t="str">
        <f>'1.  LRAMVA Summary'!G52</f>
        <v>Street Lights (kWh)</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 t="shared" ref="Y954:AL954" si="387">Y953</f>
        <v>0</v>
      </c>
      <c r="Z954" s="411">
        <f t="shared" si="387"/>
        <v>0</v>
      </c>
      <c r="AA954" s="411">
        <f t="shared" si="387"/>
        <v>0</v>
      </c>
      <c r="AB954" s="411">
        <f t="shared" si="387"/>
        <v>0</v>
      </c>
      <c r="AC954" s="411">
        <f t="shared" si="387"/>
        <v>0</v>
      </c>
      <c r="AD954" s="411">
        <f t="shared" si="387"/>
        <v>0</v>
      </c>
      <c r="AE954" s="411">
        <f t="shared" si="387"/>
        <v>0</v>
      </c>
      <c r="AF954" s="411">
        <f t="shared" si="387"/>
        <v>0</v>
      </c>
      <c r="AG954" s="411">
        <f t="shared" si="387"/>
        <v>0</v>
      </c>
      <c r="AH954" s="411">
        <f t="shared" si="387"/>
        <v>0</v>
      </c>
      <c r="AI954" s="411">
        <f t="shared" si="387"/>
        <v>0</v>
      </c>
      <c r="AJ954" s="411">
        <f t="shared" si="387"/>
        <v>0</v>
      </c>
      <c r="AK954" s="411">
        <f t="shared" si="387"/>
        <v>0</v>
      </c>
      <c r="AL954" s="411">
        <f t="shared" si="387"/>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 t="shared" ref="Y957:AL957" si="388">Y956</f>
        <v>0</v>
      </c>
      <c r="Z957" s="411">
        <f t="shared" si="388"/>
        <v>0</v>
      </c>
      <c r="AA957" s="411">
        <f t="shared" si="388"/>
        <v>0</v>
      </c>
      <c r="AB957" s="411">
        <f t="shared" si="388"/>
        <v>0</v>
      </c>
      <c r="AC957" s="411">
        <f t="shared" si="388"/>
        <v>0</v>
      </c>
      <c r="AD957" s="411">
        <f t="shared" si="388"/>
        <v>0</v>
      </c>
      <c r="AE957" s="411">
        <f t="shared" si="388"/>
        <v>0</v>
      </c>
      <c r="AF957" s="411">
        <f t="shared" si="388"/>
        <v>0</v>
      </c>
      <c r="AG957" s="411">
        <f t="shared" si="388"/>
        <v>0</v>
      </c>
      <c r="AH957" s="411">
        <f t="shared" si="388"/>
        <v>0</v>
      </c>
      <c r="AI957" s="411">
        <f t="shared" si="388"/>
        <v>0</v>
      </c>
      <c r="AJ957" s="411">
        <f t="shared" si="388"/>
        <v>0</v>
      </c>
      <c r="AK957" s="411">
        <f t="shared" si="388"/>
        <v>0</v>
      </c>
      <c r="AL957" s="411">
        <f t="shared" si="388"/>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 t="shared" ref="Y960:AL960" si="389">Y959</f>
        <v>0</v>
      </c>
      <c r="Z960" s="411">
        <f t="shared" si="389"/>
        <v>0</v>
      </c>
      <c r="AA960" s="411">
        <f t="shared" si="389"/>
        <v>0</v>
      </c>
      <c r="AB960" s="411">
        <f t="shared" si="389"/>
        <v>0</v>
      </c>
      <c r="AC960" s="411">
        <f t="shared" si="389"/>
        <v>0</v>
      </c>
      <c r="AD960" s="411">
        <f t="shared" si="389"/>
        <v>0</v>
      </c>
      <c r="AE960" s="411">
        <f t="shared" si="389"/>
        <v>0</v>
      </c>
      <c r="AF960" s="411">
        <f t="shared" si="389"/>
        <v>0</v>
      </c>
      <c r="AG960" s="411">
        <f t="shared" si="389"/>
        <v>0</v>
      </c>
      <c r="AH960" s="411">
        <f t="shared" si="389"/>
        <v>0</v>
      </c>
      <c r="AI960" s="411">
        <f t="shared" si="389"/>
        <v>0</v>
      </c>
      <c r="AJ960" s="411">
        <f t="shared" si="389"/>
        <v>0</v>
      </c>
      <c r="AK960" s="411">
        <f t="shared" si="389"/>
        <v>0</v>
      </c>
      <c r="AL960" s="411">
        <f t="shared" si="389"/>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 t="shared" ref="Y963:AL963" si="390">Y962</f>
        <v>0</v>
      </c>
      <c r="Z963" s="411">
        <f t="shared" si="390"/>
        <v>0</v>
      </c>
      <c r="AA963" s="411">
        <f t="shared" si="390"/>
        <v>0</v>
      </c>
      <c r="AB963" s="411">
        <f t="shared" si="390"/>
        <v>0</v>
      </c>
      <c r="AC963" s="411">
        <f t="shared" si="390"/>
        <v>0</v>
      </c>
      <c r="AD963" s="411">
        <f t="shared" si="390"/>
        <v>0</v>
      </c>
      <c r="AE963" s="411">
        <f t="shared" si="390"/>
        <v>0</v>
      </c>
      <c r="AF963" s="411">
        <f t="shared" si="390"/>
        <v>0</v>
      </c>
      <c r="AG963" s="411">
        <f t="shared" si="390"/>
        <v>0</v>
      </c>
      <c r="AH963" s="411">
        <f t="shared" si="390"/>
        <v>0</v>
      </c>
      <c r="AI963" s="411">
        <f t="shared" si="390"/>
        <v>0</v>
      </c>
      <c r="AJ963" s="411">
        <f t="shared" si="390"/>
        <v>0</v>
      </c>
      <c r="AK963" s="411">
        <f t="shared" si="390"/>
        <v>0</v>
      </c>
      <c r="AL963" s="411">
        <f t="shared" si="390"/>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 t="shared" ref="Y966:AL966" si="391">Y965</f>
        <v>0</v>
      </c>
      <c r="Z966" s="411">
        <f t="shared" si="391"/>
        <v>0</v>
      </c>
      <c r="AA966" s="411">
        <f t="shared" si="391"/>
        <v>0</v>
      </c>
      <c r="AB966" s="411">
        <f t="shared" si="391"/>
        <v>0</v>
      </c>
      <c r="AC966" s="411">
        <f t="shared" si="391"/>
        <v>0</v>
      </c>
      <c r="AD966" s="411">
        <f t="shared" si="391"/>
        <v>0</v>
      </c>
      <c r="AE966" s="411">
        <f t="shared" si="391"/>
        <v>0</v>
      </c>
      <c r="AF966" s="411">
        <f t="shared" si="391"/>
        <v>0</v>
      </c>
      <c r="AG966" s="411">
        <f t="shared" si="391"/>
        <v>0</v>
      </c>
      <c r="AH966" s="411">
        <f t="shared" si="391"/>
        <v>0</v>
      </c>
      <c r="AI966" s="411">
        <f t="shared" si="391"/>
        <v>0</v>
      </c>
      <c r="AJ966" s="411">
        <f t="shared" si="391"/>
        <v>0</v>
      </c>
      <c r="AK966" s="411">
        <f t="shared" si="391"/>
        <v>0</v>
      </c>
      <c r="AL966" s="411">
        <f t="shared" si="391"/>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 t="shared" ref="Y970:AL970" si="392">Y969</f>
        <v>0</v>
      </c>
      <c r="Z970" s="411">
        <f t="shared" si="392"/>
        <v>0</v>
      </c>
      <c r="AA970" s="411">
        <f t="shared" si="392"/>
        <v>0</v>
      </c>
      <c r="AB970" s="411">
        <f t="shared" si="392"/>
        <v>0</v>
      </c>
      <c r="AC970" s="411">
        <f t="shared" si="392"/>
        <v>0</v>
      </c>
      <c r="AD970" s="411">
        <f t="shared" si="392"/>
        <v>0</v>
      </c>
      <c r="AE970" s="411">
        <f t="shared" si="392"/>
        <v>0</v>
      </c>
      <c r="AF970" s="411">
        <f t="shared" si="392"/>
        <v>0</v>
      </c>
      <c r="AG970" s="411">
        <f t="shared" si="392"/>
        <v>0</v>
      </c>
      <c r="AH970" s="411">
        <f t="shared" si="392"/>
        <v>0</v>
      </c>
      <c r="AI970" s="411">
        <f t="shared" si="392"/>
        <v>0</v>
      </c>
      <c r="AJ970" s="411">
        <f t="shared" si="392"/>
        <v>0</v>
      </c>
      <c r="AK970" s="411">
        <f t="shared" si="392"/>
        <v>0</v>
      </c>
      <c r="AL970" s="411">
        <f t="shared" si="392"/>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 t="shared" ref="Y973:AL973" si="393">Y972</f>
        <v>0</v>
      </c>
      <c r="Z973" s="411">
        <f t="shared" si="393"/>
        <v>0</v>
      </c>
      <c r="AA973" s="411">
        <f t="shared" si="393"/>
        <v>0</v>
      </c>
      <c r="AB973" s="411">
        <f t="shared" si="393"/>
        <v>0</v>
      </c>
      <c r="AC973" s="411">
        <f t="shared" si="393"/>
        <v>0</v>
      </c>
      <c r="AD973" s="411">
        <f t="shared" si="393"/>
        <v>0</v>
      </c>
      <c r="AE973" s="411">
        <f t="shared" si="393"/>
        <v>0</v>
      </c>
      <c r="AF973" s="411">
        <f t="shared" si="393"/>
        <v>0</v>
      </c>
      <c r="AG973" s="411">
        <f t="shared" si="393"/>
        <v>0</v>
      </c>
      <c r="AH973" s="411">
        <f t="shared" si="393"/>
        <v>0</v>
      </c>
      <c r="AI973" s="411">
        <f t="shared" si="393"/>
        <v>0</v>
      </c>
      <c r="AJ973" s="411">
        <f t="shared" si="393"/>
        <v>0</v>
      </c>
      <c r="AK973" s="411">
        <f t="shared" si="393"/>
        <v>0</v>
      </c>
      <c r="AL973" s="411">
        <f t="shared" si="393"/>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 t="shared" ref="Y976:AL976" si="394">Y975</f>
        <v>0</v>
      </c>
      <c r="Z976" s="411">
        <f t="shared" si="394"/>
        <v>0</v>
      </c>
      <c r="AA976" s="411">
        <f t="shared" si="394"/>
        <v>0</v>
      </c>
      <c r="AB976" s="411">
        <f t="shared" si="394"/>
        <v>0</v>
      </c>
      <c r="AC976" s="411">
        <f t="shared" si="394"/>
        <v>0</v>
      </c>
      <c r="AD976" s="411">
        <f t="shared" si="394"/>
        <v>0</v>
      </c>
      <c r="AE976" s="411">
        <f t="shared" si="394"/>
        <v>0</v>
      </c>
      <c r="AF976" s="411">
        <f t="shared" si="394"/>
        <v>0</v>
      </c>
      <c r="AG976" s="411">
        <f t="shared" si="394"/>
        <v>0</v>
      </c>
      <c r="AH976" s="411">
        <f t="shared" si="394"/>
        <v>0</v>
      </c>
      <c r="AI976" s="411">
        <f t="shared" si="394"/>
        <v>0</v>
      </c>
      <c r="AJ976" s="411">
        <f t="shared" si="394"/>
        <v>0</v>
      </c>
      <c r="AK976" s="411">
        <f t="shared" si="394"/>
        <v>0</v>
      </c>
      <c r="AL976" s="411">
        <f t="shared" si="394"/>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 t="shared" ref="Y979:AL979" si="395">Y978</f>
        <v>0</v>
      </c>
      <c r="Z979" s="411">
        <f t="shared" si="395"/>
        <v>0</v>
      </c>
      <c r="AA979" s="411">
        <f t="shared" si="395"/>
        <v>0</v>
      </c>
      <c r="AB979" s="411">
        <f t="shared" si="395"/>
        <v>0</v>
      </c>
      <c r="AC979" s="411">
        <f t="shared" si="395"/>
        <v>0</v>
      </c>
      <c r="AD979" s="411">
        <f t="shared" si="395"/>
        <v>0</v>
      </c>
      <c r="AE979" s="411">
        <f t="shared" si="395"/>
        <v>0</v>
      </c>
      <c r="AF979" s="411">
        <f t="shared" si="395"/>
        <v>0</v>
      </c>
      <c r="AG979" s="411">
        <f t="shared" si="395"/>
        <v>0</v>
      </c>
      <c r="AH979" s="411">
        <f t="shared" si="395"/>
        <v>0</v>
      </c>
      <c r="AI979" s="411">
        <f t="shared" si="395"/>
        <v>0</v>
      </c>
      <c r="AJ979" s="411">
        <f t="shared" si="395"/>
        <v>0</v>
      </c>
      <c r="AK979" s="411">
        <f t="shared" si="395"/>
        <v>0</v>
      </c>
      <c r="AL979" s="411">
        <f t="shared" si="395"/>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 t="shared" ref="Y982:AL982" si="396">Y981</f>
        <v>0</v>
      </c>
      <c r="Z982" s="411">
        <f t="shared" si="396"/>
        <v>0</v>
      </c>
      <c r="AA982" s="411">
        <f t="shared" si="396"/>
        <v>0</v>
      </c>
      <c r="AB982" s="411">
        <f t="shared" si="396"/>
        <v>0</v>
      </c>
      <c r="AC982" s="411">
        <f t="shared" si="396"/>
        <v>0</v>
      </c>
      <c r="AD982" s="411">
        <f t="shared" si="396"/>
        <v>0</v>
      </c>
      <c r="AE982" s="411">
        <f t="shared" si="396"/>
        <v>0</v>
      </c>
      <c r="AF982" s="411">
        <f t="shared" si="396"/>
        <v>0</v>
      </c>
      <c r="AG982" s="411">
        <f t="shared" si="396"/>
        <v>0</v>
      </c>
      <c r="AH982" s="411">
        <f t="shared" si="396"/>
        <v>0</v>
      </c>
      <c r="AI982" s="411">
        <f t="shared" si="396"/>
        <v>0</v>
      </c>
      <c r="AJ982" s="411">
        <f t="shared" si="396"/>
        <v>0</v>
      </c>
      <c r="AK982" s="411">
        <f t="shared" si="396"/>
        <v>0</v>
      </c>
      <c r="AL982" s="411">
        <f t="shared" si="396"/>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 t="shared" ref="Y986:AL986" si="397">Y985</f>
        <v>0</v>
      </c>
      <c r="Z986" s="411">
        <f t="shared" si="397"/>
        <v>0</v>
      </c>
      <c r="AA986" s="411">
        <f t="shared" si="397"/>
        <v>0</v>
      </c>
      <c r="AB986" s="411">
        <f t="shared" si="397"/>
        <v>0</v>
      </c>
      <c r="AC986" s="411">
        <f t="shared" si="397"/>
        <v>0</v>
      </c>
      <c r="AD986" s="411">
        <f t="shared" si="397"/>
        <v>0</v>
      </c>
      <c r="AE986" s="411">
        <f t="shared" si="397"/>
        <v>0</v>
      </c>
      <c r="AF986" s="411">
        <f t="shared" si="397"/>
        <v>0</v>
      </c>
      <c r="AG986" s="411">
        <f t="shared" si="397"/>
        <v>0</v>
      </c>
      <c r="AH986" s="411">
        <f t="shared" si="397"/>
        <v>0</v>
      </c>
      <c r="AI986" s="411">
        <f t="shared" si="397"/>
        <v>0</v>
      </c>
      <c r="AJ986" s="411">
        <f t="shared" si="397"/>
        <v>0</v>
      </c>
      <c r="AK986" s="411">
        <f t="shared" si="397"/>
        <v>0</v>
      </c>
      <c r="AL986" s="411">
        <f t="shared" si="397"/>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3"/>
      <c r="AA987" s="423"/>
      <c r="AB987" s="423"/>
      <c r="AC987" s="423"/>
      <c r="AD987" s="423"/>
      <c r="AE987" s="423"/>
      <c r="AF987" s="423"/>
      <c r="AG987" s="423"/>
      <c r="AH987" s="423"/>
      <c r="AI987" s="423"/>
      <c r="AJ987" s="423"/>
      <c r="AK987" s="423"/>
      <c r="AL987" s="423"/>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 t="shared" ref="Y989:AL989" si="398">Y988</f>
        <v>0</v>
      </c>
      <c r="Z989" s="411">
        <f t="shared" si="398"/>
        <v>0</v>
      </c>
      <c r="AA989" s="411">
        <f t="shared" si="398"/>
        <v>0</v>
      </c>
      <c r="AB989" s="411">
        <f t="shared" si="398"/>
        <v>0</v>
      </c>
      <c r="AC989" s="411">
        <f t="shared" si="398"/>
        <v>0</v>
      </c>
      <c r="AD989" s="411">
        <f t="shared" si="398"/>
        <v>0</v>
      </c>
      <c r="AE989" s="411">
        <f t="shared" si="398"/>
        <v>0</v>
      </c>
      <c r="AF989" s="411">
        <f t="shared" si="398"/>
        <v>0</v>
      </c>
      <c r="AG989" s="411">
        <f t="shared" si="398"/>
        <v>0</v>
      </c>
      <c r="AH989" s="411">
        <f t="shared" si="398"/>
        <v>0</v>
      </c>
      <c r="AI989" s="411">
        <f t="shared" si="398"/>
        <v>0</v>
      </c>
      <c r="AJ989" s="411">
        <f t="shared" si="398"/>
        <v>0</v>
      </c>
      <c r="AK989" s="411">
        <f t="shared" si="398"/>
        <v>0</v>
      </c>
      <c r="AL989" s="411">
        <f t="shared" si="398"/>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 t="shared" ref="Y992:AL992" si="399">Y991</f>
        <v>0</v>
      </c>
      <c r="Z992" s="411">
        <f t="shared" si="399"/>
        <v>0</v>
      </c>
      <c r="AA992" s="411">
        <f t="shared" si="399"/>
        <v>0</v>
      </c>
      <c r="AB992" s="411">
        <f t="shared" si="399"/>
        <v>0</v>
      </c>
      <c r="AC992" s="411">
        <f t="shared" si="399"/>
        <v>0</v>
      </c>
      <c r="AD992" s="411">
        <f t="shared" si="399"/>
        <v>0</v>
      </c>
      <c r="AE992" s="411">
        <f t="shared" si="399"/>
        <v>0</v>
      </c>
      <c r="AF992" s="411">
        <f t="shared" si="399"/>
        <v>0</v>
      </c>
      <c r="AG992" s="411">
        <f t="shared" si="399"/>
        <v>0</v>
      </c>
      <c r="AH992" s="411">
        <f t="shared" si="399"/>
        <v>0</v>
      </c>
      <c r="AI992" s="411">
        <f t="shared" si="399"/>
        <v>0</v>
      </c>
      <c r="AJ992" s="411">
        <f t="shared" si="399"/>
        <v>0</v>
      </c>
      <c r="AK992" s="411">
        <f t="shared" si="399"/>
        <v>0</v>
      </c>
      <c r="AL992" s="411">
        <f t="shared" si="399"/>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 t="shared" ref="Y996:AL996" si="400">Y995</f>
        <v>0</v>
      </c>
      <c r="Z996" s="411">
        <f t="shared" si="400"/>
        <v>0</v>
      </c>
      <c r="AA996" s="411">
        <f t="shared" si="400"/>
        <v>0</v>
      </c>
      <c r="AB996" s="411">
        <f t="shared" si="400"/>
        <v>0</v>
      </c>
      <c r="AC996" s="411">
        <f t="shared" si="400"/>
        <v>0</v>
      </c>
      <c r="AD996" s="411">
        <f t="shared" si="400"/>
        <v>0</v>
      </c>
      <c r="AE996" s="411">
        <f t="shared" si="400"/>
        <v>0</v>
      </c>
      <c r="AF996" s="411">
        <f t="shared" si="400"/>
        <v>0</v>
      </c>
      <c r="AG996" s="411">
        <f t="shared" si="400"/>
        <v>0</v>
      </c>
      <c r="AH996" s="411">
        <f t="shared" si="400"/>
        <v>0</v>
      </c>
      <c r="AI996" s="411">
        <f t="shared" si="400"/>
        <v>0</v>
      </c>
      <c r="AJ996" s="411">
        <f t="shared" si="400"/>
        <v>0</v>
      </c>
      <c r="AK996" s="411">
        <f t="shared" si="400"/>
        <v>0</v>
      </c>
      <c r="AL996" s="411">
        <f t="shared" si="400"/>
        <v>0</v>
      </c>
      <c r="AM996" s="297"/>
    </row>
    <row r="997" spans="1:40" ht="15" hidden="1" customHeight="1" outlineLevel="1">
      <c r="A997" s="531"/>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8"/>
    </row>
    <row r="998" spans="1:40" s="309" customFormat="1" ht="15.6"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29"/>
    </row>
    <row r="999" spans="1:40" ht="15"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0">
        <f>SUM(Y999:AL999)</f>
        <v>0</v>
      </c>
      <c r="AN999" s="628"/>
    </row>
    <row r="1000" spans="1:40" ht="15"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401">AA999</f>
        <v>0</v>
      </c>
      <c r="AB1000" s="411">
        <f t="shared" si="401"/>
        <v>0</v>
      </c>
      <c r="AC1000" s="411">
        <f t="shared" si="401"/>
        <v>0</v>
      </c>
      <c r="AD1000" s="411">
        <f>AD999</f>
        <v>0</v>
      </c>
      <c r="AE1000" s="411">
        <f t="shared" si="401"/>
        <v>0</v>
      </c>
      <c r="AF1000" s="411">
        <f t="shared" si="401"/>
        <v>0</v>
      </c>
      <c r="AG1000" s="411">
        <f t="shared" si="401"/>
        <v>0</v>
      </c>
      <c r="AH1000" s="411">
        <f t="shared" si="401"/>
        <v>0</v>
      </c>
      <c r="AI1000" s="411">
        <f t="shared" si="401"/>
        <v>0</v>
      </c>
      <c r="AJ1000" s="411">
        <f t="shared" si="401"/>
        <v>0</v>
      </c>
      <c r="AK1000" s="411">
        <f t="shared" si="401"/>
        <v>0</v>
      </c>
      <c r="AL1000" s="411">
        <f t="shared" si="401"/>
        <v>0</v>
      </c>
      <c r="AM1000" s="297"/>
    </row>
    <row r="1001" spans="1:40" ht="15"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402">Z1002</f>
        <v>0</v>
      </c>
      <c r="AA1003" s="411">
        <f t="shared" si="402"/>
        <v>0</v>
      </c>
      <c r="AB1003" s="411">
        <f t="shared" si="402"/>
        <v>0</v>
      </c>
      <c r="AC1003" s="411">
        <f t="shared" si="402"/>
        <v>0</v>
      </c>
      <c r="AD1003" s="411">
        <f t="shared" si="402"/>
        <v>0</v>
      </c>
      <c r="AE1003" s="411">
        <f t="shared" si="402"/>
        <v>0</v>
      </c>
      <c r="AF1003" s="411">
        <f t="shared" si="402"/>
        <v>0</v>
      </c>
      <c r="AG1003" s="411">
        <f t="shared" si="402"/>
        <v>0</v>
      </c>
      <c r="AH1003" s="411">
        <f t="shared" si="402"/>
        <v>0</v>
      </c>
      <c r="AI1003" s="411">
        <f t="shared" si="402"/>
        <v>0</v>
      </c>
      <c r="AJ1003" s="411">
        <f t="shared" si="402"/>
        <v>0</v>
      </c>
      <c r="AK1003" s="411">
        <f t="shared" si="402"/>
        <v>0</v>
      </c>
      <c r="AL1003" s="411">
        <f>AL1002</f>
        <v>0</v>
      </c>
      <c r="AM1003" s="297"/>
    </row>
    <row r="1004" spans="1:40" s="283" customFormat="1" ht="15"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403">Z1006</f>
        <v>0</v>
      </c>
      <c r="AA1007" s="411">
        <f t="shared" si="403"/>
        <v>0</v>
      </c>
      <c r="AB1007" s="411">
        <f t="shared" si="403"/>
        <v>0</v>
      </c>
      <c r="AC1007" s="411">
        <f t="shared" si="403"/>
        <v>0</v>
      </c>
      <c r="AD1007" s="411">
        <f t="shared" si="403"/>
        <v>0</v>
      </c>
      <c r="AE1007" s="411">
        <f t="shared" si="403"/>
        <v>0</v>
      </c>
      <c r="AF1007" s="411">
        <f t="shared" si="403"/>
        <v>0</v>
      </c>
      <c r="AG1007" s="411">
        <f t="shared" si="403"/>
        <v>0</v>
      </c>
      <c r="AH1007" s="411">
        <f t="shared" si="403"/>
        <v>0</v>
      </c>
      <c r="AI1007" s="411">
        <f t="shared" si="403"/>
        <v>0</v>
      </c>
      <c r="AJ1007" s="411">
        <f t="shared" si="403"/>
        <v>0</v>
      </c>
      <c r="AK1007" s="411">
        <f t="shared" si="403"/>
        <v>0</v>
      </c>
      <c r="AL1007" s="411">
        <f t="shared" si="403"/>
        <v>0</v>
      </c>
      <c r="AM1007" s="306"/>
    </row>
    <row r="1008" spans="1:40" ht="15"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404">Z1009</f>
        <v>0</v>
      </c>
      <c r="AA1010" s="411">
        <f t="shared" si="404"/>
        <v>0</v>
      </c>
      <c r="AB1010" s="411">
        <f t="shared" si="404"/>
        <v>0</v>
      </c>
      <c r="AC1010" s="411">
        <f t="shared" si="404"/>
        <v>0</v>
      </c>
      <c r="AD1010" s="411">
        <f t="shared" si="404"/>
        <v>0</v>
      </c>
      <c r="AE1010" s="411">
        <f t="shared" si="404"/>
        <v>0</v>
      </c>
      <c r="AF1010" s="411">
        <f t="shared" si="404"/>
        <v>0</v>
      </c>
      <c r="AG1010" s="411">
        <f t="shared" si="404"/>
        <v>0</v>
      </c>
      <c r="AH1010" s="411">
        <f t="shared" si="404"/>
        <v>0</v>
      </c>
      <c r="AI1010" s="411">
        <f t="shared" si="404"/>
        <v>0</v>
      </c>
      <c r="AJ1010" s="411">
        <f t="shared" si="404"/>
        <v>0</v>
      </c>
      <c r="AK1010" s="411">
        <f t="shared" si="404"/>
        <v>0</v>
      </c>
      <c r="AL1010" s="411">
        <f t="shared" si="404"/>
        <v>0</v>
      </c>
      <c r="AM1010" s="306"/>
    </row>
    <row r="1011" spans="1:39" ht="15"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405">Z1012</f>
        <v>0</v>
      </c>
      <c r="AA1013" s="411">
        <f t="shared" si="405"/>
        <v>0</v>
      </c>
      <c r="AB1013" s="411">
        <f t="shared" si="405"/>
        <v>0</v>
      </c>
      <c r="AC1013" s="411">
        <f t="shared" si="405"/>
        <v>0</v>
      </c>
      <c r="AD1013" s="411">
        <f t="shared" si="405"/>
        <v>0</v>
      </c>
      <c r="AE1013" s="411">
        <f t="shared" si="405"/>
        <v>0</v>
      </c>
      <c r="AF1013" s="411">
        <f t="shared" si="405"/>
        <v>0</v>
      </c>
      <c r="AG1013" s="411">
        <f t="shared" si="405"/>
        <v>0</v>
      </c>
      <c r="AH1013" s="411">
        <f t="shared" si="405"/>
        <v>0</v>
      </c>
      <c r="AI1013" s="411">
        <f t="shared" si="405"/>
        <v>0</v>
      </c>
      <c r="AJ1013" s="411">
        <f t="shared" si="405"/>
        <v>0</v>
      </c>
      <c r="AK1013" s="411">
        <f t="shared" si="405"/>
        <v>0</v>
      </c>
      <c r="AL1013" s="411">
        <f t="shared" si="405"/>
        <v>0</v>
      </c>
      <c r="AM1013" s="297"/>
    </row>
    <row r="1014" spans="1:39" ht="15"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406">Y1015</f>
        <v>0</v>
      </c>
      <c r="Z1016" s="411">
        <f t="shared" si="406"/>
        <v>0</v>
      </c>
      <c r="AA1016" s="411">
        <f t="shared" si="406"/>
        <v>0</v>
      </c>
      <c r="AB1016" s="411">
        <f t="shared" si="406"/>
        <v>0</v>
      </c>
      <c r="AC1016" s="411">
        <f t="shared" si="406"/>
        <v>0</v>
      </c>
      <c r="AD1016" s="411">
        <f t="shared" si="406"/>
        <v>0</v>
      </c>
      <c r="AE1016" s="411">
        <f t="shared" si="406"/>
        <v>0</v>
      </c>
      <c r="AF1016" s="411">
        <f t="shared" si="406"/>
        <v>0</v>
      </c>
      <c r="AG1016" s="411">
        <f t="shared" si="406"/>
        <v>0</v>
      </c>
      <c r="AH1016" s="411">
        <f t="shared" si="406"/>
        <v>0</v>
      </c>
      <c r="AI1016" s="411">
        <f t="shared" si="406"/>
        <v>0</v>
      </c>
      <c r="AJ1016" s="411">
        <f t="shared" si="406"/>
        <v>0</v>
      </c>
      <c r="AK1016" s="411">
        <f t="shared" si="406"/>
        <v>0</v>
      </c>
      <c r="AL1016" s="411">
        <f t="shared" si="406"/>
        <v>0</v>
      </c>
      <c r="AM1016" s="306"/>
    </row>
    <row r="1017" spans="1:39" ht="15.6"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 t="shared" ref="Y1021:AL1021" si="407">Y1020</f>
        <v>0</v>
      </c>
      <c r="Z1021" s="411">
        <f t="shared" si="407"/>
        <v>0</v>
      </c>
      <c r="AA1021" s="411">
        <f t="shared" si="407"/>
        <v>0</v>
      </c>
      <c r="AB1021" s="411">
        <f t="shared" si="407"/>
        <v>0</v>
      </c>
      <c r="AC1021" s="411">
        <f t="shared" si="407"/>
        <v>0</v>
      </c>
      <c r="AD1021" s="411">
        <f t="shared" si="407"/>
        <v>0</v>
      </c>
      <c r="AE1021" s="411">
        <f t="shared" si="407"/>
        <v>0</v>
      </c>
      <c r="AF1021" s="411">
        <f t="shared" si="407"/>
        <v>0</v>
      </c>
      <c r="AG1021" s="411">
        <f t="shared" si="407"/>
        <v>0</v>
      </c>
      <c r="AH1021" s="411">
        <f t="shared" si="407"/>
        <v>0</v>
      </c>
      <c r="AI1021" s="411">
        <f t="shared" si="407"/>
        <v>0</v>
      </c>
      <c r="AJ1021" s="411">
        <f t="shared" si="407"/>
        <v>0</v>
      </c>
      <c r="AK1021" s="411">
        <f t="shared" si="407"/>
        <v>0</v>
      </c>
      <c r="AL1021" s="411">
        <f t="shared" si="407"/>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 t="shared" ref="Y1024:AL1024" si="408">Y1023</f>
        <v>0</v>
      </c>
      <c r="Z1024" s="411">
        <f t="shared" si="408"/>
        <v>0</v>
      </c>
      <c r="AA1024" s="411">
        <f t="shared" si="408"/>
        <v>0</v>
      </c>
      <c r="AB1024" s="411">
        <f t="shared" si="408"/>
        <v>0</v>
      </c>
      <c r="AC1024" s="411">
        <f t="shared" si="408"/>
        <v>0</v>
      </c>
      <c r="AD1024" s="411">
        <f t="shared" si="408"/>
        <v>0</v>
      </c>
      <c r="AE1024" s="411">
        <f t="shared" si="408"/>
        <v>0</v>
      </c>
      <c r="AF1024" s="411">
        <f t="shared" si="408"/>
        <v>0</v>
      </c>
      <c r="AG1024" s="411">
        <f t="shared" si="408"/>
        <v>0</v>
      </c>
      <c r="AH1024" s="411">
        <f t="shared" si="408"/>
        <v>0</v>
      </c>
      <c r="AI1024" s="411">
        <f t="shared" si="408"/>
        <v>0</v>
      </c>
      <c r="AJ1024" s="411">
        <f t="shared" si="408"/>
        <v>0</v>
      </c>
      <c r="AK1024" s="411">
        <f t="shared" si="408"/>
        <v>0</v>
      </c>
      <c r="AL1024" s="411">
        <f t="shared" si="408"/>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 t="shared" ref="Y1027:AL1027" si="409">Y1026</f>
        <v>0</v>
      </c>
      <c r="Z1027" s="411">
        <f t="shared" si="409"/>
        <v>0</v>
      </c>
      <c r="AA1027" s="411">
        <f t="shared" si="409"/>
        <v>0</v>
      </c>
      <c r="AB1027" s="411">
        <f t="shared" si="409"/>
        <v>0</v>
      </c>
      <c r="AC1027" s="411">
        <f t="shared" si="409"/>
        <v>0</v>
      </c>
      <c r="AD1027" s="411">
        <f t="shared" si="409"/>
        <v>0</v>
      </c>
      <c r="AE1027" s="411">
        <f t="shared" si="409"/>
        <v>0</v>
      </c>
      <c r="AF1027" s="411">
        <f t="shared" si="409"/>
        <v>0</v>
      </c>
      <c r="AG1027" s="411">
        <f t="shared" si="409"/>
        <v>0</v>
      </c>
      <c r="AH1027" s="411">
        <f t="shared" si="409"/>
        <v>0</v>
      </c>
      <c r="AI1027" s="411">
        <f t="shared" si="409"/>
        <v>0</v>
      </c>
      <c r="AJ1027" s="411">
        <f t="shared" si="409"/>
        <v>0</v>
      </c>
      <c r="AK1027" s="411">
        <f t="shared" si="409"/>
        <v>0</v>
      </c>
      <c r="AL1027" s="411">
        <f t="shared" si="409"/>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 t="shared" ref="Y1030:AL1030" si="410">Y1029</f>
        <v>0</v>
      </c>
      <c r="Z1030" s="411">
        <f t="shared" si="410"/>
        <v>0</v>
      </c>
      <c r="AA1030" s="411">
        <f t="shared" si="410"/>
        <v>0</v>
      </c>
      <c r="AB1030" s="411">
        <f t="shared" si="410"/>
        <v>0</v>
      </c>
      <c r="AC1030" s="411">
        <f t="shared" si="410"/>
        <v>0</v>
      </c>
      <c r="AD1030" s="411">
        <f t="shared" si="410"/>
        <v>0</v>
      </c>
      <c r="AE1030" s="411">
        <f t="shared" si="410"/>
        <v>0</v>
      </c>
      <c r="AF1030" s="411">
        <f t="shared" si="410"/>
        <v>0</v>
      </c>
      <c r="AG1030" s="411">
        <f t="shared" si="410"/>
        <v>0</v>
      </c>
      <c r="AH1030" s="411">
        <f t="shared" si="410"/>
        <v>0</v>
      </c>
      <c r="AI1030" s="411">
        <f t="shared" si="410"/>
        <v>0</v>
      </c>
      <c r="AJ1030" s="411">
        <f t="shared" si="410"/>
        <v>0</v>
      </c>
      <c r="AK1030" s="411">
        <f t="shared" si="410"/>
        <v>0</v>
      </c>
      <c r="AL1030" s="411">
        <f t="shared" si="410"/>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 t="shared" ref="Y1034:AL1034" si="411">Y1033</f>
        <v>0</v>
      </c>
      <c r="Z1034" s="411">
        <f t="shared" si="411"/>
        <v>0</v>
      </c>
      <c r="AA1034" s="411">
        <f t="shared" si="411"/>
        <v>0</v>
      </c>
      <c r="AB1034" s="411">
        <f t="shared" si="411"/>
        <v>0</v>
      </c>
      <c r="AC1034" s="411">
        <f t="shared" si="411"/>
        <v>0</v>
      </c>
      <c r="AD1034" s="411">
        <f t="shared" si="411"/>
        <v>0</v>
      </c>
      <c r="AE1034" s="411">
        <f t="shared" si="411"/>
        <v>0</v>
      </c>
      <c r="AF1034" s="411">
        <f t="shared" si="411"/>
        <v>0</v>
      </c>
      <c r="AG1034" s="411">
        <f t="shared" si="411"/>
        <v>0</v>
      </c>
      <c r="AH1034" s="411">
        <f t="shared" si="411"/>
        <v>0</v>
      </c>
      <c r="AI1034" s="411">
        <f t="shared" si="411"/>
        <v>0</v>
      </c>
      <c r="AJ1034" s="411">
        <f t="shared" si="411"/>
        <v>0</v>
      </c>
      <c r="AK1034" s="411">
        <f t="shared" si="411"/>
        <v>0</v>
      </c>
      <c r="AL1034" s="411">
        <f t="shared" si="411"/>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 t="shared" ref="Y1037:AL1037" si="412">Y1036</f>
        <v>0</v>
      </c>
      <c r="Z1037" s="411">
        <f t="shared" si="412"/>
        <v>0</v>
      </c>
      <c r="AA1037" s="411">
        <f t="shared" si="412"/>
        <v>0</v>
      </c>
      <c r="AB1037" s="411">
        <f t="shared" si="412"/>
        <v>0</v>
      </c>
      <c r="AC1037" s="411">
        <f t="shared" si="412"/>
        <v>0</v>
      </c>
      <c r="AD1037" s="411">
        <f t="shared" si="412"/>
        <v>0</v>
      </c>
      <c r="AE1037" s="411">
        <f t="shared" si="412"/>
        <v>0</v>
      </c>
      <c r="AF1037" s="411">
        <f t="shared" si="412"/>
        <v>0</v>
      </c>
      <c r="AG1037" s="411">
        <f t="shared" si="412"/>
        <v>0</v>
      </c>
      <c r="AH1037" s="411">
        <f t="shared" si="412"/>
        <v>0</v>
      </c>
      <c r="AI1037" s="411">
        <f t="shared" si="412"/>
        <v>0</v>
      </c>
      <c r="AJ1037" s="411">
        <f t="shared" si="412"/>
        <v>0</v>
      </c>
      <c r="AK1037" s="411">
        <f t="shared" si="412"/>
        <v>0</v>
      </c>
      <c r="AL1037" s="411">
        <f t="shared" si="412"/>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 t="shared" ref="Y1040:AL1040" si="413">Y1039</f>
        <v>0</v>
      </c>
      <c r="Z1040" s="411">
        <f t="shared" si="413"/>
        <v>0</v>
      </c>
      <c r="AA1040" s="411">
        <f t="shared" si="413"/>
        <v>0</v>
      </c>
      <c r="AB1040" s="411">
        <f t="shared" si="413"/>
        <v>0</v>
      </c>
      <c r="AC1040" s="411">
        <f t="shared" si="413"/>
        <v>0</v>
      </c>
      <c r="AD1040" s="411">
        <f t="shared" si="413"/>
        <v>0</v>
      </c>
      <c r="AE1040" s="411">
        <f t="shared" si="413"/>
        <v>0</v>
      </c>
      <c r="AF1040" s="411">
        <f t="shared" si="413"/>
        <v>0</v>
      </c>
      <c r="AG1040" s="411">
        <f t="shared" si="413"/>
        <v>0</v>
      </c>
      <c r="AH1040" s="411">
        <f t="shared" si="413"/>
        <v>0</v>
      </c>
      <c r="AI1040" s="411">
        <f t="shared" si="413"/>
        <v>0</v>
      </c>
      <c r="AJ1040" s="411">
        <f t="shared" si="413"/>
        <v>0</v>
      </c>
      <c r="AK1040" s="411">
        <f t="shared" si="413"/>
        <v>0</v>
      </c>
      <c r="AL1040" s="411">
        <f t="shared" si="413"/>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 t="shared" ref="Y1043:AL1043" si="414">Y1042</f>
        <v>0</v>
      </c>
      <c r="Z1043" s="411">
        <f t="shared" si="414"/>
        <v>0</v>
      </c>
      <c r="AA1043" s="411">
        <f t="shared" si="414"/>
        <v>0</v>
      </c>
      <c r="AB1043" s="411">
        <f t="shared" si="414"/>
        <v>0</v>
      </c>
      <c r="AC1043" s="411">
        <f t="shared" si="414"/>
        <v>0</v>
      </c>
      <c r="AD1043" s="411">
        <f t="shared" si="414"/>
        <v>0</v>
      </c>
      <c r="AE1043" s="411">
        <f t="shared" si="414"/>
        <v>0</v>
      </c>
      <c r="AF1043" s="411">
        <f t="shared" si="414"/>
        <v>0</v>
      </c>
      <c r="AG1043" s="411">
        <f t="shared" si="414"/>
        <v>0</v>
      </c>
      <c r="AH1043" s="411">
        <f t="shared" si="414"/>
        <v>0</v>
      </c>
      <c r="AI1043" s="411">
        <f t="shared" si="414"/>
        <v>0</v>
      </c>
      <c r="AJ1043" s="411">
        <f t="shared" si="414"/>
        <v>0</v>
      </c>
      <c r="AK1043" s="411">
        <f t="shared" si="414"/>
        <v>0</v>
      </c>
      <c r="AL1043" s="411">
        <f t="shared" si="414"/>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 t="shared" ref="Y1046:AL1046" si="415">Y1045</f>
        <v>0</v>
      </c>
      <c r="Z1046" s="411">
        <f t="shared" si="415"/>
        <v>0</v>
      </c>
      <c r="AA1046" s="411">
        <f t="shared" si="415"/>
        <v>0</v>
      </c>
      <c r="AB1046" s="411">
        <f t="shared" si="415"/>
        <v>0</v>
      </c>
      <c r="AC1046" s="411">
        <f t="shared" si="415"/>
        <v>0</v>
      </c>
      <c r="AD1046" s="411">
        <f t="shared" si="415"/>
        <v>0</v>
      </c>
      <c r="AE1046" s="411">
        <f t="shared" si="415"/>
        <v>0</v>
      </c>
      <c r="AF1046" s="411">
        <f t="shared" si="415"/>
        <v>0</v>
      </c>
      <c r="AG1046" s="411">
        <f t="shared" si="415"/>
        <v>0</v>
      </c>
      <c r="AH1046" s="411">
        <f t="shared" si="415"/>
        <v>0</v>
      </c>
      <c r="AI1046" s="411">
        <f t="shared" si="415"/>
        <v>0</v>
      </c>
      <c r="AJ1046" s="411">
        <f t="shared" si="415"/>
        <v>0</v>
      </c>
      <c r="AK1046" s="411">
        <f t="shared" si="415"/>
        <v>0</v>
      </c>
      <c r="AL1046" s="411">
        <f t="shared" si="415"/>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 t="shared" ref="Y1049:AL1049" si="416">Y1048</f>
        <v>0</v>
      </c>
      <c r="Z1049" s="411">
        <f t="shared" si="416"/>
        <v>0</v>
      </c>
      <c r="AA1049" s="411">
        <f t="shared" si="416"/>
        <v>0</v>
      </c>
      <c r="AB1049" s="411">
        <f t="shared" si="416"/>
        <v>0</v>
      </c>
      <c r="AC1049" s="411">
        <f t="shared" si="416"/>
        <v>0</v>
      </c>
      <c r="AD1049" s="411">
        <f t="shared" si="416"/>
        <v>0</v>
      </c>
      <c r="AE1049" s="411">
        <f t="shared" si="416"/>
        <v>0</v>
      </c>
      <c r="AF1049" s="411">
        <f t="shared" si="416"/>
        <v>0</v>
      </c>
      <c r="AG1049" s="411">
        <f t="shared" si="416"/>
        <v>0</v>
      </c>
      <c r="AH1049" s="411">
        <f t="shared" si="416"/>
        <v>0</v>
      </c>
      <c r="AI1049" s="411">
        <f t="shared" si="416"/>
        <v>0</v>
      </c>
      <c r="AJ1049" s="411">
        <f t="shared" si="416"/>
        <v>0</v>
      </c>
      <c r="AK1049" s="411">
        <f t="shared" si="416"/>
        <v>0</v>
      </c>
      <c r="AL1049" s="411">
        <f t="shared" si="416"/>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 t="shared" ref="Y1052:AL1052" si="417">Y1051</f>
        <v>0</v>
      </c>
      <c r="Z1052" s="411">
        <f t="shared" si="417"/>
        <v>0</v>
      </c>
      <c r="AA1052" s="411">
        <f t="shared" si="417"/>
        <v>0</v>
      </c>
      <c r="AB1052" s="411">
        <f t="shared" si="417"/>
        <v>0</v>
      </c>
      <c r="AC1052" s="411">
        <f t="shared" si="417"/>
        <v>0</v>
      </c>
      <c r="AD1052" s="411">
        <f t="shared" si="417"/>
        <v>0</v>
      </c>
      <c r="AE1052" s="411">
        <f t="shared" si="417"/>
        <v>0</v>
      </c>
      <c r="AF1052" s="411">
        <f t="shared" si="417"/>
        <v>0</v>
      </c>
      <c r="AG1052" s="411">
        <f t="shared" si="417"/>
        <v>0</v>
      </c>
      <c r="AH1052" s="411">
        <f t="shared" si="417"/>
        <v>0</v>
      </c>
      <c r="AI1052" s="411">
        <f t="shared" si="417"/>
        <v>0</v>
      </c>
      <c r="AJ1052" s="411">
        <f t="shared" si="417"/>
        <v>0</v>
      </c>
      <c r="AK1052" s="411">
        <f t="shared" si="417"/>
        <v>0</v>
      </c>
      <c r="AL1052" s="411">
        <f t="shared" si="417"/>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 t="shared" ref="Y1055:AL1055" si="418">Y1054</f>
        <v>0</v>
      </c>
      <c r="Z1055" s="411">
        <f t="shared" si="418"/>
        <v>0</v>
      </c>
      <c r="AA1055" s="411">
        <f t="shared" si="418"/>
        <v>0</v>
      </c>
      <c r="AB1055" s="411">
        <f t="shared" si="418"/>
        <v>0</v>
      </c>
      <c r="AC1055" s="411">
        <f t="shared" si="418"/>
        <v>0</v>
      </c>
      <c r="AD1055" s="411">
        <f t="shared" si="418"/>
        <v>0</v>
      </c>
      <c r="AE1055" s="411">
        <f t="shared" si="418"/>
        <v>0</v>
      </c>
      <c r="AF1055" s="411">
        <f t="shared" si="418"/>
        <v>0</v>
      </c>
      <c r="AG1055" s="411">
        <f t="shared" si="418"/>
        <v>0</v>
      </c>
      <c r="AH1055" s="411">
        <f t="shared" si="418"/>
        <v>0</v>
      </c>
      <c r="AI1055" s="411">
        <f t="shared" si="418"/>
        <v>0</v>
      </c>
      <c r="AJ1055" s="411">
        <f t="shared" si="418"/>
        <v>0</v>
      </c>
      <c r="AK1055" s="411">
        <f t="shared" si="418"/>
        <v>0</v>
      </c>
      <c r="AL1055" s="411">
        <f t="shared" si="418"/>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 t="shared" ref="Y1059:AL1059" si="419">Y1058</f>
        <v>0</v>
      </c>
      <c r="Z1059" s="411">
        <f t="shared" si="419"/>
        <v>0</v>
      </c>
      <c r="AA1059" s="411">
        <f t="shared" si="419"/>
        <v>0</v>
      </c>
      <c r="AB1059" s="411">
        <f t="shared" si="419"/>
        <v>0</v>
      </c>
      <c r="AC1059" s="411">
        <f t="shared" si="419"/>
        <v>0</v>
      </c>
      <c r="AD1059" s="411">
        <f t="shared" si="419"/>
        <v>0</v>
      </c>
      <c r="AE1059" s="411">
        <f t="shared" si="419"/>
        <v>0</v>
      </c>
      <c r="AF1059" s="411">
        <f t="shared" si="419"/>
        <v>0</v>
      </c>
      <c r="AG1059" s="411">
        <f t="shared" si="419"/>
        <v>0</v>
      </c>
      <c r="AH1059" s="411">
        <f t="shared" si="419"/>
        <v>0</v>
      </c>
      <c r="AI1059" s="411">
        <f t="shared" si="419"/>
        <v>0</v>
      </c>
      <c r="AJ1059" s="411">
        <f t="shared" si="419"/>
        <v>0</v>
      </c>
      <c r="AK1059" s="411">
        <f t="shared" si="419"/>
        <v>0</v>
      </c>
      <c r="AL1059" s="411">
        <f t="shared" si="419"/>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 t="shared" ref="Y1062:AL1062" si="420">Y1061</f>
        <v>0</v>
      </c>
      <c r="Z1062" s="411">
        <f t="shared" si="420"/>
        <v>0</v>
      </c>
      <c r="AA1062" s="411">
        <f t="shared" si="420"/>
        <v>0</v>
      </c>
      <c r="AB1062" s="411">
        <f t="shared" si="420"/>
        <v>0</v>
      </c>
      <c r="AC1062" s="411">
        <f t="shared" si="420"/>
        <v>0</v>
      </c>
      <c r="AD1062" s="411">
        <f t="shared" si="420"/>
        <v>0</v>
      </c>
      <c r="AE1062" s="411">
        <f t="shared" si="420"/>
        <v>0</v>
      </c>
      <c r="AF1062" s="411">
        <f t="shared" si="420"/>
        <v>0</v>
      </c>
      <c r="AG1062" s="411">
        <f t="shared" si="420"/>
        <v>0</v>
      </c>
      <c r="AH1062" s="411">
        <f t="shared" si="420"/>
        <v>0</v>
      </c>
      <c r="AI1062" s="411">
        <f t="shared" si="420"/>
        <v>0</v>
      </c>
      <c r="AJ1062" s="411">
        <f t="shared" si="420"/>
        <v>0</v>
      </c>
      <c r="AK1062" s="411">
        <f t="shared" si="420"/>
        <v>0</v>
      </c>
      <c r="AL1062" s="411">
        <f t="shared" si="420"/>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 t="shared" ref="Y1065:AL1065" si="421">Y1064</f>
        <v>0</v>
      </c>
      <c r="Z1065" s="411">
        <f t="shared" si="421"/>
        <v>0</v>
      </c>
      <c r="AA1065" s="411">
        <f t="shared" si="421"/>
        <v>0</v>
      </c>
      <c r="AB1065" s="411">
        <f t="shared" si="421"/>
        <v>0</v>
      </c>
      <c r="AC1065" s="411">
        <f t="shared" si="421"/>
        <v>0</v>
      </c>
      <c r="AD1065" s="411">
        <f t="shared" si="421"/>
        <v>0</v>
      </c>
      <c r="AE1065" s="411">
        <f t="shared" si="421"/>
        <v>0</v>
      </c>
      <c r="AF1065" s="411">
        <f t="shared" si="421"/>
        <v>0</v>
      </c>
      <c r="AG1065" s="411">
        <f t="shared" si="421"/>
        <v>0</v>
      </c>
      <c r="AH1065" s="411">
        <f t="shared" si="421"/>
        <v>0</v>
      </c>
      <c r="AI1065" s="411">
        <f t="shared" si="421"/>
        <v>0</v>
      </c>
      <c r="AJ1065" s="411">
        <f t="shared" si="421"/>
        <v>0</v>
      </c>
      <c r="AK1065" s="411">
        <f t="shared" si="421"/>
        <v>0</v>
      </c>
      <c r="AL1065" s="411">
        <f t="shared" si="421"/>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 t="shared" ref="Y1069:AL1069" si="422">Y1068</f>
        <v>0</v>
      </c>
      <c r="Z1069" s="411">
        <f t="shared" si="422"/>
        <v>0</v>
      </c>
      <c r="AA1069" s="411">
        <f t="shared" si="422"/>
        <v>0</v>
      </c>
      <c r="AB1069" s="411">
        <f t="shared" si="422"/>
        <v>0</v>
      </c>
      <c r="AC1069" s="411">
        <f t="shared" si="422"/>
        <v>0</v>
      </c>
      <c r="AD1069" s="411">
        <f t="shared" si="422"/>
        <v>0</v>
      </c>
      <c r="AE1069" s="411">
        <f t="shared" si="422"/>
        <v>0</v>
      </c>
      <c r="AF1069" s="411">
        <f t="shared" si="422"/>
        <v>0</v>
      </c>
      <c r="AG1069" s="411">
        <f t="shared" si="422"/>
        <v>0</v>
      </c>
      <c r="AH1069" s="411">
        <f t="shared" si="422"/>
        <v>0</v>
      </c>
      <c r="AI1069" s="411">
        <f t="shared" si="422"/>
        <v>0</v>
      </c>
      <c r="AJ1069" s="411">
        <f t="shared" si="422"/>
        <v>0</v>
      </c>
      <c r="AK1069" s="411">
        <f t="shared" si="422"/>
        <v>0</v>
      </c>
      <c r="AL1069" s="411">
        <f t="shared" si="422"/>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 t="shared" ref="Y1072:AL1072" si="423">Y1071</f>
        <v>0</v>
      </c>
      <c r="Z1072" s="411">
        <f t="shared" si="423"/>
        <v>0</v>
      </c>
      <c r="AA1072" s="411">
        <f t="shared" si="423"/>
        <v>0</v>
      </c>
      <c r="AB1072" s="411">
        <f t="shared" si="423"/>
        <v>0</v>
      </c>
      <c r="AC1072" s="411">
        <f t="shared" si="423"/>
        <v>0</v>
      </c>
      <c r="AD1072" s="411">
        <f t="shared" si="423"/>
        <v>0</v>
      </c>
      <c r="AE1072" s="411">
        <f t="shared" si="423"/>
        <v>0</v>
      </c>
      <c r="AF1072" s="411">
        <f t="shared" si="423"/>
        <v>0</v>
      </c>
      <c r="AG1072" s="411">
        <f t="shared" si="423"/>
        <v>0</v>
      </c>
      <c r="AH1072" s="411">
        <f t="shared" si="423"/>
        <v>0</v>
      </c>
      <c r="AI1072" s="411">
        <f t="shared" si="423"/>
        <v>0</v>
      </c>
      <c r="AJ1072" s="411">
        <f t="shared" si="423"/>
        <v>0</v>
      </c>
      <c r="AK1072" s="411">
        <f t="shared" si="423"/>
        <v>0</v>
      </c>
      <c r="AL1072" s="411">
        <f t="shared" si="423"/>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 t="shared" ref="Y1075:AL1075" si="424">Y1074</f>
        <v>0</v>
      </c>
      <c r="Z1075" s="411">
        <f t="shared" si="424"/>
        <v>0</v>
      </c>
      <c r="AA1075" s="411">
        <f t="shared" si="424"/>
        <v>0</v>
      </c>
      <c r="AB1075" s="411">
        <f t="shared" si="424"/>
        <v>0</v>
      </c>
      <c r="AC1075" s="411">
        <f t="shared" si="424"/>
        <v>0</v>
      </c>
      <c r="AD1075" s="411">
        <f t="shared" si="424"/>
        <v>0</v>
      </c>
      <c r="AE1075" s="411">
        <f t="shared" si="424"/>
        <v>0</v>
      </c>
      <c r="AF1075" s="411">
        <f t="shared" si="424"/>
        <v>0</v>
      </c>
      <c r="AG1075" s="411">
        <f t="shared" si="424"/>
        <v>0</v>
      </c>
      <c r="AH1075" s="411">
        <f t="shared" si="424"/>
        <v>0</v>
      </c>
      <c r="AI1075" s="411">
        <f t="shared" si="424"/>
        <v>0</v>
      </c>
      <c r="AJ1075" s="411">
        <f t="shared" si="424"/>
        <v>0</v>
      </c>
      <c r="AK1075" s="411">
        <f t="shared" si="424"/>
        <v>0</v>
      </c>
      <c r="AL1075" s="411">
        <f t="shared" si="424"/>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 t="shared" ref="Y1078:AL1078" si="425">Y1077</f>
        <v>0</v>
      </c>
      <c r="Z1078" s="411">
        <f t="shared" si="425"/>
        <v>0</v>
      </c>
      <c r="AA1078" s="411">
        <f t="shared" si="425"/>
        <v>0</v>
      </c>
      <c r="AB1078" s="411">
        <f t="shared" si="425"/>
        <v>0</v>
      </c>
      <c r="AC1078" s="411">
        <f t="shared" si="425"/>
        <v>0</v>
      </c>
      <c r="AD1078" s="411">
        <f t="shared" si="425"/>
        <v>0</v>
      </c>
      <c r="AE1078" s="411">
        <f t="shared" si="425"/>
        <v>0</v>
      </c>
      <c r="AF1078" s="411">
        <f t="shared" si="425"/>
        <v>0</v>
      </c>
      <c r="AG1078" s="411">
        <f t="shared" si="425"/>
        <v>0</v>
      </c>
      <c r="AH1078" s="411">
        <f t="shared" si="425"/>
        <v>0</v>
      </c>
      <c r="AI1078" s="411">
        <f t="shared" si="425"/>
        <v>0</v>
      </c>
      <c r="AJ1078" s="411">
        <f t="shared" si="425"/>
        <v>0</v>
      </c>
      <c r="AK1078" s="411">
        <f t="shared" si="425"/>
        <v>0</v>
      </c>
      <c r="AL1078" s="411">
        <f t="shared" si="425"/>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 t="shared" ref="Y1081:AL1081" si="426">Y1080</f>
        <v>0</v>
      </c>
      <c r="Z1081" s="411">
        <f t="shared" si="426"/>
        <v>0</v>
      </c>
      <c r="AA1081" s="411">
        <f t="shared" si="426"/>
        <v>0</v>
      </c>
      <c r="AB1081" s="411">
        <f t="shared" si="426"/>
        <v>0</v>
      </c>
      <c r="AC1081" s="411">
        <f t="shared" si="426"/>
        <v>0</v>
      </c>
      <c r="AD1081" s="411">
        <f t="shared" si="426"/>
        <v>0</v>
      </c>
      <c r="AE1081" s="411">
        <f t="shared" si="426"/>
        <v>0</v>
      </c>
      <c r="AF1081" s="411">
        <f t="shared" si="426"/>
        <v>0</v>
      </c>
      <c r="AG1081" s="411">
        <f t="shared" si="426"/>
        <v>0</v>
      </c>
      <c r="AH1081" s="411">
        <f t="shared" si="426"/>
        <v>0</v>
      </c>
      <c r="AI1081" s="411">
        <f t="shared" si="426"/>
        <v>0</v>
      </c>
      <c r="AJ1081" s="411">
        <f t="shared" si="426"/>
        <v>0</v>
      </c>
      <c r="AK1081" s="411">
        <f t="shared" si="426"/>
        <v>0</v>
      </c>
      <c r="AL1081" s="411">
        <f t="shared" si="426"/>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 t="shared" ref="Y1084:AL1084" si="427">Y1083</f>
        <v>0</v>
      </c>
      <c r="Z1084" s="411">
        <f t="shared" si="427"/>
        <v>0</v>
      </c>
      <c r="AA1084" s="411">
        <f t="shared" si="427"/>
        <v>0</v>
      </c>
      <c r="AB1084" s="411">
        <f t="shared" si="427"/>
        <v>0</v>
      </c>
      <c r="AC1084" s="411">
        <f t="shared" si="427"/>
        <v>0</v>
      </c>
      <c r="AD1084" s="411">
        <f t="shared" si="427"/>
        <v>0</v>
      </c>
      <c r="AE1084" s="411">
        <f t="shared" si="427"/>
        <v>0</v>
      </c>
      <c r="AF1084" s="411">
        <f t="shared" si="427"/>
        <v>0</v>
      </c>
      <c r="AG1084" s="411">
        <f t="shared" si="427"/>
        <v>0</v>
      </c>
      <c r="AH1084" s="411">
        <f t="shared" si="427"/>
        <v>0</v>
      </c>
      <c r="AI1084" s="411">
        <f t="shared" si="427"/>
        <v>0</v>
      </c>
      <c r="AJ1084" s="411">
        <f t="shared" si="427"/>
        <v>0</v>
      </c>
      <c r="AK1084" s="411">
        <f t="shared" si="427"/>
        <v>0</v>
      </c>
      <c r="AL1084" s="411">
        <f t="shared" si="427"/>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 t="shared" ref="Y1087:AL1087" si="428">Y1086</f>
        <v>0</v>
      </c>
      <c r="Z1087" s="411">
        <f t="shared" si="428"/>
        <v>0</v>
      </c>
      <c r="AA1087" s="411">
        <f t="shared" si="428"/>
        <v>0</v>
      </c>
      <c r="AB1087" s="411">
        <f t="shared" si="428"/>
        <v>0</v>
      </c>
      <c r="AC1087" s="411">
        <f t="shared" si="428"/>
        <v>0</v>
      </c>
      <c r="AD1087" s="411">
        <f t="shared" si="428"/>
        <v>0</v>
      </c>
      <c r="AE1087" s="411">
        <f t="shared" si="428"/>
        <v>0</v>
      </c>
      <c r="AF1087" s="411">
        <f t="shared" si="428"/>
        <v>0</v>
      </c>
      <c r="AG1087" s="411">
        <f t="shared" si="428"/>
        <v>0</v>
      </c>
      <c r="AH1087" s="411">
        <f t="shared" si="428"/>
        <v>0</v>
      </c>
      <c r="AI1087" s="411">
        <f t="shared" si="428"/>
        <v>0</v>
      </c>
      <c r="AJ1087" s="411">
        <f t="shared" si="428"/>
        <v>0</v>
      </c>
      <c r="AK1087" s="411">
        <f t="shared" si="428"/>
        <v>0</v>
      </c>
      <c r="AL1087" s="411">
        <f t="shared" si="428"/>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 t="shared" ref="Y1090:AL1090" si="429">Y1089</f>
        <v>0</v>
      </c>
      <c r="Z1090" s="411">
        <f t="shared" si="429"/>
        <v>0</v>
      </c>
      <c r="AA1090" s="411">
        <f t="shared" si="429"/>
        <v>0</v>
      </c>
      <c r="AB1090" s="411">
        <f t="shared" si="429"/>
        <v>0</v>
      </c>
      <c r="AC1090" s="411">
        <f t="shared" si="429"/>
        <v>0</v>
      </c>
      <c r="AD1090" s="411">
        <f t="shared" si="429"/>
        <v>0</v>
      </c>
      <c r="AE1090" s="411">
        <f t="shared" si="429"/>
        <v>0</v>
      </c>
      <c r="AF1090" s="411">
        <f t="shared" si="429"/>
        <v>0</v>
      </c>
      <c r="AG1090" s="411">
        <f t="shared" si="429"/>
        <v>0</v>
      </c>
      <c r="AH1090" s="411">
        <f t="shared" si="429"/>
        <v>0</v>
      </c>
      <c r="AI1090" s="411">
        <f t="shared" si="429"/>
        <v>0</v>
      </c>
      <c r="AJ1090" s="411">
        <f t="shared" si="429"/>
        <v>0</v>
      </c>
      <c r="AK1090" s="411">
        <f t="shared" si="429"/>
        <v>0</v>
      </c>
      <c r="AL1090" s="411">
        <f t="shared" si="429"/>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 t="shared" ref="Y1093:AL1093" si="430">Y1092</f>
        <v>0</v>
      </c>
      <c r="Z1093" s="411">
        <f t="shared" si="430"/>
        <v>0</v>
      </c>
      <c r="AA1093" s="411">
        <f t="shared" si="430"/>
        <v>0</v>
      </c>
      <c r="AB1093" s="411">
        <f t="shared" si="430"/>
        <v>0</v>
      </c>
      <c r="AC1093" s="411">
        <f t="shared" si="430"/>
        <v>0</v>
      </c>
      <c r="AD1093" s="411">
        <f t="shared" si="430"/>
        <v>0</v>
      </c>
      <c r="AE1093" s="411">
        <f t="shared" si="430"/>
        <v>0</v>
      </c>
      <c r="AF1093" s="411">
        <f t="shared" si="430"/>
        <v>0</v>
      </c>
      <c r="AG1093" s="411">
        <f t="shared" si="430"/>
        <v>0</v>
      </c>
      <c r="AH1093" s="411">
        <f t="shared" si="430"/>
        <v>0</v>
      </c>
      <c r="AI1093" s="411">
        <f t="shared" si="430"/>
        <v>0</v>
      </c>
      <c r="AJ1093" s="411">
        <f t="shared" si="430"/>
        <v>0</v>
      </c>
      <c r="AK1093" s="411">
        <f t="shared" si="430"/>
        <v>0</v>
      </c>
      <c r="AL1093" s="411">
        <f t="shared" si="430"/>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 t="shared" ref="Y1096:AL1096" si="431">Y1095</f>
        <v>0</v>
      </c>
      <c r="Z1096" s="411">
        <f t="shared" si="431"/>
        <v>0</v>
      </c>
      <c r="AA1096" s="411">
        <f t="shared" si="431"/>
        <v>0</v>
      </c>
      <c r="AB1096" s="411">
        <f t="shared" si="431"/>
        <v>0</v>
      </c>
      <c r="AC1096" s="411">
        <f t="shared" si="431"/>
        <v>0</v>
      </c>
      <c r="AD1096" s="411">
        <f t="shared" si="431"/>
        <v>0</v>
      </c>
      <c r="AE1096" s="411">
        <f t="shared" si="431"/>
        <v>0</v>
      </c>
      <c r="AF1096" s="411">
        <f t="shared" si="431"/>
        <v>0</v>
      </c>
      <c r="AG1096" s="411">
        <f t="shared" si="431"/>
        <v>0</v>
      </c>
      <c r="AH1096" s="411">
        <f t="shared" si="431"/>
        <v>0</v>
      </c>
      <c r="AI1096" s="411">
        <f t="shared" si="431"/>
        <v>0</v>
      </c>
      <c r="AJ1096" s="411">
        <f t="shared" si="431"/>
        <v>0</v>
      </c>
      <c r="AK1096" s="411">
        <f t="shared" si="431"/>
        <v>0</v>
      </c>
      <c r="AL1096" s="411">
        <f t="shared" si="431"/>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 t="shared" ref="Y1099:AL1099" si="432">Y1098</f>
        <v>0</v>
      </c>
      <c r="Z1099" s="411">
        <f t="shared" si="432"/>
        <v>0</v>
      </c>
      <c r="AA1099" s="411">
        <f t="shared" si="432"/>
        <v>0</v>
      </c>
      <c r="AB1099" s="411">
        <f t="shared" si="432"/>
        <v>0</v>
      </c>
      <c r="AC1099" s="411">
        <f t="shared" si="432"/>
        <v>0</v>
      </c>
      <c r="AD1099" s="411">
        <f t="shared" si="432"/>
        <v>0</v>
      </c>
      <c r="AE1099" s="411">
        <f t="shared" si="432"/>
        <v>0</v>
      </c>
      <c r="AF1099" s="411">
        <f t="shared" si="432"/>
        <v>0</v>
      </c>
      <c r="AG1099" s="411">
        <f t="shared" si="432"/>
        <v>0</v>
      </c>
      <c r="AH1099" s="411">
        <f t="shared" si="432"/>
        <v>0</v>
      </c>
      <c r="AI1099" s="411">
        <f t="shared" si="432"/>
        <v>0</v>
      </c>
      <c r="AJ1099" s="411">
        <f t="shared" si="432"/>
        <v>0</v>
      </c>
      <c r="AK1099" s="411">
        <f t="shared" si="432"/>
        <v>0</v>
      </c>
      <c r="AL1099" s="411">
        <f t="shared" si="432"/>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 t="shared" ref="Y1102:AL1102" si="433">Y1101</f>
        <v>0</v>
      </c>
      <c r="Z1102" s="411">
        <f t="shared" si="433"/>
        <v>0</v>
      </c>
      <c r="AA1102" s="411">
        <f t="shared" si="433"/>
        <v>0</v>
      </c>
      <c r="AB1102" s="411">
        <f t="shared" si="433"/>
        <v>0</v>
      </c>
      <c r="AC1102" s="411">
        <f t="shared" si="433"/>
        <v>0</v>
      </c>
      <c r="AD1102" s="411">
        <f t="shared" si="433"/>
        <v>0</v>
      </c>
      <c r="AE1102" s="411">
        <f t="shared" si="433"/>
        <v>0</v>
      </c>
      <c r="AF1102" s="411">
        <f t="shared" si="433"/>
        <v>0</v>
      </c>
      <c r="AG1102" s="411">
        <f t="shared" si="433"/>
        <v>0</v>
      </c>
      <c r="AH1102" s="411">
        <f t="shared" si="433"/>
        <v>0</v>
      </c>
      <c r="AI1102" s="411">
        <f t="shared" si="433"/>
        <v>0</v>
      </c>
      <c r="AJ1102" s="411">
        <f t="shared" si="433"/>
        <v>0</v>
      </c>
      <c r="AK1102" s="411">
        <f t="shared" si="433"/>
        <v>0</v>
      </c>
      <c r="AL1102" s="411">
        <f t="shared" si="433"/>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 t="shared" ref="Y1105:AL1105" si="434">Y1104</f>
        <v>0</v>
      </c>
      <c r="Z1105" s="411">
        <f t="shared" si="434"/>
        <v>0</v>
      </c>
      <c r="AA1105" s="411">
        <f t="shared" si="434"/>
        <v>0</v>
      </c>
      <c r="AB1105" s="411">
        <f t="shared" si="434"/>
        <v>0</v>
      </c>
      <c r="AC1105" s="411">
        <f t="shared" si="434"/>
        <v>0</v>
      </c>
      <c r="AD1105" s="411">
        <f t="shared" si="434"/>
        <v>0</v>
      </c>
      <c r="AE1105" s="411">
        <f t="shared" si="434"/>
        <v>0</v>
      </c>
      <c r="AF1105" s="411">
        <f t="shared" si="434"/>
        <v>0</v>
      </c>
      <c r="AG1105" s="411">
        <f t="shared" si="434"/>
        <v>0</v>
      </c>
      <c r="AH1105" s="411">
        <f t="shared" si="434"/>
        <v>0</v>
      </c>
      <c r="AI1105" s="411">
        <f t="shared" si="434"/>
        <v>0</v>
      </c>
      <c r="AJ1105" s="411">
        <f t="shared" si="434"/>
        <v>0</v>
      </c>
      <c r="AK1105" s="411">
        <f t="shared" si="434"/>
        <v>0</v>
      </c>
      <c r="AL1105" s="411">
        <f t="shared" si="434"/>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 t="shared" ref="Y1108:AL1108" si="435">Y1107</f>
        <v>0</v>
      </c>
      <c r="Z1108" s="411">
        <f t="shared" si="435"/>
        <v>0</v>
      </c>
      <c r="AA1108" s="411">
        <f t="shared" si="435"/>
        <v>0</v>
      </c>
      <c r="AB1108" s="411">
        <f t="shared" si="435"/>
        <v>0</v>
      </c>
      <c r="AC1108" s="411">
        <f t="shared" si="435"/>
        <v>0</v>
      </c>
      <c r="AD1108" s="411">
        <f t="shared" si="435"/>
        <v>0</v>
      </c>
      <c r="AE1108" s="411">
        <f t="shared" si="435"/>
        <v>0</v>
      </c>
      <c r="AF1108" s="411">
        <f t="shared" si="435"/>
        <v>0</v>
      </c>
      <c r="AG1108" s="411">
        <f t="shared" si="435"/>
        <v>0</v>
      </c>
      <c r="AH1108" s="411">
        <f t="shared" si="435"/>
        <v>0</v>
      </c>
      <c r="AI1108" s="411">
        <f t="shared" si="435"/>
        <v>0</v>
      </c>
      <c r="AJ1108" s="411">
        <f t="shared" si="435"/>
        <v>0</v>
      </c>
      <c r="AK1108" s="411">
        <f t="shared" si="435"/>
        <v>0</v>
      </c>
      <c r="AL1108" s="411">
        <f t="shared" si="435"/>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7">
        <f t="shared" ref="AM1114:AM1123" si="436">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7">
        <f t="shared" si="436"/>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7">
        <f t="shared" si="436"/>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7">
        <f t="shared" si="436"/>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437">Y212*Y1113</f>
        <v>0</v>
      </c>
      <c r="Z1118" s="378">
        <f t="shared" si="437"/>
        <v>0</v>
      </c>
      <c r="AA1118" s="378">
        <f t="shared" si="437"/>
        <v>0</v>
      </c>
      <c r="AB1118" s="378">
        <f t="shared" si="437"/>
        <v>0</v>
      </c>
      <c r="AC1118" s="378">
        <f t="shared" si="437"/>
        <v>0</v>
      </c>
      <c r="AD1118" s="378">
        <f t="shared" si="437"/>
        <v>0</v>
      </c>
      <c r="AE1118" s="378">
        <f t="shared" si="437"/>
        <v>0</v>
      </c>
      <c r="AF1118" s="378">
        <f t="shared" si="437"/>
        <v>0</v>
      </c>
      <c r="AG1118" s="378">
        <f t="shared" si="437"/>
        <v>0</v>
      </c>
      <c r="AH1118" s="378">
        <f t="shared" si="437"/>
        <v>0</v>
      </c>
      <c r="AI1118" s="378">
        <f t="shared" si="437"/>
        <v>0</v>
      </c>
      <c r="AJ1118" s="378">
        <f t="shared" si="437"/>
        <v>0</v>
      </c>
      <c r="AK1118" s="378">
        <f t="shared" si="437"/>
        <v>0</v>
      </c>
      <c r="AL1118" s="378">
        <f t="shared" si="437"/>
        <v>0</v>
      </c>
      <c r="AM1118" s="627">
        <f t="shared" si="436"/>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438">Y395*Y1113</f>
        <v>0</v>
      </c>
      <c r="Z1119" s="378">
        <f t="shared" si="438"/>
        <v>0</v>
      </c>
      <c r="AA1119" s="378">
        <f t="shared" si="438"/>
        <v>0</v>
      </c>
      <c r="AB1119" s="378">
        <f t="shared" si="438"/>
        <v>0</v>
      </c>
      <c r="AC1119" s="378">
        <f t="shared" si="438"/>
        <v>0</v>
      </c>
      <c r="AD1119" s="378">
        <f t="shared" si="438"/>
        <v>0</v>
      </c>
      <c r="AE1119" s="378">
        <f t="shared" si="438"/>
        <v>0</v>
      </c>
      <c r="AF1119" s="378">
        <f t="shared" si="438"/>
        <v>0</v>
      </c>
      <c r="AG1119" s="378">
        <f t="shared" si="438"/>
        <v>0</v>
      </c>
      <c r="AH1119" s="378">
        <f t="shared" si="438"/>
        <v>0</v>
      </c>
      <c r="AI1119" s="378">
        <f t="shared" si="438"/>
        <v>0</v>
      </c>
      <c r="AJ1119" s="378">
        <f t="shared" si="438"/>
        <v>0</v>
      </c>
      <c r="AK1119" s="378">
        <f t="shared" si="438"/>
        <v>0</v>
      </c>
      <c r="AL1119" s="378">
        <f t="shared" si="438"/>
        <v>0</v>
      </c>
      <c r="AM1119" s="627">
        <f t="shared" si="436"/>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439">Y578*Y1113</f>
        <v>0</v>
      </c>
      <c r="Z1120" s="378">
        <f t="shared" si="439"/>
        <v>0</v>
      </c>
      <c r="AA1120" s="378">
        <f t="shared" si="439"/>
        <v>0</v>
      </c>
      <c r="AB1120" s="378">
        <f t="shared" si="439"/>
        <v>0</v>
      </c>
      <c r="AC1120" s="378">
        <f t="shared" si="439"/>
        <v>0</v>
      </c>
      <c r="AD1120" s="378">
        <f t="shared" si="439"/>
        <v>0</v>
      </c>
      <c r="AE1120" s="378">
        <f t="shared" si="439"/>
        <v>0</v>
      </c>
      <c r="AF1120" s="378">
        <f t="shared" si="439"/>
        <v>0</v>
      </c>
      <c r="AG1120" s="378">
        <f t="shared" si="439"/>
        <v>0</v>
      </c>
      <c r="AH1120" s="378">
        <f t="shared" si="439"/>
        <v>0</v>
      </c>
      <c r="AI1120" s="378">
        <f t="shared" si="439"/>
        <v>0</v>
      </c>
      <c r="AJ1120" s="378">
        <f t="shared" si="439"/>
        <v>0</v>
      </c>
      <c r="AK1120" s="378">
        <f t="shared" si="439"/>
        <v>0</v>
      </c>
      <c r="AL1120" s="378">
        <f t="shared" si="439"/>
        <v>0</v>
      </c>
      <c r="AM1120" s="627">
        <f t="shared" si="436"/>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440">Y761*Y1113</f>
        <v>0</v>
      </c>
      <c r="Z1121" s="378">
        <f t="shared" si="440"/>
        <v>0</v>
      </c>
      <c r="AA1121" s="378">
        <f t="shared" si="440"/>
        <v>0</v>
      </c>
      <c r="AB1121" s="378">
        <f t="shared" si="440"/>
        <v>0</v>
      </c>
      <c r="AC1121" s="378">
        <f t="shared" si="440"/>
        <v>0</v>
      </c>
      <c r="AD1121" s="378">
        <f t="shared" si="440"/>
        <v>0</v>
      </c>
      <c r="AE1121" s="378">
        <f t="shared" si="440"/>
        <v>0</v>
      </c>
      <c r="AF1121" s="378">
        <f t="shared" si="440"/>
        <v>0</v>
      </c>
      <c r="AG1121" s="378">
        <f t="shared" si="440"/>
        <v>0</v>
      </c>
      <c r="AH1121" s="378">
        <f t="shared" si="440"/>
        <v>0</v>
      </c>
      <c r="AI1121" s="378">
        <f t="shared" si="440"/>
        <v>0</v>
      </c>
      <c r="AJ1121" s="378">
        <f t="shared" si="440"/>
        <v>0</v>
      </c>
      <c r="AK1121" s="378">
        <f t="shared" si="440"/>
        <v>0</v>
      </c>
      <c r="AL1121" s="378">
        <f t="shared" si="440"/>
        <v>0</v>
      </c>
      <c r="AM1121" s="627">
        <f t="shared" si="436"/>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441">Y944*Y1113</f>
        <v>0</v>
      </c>
      <c r="Z1122" s="378">
        <f t="shared" si="441"/>
        <v>0</v>
      </c>
      <c r="AA1122" s="378">
        <f t="shared" si="441"/>
        <v>0</v>
      </c>
      <c r="AB1122" s="378">
        <f t="shared" si="441"/>
        <v>0</v>
      </c>
      <c r="AC1122" s="378">
        <f t="shared" si="441"/>
        <v>0</v>
      </c>
      <c r="AD1122" s="378">
        <f t="shared" si="441"/>
        <v>0</v>
      </c>
      <c r="AE1122" s="378">
        <f t="shared" si="441"/>
        <v>0</v>
      </c>
      <c r="AF1122" s="378">
        <f t="shared" si="441"/>
        <v>0</v>
      </c>
      <c r="AG1122" s="378">
        <f t="shared" si="441"/>
        <v>0</v>
      </c>
      <c r="AH1122" s="378">
        <f t="shared" si="441"/>
        <v>0</v>
      </c>
      <c r="AI1122" s="378">
        <f t="shared" si="441"/>
        <v>0</v>
      </c>
      <c r="AJ1122" s="378">
        <f t="shared" si="441"/>
        <v>0</v>
      </c>
      <c r="AK1122" s="378">
        <f t="shared" si="441"/>
        <v>0</v>
      </c>
      <c r="AL1122" s="378">
        <f t="shared" si="441"/>
        <v>0</v>
      </c>
      <c r="AM1122" s="627">
        <f t="shared" si="436"/>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442">AA1110*AA1113</f>
        <v>0</v>
      </c>
      <c r="AB1123" s="378">
        <f t="shared" si="442"/>
        <v>0</v>
      </c>
      <c r="AC1123" s="378">
        <f t="shared" si="442"/>
        <v>0</v>
      </c>
      <c r="AD1123" s="378">
        <f t="shared" si="442"/>
        <v>0</v>
      </c>
      <c r="AE1123" s="378">
        <f t="shared" si="442"/>
        <v>0</v>
      </c>
      <c r="AF1123" s="378">
        <f t="shared" si="442"/>
        <v>0</v>
      </c>
      <c r="AG1123" s="378">
        <f t="shared" si="442"/>
        <v>0</v>
      </c>
      <c r="AH1123" s="378">
        <f t="shared" si="442"/>
        <v>0</v>
      </c>
      <c r="AI1123" s="378">
        <f t="shared" si="442"/>
        <v>0</v>
      </c>
      <c r="AJ1123" s="378">
        <f t="shared" si="442"/>
        <v>0</v>
      </c>
      <c r="AK1123" s="378">
        <f t="shared" si="442"/>
        <v>0</v>
      </c>
      <c r="AL1123" s="378">
        <f t="shared" si="442"/>
        <v>0</v>
      </c>
      <c r="AM1123" s="627">
        <f t="shared" si="436"/>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443">SUM(Z1114:Z1123)</f>
        <v>0</v>
      </c>
      <c r="AA1124" s="346">
        <f t="shared" si="443"/>
        <v>0</v>
      </c>
      <c r="AB1124" s="346">
        <f t="shared" si="443"/>
        <v>0</v>
      </c>
      <c r="AC1124" s="346">
        <f t="shared" si="443"/>
        <v>0</v>
      </c>
      <c r="AD1124" s="346">
        <f t="shared" si="443"/>
        <v>0</v>
      </c>
      <c r="AE1124" s="346">
        <f t="shared" si="443"/>
        <v>0</v>
      </c>
      <c r="AF1124" s="346">
        <f>SUM(AF1114:AF1123)</f>
        <v>0</v>
      </c>
      <c r="AG1124" s="346">
        <f t="shared" ref="AG1124:AL1124" si="444">SUM(AG1114:AG1123)</f>
        <v>0</v>
      </c>
      <c r="AH1124" s="346">
        <f t="shared" si="444"/>
        <v>0</v>
      </c>
      <c r="AI1124" s="346">
        <f t="shared" si="444"/>
        <v>0</v>
      </c>
      <c r="AJ1124" s="346">
        <f t="shared" si="444"/>
        <v>0</v>
      </c>
      <c r="AK1124" s="346">
        <f t="shared" si="444"/>
        <v>0</v>
      </c>
      <c r="AL1124" s="346">
        <f t="shared" si="444"/>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445">Z1111*Z1113</f>
        <v>0</v>
      </c>
      <c r="AA1125" s="347">
        <f>AA1111*AA1113</f>
        <v>0</v>
      </c>
      <c r="AB1125" s="347">
        <f t="shared" si="445"/>
        <v>0</v>
      </c>
      <c r="AC1125" s="347">
        <f t="shared" si="445"/>
        <v>0</v>
      </c>
      <c r="AD1125" s="347">
        <f t="shared" si="445"/>
        <v>0</v>
      </c>
      <c r="AE1125" s="347">
        <f t="shared" si="445"/>
        <v>0</v>
      </c>
      <c r="AF1125" s="347">
        <f t="shared" ref="AF1125:AL1125" si="446">AF1111*AF1113</f>
        <v>0</v>
      </c>
      <c r="AG1125" s="347">
        <f t="shared" si="446"/>
        <v>0</v>
      </c>
      <c r="AH1125" s="347">
        <f t="shared" si="446"/>
        <v>0</v>
      </c>
      <c r="AI1125" s="347">
        <f t="shared" si="446"/>
        <v>0</v>
      </c>
      <c r="AJ1125" s="347">
        <f t="shared" si="446"/>
        <v>0</v>
      </c>
      <c r="AK1125" s="347">
        <f t="shared" si="446"/>
        <v>0</v>
      </c>
      <c r="AL1125" s="347">
        <f t="shared" si="446"/>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8"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5" fitToHeight="0" orientation="landscape" r:id="rId1"/>
  <headerFooter>
    <oddFooter>&amp;R&amp;P of &amp;N</oddFooter>
  </headerFooter>
  <rowBreaks count="1" manualBreakCount="1">
    <brk id="1112" max="3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73" zoomScale="90" zoomScaleNormal="90" workbookViewId="0">
      <selection activeCell="I135" sqref="I135:L146"/>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7" t="s">
        <v>665</v>
      </c>
      <c r="D8" s="837"/>
      <c r="E8" s="837"/>
      <c r="F8" s="837"/>
      <c r="G8" s="837"/>
      <c r="H8" s="837"/>
      <c r="I8" s="837"/>
      <c r="J8" s="837"/>
      <c r="K8" s="837"/>
      <c r="L8" s="837"/>
      <c r="M8" s="837"/>
      <c r="N8" s="837"/>
      <c r="O8" s="837"/>
      <c r="P8" s="837"/>
      <c r="Q8" s="837"/>
      <c r="R8" s="837"/>
      <c r="S8" s="837"/>
      <c r="T8" s="105"/>
      <c r="U8" s="105"/>
      <c r="V8" s="105"/>
      <c r="W8" s="105"/>
    </row>
    <row r="9" spans="1:28" s="9" customFormat="1" ht="46.95" customHeight="1">
      <c r="B9" s="55"/>
      <c r="C9" s="798" t="s">
        <v>677</v>
      </c>
      <c r="D9" s="798"/>
      <c r="E9" s="798"/>
      <c r="F9" s="798"/>
      <c r="G9" s="798"/>
      <c r="H9" s="798"/>
      <c r="I9" s="798"/>
      <c r="J9" s="798"/>
      <c r="K9" s="798"/>
      <c r="L9" s="798"/>
      <c r="M9" s="798"/>
      <c r="N9" s="798"/>
      <c r="O9" s="798"/>
      <c r="P9" s="798"/>
      <c r="Q9" s="798"/>
      <c r="R9" s="798"/>
      <c r="S9" s="798"/>
      <c r="T9" s="105"/>
      <c r="U9" s="105"/>
      <c r="V9" s="105"/>
      <c r="W9" s="105"/>
    </row>
    <row r="10" spans="1:28" s="9" customFormat="1" ht="37.950000000000003" customHeight="1">
      <c r="B10" s="88"/>
      <c r="C10" s="819" t="s">
        <v>678</v>
      </c>
      <c r="D10" s="798"/>
      <c r="E10" s="798"/>
      <c r="F10" s="798"/>
      <c r="G10" s="798"/>
      <c r="H10" s="798"/>
      <c r="I10" s="798"/>
      <c r="J10" s="798"/>
      <c r="K10" s="798"/>
      <c r="L10" s="798"/>
      <c r="M10" s="798"/>
      <c r="N10" s="798"/>
      <c r="O10" s="798"/>
      <c r="P10" s="798"/>
      <c r="Q10" s="798"/>
      <c r="R10" s="798"/>
      <c r="S10" s="798"/>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6" t="s">
        <v>235</v>
      </c>
      <c r="C12" s="836"/>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R1 (kWh)</v>
      </c>
      <c r="J14" s="204" t="str">
        <f>'1.  LRAMVA Summary'!E52</f>
        <v>Seasonal (kWh)</v>
      </c>
      <c r="K14" s="204" t="str">
        <f>'1.  LRAMVA Summary'!F52</f>
        <v>R2 (kW)</v>
      </c>
      <c r="L14" s="204" t="str">
        <f>'1.  LRAMVA Summary'!G52</f>
        <v>Street Lights (kWh)</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 t="shared" ref="I29:O29" si="3">I27+I28</f>
        <v>0</v>
      </c>
      <c r="J29" s="228">
        <f t="shared" si="3"/>
        <v>0</v>
      </c>
      <c r="K29" s="228">
        <f t="shared" si="3"/>
        <v>0</v>
      </c>
      <c r="L29" s="228">
        <f t="shared" si="3"/>
        <v>0</v>
      </c>
      <c r="M29" s="228">
        <f t="shared" si="3"/>
        <v>0</v>
      </c>
      <c r="N29" s="228">
        <f t="shared" si="3"/>
        <v>0</v>
      </c>
      <c r="O29" s="228">
        <f t="shared" si="3"/>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C$31/12</f>
        <v>1.225E-3</v>
      </c>
      <c r="I76" s="230">
        <f>(SUM('1.  LRAMVA Summary'!D$54:D$65)+SUM('1.  LRAMVA Summary'!D$66:D$67)*(MONTH($E76)-1)/12)*$H76</f>
        <v>6.2140687762715512</v>
      </c>
      <c r="J76" s="230">
        <f>(SUM('1.  LRAMVA Summary'!E$54:E$65)+SUM('1.  LRAMVA Summary'!E$66:E$67)*(MONTH($E76)-1)/12)*$H76</f>
        <v>0.59170828970748912</v>
      </c>
      <c r="K76" s="230">
        <f>(SUM('1.  LRAMVA Summary'!F$54:F$65)+SUM('1.  LRAMVA Summary'!F$66:F$67)*(MONTH($E76)-1)/12)*$H76</f>
        <v>4.9371369508054874E-2</v>
      </c>
      <c r="L76" s="230">
        <f>(SUM('1.  LRAMVA Summary'!G$54:G$65)+SUM('1.  LRAMVA Summary'!G$66:G$67)*(MONTH($E76)-1)/12)*$H76</f>
        <v>1.2528467978240616</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8.107995233311156</v>
      </c>
    </row>
    <row r="77" spans="2:23" s="9" customFormat="1">
      <c r="B77" s="66"/>
      <c r="E77" s="214">
        <v>42064</v>
      </c>
      <c r="F77" s="214" t="s">
        <v>181</v>
      </c>
      <c r="G77" s="215" t="s">
        <v>65</v>
      </c>
      <c r="H77" s="229">
        <f>C$31/12</f>
        <v>1.225E-3</v>
      </c>
      <c r="I77" s="230">
        <f>(SUM('1.  LRAMVA Summary'!D$54:D$65)+SUM('1.  LRAMVA Summary'!D$66:D$67)*(MONTH($E77)-1)/12)*$H77</f>
        <v>12.428137552543102</v>
      </c>
      <c r="J77" s="230">
        <f>(SUM('1.  LRAMVA Summary'!E$54:E$65)+SUM('1.  LRAMVA Summary'!E$66:E$67)*(MONTH($E77)-1)/12)*$H77</f>
        <v>1.1834165794149782</v>
      </c>
      <c r="K77" s="230">
        <f>(SUM('1.  LRAMVA Summary'!F$54:F$65)+SUM('1.  LRAMVA Summary'!F$66:F$67)*(MONTH($E77)-1)/12)*$H77</f>
        <v>9.8742739016109748E-2</v>
      </c>
      <c r="L77" s="230">
        <f>(SUM('1.  LRAMVA Summary'!G$54:G$65)+SUM('1.  LRAMVA Summary'!G$66:G$67)*(MONTH($E77)-1)/12)*$H77</f>
        <v>2.5056935956481232</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16.215990466622312</v>
      </c>
    </row>
    <row r="78" spans="2:23" s="9" customFormat="1">
      <c r="B78" s="66"/>
      <c r="E78" s="214">
        <v>42095</v>
      </c>
      <c r="F78" s="214" t="s">
        <v>181</v>
      </c>
      <c r="G78" s="215" t="s">
        <v>66</v>
      </c>
      <c r="H78" s="229">
        <f>C$32/12</f>
        <v>9.1666666666666665E-4</v>
      </c>
      <c r="I78" s="230">
        <f>(SUM('1.  LRAMVA Summary'!D$54:D$65)+SUM('1.  LRAMVA Summary'!D$66:D$67)*(MONTH($E78)-1)/12)*$H78</f>
        <v>13.949950314078995</v>
      </c>
      <c r="J78" s="230">
        <f>(SUM('1.  LRAMVA Summary'!E$54:E$65)+SUM('1.  LRAMVA Summary'!E$66:E$67)*(MONTH($E78)-1)/12)*$H78</f>
        <v>1.3283247319964042</v>
      </c>
      <c r="K78" s="230">
        <f>(SUM('1.  LRAMVA Summary'!F$54:F$65)+SUM('1.  LRAMVA Summary'!F$66:F$67)*(MONTH($E78)-1)/12)*$H78</f>
        <v>0.11083368665073544</v>
      </c>
      <c r="L78" s="230">
        <f>(SUM('1.  LRAMVA Summary'!G$54:G$65)+SUM('1.  LRAMVA Summary'!G$66:G$67)*(MONTH($E78)-1)/12)*$H78</f>
        <v>2.812513219605036</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19">SUM(I78:V78)</f>
        <v>18.201621952331173</v>
      </c>
    </row>
    <row r="79" spans="2:23" s="9" customFormat="1">
      <c r="B79" s="66"/>
      <c r="E79" s="214">
        <v>42125</v>
      </c>
      <c r="F79" s="214" t="s">
        <v>181</v>
      </c>
      <c r="G79" s="215" t="s">
        <v>66</v>
      </c>
      <c r="H79" s="229">
        <f>C$32/12</f>
        <v>9.1666666666666665E-4</v>
      </c>
      <c r="I79" s="230">
        <f>(SUM('1.  LRAMVA Summary'!D$54:D$65)+SUM('1.  LRAMVA Summary'!D$66:D$67)*(MONTH($E79)-1)/12)*$H79</f>
        <v>18.599933752105326</v>
      </c>
      <c r="J79" s="230">
        <f>(SUM('1.  LRAMVA Summary'!E$54:E$65)+SUM('1.  LRAMVA Summary'!E$66:E$67)*(MONTH($E79)-1)/12)*$H79</f>
        <v>1.7710996426618721</v>
      </c>
      <c r="K79" s="230">
        <f>(SUM('1.  LRAMVA Summary'!F$54:F$65)+SUM('1.  LRAMVA Summary'!F$66:F$67)*(MONTH($E79)-1)/12)*$H79</f>
        <v>0.14777824886764723</v>
      </c>
      <c r="L79" s="230">
        <f>(SUM('1.  LRAMVA Summary'!G$54:G$65)+SUM('1.  LRAMVA Summary'!G$66:G$67)*(MONTH($E79)-1)/12)*$H79</f>
        <v>3.7500176261400484</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19"/>
        <v>24.268829269774898</v>
      </c>
    </row>
    <row r="80" spans="2:23" s="9" customFormat="1">
      <c r="B80" s="66"/>
      <c r="E80" s="214">
        <v>42156</v>
      </c>
      <c r="F80" s="214" t="s">
        <v>181</v>
      </c>
      <c r="G80" s="215" t="s">
        <v>66</v>
      </c>
      <c r="H80" s="229">
        <f>C$32/12</f>
        <v>9.1666666666666665E-4</v>
      </c>
      <c r="I80" s="230">
        <f>(SUM('1.  LRAMVA Summary'!D$54:D$65)+SUM('1.  LRAMVA Summary'!D$66:D$67)*(MONTH($E80)-1)/12)*$H80</f>
        <v>23.249917190131654</v>
      </c>
      <c r="J80" s="230">
        <f>(SUM('1.  LRAMVA Summary'!E$54:E$65)+SUM('1.  LRAMVA Summary'!E$66:E$67)*(MONTH($E80)-1)/12)*$H80</f>
        <v>2.2138745533273401</v>
      </c>
      <c r="K80" s="230">
        <f>(SUM('1.  LRAMVA Summary'!F$54:F$65)+SUM('1.  LRAMVA Summary'!F$66:F$67)*(MONTH($E80)-1)/12)*$H80</f>
        <v>0.18472281108455907</v>
      </c>
      <c r="L80" s="230">
        <f>(SUM('1.  LRAMVA Summary'!G$54:G$65)+SUM('1.  LRAMVA Summary'!G$66:G$67)*(MONTH($E80)-1)/12)*$H80</f>
        <v>4.6875220326750595</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19"/>
        <v>30.336036587218612</v>
      </c>
    </row>
    <row r="81" spans="2:23" s="9" customFormat="1">
      <c r="B81" s="66"/>
      <c r="E81" s="214">
        <v>42186</v>
      </c>
      <c r="F81" s="214" t="s">
        <v>181</v>
      </c>
      <c r="G81" s="215" t="s">
        <v>68</v>
      </c>
      <c r="H81" s="229">
        <f>C$33/12</f>
        <v>9.1666666666666665E-4</v>
      </c>
      <c r="I81" s="230">
        <f>(SUM('1.  LRAMVA Summary'!D$54:D$65)+SUM('1.  LRAMVA Summary'!D$66:D$67)*(MONTH($E81)-1)/12)*$H81</f>
        <v>27.89990062815799</v>
      </c>
      <c r="J81" s="230">
        <f>(SUM('1.  LRAMVA Summary'!E$54:E$65)+SUM('1.  LRAMVA Summary'!E$66:E$67)*(MONTH($E81)-1)/12)*$H81</f>
        <v>2.6566494639928084</v>
      </c>
      <c r="K81" s="230">
        <f>(SUM('1.  LRAMVA Summary'!F$54:F$65)+SUM('1.  LRAMVA Summary'!F$66:F$67)*(MONTH($E81)-1)/12)*$H81</f>
        <v>0.22166737330147088</v>
      </c>
      <c r="L81" s="230">
        <f>(SUM('1.  LRAMVA Summary'!G$54:G$65)+SUM('1.  LRAMVA Summary'!G$66:G$67)*(MONTH($E81)-1)/12)*$H81</f>
        <v>5.6250264392100719</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19"/>
        <v>36.403243904662347</v>
      </c>
    </row>
    <row r="82" spans="2:23" s="9" customFormat="1">
      <c r="B82" s="66"/>
      <c r="E82" s="214">
        <v>42217</v>
      </c>
      <c r="F82" s="214" t="s">
        <v>181</v>
      </c>
      <c r="G82" s="215" t="s">
        <v>68</v>
      </c>
      <c r="H82" s="229">
        <f>C$33/12</f>
        <v>9.1666666666666665E-4</v>
      </c>
      <c r="I82" s="230">
        <f>(SUM('1.  LRAMVA Summary'!D$54:D$65)+SUM('1.  LRAMVA Summary'!D$66:D$67)*(MONTH($E82)-1)/12)*$H82</f>
        <v>32.549884066184319</v>
      </c>
      <c r="J82" s="230">
        <f>(SUM('1.  LRAMVA Summary'!E$54:E$65)+SUM('1.  LRAMVA Summary'!E$66:E$67)*(MONTH($E82)-1)/12)*$H82</f>
        <v>3.0994243746582764</v>
      </c>
      <c r="K82" s="230">
        <f>(SUM('1.  LRAMVA Summary'!F$54:F$65)+SUM('1.  LRAMVA Summary'!F$66:F$67)*(MONTH($E82)-1)/12)*$H82</f>
        <v>0.25861193551838269</v>
      </c>
      <c r="L82" s="230">
        <f>(SUM('1.  LRAMVA Summary'!G$54:G$65)+SUM('1.  LRAMVA Summary'!G$66:G$67)*(MONTH($E82)-1)/12)*$H82</f>
        <v>6.5625308457450844</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19"/>
        <v>42.470451222106064</v>
      </c>
    </row>
    <row r="83" spans="2:23" s="9" customFormat="1">
      <c r="B83" s="66"/>
      <c r="E83" s="214">
        <v>42248</v>
      </c>
      <c r="F83" s="214" t="s">
        <v>181</v>
      </c>
      <c r="G83" s="215" t="s">
        <v>68</v>
      </c>
      <c r="H83" s="229">
        <f>C$33/12</f>
        <v>9.1666666666666665E-4</v>
      </c>
      <c r="I83" s="230">
        <f>(SUM('1.  LRAMVA Summary'!D$54:D$65)+SUM('1.  LRAMVA Summary'!D$66:D$67)*(MONTH($E83)-1)/12)*$H83</f>
        <v>37.199867504210651</v>
      </c>
      <c r="J83" s="230">
        <f>(SUM('1.  LRAMVA Summary'!E$54:E$65)+SUM('1.  LRAMVA Summary'!E$66:E$67)*(MONTH($E83)-1)/12)*$H83</f>
        <v>3.5421992853237443</v>
      </c>
      <c r="K83" s="230">
        <f>(SUM('1.  LRAMVA Summary'!F$54:F$65)+SUM('1.  LRAMVA Summary'!F$66:F$67)*(MONTH($E83)-1)/12)*$H83</f>
        <v>0.29555649773529447</v>
      </c>
      <c r="L83" s="230">
        <f>(SUM('1.  LRAMVA Summary'!G$54:G$65)+SUM('1.  LRAMVA Summary'!G$66:G$67)*(MONTH($E83)-1)/12)*$H83</f>
        <v>7.5000352522800968</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19"/>
        <v>48.537658539549795</v>
      </c>
    </row>
    <row r="84" spans="2:23" s="9" customFormat="1">
      <c r="B84" s="66"/>
      <c r="E84" s="214">
        <v>42278</v>
      </c>
      <c r="F84" s="214" t="s">
        <v>181</v>
      </c>
      <c r="G84" s="215" t="s">
        <v>69</v>
      </c>
      <c r="H84" s="229">
        <f>C$34/12</f>
        <v>9.1666666666666665E-4</v>
      </c>
      <c r="I84" s="230">
        <f>(SUM('1.  LRAMVA Summary'!D$54:D$65)+SUM('1.  LRAMVA Summary'!D$66:D$67)*(MONTH($E84)-1)/12)*$H84</f>
        <v>41.849850942236984</v>
      </c>
      <c r="J84" s="230">
        <f>(SUM('1.  LRAMVA Summary'!E$54:E$65)+SUM('1.  LRAMVA Summary'!E$66:E$67)*(MONTH($E84)-1)/12)*$H84</f>
        <v>3.9849741959892122</v>
      </c>
      <c r="K84" s="230">
        <f>(SUM('1.  LRAMVA Summary'!F$54:F$65)+SUM('1.  LRAMVA Summary'!F$66:F$67)*(MONTH($E84)-1)/12)*$H84</f>
        <v>0.33250105995220625</v>
      </c>
      <c r="L84" s="230">
        <f>(SUM('1.  LRAMVA Summary'!G$54:G$65)+SUM('1.  LRAMVA Summary'!G$66:G$67)*(MONTH($E84)-1)/12)*$H84</f>
        <v>8.4375396588151084</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19"/>
        <v>54.604865856993513</v>
      </c>
    </row>
    <row r="85" spans="2:23" s="9" customFormat="1">
      <c r="B85" s="66"/>
      <c r="E85" s="214">
        <v>42309</v>
      </c>
      <c r="F85" s="214" t="s">
        <v>181</v>
      </c>
      <c r="G85" s="215" t="s">
        <v>69</v>
      </c>
      <c r="H85" s="229">
        <f>C$34/12</f>
        <v>9.1666666666666665E-4</v>
      </c>
      <c r="I85" s="230">
        <f>(SUM('1.  LRAMVA Summary'!D$54:D$65)+SUM('1.  LRAMVA Summary'!D$66:D$67)*(MONTH($E85)-1)/12)*$H85</f>
        <v>46.499834380263309</v>
      </c>
      <c r="J85" s="230">
        <f>(SUM('1.  LRAMVA Summary'!E$54:E$65)+SUM('1.  LRAMVA Summary'!E$66:E$67)*(MONTH($E85)-1)/12)*$H85</f>
        <v>4.4277491066546801</v>
      </c>
      <c r="K85" s="230">
        <f>(SUM('1.  LRAMVA Summary'!F$54:F$65)+SUM('1.  LRAMVA Summary'!F$66:F$67)*(MONTH($E85)-1)/12)*$H85</f>
        <v>0.36944562216911814</v>
      </c>
      <c r="L85" s="230">
        <f>(SUM('1.  LRAMVA Summary'!G$54:G$65)+SUM('1.  LRAMVA Summary'!G$66:G$67)*(MONTH($E85)-1)/12)*$H85</f>
        <v>9.375044065350119</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19"/>
        <v>60.672073174437223</v>
      </c>
    </row>
    <row r="86" spans="2:23" s="9" customFormat="1">
      <c r="B86" s="66"/>
      <c r="E86" s="214">
        <v>42339</v>
      </c>
      <c r="F86" s="214" t="s">
        <v>181</v>
      </c>
      <c r="G86" s="215" t="s">
        <v>69</v>
      </c>
      <c r="H86" s="229">
        <f>C$34/12</f>
        <v>9.1666666666666665E-4</v>
      </c>
      <c r="I86" s="230">
        <f>(SUM('1.  LRAMVA Summary'!D$54:D$65)+SUM('1.  LRAMVA Summary'!D$66:D$67)*(MONTH($E86)-1)/12)*$H86</f>
        <v>51.149817818289648</v>
      </c>
      <c r="J86" s="230">
        <f>(SUM('1.  LRAMVA Summary'!E$54:E$65)+SUM('1.  LRAMVA Summary'!E$66:E$67)*(MONTH($E86)-1)/12)*$H86</f>
        <v>4.8705240173201485</v>
      </c>
      <c r="K86" s="230">
        <f>(SUM('1.  LRAMVA Summary'!F$54:F$65)+SUM('1.  LRAMVA Summary'!F$66:F$67)*(MONTH($E86)-1)/12)*$H86</f>
        <v>0.40639018438602997</v>
      </c>
      <c r="L86" s="230">
        <f>(SUM('1.  LRAMVA Summary'!G$54:G$65)+SUM('1.  LRAMVA Summary'!G$66:G$67)*(MONTH($E86)-1)/12)*$H86</f>
        <v>10.312548471885133</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19"/>
        <v>66.739280491880962</v>
      </c>
    </row>
    <row r="87" spans="2:23" s="9" customFormat="1" ht="15" thickBot="1">
      <c r="B87" s="66"/>
      <c r="E87" s="216" t="s">
        <v>465</v>
      </c>
      <c r="F87" s="216"/>
      <c r="G87" s="217"/>
      <c r="H87" s="218"/>
      <c r="I87" s="219">
        <f t="shared" ref="I87:O87" si="20">SUM(I74:I86)</f>
        <v>311.59116292447356</v>
      </c>
      <c r="J87" s="219">
        <f t="shared" si="20"/>
        <v>29.669944241046956</v>
      </c>
      <c r="K87" s="219">
        <f t="shared" si="20"/>
        <v>2.4756215281896088</v>
      </c>
      <c r="L87" s="219">
        <f t="shared" si="20"/>
        <v>62.821318005177929</v>
      </c>
      <c r="M87" s="219">
        <f t="shared" si="20"/>
        <v>0</v>
      </c>
      <c r="N87" s="219">
        <f t="shared" si="20"/>
        <v>0</v>
      </c>
      <c r="O87" s="219">
        <f t="shared" si="20"/>
        <v>0</v>
      </c>
      <c r="P87" s="219">
        <f t="shared" ref="P87:V87" si="21">SUM(P74:P86)</f>
        <v>0</v>
      </c>
      <c r="Q87" s="219">
        <f t="shared" si="21"/>
        <v>0</v>
      </c>
      <c r="R87" s="219">
        <f t="shared" si="21"/>
        <v>0</v>
      </c>
      <c r="S87" s="219">
        <f t="shared" si="21"/>
        <v>0</v>
      </c>
      <c r="T87" s="219">
        <f t="shared" si="21"/>
        <v>0</v>
      </c>
      <c r="U87" s="219">
        <f t="shared" si="21"/>
        <v>0</v>
      </c>
      <c r="V87" s="219">
        <f t="shared" si="21"/>
        <v>0</v>
      </c>
      <c r="W87" s="219">
        <f>SUM(W74:W86)</f>
        <v>406.55804669888806</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 t="shared" ref="I89:N89" si="22">I87+I88</f>
        <v>311.59116292447356</v>
      </c>
      <c r="J89" s="228">
        <f t="shared" si="22"/>
        <v>29.669944241046956</v>
      </c>
      <c r="K89" s="228">
        <f t="shared" si="22"/>
        <v>2.4756215281896088</v>
      </c>
      <c r="L89" s="228">
        <f t="shared" si="22"/>
        <v>62.821318005177929</v>
      </c>
      <c r="M89" s="228">
        <f t="shared" si="22"/>
        <v>0</v>
      </c>
      <c r="N89" s="228">
        <f t="shared" si="22"/>
        <v>0</v>
      </c>
      <c r="O89" s="228">
        <f t="shared" ref="O89:U89" si="23">O87+O88</f>
        <v>0</v>
      </c>
      <c r="P89" s="228">
        <f t="shared" si="23"/>
        <v>0</v>
      </c>
      <c r="Q89" s="228">
        <f t="shared" si="23"/>
        <v>0</v>
      </c>
      <c r="R89" s="228">
        <f t="shared" si="23"/>
        <v>0</v>
      </c>
      <c r="S89" s="228">
        <f t="shared" si="23"/>
        <v>0</v>
      </c>
      <c r="T89" s="228">
        <f t="shared" si="23"/>
        <v>0</v>
      </c>
      <c r="U89" s="228">
        <f t="shared" si="23"/>
        <v>0</v>
      </c>
      <c r="V89" s="228">
        <f>V87+V88</f>
        <v>0</v>
      </c>
      <c r="W89" s="228">
        <f>W87+W88</f>
        <v>406.55804669888806</v>
      </c>
    </row>
    <row r="90" spans="2:23" s="9" customFormat="1">
      <c r="B90" s="66"/>
      <c r="E90" s="214">
        <v>42370</v>
      </c>
      <c r="F90" s="214" t="s">
        <v>183</v>
      </c>
      <c r="G90" s="215" t="s">
        <v>65</v>
      </c>
      <c r="H90" s="229">
        <f>$C$35/12</f>
        <v>9.1666666666666665E-4</v>
      </c>
      <c r="I90" s="230">
        <f>(SUM('1.  LRAMVA Summary'!D$54:D$68)+SUM('1.  LRAMVA Summary'!D$69:D$70)*(MONTH($E90)-1)/12)*$H90</f>
        <v>55.799801256315973</v>
      </c>
      <c r="J90" s="230">
        <f>(SUM('1.  LRAMVA Summary'!E$54:E$68)+SUM('1.  LRAMVA Summary'!E$69:E$70)*(MONTH($E90)-1)/12)*$H90</f>
        <v>5.3132989279856169</v>
      </c>
      <c r="K90" s="230">
        <f>(SUM('1.  LRAMVA Summary'!F$54:F$68)+SUM('1.  LRAMVA Summary'!F$69:F$70)*(MONTH($E90)-1)/12)*$H90</f>
        <v>0.44333474660294175</v>
      </c>
      <c r="L90" s="230">
        <f>(SUM('1.  LRAMVA Summary'!G$54:G$68)+SUM('1.  LRAMVA Summary'!G$69:G$70)*(MONTH($E90)-1)/12)*$H90</f>
        <v>11.250052878420144</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72.806487809324679</v>
      </c>
    </row>
    <row r="91" spans="2:23" s="9" customFormat="1">
      <c r="B91" s="66"/>
      <c r="E91" s="214">
        <v>42401</v>
      </c>
      <c r="F91" s="214" t="s">
        <v>183</v>
      </c>
      <c r="G91" s="215" t="s">
        <v>65</v>
      </c>
      <c r="H91" s="229">
        <f>$C$35/12</f>
        <v>9.1666666666666665E-4</v>
      </c>
      <c r="I91" s="230">
        <f>(SUM('1.  LRAMVA Summary'!D$54:D$68)+SUM('1.  LRAMVA Summary'!D$69:D$70)*(MONTH($E91)-1)/12)*$H91</f>
        <v>63.462538209460043</v>
      </c>
      <c r="J91" s="230">
        <f>(SUM('1.  LRAMVA Summary'!E$54:E$68)+SUM('1.  LRAMVA Summary'!E$69:E$70)*(MONTH($E91)-1)/12)*$H91</f>
        <v>6.465811205410783</v>
      </c>
      <c r="K91" s="230">
        <f>(SUM('1.  LRAMVA Summary'!F$54:F$68)+SUM('1.  LRAMVA Summary'!F$69:F$70)*(MONTH($E91)-1)/12)*$H91</f>
        <v>0.4867229590501001</v>
      </c>
      <c r="L91" s="230">
        <f>(SUM('1.  LRAMVA Summary'!G$54:G$68)+SUM('1.  LRAMVA Summary'!G$69:G$70)*(MONTH($E91)-1)/12)*$H91</f>
        <v>14.353820242105295</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24">SUM(I91:V91)</f>
        <v>84.768892616026221</v>
      </c>
    </row>
    <row r="92" spans="2:23" s="9" customFormat="1" ht="14.25" customHeight="1">
      <c r="B92" s="66"/>
      <c r="E92" s="214">
        <v>42430</v>
      </c>
      <c r="F92" s="214" t="s">
        <v>183</v>
      </c>
      <c r="G92" s="215" t="s">
        <v>65</v>
      </c>
      <c r="H92" s="229">
        <f>$C$35/12</f>
        <v>9.1666666666666665E-4</v>
      </c>
      <c r="I92" s="230">
        <f>(SUM('1.  LRAMVA Summary'!D$54:D$68)+SUM('1.  LRAMVA Summary'!D$69:D$70)*(MONTH($E92)-1)/12)*$H92</f>
        <v>71.125275162604112</v>
      </c>
      <c r="J92" s="230">
        <f>(SUM('1.  LRAMVA Summary'!E$54:E$68)+SUM('1.  LRAMVA Summary'!E$69:E$70)*(MONTH($E92)-1)/12)*$H92</f>
        <v>7.6183234828359483</v>
      </c>
      <c r="K92" s="230">
        <f>(SUM('1.  LRAMVA Summary'!F$54:F$68)+SUM('1.  LRAMVA Summary'!F$69:F$70)*(MONTH($E92)-1)/12)*$H92</f>
        <v>0.53011117149725839</v>
      </c>
      <c r="L92" s="230">
        <f>(SUM('1.  LRAMVA Summary'!G$54:G$68)+SUM('1.  LRAMVA Summary'!G$69:G$70)*(MONTH($E92)-1)/12)*$H92</f>
        <v>17.457587605790447</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24"/>
        <v>96.731297422727764</v>
      </c>
    </row>
    <row r="93" spans="2:23" s="8" customFormat="1">
      <c r="B93" s="239"/>
      <c r="D93" s="9"/>
      <c r="E93" s="214">
        <v>42461</v>
      </c>
      <c r="F93" s="214" t="s">
        <v>183</v>
      </c>
      <c r="G93" s="215" t="s">
        <v>66</v>
      </c>
      <c r="H93" s="229">
        <f>$C$36/12</f>
        <v>9.1666666666666665E-4</v>
      </c>
      <c r="I93" s="230">
        <f>(SUM('1.  LRAMVA Summary'!D$54:D$68)+SUM('1.  LRAMVA Summary'!D$69:D$70)*(MONTH($E93)-1)/12)*$H93</f>
        <v>78.788012115748174</v>
      </c>
      <c r="J93" s="230">
        <f>(SUM('1.  LRAMVA Summary'!E$54:E$68)+SUM('1.  LRAMVA Summary'!E$69:E$70)*(MONTH($E93)-1)/12)*$H93</f>
        <v>8.7708357602611162</v>
      </c>
      <c r="K93" s="230">
        <f>(SUM('1.  LRAMVA Summary'!F$54:F$68)+SUM('1.  LRAMVA Summary'!F$69:F$70)*(MONTH($E93)-1)/12)*$H93</f>
        <v>0.5734993839444168</v>
      </c>
      <c r="L93" s="230">
        <f>(SUM('1.  LRAMVA Summary'!G$54:G$68)+SUM('1.  LRAMVA Summary'!G$69:G$70)*(MONTH($E93)-1)/12)*$H93</f>
        <v>20.561354969475595</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24"/>
        <v>108.69370222942931</v>
      </c>
    </row>
    <row r="94" spans="2:23" s="9" customFormat="1">
      <c r="B94" s="66"/>
      <c r="E94" s="214">
        <v>42491</v>
      </c>
      <c r="F94" s="214" t="s">
        <v>183</v>
      </c>
      <c r="G94" s="215" t="s">
        <v>66</v>
      </c>
      <c r="H94" s="229">
        <f>$C$36/12</f>
        <v>9.1666666666666665E-4</v>
      </c>
      <c r="I94" s="230">
        <f>(SUM('1.  LRAMVA Summary'!D$54:D$68)+SUM('1.  LRAMVA Summary'!D$69:D$70)*(MONTH($E94)-1)/12)*$H94</f>
        <v>86.450749068892264</v>
      </c>
      <c r="J94" s="230">
        <f>(SUM('1.  LRAMVA Summary'!E$54:E$68)+SUM('1.  LRAMVA Summary'!E$69:E$70)*(MONTH($E94)-1)/12)*$H94</f>
        <v>9.9233480376862815</v>
      </c>
      <c r="K94" s="230">
        <f>(SUM('1.  LRAMVA Summary'!F$54:F$68)+SUM('1.  LRAMVA Summary'!F$69:F$70)*(MONTH($E94)-1)/12)*$H94</f>
        <v>0.61688759639157509</v>
      </c>
      <c r="L94" s="230">
        <f>(SUM('1.  LRAMVA Summary'!G$54:G$68)+SUM('1.  LRAMVA Summary'!G$69:G$70)*(MONTH($E94)-1)/12)*$H94</f>
        <v>23.665122333160742</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24"/>
        <v>120.65610703613086</v>
      </c>
    </row>
    <row r="95" spans="2:23" s="238" customFormat="1">
      <c r="B95" s="237"/>
      <c r="D95" s="9"/>
      <c r="E95" s="214">
        <v>42522</v>
      </c>
      <c r="F95" s="214" t="s">
        <v>183</v>
      </c>
      <c r="G95" s="215" t="s">
        <v>66</v>
      </c>
      <c r="H95" s="229">
        <f>$C$36/12</f>
        <v>9.1666666666666665E-4</v>
      </c>
      <c r="I95" s="230">
        <f>(SUM('1.  LRAMVA Summary'!D$54:D$68)+SUM('1.  LRAMVA Summary'!D$69:D$70)*(MONTH($E95)-1)/12)*$H95</f>
        <v>94.113486022036327</v>
      </c>
      <c r="J95" s="230">
        <f>(SUM('1.  LRAMVA Summary'!E$54:E$68)+SUM('1.  LRAMVA Summary'!E$69:E$70)*(MONTH($E95)-1)/12)*$H95</f>
        <v>11.075860315111447</v>
      </c>
      <c r="K95" s="230">
        <f>(SUM('1.  LRAMVA Summary'!F$54:F$68)+SUM('1.  LRAMVA Summary'!F$69:F$70)*(MONTH($E95)-1)/12)*$H95</f>
        <v>0.66027580883873338</v>
      </c>
      <c r="L95" s="230">
        <f>(SUM('1.  LRAMVA Summary'!G$54:G$68)+SUM('1.  LRAMVA Summary'!G$69:G$70)*(MONTH($E95)-1)/12)*$H95</f>
        <v>26.7688896968459</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24"/>
        <v>132.61851184283239</v>
      </c>
    </row>
    <row r="96" spans="2:23" s="9" customFormat="1">
      <c r="B96" s="66"/>
      <c r="E96" s="214">
        <v>42552</v>
      </c>
      <c r="F96" s="214" t="s">
        <v>183</v>
      </c>
      <c r="G96" s="215" t="s">
        <v>68</v>
      </c>
      <c r="H96" s="229">
        <f>$C$37/12</f>
        <v>9.1666666666666665E-4</v>
      </c>
      <c r="I96" s="230">
        <f>(SUM('1.  LRAMVA Summary'!D$54:D$68)+SUM('1.  LRAMVA Summary'!D$69:D$70)*(MONTH($E96)-1)/12)*$H96</f>
        <v>101.7762229751804</v>
      </c>
      <c r="J96" s="230">
        <f>(SUM('1.  LRAMVA Summary'!E$54:E$68)+SUM('1.  LRAMVA Summary'!E$69:E$70)*(MONTH($E96)-1)/12)*$H96</f>
        <v>12.228372592536616</v>
      </c>
      <c r="K96" s="230">
        <f>(SUM('1.  LRAMVA Summary'!F$54:F$68)+SUM('1.  LRAMVA Summary'!F$69:F$70)*(MONTH($E96)-1)/12)*$H96</f>
        <v>0.70366402128589178</v>
      </c>
      <c r="L96" s="230">
        <f>(SUM('1.  LRAMVA Summary'!G$54:G$68)+SUM('1.  LRAMVA Summary'!G$69:G$70)*(MONTH($E96)-1)/12)*$H96</f>
        <v>29.872657060531047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24"/>
        <v>144.58091664953395</v>
      </c>
    </row>
    <row r="97" spans="2:23" s="9" customFormat="1">
      <c r="B97" s="66"/>
      <c r="E97" s="214">
        <v>42583</v>
      </c>
      <c r="F97" s="214" t="s">
        <v>183</v>
      </c>
      <c r="G97" s="215" t="s">
        <v>68</v>
      </c>
      <c r="H97" s="229">
        <f>$C$37/12</f>
        <v>9.1666666666666665E-4</v>
      </c>
      <c r="I97" s="230">
        <f>(SUM('1.  LRAMVA Summary'!D$54:D$68)+SUM('1.  LRAMVA Summary'!D$69:D$70)*(MONTH($E97)-1)/12)*$H97</f>
        <v>109.43895992832446</v>
      </c>
      <c r="J97" s="230">
        <f>(SUM('1.  LRAMVA Summary'!E$54:E$68)+SUM('1.  LRAMVA Summary'!E$69:E$70)*(MONTH($E97)-1)/12)*$H97</f>
        <v>13.380884869961779</v>
      </c>
      <c r="K97" s="230">
        <f>(SUM('1.  LRAMVA Summary'!F$54:F$68)+SUM('1.  LRAMVA Summary'!F$69:F$70)*(MONTH($E97)-1)/12)*$H97</f>
        <v>0.74705223373305008</v>
      </c>
      <c r="L97" s="230">
        <f>(SUM('1.  LRAMVA Summary'!G$54:G$68)+SUM('1.  LRAMVA Summary'!G$69:G$70)*(MONTH($E97)-1)/12)*$H97</f>
        <v>32.976424424216198</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24"/>
        <v>156.54332145623547</v>
      </c>
    </row>
    <row r="98" spans="2:23" s="9" customFormat="1">
      <c r="B98" s="66"/>
      <c r="E98" s="214">
        <v>42614</v>
      </c>
      <c r="F98" s="214" t="s">
        <v>183</v>
      </c>
      <c r="G98" s="215" t="s">
        <v>68</v>
      </c>
      <c r="H98" s="229">
        <f>$C$37/12</f>
        <v>9.1666666666666665E-4</v>
      </c>
      <c r="I98" s="230">
        <f>(SUM('1.  LRAMVA Summary'!D$54:D$68)+SUM('1.  LRAMVA Summary'!D$69:D$70)*(MONTH($E98)-1)/12)*$H98</f>
        <v>117.10169688146854</v>
      </c>
      <c r="J98" s="230">
        <f>(SUM('1.  LRAMVA Summary'!E$54:E$68)+SUM('1.  LRAMVA Summary'!E$69:E$70)*(MONTH($E98)-1)/12)*$H98</f>
        <v>14.533397147386946</v>
      </c>
      <c r="K98" s="230">
        <f>(SUM('1.  LRAMVA Summary'!F$54:F$68)+SUM('1.  LRAMVA Summary'!F$69:F$70)*(MONTH($E98)-1)/12)*$H98</f>
        <v>0.79044044618020848</v>
      </c>
      <c r="L98" s="230">
        <f>(SUM('1.  LRAMVA Summary'!G$54:G$68)+SUM('1.  LRAMVA Summary'!G$69:G$70)*(MONTH($E98)-1)/12)*$H98</f>
        <v>36.080191787901342</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24"/>
        <v>168.50572626293706</v>
      </c>
    </row>
    <row r="99" spans="2:23" s="9" customFormat="1">
      <c r="B99" s="66"/>
      <c r="E99" s="214">
        <v>42644</v>
      </c>
      <c r="F99" s="214" t="s">
        <v>183</v>
      </c>
      <c r="G99" s="215" t="s">
        <v>69</v>
      </c>
      <c r="H99" s="210">
        <f>$C$38/12</f>
        <v>9.1666666666666665E-4</v>
      </c>
      <c r="I99" s="230">
        <f>(SUM('1.  LRAMVA Summary'!D$54:D$68)+SUM('1.  LRAMVA Summary'!D$69:D$70)*(MONTH($E99)-1)/12)*$H99</f>
        <v>124.7644338346126</v>
      </c>
      <c r="J99" s="230">
        <f>(SUM('1.  LRAMVA Summary'!E$54:E$68)+SUM('1.  LRAMVA Summary'!E$69:E$70)*(MONTH($E99)-1)/12)*$H99</f>
        <v>15.685909424812113</v>
      </c>
      <c r="K99" s="230">
        <f>(SUM('1.  LRAMVA Summary'!F$54:F$68)+SUM('1.  LRAMVA Summary'!F$69:F$70)*(MONTH($E99)-1)/12)*$H99</f>
        <v>0.83382865862736677</v>
      </c>
      <c r="L99" s="230">
        <f>(SUM('1.  LRAMVA Summary'!G$54:G$68)+SUM('1.  LRAMVA Summary'!G$69:G$70)*(MONTH($E99)-1)/12)*$H99</f>
        <v>39.1839591515865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24"/>
        <v>180.46813106963859</v>
      </c>
    </row>
    <row r="100" spans="2:23" s="9" customFormat="1">
      <c r="B100" s="66"/>
      <c r="E100" s="214">
        <v>42675</v>
      </c>
      <c r="F100" s="214" t="s">
        <v>183</v>
      </c>
      <c r="G100" s="215" t="s">
        <v>69</v>
      </c>
      <c r="H100" s="210">
        <f>$C$38/12</f>
        <v>9.1666666666666665E-4</v>
      </c>
      <c r="I100" s="230">
        <f>(SUM('1.  LRAMVA Summary'!D$54:D$68)+SUM('1.  LRAMVA Summary'!D$69:D$70)*(MONTH($E100)-1)/12)*$H100</f>
        <v>132.42717078775667</v>
      </c>
      <c r="J100" s="230">
        <f>(SUM('1.  LRAMVA Summary'!E$54:E$68)+SUM('1.  LRAMVA Summary'!E$69:E$70)*(MONTH($E100)-1)/12)*$H100</f>
        <v>16.838421702237277</v>
      </c>
      <c r="K100" s="230">
        <f>(SUM('1.  LRAMVA Summary'!F$54:F$68)+SUM('1.  LRAMVA Summary'!F$69:F$70)*(MONTH($E100)-1)/12)*$H100</f>
        <v>0.87721687107452506</v>
      </c>
      <c r="L100" s="230">
        <f>(SUM('1.  LRAMVA Summary'!G$54:G$68)+SUM('1.  LRAMVA Summary'!G$69:G$70)*(MONTH($E100)-1)/12)*$H100</f>
        <v>42.28772651527165</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24"/>
        <v>192.43053587634012</v>
      </c>
    </row>
    <row r="101" spans="2:23" s="9" customFormat="1">
      <c r="B101" s="66"/>
      <c r="E101" s="214">
        <v>42705</v>
      </c>
      <c r="F101" s="214" t="s">
        <v>183</v>
      </c>
      <c r="G101" s="215" t="s">
        <v>69</v>
      </c>
      <c r="H101" s="210">
        <f>$C$38/12</f>
        <v>9.1666666666666665E-4</v>
      </c>
      <c r="I101" s="230">
        <f>(SUM('1.  LRAMVA Summary'!D$54:D$68)+SUM('1.  LRAMVA Summary'!D$69:D$70)*(MONTH($E101)-1)/12)*$H101</f>
        <v>140.08990774090074</v>
      </c>
      <c r="J101" s="230">
        <f>(SUM('1.  LRAMVA Summary'!E$54:E$68)+SUM('1.  LRAMVA Summary'!E$69:E$70)*(MONTH($E101)-1)/12)*$H101</f>
        <v>17.990933979662444</v>
      </c>
      <c r="K101" s="230">
        <f>(SUM('1.  LRAMVA Summary'!F$54:F$68)+SUM('1.  LRAMVA Summary'!F$69:F$70)*(MONTH($E101)-1)/12)*$H101</f>
        <v>0.92060508352168346</v>
      </c>
      <c r="L101" s="230">
        <f>(SUM('1.  LRAMVA Summary'!G$54:G$68)+SUM('1.  LRAMVA Summary'!G$69:G$70)*(MONTH($E101)-1)/12)*$H101</f>
        <v>45.391493878956794</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24"/>
        <v>204.39294068304164</v>
      </c>
    </row>
    <row r="102" spans="2:23" s="9" customFormat="1" ht="15" thickBot="1">
      <c r="B102" s="66"/>
      <c r="E102" s="216" t="s">
        <v>466</v>
      </c>
      <c r="F102" s="216"/>
      <c r="G102" s="217"/>
      <c r="H102" s="218"/>
      <c r="I102" s="219">
        <f t="shared" ref="I102:O102" si="25">SUM(I89:I101)</f>
        <v>1486.9294169077741</v>
      </c>
      <c r="J102" s="219">
        <f t="shared" si="25"/>
        <v>169.49534168693532</v>
      </c>
      <c r="K102" s="219">
        <f t="shared" si="25"/>
        <v>10.65926050893736</v>
      </c>
      <c r="L102" s="219">
        <f t="shared" si="25"/>
        <v>402.6705985494396</v>
      </c>
      <c r="M102" s="219">
        <f t="shared" si="25"/>
        <v>0</v>
      </c>
      <c r="N102" s="219">
        <f t="shared" si="25"/>
        <v>0</v>
      </c>
      <c r="O102" s="219">
        <f t="shared" si="25"/>
        <v>0</v>
      </c>
      <c r="P102" s="219">
        <f t="shared" ref="P102:V102" si="26">SUM(P89:P101)</f>
        <v>0</v>
      </c>
      <c r="Q102" s="219">
        <f t="shared" si="26"/>
        <v>0</v>
      </c>
      <c r="R102" s="219">
        <f t="shared" si="26"/>
        <v>0</v>
      </c>
      <c r="S102" s="219">
        <f t="shared" si="26"/>
        <v>0</v>
      </c>
      <c r="T102" s="219">
        <f t="shared" si="26"/>
        <v>0</v>
      </c>
      <c r="U102" s="219">
        <f t="shared" si="26"/>
        <v>0</v>
      </c>
      <c r="V102" s="219">
        <f t="shared" si="26"/>
        <v>0</v>
      </c>
      <c r="W102" s="219">
        <f>SUM(W89:W101)</f>
        <v>2069.7546176530859</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 t="shared" ref="I104:N104" si="27">I102+I103</f>
        <v>1486.9294169077741</v>
      </c>
      <c r="J104" s="228">
        <f t="shared" si="27"/>
        <v>169.49534168693532</v>
      </c>
      <c r="K104" s="228">
        <f t="shared" si="27"/>
        <v>10.65926050893736</v>
      </c>
      <c r="L104" s="228">
        <f t="shared" si="27"/>
        <v>402.6705985494396</v>
      </c>
      <c r="M104" s="228">
        <f t="shared" si="27"/>
        <v>0</v>
      </c>
      <c r="N104" s="228">
        <f t="shared" si="27"/>
        <v>0</v>
      </c>
      <c r="O104" s="228">
        <f t="shared" ref="O104:V104" si="28">O102+O103</f>
        <v>0</v>
      </c>
      <c r="P104" s="228">
        <f t="shared" si="28"/>
        <v>0</v>
      </c>
      <c r="Q104" s="228">
        <f t="shared" si="28"/>
        <v>0</v>
      </c>
      <c r="R104" s="228">
        <f t="shared" si="28"/>
        <v>0</v>
      </c>
      <c r="S104" s="228">
        <f t="shared" si="28"/>
        <v>0</v>
      </c>
      <c r="T104" s="228">
        <f t="shared" si="28"/>
        <v>0</v>
      </c>
      <c r="U104" s="228">
        <f t="shared" si="28"/>
        <v>0</v>
      </c>
      <c r="V104" s="228">
        <f t="shared" si="28"/>
        <v>0</v>
      </c>
      <c r="W104" s="228">
        <f>W102+W103</f>
        <v>2069.7546176530859</v>
      </c>
    </row>
    <row r="105" spans="2:23" s="9" customFormat="1">
      <c r="B105" s="66"/>
      <c r="E105" s="214">
        <v>42736</v>
      </c>
      <c r="F105" s="214" t="s">
        <v>184</v>
      </c>
      <c r="G105" s="215" t="s">
        <v>65</v>
      </c>
      <c r="H105" s="240">
        <f>$C$39/12</f>
        <v>9.1666666666666665E-4</v>
      </c>
      <c r="I105" s="230">
        <f>(SUM('1.  LRAMVA Summary'!D$54:D$71)+SUM('1.  LRAMVA Summary'!D$72:D$73)*(MONTH($E105)-1)/12)*$H105</f>
        <v>147.75264469404482</v>
      </c>
      <c r="J105" s="230">
        <f>(SUM('1.  LRAMVA Summary'!E$54:E$71)+SUM('1.  LRAMVA Summary'!E$72:E$73)*(MONTH($E105)-1)/12)*$H105</f>
        <v>19.143446257087611</v>
      </c>
      <c r="K105" s="230">
        <f>(SUM('1.  LRAMVA Summary'!F$54:F$71)+SUM('1.  LRAMVA Summary'!F$72:F$73)*(MONTH($E105)-1)/12)*$H105</f>
        <v>0.96399329596884187</v>
      </c>
      <c r="L105" s="230">
        <f>(SUM('1.  LRAMVA Summary'!G$54:G$71)+SUM('1.  LRAMVA Summary'!G$72:G$73)*(MONTH($E105)-1)/12)*$H105</f>
        <v>48.495261242641945</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216.35534548974323</v>
      </c>
    </row>
    <row r="106" spans="2:23" s="9" customFormat="1">
      <c r="B106" s="66"/>
      <c r="E106" s="214">
        <v>42767</v>
      </c>
      <c r="F106" s="214" t="s">
        <v>184</v>
      </c>
      <c r="G106" s="215" t="s">
        <v>65</v>
      </c>
      <c r="H106" s="240">
        <f>$C$39/12</f>
        <v>9.1666666666666665E-4</v>
      </c>
      <c r="I106" s="230">
        <f>(SUM('1.  LRAMVA Summary'!D$54:D$71)+SUM('1.  LRAMVA Summary'!D$72:D$73)*(MONTH($E106)-1)/12)*$H106</f>
        <v>159.71666740706843</v>
      </c>
      <c r="J106" s="230">
        <f>(SUM('1.  LRAMVA Summary'!E$54:E$71)+SUM('1.  LRAMVA Summary'!E$72:E$73)*(MONTH($E106)-1)/12)*$H106</f>
        <v>21.474506873725815</v>
      </c>
      <c r="K106" s="230">
        <f>(SUM('1.  LRAMVA Summary'!F$54:F$71)+SUM('1.  LRAMVA Summary'!F$72:F$73)*(MONTH($E106)-1)/12)*$H106</f>
        <v>1.0426316677199363</v>
      </c>
      <c r="L106" s="230">
        <f>(SUM('1.  LRAMVA Summary'!G$54:G$71)+SUM('1.  LRAMVA Summary'!G$72:G$73)*(MONTH($E106)-1)/12)*$H106</f>
        <v>52.289636632012531</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29">SUM(I106:V106)</f>
        <v>234.52344258052673</v>
      </c>
    </row>
    <row r="107" spans="2:23" s="9" customFormat="1">
      <c r="B107" s="66"/>
      <c r="E107" s="214">
        <v>42795</v>
      </c>
      <c r="F107" s="214" t="s">
        <v>184</v>
      </c>
      <c r="G107" s="215" t="s">
        <v>65</v>
      </c>
      <c r="H107" s="240">
        <f>$C$39/12</f>
        <v>9.1666666666666665E-4</v>
      </c>
      <c r="I107" s="230">
        <f>(SUM('1.  LRAMVA Summary'!D$54:D$71)+SUM('1.  LRAMVA Summary'!D$72:D$73)*(MONTH($E107)-1)/12)*$H107</f>
        <v>171.68069012009207</v>
      </c>
      <c r="J107" s="230">
        <f>(SUM('1.  LRAMVA Summary'!E$54:E$71)+SUM('1.  LRAMVA Summary'!E$72:E$73)*(MONTH($E107)-1)/12)*$H107</f>
        <v>23.80556749036402</v>
      </c>
      <c r="K107" s="230">
        <f>(SUM('1.  LRAMVA Summary'!F$54:F$71)+SUM('1.  LRAMVA Summary'!F$72:F$73)*(MONTH($E107)-1)/12)*$H107</f>
        <v>1.1212700394710307</v>
      </c>
      <c r="L107" s="230">
        <f>(SUM('1.  LRAMVA Summary'!G$54:G$71)+SUM('1.  LRAMVA Summary'!G$72:G$73)*(MONTH($E107)-1)/12)*$H107</f>
        <v>56.084012021383117</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29"/>
        <v>252.69153967131024</v>
      </c>
    </row>
    <row r="108" spans="2:23" s="8" customFormat="1">
      <c r="B108" s="239"/>
      <c r="E108" s="214">
        <v>42826</v>
      </c>
      <c r="F108" s="214" t="s">
        <v>184</v>
      </c>
      <c r="G108" s="215" t="s">
        <v>66</v>
      </c>
      <c r="H108" s="240">
        <f>$C$40/12</f>
        <v>9.1666666666666665E-4</v>
      </c>
      <c r="I108" s="230">
        <f>(SUM('1.  LRAMVA Summary'!D$54:D$71)+SUM('1.  LRAMVA Summary'!D$72:D$73)*(MONTH($E108)-1)/12)*$H108</f>
        <v>183.64471283311568</v>
      </c>
      <c r="J108" s="230">
        <f>(SUM('1.  LRAMVA Summary'!E$54:E$71)+SUM('1.  LRAMVA Summary'!E$72:E$73)*(MONTH($E108)-1)/12)*$H108</f>
        <v>26.136628107002227</v>
      </c>
      <c r="K108" s="230">
        <f>(SUM('1.  LRAMVA Summary'!F$54:F$71)+SUM('1.  LRAMVA Summary'!F$72:F$73)*(MONTH($E108)-1)/12)*$H108</f>
        <v>1.1999084112221248</v>
      </c>
      <c r="L108" s="230">
        <f>(SUM('1.  LRAMVA Summary'!G$54:G$71)+SUM('1.  LRAMVA Summary'!G$72:G$73)*(MONTH($E108)-1)/12)*$H108</f>
        <v>59.878387410753703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29"/>
        <v>270.85963676209371</v>
      </c>
    </row>
    <row r="109" spans="2:23" s="9" customFormat="1">
      <c r="B109" s="66"/>
      <c r="E109" s="214">
        <v>42856</v>
      </c>
      <c r="F109" s="214" t="s">
        <v>184</v>
      </c>
      <c r="G109" s="215" t="s">
        <v>66</v>
      </c>
      <c r="H109" s="240">
        <f>$C$40/12</f>
        <v>9.1666666666666665E-4</v>
      </c>
      <c r="I109" s="230">
        <f>(SUM('1.  LRAMVA Summary'!D$54:D$71)+SUM('1.  LRAMVA Summary'!D$72:D$73)*(MONTH($E109)-1)/12)*$H109</f>
        <v>195.60873554613931</v>
      </c>
      <c r="J109" s="230">
        <f>(SUM('1.  LRAMVA Summary'!E$54:E$71)+SUM('1.  LRAMVA Summary'!E$72:E$73)*(MONTH($E109)-1)/12)*$H109</f>
        <v>28.467688723640432</v>
      </c>
      <c r="K109" s="230">
        <f>(SUM('1.  LRAMVA Summary'!F$54:F$71)+SUM('1.  LRAMVA Summary'!F$72:F$73)*(MONTH($E109)-1)/12)*$H109</f>
        <v>1.2785467829732191</v>
      </c>
      <c r="L109" s="230">
        <f>(SUM('1.  LRAMVA Summary'!G$54:G$71)+SUM('1.  LRAMVA Summary'!G$72:G$73)*(MONTH($E109)-1)/12)*$H109</f>
        <v>63.672762800124296</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29"/>
        <v>289.02773385287725</v>
      </c>
    </row>
    <row r="110" spans="2:23" s="238" customFormat="1">
      <c r="B110" s="237"/>
      <c r="E110" s="214">
        <v>42887</v>
      </c>
      <c r="F110" s="214" t="s">
        <v>184</v>
      </c>
      <c r="G110" s="215" t="s">
        <v>66</v>
      </c>
      <c r="H110" s="240">
        <f>$C$40/12</f>
        <v>9.1666666666666665E-4</v>
      </c>
      <c r="I110" s="230">
        <f>(SUM('1.  LRAMVA Summary'!D$54:D$71)+SUM('1.  LRAMVA Summary'!D$72:D$73)*(MONTH($E110)-1)/12)*$H110</f>
        <v>207.57275825916292</v>
      </c>
      <c r="J110" s="230">
        <f>(SUM('1.  LRAMVA Summary'!E$54:E$71)+SUM('1.  LRAMVA Summary'!E$72:E$73)*(MONTH($E110)-1)/12)*$H110</f>
        <v>30.798749340278636</v>
      </c>
      <c r="K110" s="230">
        <f>(SUM('1.  LRAMVA Summary'!F$54:F$71)+SUM('1.  LRAMVA Summary'!F$72:F$73)*(MONTH($E110)-1)/12)*$H110</f>
        <v>1.3571851547243137</v>
      </c>
      <c r="L110" s="230">
        <f>(SUM('1.  LRAMVA Summary'!G$54:G$71)+SUM('1.  LRAMVA Summary'!G$72:G$73)*(MONTH($E110)-1)/12)*$H110</f>
        <v>67.467138189494875</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29"/>
        <v>307.19583094366078</v>
      </c>
    </row>
    <row r="111" spans="2:23" s="9" customFormat="1">
      <c r="B111" s="66"/>
      <c r="E111" s="214">
        <v>42917</v>
      </c>
      <c r="F111" s="214" t="s">
        <v>184</v>
      </c>
      <c r="G111" s="215" t="s">
        <v>68</v>
      </c>
      <c r="H111" s="240">
        <f>$C$41/12</f>
        <v>9.1666666666666665E-4</v>
      </c>
      <c r="I111" s="230">
        <f>(SUM('1.  LRAMVA Summary'!D$54:D$71)+SUM('1.  LRAMVA Summary'!D$72:D$73)*(MONTH($E111)-1)/12)*$H111</f>
        <v>219.53678097218656</v>
      </c>
      <c r="J111" s="230">
        <f>(SUM('1.  LRAMVA Summary'!E$54:E$71)+SUM('1.  LRAMVA Summary'!E$72:E$73)*(MONTH($E111)-1)/12)*$H111</f>
        <v>33.129809956916844</v>
      </c>
      <c r="K111" s="230">
        <f>(SUM('1.  LRAMVA Summary'!F$54:F$71)+SUM('1.  LRAMVA Summary'!F$72:F$73)*(MONTH($E111)-1)/12)*$H111</f>
        <v>1.435823526475408</v>
      </c>
      <c r="L111" s="230">
        <f>(SUM('1.  LRAMVA Summary'!G$54:G$71)+SUM('1.  LRAMVA Summary'!G$72:G$73)*(MONTH($E111)-1)/12)*$H111</f>
        <v>71.261513578865461</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29"/>
        <v>325.36392803444426</v>
      </c>
    </row>
    <row r="112" spans="2:23" s="9" customFormat="1">
      <c r="B112" s="66"/>
      <c r="E112" s="214">
        <v>42948</v>
      </c>
      <c r="F112" s="214" t="s">
        <v>184</v>
      </c>
      <c r="G112" s="215" t="s">
        <v>68</v>
      </c>
      <c r="H112" s="240">
        <f>$C$41/12</f>
        <v>9.1666666666666665E-4</v>
      </c>
      <c r="I112" s="230">
        <f>(SUM('1.  LRAMVA Summary'!D$54:D$71)+SUM('1.  LRAMVA Summary'!D$72:D$73)*(MONTH($E112)-1)/12)*$H112</f>
        <v>231.5008036852102</v>
      </c>
      <c r="J112" s="230">
        <f>(SUM('1.  LRAMVA Summary'!E$54:E$71)+SUM('1.  LRAMVA Summary'!E$72:E$73)*(MONTH($E112)-1)/12)*$H112</f>
        <v>35.460870573555049</v>
      </c>
      <c r="K112" s="230">
        <f>(SUM('1.  LRAMVA Summary'!F$54:F$71)+SUM('1.  LRAMVA Summary'!F$72:F$73)*(MONTH($E112)-1)/12)*$H112</f>
        <v>1.5144618982265023</v>
      </c>
      <c r="L112" s="230">
        <f>(SUM('1.  LRAMVA Summary'!G$54:G$71)+SUM('1.  LRAMVA Summary'!G$72:G$73)*(MONTH($E112)-1)/12)*$H112</f>
        <v>75.055888968236033</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29"/>
        <v>343.53202512522779</v>
      </c>
    </row>
    <row r="113" spans="2:23" s="9" customFormat="1">
      <c r="B113" s="66"/>
      <c r="E113" s="214">
        <v>42979</v>
      </c>
      <c r="F113" s="214" t="s">
        <v>184</v>
      </c>
      <c r="G113" s="215" t="s">
        <v>68</v>
      </c>
      <c r="H113" s="240">
        <f>$C$41/12</f>
        <v>9.1666666666666665E-4</v>
      </c>
      <c r="I113" s="230">
        <f>(SUM('1.  LRAMVA Summary'!D$54:D$71)+SUM('1.  LRAMVA Summary'!D$72:D$73)*(MONTH($E113)-1)/12)*$H113</f>
        <v>243.46482639823384</v>
      </c>
      <c r="J113" s="230">
        <f>(SUM('1.  LRAMVA Summary'!E$54:E$71)+SUM('1.  LRAMVA Summary'!E$72:E$73)*(MONTH($E113)-1)/12)*$H113</f>
        <v>37.791931190193253</v>
      </c>
      <c r="K113" s="230">
        <f>(SUM('1.  LRAMVA Summary'!F$54:F$71)+SUM('1.  LRAMVA Summary'!F$72:F$73)*(MONTH($E113)-1)/12)*$H113</f>
        <v>1.5931002699775967</v>
      </c>
      <c r="L113" s="230">
        <f>(SUM('1.  LRAMVA Summary'!G$54:G$71)+SUM('1.  LRAMVA Summary'!G$72:G$73)*(MONTH($E113)-1)/12)*$H113</f>
        <v>78.850264357606633</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29"/>
        <v>361.70012221601132</v>
      </c>
    </row>
    <row r="114" spans="2:23" s="9" customFormat="1">
      <c r="B114" s="66"/>
      <c r="E114" s="214">
        <v>43009</v>
      </c>
      <c r="F114" s="214" t="s">
        <v>184</v>
      </c>
      <c r="G114" s="215" t="s">
        <v>69</v>
      </c>
      <c r="H114" s="240">
        <f>$C$42/12</f>
        <v>1.25E-3</v>
      </c>
      <c r="I114" s="230">
        <f>(SUM('1.  LRAMVA Summary'!D$54:D$71)+SUM('1.  LRAMVA Summary'!D$72:D$73)*(MONTH($E114)-1)/12)*$H114</f>
        <v>348.31206696989653</v>
      </c>
      <c r="J114" s="230">
        <f>(SUM('1.  LRAMVA Summary'!E$54:E$71)+SUM('1.  LRAMVA Summary'!E$72:E$73)*(MONTH($E114)-1)/12)*$H114</f>
        <v>54.713170645679256</v>
      </c>
      <c r="K114" s="230">
        <f>(SUM('1.  LRAMVA Summary'!F$54:F$71)+SUM('1.  LRAMVA Summary'!F$72:F$73)*(MONTH($E114)-1)/12)*$H114</f>
        <v>2.2796436023573063</v>
      </c>
      <c r="L114" s="230">
        <f>(SUM('1.  LRAMVA Summary'!G$54:G$71)+SUM('1.  LRAMVA Summary'!G$72:G$73)*(MONTH($E114)-1)/12)*$H114</f>
        <v>112.6972360186053</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29"/>
        <v>518.00211723653842</v>
      </c>
    </row>
    <row r="115" spans="2:23" s="9" customFormat="1">
      <c r="B115" s="66"/>
      <c r="E115" s="214">
        <v>43040</v>
      </c>
      <c r="F115" s="214" t="s">
        <v>184</v>
      </c>
      <c r="G115" s="215" t="s">
        <v>69</v>
      </c>
      <c r="H115" s="240">
        <f>$C$42/12</f>
        <v>1.25E-3</v>
      </c>
      <c r="I115" s="230">
        <f>(SUM('1.  LRAMVA Summary'!D$54:D$71)+SUM('1.  LRAMVA Summary'!D$72:D$73)*(MONTH($E115)-1)/12)*$H115</f>
        <v>364.62664339674694</v>
      </c>
      <c r="J115" s="230">
        <f>(SUM('1.  LRAMVA Summary'!E$54:E$71)+SUM('1.  LRAMVA Summary'!E$72:E$73)*(MONTH($E115)-1)/12)*$H115</f>
        <v>57.891889668367725</v>
      </c>
      <c r="K115" s="230">
        <f>(SUM('1.  LRAMVA Summary'!F$54:F$71)+SUM('1.  LRAMVA Summary'!F$72:F$73)*(MONTH($E115)-1)/12)*$H115</f>
        <v>2.3868777456542527</v>
      </c>
      <c r="L115" s="230">
        <f>(SUM('1.  LRAMVA Summary'!G$54:G$71)+SUM('1.  LRAMVA Summary'!G$72:G$73)*(MONTH($E115)-1)/12)*$H115</f>
        <v>117.87138427683793</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29"/>
        <v>542.77679508760684</v>
      </c>
    </row>
    <row r="116" spans="2:23" s="9" customFormat="1">
      <c r="B116" s="66"/>
      <c r="E116" s="214">
        <v>43070</v>
      </c>
      <c r="F116" s="214" t="s">
        <v>184</v>
      </c>
      <c r="G116" s="215" t="s">
        <v>69</v>
      </c>
      <c r="H116" s="240">
        <f>$C$42/12</f>
        <v>1.25E-3</v>
      </c>
      <c r="I116" s="230">
        <f>(SUM('1.  LRAMVA Summary'!D$54:D$71)+SUM('1.  LRAMVA Summary'!D$72:D$73)*(MONTH($E116)-1)/12)*$H116</f>
        <v>380.94121982359735</v>
      </c>
      <c r="J116" s="230">
        <f>(SUM('1.  LRAMVA Summary'!E$54:E$71)+SUM('1.  LRAMVA Summary'!E$72:E$73)*(MONTH($E116)-1)/12)*$H116</f>
        <v>61.070608691056187</v>
      </c>
      <c r="K116" s="230">
        <f>(SUM('1.  LRAMVA Summary'!F$54:F$71)+SUM('1.  LRAMVA Summary'!F$72:F$73)*(MONTH($E116)-1)/12)*$H116</f>
        <v>2.4941118889512</v>
      </c>
      <c r="L116" s="230">
        <f>(SUM('1.  LRAMVA Summary'!G$54:G$71)+SUM('1.  LRAMVA Summary'!G$72:G$73)*(MONTH($E116)-1)/12)*$H116</f>
        <v>123.04553253507052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29"/>
        <v>567.55147293867526</v>
      </c>
    </row>
    <row r="117" spans="2:23" s="9" customFormat="1" ht="15" thickBot="1">
      <c r="B117" s="66"/>
      <c r="E117" s="216" t="s">
        <v>467</v>
      </c>
      <c r="F117" s="216"/>
      <c r="G117" s="217"/>
      <c r="H117" s="218"/>
      <c r="I117" s="219">
        <f t="shared" ref="I117:O117" si="30">SUM(I104:I116)</f>
        <v>4341.2879670132697</v>
      </c>
      <c r="J117" s="219">
        <f t="shared" si="30"/>
        <v>599.38020920480244</v>
      </c>
      <c r="K117" s="219">
        <f t="shared" si="30"/>
        <v>29.326814792659093</v>
      </c>
      <c r="L117" s="219">
        <f t="shared" si="30"/>
        <v>1329.3396165810721</v>
      </c>
      <c r="M117" s="219">
        <f t="shared" si="30"/>
        <v>0</v>
      </c>
      <c r="N117" s="219">
        <f t="shared" si="30"/>
        <v>0</v>
      </c>
      <c r="O117" s="219">
        <f t="shared" si="30"/>
        <v>0</v>
      </c>
      <c r="P117" s="219">
        <f t="shared" ref="P117:V117" si="31">SUM(P104:P116)</f>
        <v>0</v>
      </c>
      <c r="Q117" s="219">
        <f t="shared" si="31"/>
        <v>0</v>
      </c>
      <c r="R117" s="219">
        <f t="shared" si="31"/>
        <v>0</v>
      </c>
      <c r="S117" s="219">
        <f t="shared" si="31"/>
        <v>0</v>
      </c>
      <c r="T117" s="219">
        <f t="shared" si="31"/>
        <v>0</v>
      </c>
      <c r="U117" s="219">
        <f t="shared" si="31"/>
        <v>0</v>
      </c>
      <c r="V117" s="219">
        <f t="shared" si="31"/>
        <v>0</v>
      </c>
      <c r="W117" s="219">
        <f>SUM(W104:W116)</f>
        <v>6299.3346075918016</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 t="shared" ref="I119:N119" si="32">I117+I118</f>
        <v>4341.2879670132697</v>
      </c>
      <c r="J119" s="228">
        <f t="shared" si="32"/>
        <v>599.38020920480244</v>
      </c>
      <c r="K119" s="228">
        <f t="shared" si="32"/>
        <v>29.326814792659093</v>
      </c>
      <c r="L119" s="228">
        <f t="shared" si="32"/>
        <v>1329.3396165810721</v>
      </c>
      <c r="M119" s="228">
        <f t="shared" si="32"/>
        <v>0</v>
      </c>
      <c r="N119" s="228">
        <f t="shared" si="32"/>
        <v>0</v>
      </c>
      <c r="O119" s="228">
        <f t="shared" ref="O119:V119" si="33">O117+O118</f>
        <v>0</v>
      </c>
      <c r="P119" s="228">
        <f t="shared" si="33"/>
        <v>0</v>
      </c>
      <c r="Q119" s="228">
        <f t="shared" si="33"/>
        <v>0</v>
      </c>
      <c r="R119" s="228">
        <f t="shared" si="33"/>
        <v>0</v>
      </c>
      <c r="S119" s="228">
        <f t="shared" si="33"/>
        <v>0</v>
      </c>
      <c r="T119" s="228">
        <f t="shared" si="33"/>
        <v>0</v>
      </c>
      <c r="U119" s="228">
        <f t="shared" si="33"/>
        <v>0</v>
      </c>
      <c r="V119" s="228">
        <f t="shared" si="33"/>
        <v>0</v>
      </c>
      <c r="W119" s="228">
        <f>W117+W118</f>
        <v>6299.3346075918016</v>
      </c>
    </row>
    <row r="120" spans="2:23" s="9" customFormat="1">
      <c r="B120" s="66"/>
      <c r="E120" s="214">
        <v>43101</v>
      </c>
      <c r="F120" s="214" t="s">
        <v>185</v>
      </c>
      <c r="G120" s="215" t="s">
        <v>65</v>
      </c>
      <c r="H120" s="240">
        <f>$C$43/12</f>
        <v>1.25E-3</v>
      </c>
      <c r="I120" s="230">
        <f>(SUM('1.  LRAMVA Summary'!D$54:D$74)+SUM('1.  LRAMVA Summary'!D$75:D$76)*(MONTH($E120)-1)/12)*$H120</f>
        <v>397.2557962504477</v>
      </c>
      <c r="J120" s="230">
        <f>(SUM('1.  LRAMVA Summary'!E$54:E$74)+SUM('1.  LRAMVA Summary'!E$75:E$76)*(MONTH($E120)-1)/12)*$H120</f>
        <v>64.249327713744648</v>
      </c>
      <c r="K120" s="230">
        <f>(SUM('1.  LRAMVA Summary'!F$54:F$74)+SUM('1.  LRAMVA Summary'!F$75:F$76)*(MONTH($E120)-1)/12)*$H120</f>
        <v>2.6013460322481463</v>
      </c>
      <c r="L120" s="230">
        <f>(SUM('1.  LRAMVA Summary'!G$54:G$74)+SUM('1.  LRAMVA Summary'!G$75:G$76)*(MONTH($E120)-1)/12)*$H120</f>
        <v>128.21968079330316</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592.32615078974368</v>
      </c>
    </row>
    <row r="121" spans="2:23" s="9" customFormat="1">
      <c r="B121" s="66"/>
      <c r="E121" s="214">
        <v>43132</v>
      </c>
      <c r="F121" s="214" t="s">
        <v>185</v>
      </c>
      <c r="G121" s="215" t="s">
        <v>65</v>
      </c>
      <c r="H121" s="240">
        <f>$C$43/12</f>
        <v>1.25E-3</v>
      </c>
      <c r="I121" s="230">
        <f>(SUM('1.  LRAMVA Summary'!D$54:D$74)+SUM('1.  LRAMVA Summary'!D$75:D$76)*(MONTH($E121)-1)/12)*$H121</f>
        <v>412.73234580083619</v>
      </c>
      <c r="J121" s="230">
        <f>(SUM('1.  LRAMVA Summary'!E$54:E$74)+SUM('1.  LRAMVA Summary'!E$75:E$76)*(MONTH($E121)-1)/12)*$H121</f>
        <v>67.336712809815864</v>
      </c>
      <c r="K121" s="230">
        <f>(SUM('1.  LRAMVA Summary'!F$54:F$74)+SUM('1.  LRAMVA Summary'!F$75:F$76)*(MONTH($E121)-1)/12)*$H121</f>
        <v>2.9681313203986446</v>
      </c>
      <c r="L121" s="230">
        <f>(SUM('1.  LRAMVA Summary'!G$54:G$74)+SUM('1.  LRAMVA Summary'!G$75:G$76)*(MONTH($E121)-1)/12)*$H121</f>
        <v>135.85152529330747</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34">SUM(I121:V121)</f>
        <v>618.88871522435818</v>
      </c>
    </row>
    <row r="122" spans="2:23" s="9" customFormat="1">
      <c r="B122" s="66"/>
      <c r="E122" s="214">
        <v>43160</v>
      </c>
      <c r="F122" s="214" t="s">
        <v>185</v>
      </c>
      <c r="G122" s="215" t="s">
        <v>65</v>
      </c>
      <c r="H122" s="240">
        <f>$C$43/12</f>
        <v>1.25E-3</v>
      </c>
      <c r="I122" s="230">
        <f>(SUM('1.  LRAMVA Summary'!D$54:D$74)+SUM('1.  LRAMVA Summary'!D$75:D$76)*(MONTH($E122)-1)/12)*$H122</f>
        <v>428.20889535122473</v>
      </c>
      <c r="J122" s="230">
        <f>(SUM('1.  LRAMVA Summary'!E$54:E$74)+SUM('1.  LRAMVA Summary'!E$75:E$76)*(MONTH($E122)-1)/12)*$H122</f>
        <v>70.424097905887081</v>
      </c>
      <c r="K122" s="230">
        <f>(SUM('1.  LRAMVA Summary'!F$54:F$74)+SUM('1.  LRAMVA Summary'!F$75:F$76)*(MONTH($E122)-1)/12)*$H122</f>
        <v>3.3349166085491424</v>
      </c>
      <c r="L122" s="230">
        <f>(SUM('1.  LRAMVA Summary'!G$54:G$74)+SUM('1.  LRAMVA Summary'!G$75:G$76)*(MONTH($E122)-1)/12)*$H122</f>
        <v>143.48336979331174</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34"/>
        <v>645.45127965897268</v>
      </c>
    </row>
    <row r="123" spans="2:23" s="8" customFormat="1">
      <c r="B123" s="239"/>
      <c r="E123" s="214">
        <v>43191</v>
      </c>
      <c r="F123" s="214" t="s">
        <v>185</v>
      </c>
      <c r="G123" s="215" t="s">
        <v>66</v>
      </c>
      <c r="H123" s="240">
        <f>$C$44/12</f>
        <v>1.575E-3</v>
      </c>
      <c r="I123" s="230">
        <f>(SUM('1.  LRAMVA Summary'!D$54:D$74)+SUM('1.  LRAMVA Summary'!D$75:D$76)*(MONTH($E123)-1)/12)*$H123</f>
        <v>559.04366057603272</v>
      </c>
      <c r="J123" s="230">
        <f>(SUM('1.  LRAMVA Summary'!E$54:E$74)+SUM('1.  LRAMVA Summary'!E$75:E$76)*(MONTH($E123)-1)/12)*$H123</f>
        <v>92.624468582467458</v>
      </c>
      <c r="K123" s="230">
        <f>(SUM('1.  LRAMVA Summary'!F$54:F$74)+SUM('1.  LRAMVA Summary'!F$75:F$76)*(MONTH($E123)-1)/12)*$H123</f>
        <v>4.6641443898415478</v>
      </c>
      <c r="L123" s="230">
        <f>(SUM('1.  LRAMVA Summary'!G$54:G$74)+SUM('1.  LRAMVA Summary'!G$75:G$76)*(MONTH($E123)-1)/12)*$H123</f>
        <v>190.4051700095782</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34"/>
        <v>846.73744355791996</v>
      </c>
    </row>
    <row r="124" spans="2:23" s="9" customFormat="1">
      <c r="B124" s="66"/>
      <c r="E124" s="214">
        <v>43221</v>
      </c>
      <c r="F124" s="214" t="s">
        <v>185</v>
      </c>
      <c r="G124" s="215" t="s">
        <v>66</v>
      </c>
      <c r="H124" s="240">
        <f>$C$44/12</f>
        <v>1.575E-3</v>
      </c>
      <c r="I124" s="230">
        <f>(SUM('1.  LRAMVA Summary'!D$54:D$74)+SUM('1.  LRAMVA Summary'!D$75:D$76)*(MONTH($E124)-1)/12)*$H124</f>
        <v>578.54411300952222</v>
      </c>
      <c r="J124" s="230">
        <f>(SUM('1.  LRAMVA Summary'!E$54:E$74)+SUM('1.  LRAMVA Summary'!E$75:E$76)*(MONTH($E124)-1)/12)*$H124</f>
        <v>96.51457380351718</v>
      </c>
      <c r="K124" s="230">
        <f>(SUM('1.  LRAMVA Summary'!F$54:F$74)+SUM('1.  LRAMVA Summary'!F$75:F$76)*(MONTH($E124)-1)/12)*$H124</f>
        <v>5.1262938529111759</v>
      </c>
      <c r="L124" s="230">
        <f>(SUM('1.  LRAMVA Summary'!G$54:G$74)+SUM('1.  LRAMVA Summary'!G$75:G$76)*(MONTH($E124)-1)/12)*$H124</f>
        <v>200.02129407958361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34"/>
        <v>880.2062747455343</v>
      </c>
    </row>
    <row r="125" spans="2:23" s="238" customFormat="1">
      <c r="B125" s="237"/>
      <c r="E125" s="214">
        <v>43252</v>
      </c>
      <c r="F125" s="214" t="s">
        <v>185</v>
      </c>
      <c r="G125" s="215" t="s">
        <v>66</v>
      </c>
      <c r="H125" s="240">
        <f>$C$44/12</f>
        <v>1.575E-3</v>
      </c>
      <c r="I125" s="230">
        <f>(SUM('1.  LRAMVA Summary'!D$54:D$74)+SUM('1.  LRAMVA Summary'!D$75:D$76)*(MONTH($E125)-1)/12)*$H125</f>
        <v>598.04456544301172</v>
      </c>
      <c r="J125" s="230">
        <f>(SUM('1.  LRAMVA Summary'!E$54:E$74)+SUM('1.  LRAMVA Summary'!E$75:E$76)*(MONTH($E125)-1)/12)*$H125</f>
        <v>100.40467902456692</v>
      </c>
      <c r="K125" s="230">
        <f>(SUM('1.  LRAMVA Summary'!F$54:F$74)+SUM('1.  LRAMVA Summary'!F$75:F$76)*(MONTH($E125)-1)/12)*$H125</f>
        <v>5.5884433159808031</v>
      </c>
      <c r="L125" s="230">
        <f>(SUM('1.  LRAMVA Summary'!G$54:G$74)+SUM('1.  LRAMVA Summary'!G$75:G$76)*(MONTH($E125)-1)/12)*$H125</f>
        <v>209.63741814958902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34"/>
        <v>913.67510593314853</v>
      </c>
    </row>
    <row r="126" spans="2:23" s="9" customFormat="1">
      <c r="B126" s="66"/>
      <c r="E126" s="214">
        <v>43282</v>
      </c>
      <c r="F126" s="214" t="s">
        <v>185</v>
      </c>
      <c r="G126" s="215" t="s">
        <v>68</v>
      </c>
      <c r="H126" s="240">
        <f>$C$45/12</f>
        <v>1.575E-3</v>
      </c>
      <c r="I126" s="230">
        <f>(SUM('1.  LRAMVA Summary'!D$54:D$74)+SUM('1.  LRAMVA Summary'!D$75:D$76)*(MONTH($E126)-1)/12)*$H126</f>
        <v>617.54501787650133</v>
      </c>
      <c r="J126" s="230">
        <f>(SUM('1.  LRAMVA Summary'!E$54:E$74)+SUM('1.  LRAMVA Summary'!E$75:E$76)*(MONTH($E126)-1)/12)*$H126</f>
        <v>104.29478424561665</v>
      </c>
      <c r="K126" s="230">
        <f>(SUM('1.  LRAMVA Summary'!F$54:F$74)+SUM('1.  LRAMVA Summary'!F$75:F$76)*(MONTH($E126)-1)/12)*$H126</f>
        <v>6.0505927790504312</v>
      </c>
      <c r="L126" s="230">
        <f>(SUM('1.  LRAMVA Summary'!G$54:G$74)+SUM('1.  LRAMVA Summary'!G$75:G$76)*(MONTH($E126)-1)/12)*$H126</f>
        <v>219.25354221959444</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34"/>
        <v>947.14393712076298</v>
      </c>
    </row>
    <row r="127" spans="2:23" s="9" customFormat="1">
      <c r="B127" s="66"/>
      <c r="E127" s="214">
        <v>43313</v>
      </c>
      <c r="F127" s="214" t="s">
        <v>185</v>
      </c>
      <c r="G127" s="215" t="s">
        <v>68</v>
      </c>
      <c r="H127" s="240">
        <f>$C$45/12</f>
        <v>1.575E-3</v>
      </c>
      <c r="I127" s="230">
        <f>(SUM('1.  LRAMVA Summary'!D$54:D$74)+SUM('1.  LRAMVA Summary'!D$75:D$76)*(MONTH($E127)-1)/12)*$H127</f>
        <v>637.04547030999095</v>
      </c>
      <c r="J127" s="230">
        <f>(SUM('1.  LRAMVA Summary'!E$54:E$74)+SUM('1.  LRAMVA Summary'!E$75:E$76)*(MONTH($E127)-1)/12)*$H127</f>
        <v>108.18488946666638</v>
      </c>
      <c r="K127" s="230">
        <f>(SUM('1.  LRAMVA Summary'!F$54:F$74)+SUM('1.  LRAMVA Summary'!F$75:F$76)*(MONTH($E127)-1)/12)*$H127</f>
        <v>6.5127422421200585</v>
      </c>
      <c r="L127" s="230">
        <f>(SUM('1.  LRAMVA Summary'!G$54:G$74)+SUM('1.  LRAMVA Summary'!G$75:G$76)*(MONTH($E127)-1)/12)*$H127</f>
        <v>228.86966628959985</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34"/>
        <v>980.61276830837733</v>
      </c>
    </row>
    <row r="128" spans="2:23" s="9" customFormat="1">
      <c r="B128" s="66"/>
      <c r="E128" s="214">
        <v>43344</v>
      </c>
      <c r="F128" s="214" t="s">
        <v>185</v>
      </c>
      <c r="G128" s="215" t="s">
        <v>68</v>
      </c>
      <c r="H128" s="240">
        <f>$C$45/12</f>
        <v>1.575E-3</v>
      </c>
      <c r="I128" s="230">
        <f>(SUM('1.  LRAMVA Summary'!D$54:D$74)+SUM('1.  LRAMVA Summary'!D$75:D$76)*(MONTH($E128)-1)/12)*$H128</f>
        <v>656.54592274348045</v>
      </c>
      <c r="J128" s="230">
        <f>(SUM('1.  LRAMVA Summary'!E$54:E$74)+SUM('1.  LRAMVA Summary'!E$75:E$76)*(MONTH($E128)-1)/12)*$H128</f>
        <v>112.07499468771611</v>
      </c>
      <c r="K128" s="230">
        <f>(SUM('1.  LRAMVA Summary'!F$54:F$74)+SUM('1.  LRAMVA Summary'!F$75:F$76)*(MONTH($E128)-1)/12)*$H128</f>
        <v>6.9748917051896866</v>
      </c>
      <c r="L128" s="230">
        <f>(SUM('1.  LRAMVA Summary'!G$54:G$74)+SUM('1.  LRAMVA Summary'!G$75:G$76)*(MONTH($E128)-1)/12)*$H128</f>
        <v>238.48579035960523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34"/>
        <v>1014.0815994959914</v>
      </c>
    </row>
    <row r="129" spans="2:23" s="9" customFormat="1">
      <c r="B129" s="66"/>
      <c r="E129" s="214">
        <v>43374</v>
      </c>
      <c r="F129" s="214" t="s">
        <v>185</v>
      </c>
      <c r="G129" s="215" t="s">
        <v>69</v>
      </c>
      <c r="H129" s="240">
        <f>$C$46/12</f>
        <v>1.8083333333333335E-3</v>
      </c>
      <c r="I129" s="230">
        <f>(SUM('1.  LRAMVA Summary'!D$54:D$74)+SUM('1.  LRAMVA Summary'!D$75:D$76)*(MONTH($E129)-1)/12)*$H129</f>
        <v>776.20139372170627</v>
      </c>
      <c r="J129" s="230">
        <f>(SUM('1.  LRAMVA Summary'!E$54:E$74)+SUM('1.  LRAMVA Summary'!E$75:E$76)*(MONTH($E129)-1)/12)*$H129</f>
        <v>133.14511471006449</v>
      </c>
      <c r="K129" s="230">
        <f>(SUM('1.  LRAMVA Summary'!F$54:F$74)+SUM('1.  LRAMVA Summary'!F$75:F$76)*(MONTH($E129)-1)/12)*$H129</f>
        <v>8.5388250450384717</v>
      </c>
      <c r="L129" s="230">
        <f>(SUM('1.  LRAMVA Summary'!G$54:G$74)+SUM('1.  LRAMVA Summary'!G$75:G$76)*(MONTH($E129)-1)/12)*$H129</f>
        <v>284.85775360436782</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34"/>
        <v>1202.743087081177</v>
      </c>
    </row>
    <row r="130" spans="2:23" s="9" customFormat="1">
      <c r="B130" s="66"/>
      <c r="E130" s="214">
        <v>43405</v>
      </c>
      <c r="F130" s="214" t="s">
        <v>185</v>
      </c>
      <c r="G130" s="215" t="s">
        <v>69</v>
      </c>
      <c r="H130" s="240">
        <f>$C$46/12</f>
        <v>1.8083333333333335E-3</v>
      </c>
      <c r="I130" s="230">
        <f>(SUM('1.  LRAMVA Summary'!D$54:D$74)+SUM('1.  LRAMVA Summary'!D$75:D$76)*(MONTH($E130)-1)/12)*$H130</f>
        <v>798.5908020712684</v>
      </c>
      <c r="J130" s="230">
        <f>(SUM('1.  LRAMVA Summary'!E$54:E$74)+SUM('1.  LRAMVA Summary'!E$75:E$76)*(MONTH($E130)-1)/12)*$H130</f>
        <v>137.61153181571419</v>
      </c>
      <c r="K130" s="230">
        <f>(SUM('1.  LRAMVA Summary'!F$54:F$74)+SUM('1.  LRAMVA Summary'!F$75:F$76)*(MONTH($E130)-1)/12)*$H130</f>
        <v>9.069441095229525</v>
      </c>
      <c r="L130" s="230">
        <f>(SUM('1.  LRAMVA Summary'!G$54:G$74)+SUM('1.  LRAMVA Summary'!G$75:G$76)*(MONTH($E130)-1)/12)*$H130</f>
        <v>295.89848864770732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34"/>
        <v>1241.1702636299194</v>
      </c>
    </row>
    <row r="131" spans="2:23" s="9" customFormat="1">
      <c r="B131" s="66"/>
      <c r="E131" s="214">
        <v>43435</v>
      </c>
      <c r="F131" s="214" t="s">
        <v>185</v>
      </c>
      <c r="G131" s="215" t="s">
        <v>69</v>
      </c>
      <c r="H131" s="240">
        <f>$C$46/12</f>
        <v>1.8083333333333335E-3</v>
      </c>
      <c r="I131" s="230">
        <f>(SUM('1.  LRAMVA Summary'!D$54:D$74)+SUM('1.  LRAMVA Summary'!D$75:D$76)*(MONTH($E131)-1)/12)*$H131</f>
        <v>820.98021042083042</v>
      </c>
      <c r="J131" s="230">
        <f>(SUM('1.  LRAMVA Summary'!E$54:E$74)+SUM('1.  LRAMVA Summary'!E$75:E$76)*(MONTH($E131)-1)/12)*$H131</f>
        <v>142.07794892136388</v>
      </c>
      <c r="K131" s="230">
        <f>(SUM('1.  LRAMVA Summary'!F$54:F$74)+SUM('1.  LRAMVA Summary'!F$75:F$76)*(MONTH($E131)-1)/12)*$H131</f>
        <v>9.6000571454205819</v>
      </c>
      <c r="L131" s="230">
        <f>(SUM('1.  LRAMVA Summary'!G$54:G$74)+SUM('1.  LRAMVA Summary'!G$75:G$76)*(MONTH($E131)-1)/12)*$H131</f>
        <v>306.93922369104683</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34"/>
        <v>1279.5974401786618</v>
      </c>
    </row>
    <row r="132" spans="2:23" s="9" customFormat="1" ht="15" thickBot="1">
      <c r="B132" s="66"/>
      <c r="E132" s="216" t="s">
        <v>468</v>
      </c>
      <c r="F132" s="216"/>
      <c r="G132" s="217"/>
      <c r="H132" s="218"/>
      <c r="I132" s="219">
        <f t="shared" ref="I132:O132" si="35">SUM(I119:I131)</f>
        <v>11622.026160588122</v>
      </c>
      <c r="J132" s="219">
        <f t="shared" si="35"/>
        <v>1828.3233328919434</v>
      </c>
      <c r="K132" s="219">
        <f t="shared" si="35"/>
        <v>100.3566403246373</v>
      </c>
      <c r="L132" s="219">
        <f t="shared" si="35"/>
        <v>3911.2625395116661</v>
      </c>
      <c r="M132" s="219">
        <f t="shared" si="35"/>
        <v>0</v>
      </c>
      <c r="N132" s="219">
        <f t="shared" si="35"/>
        <v>0</v>
      </c>
      <c r="O132" s="219">
        <f t="shared" si="35"/>
        <v>0</v>
      </c>
      <c r="P132" s="219">
        <f t="shared" ref="P132:V132" si="36">SUM(P119:P131)</f>
        <v>0</v>
      </c>
      <c r="Q132" s="219">
        <f t="shared" si="36"/>
        <v>0</v>
      </c>
      <c r="R132" s="219">
        <f t="shared" si="36"/>
        <v>0</v>
      </c>
      <c r="S132" s="219">
        <f t="shared" si="36"/>
        <v>0</v>
      </c>
      <c r="T132" s="219">
        <f t="shared" si="36"/>
        <v>0</v>
      </c>
      <c r="U132" s="219">
        <f t="shared" si="36"/>
        <v>0</v>
      </c>
      <c r="V132" s="219">
        <f t="shared" si="36"/>
        <v>0</v>
      </c>
      <c r="W132" s="219">
        <f>SUM(W119:W131)</f>
        <v>17461.968673316373</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 t="shared" ref="I134:N134" si="37">I132+I133</f>
        <v>11622.026160588122</v>
      </c>
      <c r="J134" s="228">
        <f t="shared" si="37"/>
        <v>1828.3233328919434</v>
      </c>
      <c r="K134" s="228">
        <f t="shared" si="37"/>
        <v>100.3566403246373</v>
      </c>
      <c r="L134" s="228">
        <f t="shared" si="37"/>
        <v>3911.2625395116661</v>
      </c>
      <c r="M134" s="228">
        <f t="shared" si="37"/>
        <v>0</v>
      </c>
      <c r="N134" s="228">
        <f t="shared" si="37"/>
        <v>0</v>
      </c>
      <c r="O134" s="228">
        <f t="shared" ref="O134:V134" si="38">O132+O133</f>
        <v>0</v>
      </c>
      <c r="P134" s="228">
        <f t="shared" si="38"/>
        <v>0</v>
      </c>
      <c r="Q134" s="228">
        <f t="shared" si="38"/>
        <v>0</v>
      </c>
      <c r="R134" s="228">
        <f t="shared" si="38"/>
        <v>0</v>
      </c>
      <c r="S134" s="228">
        <f t="shared" si="38"/>
        <v>0</v>
      </c>
      <c r="T134" s="228">
        <f t="shared" si="38"/>
        <v>0</v>
      </c>
      <c r="U134" s="228">
        <f t="shared" si="38"/>
        <v>0</v>
      </c>
      <c r="V134" s="228">
        <f t="shared" si="38"/>
        <v>0</v>
      </c>
      <c r="W134" s="228">
        <f>W132+W133</f>
        <v>17461.968673316373</v>
      </c>
    </row>
    <row r="135" spans="2:23" s="9" customFormat="1">
      <c r="B135" s="66"/>
      <c r="E135" s="214">
        <v>43466</v>
      </c>
      <c r="F135" s="214" t="s">
        <v>186</v>
      </c>
      <c r="G135" s="215" t="s">
        <v>65</v>
      </c>
      <c r="H135" s="240">
        <f>$C$47/12</f>
        <v>2.0416666666666669E-3</v>
      </c>
      <c r="I135" s="230">
        <f>(SUM('1.  LRAMVA Summary'!D$54:D$77)+SUM('1.  LRAMVA Summary'!D$78:D$79)*(MONTH($E135)-1)/12)*$H135</f>
        <v>952.19150506334643</v>
      </c>
      <c r="J135" s="230">
        <f>(SUM('1.  LRAMVA Summary'!E$54:E$77)+SUM('1.  LRAMVA Summary'!E$78:E$79)*(MONTH($E135)-1)/12)*$H135</f>
        <v>165.45331648211211</v>
      </c>
      <c r="K135" s="230">
        <f>(SUM('1.  LRAMVA Summary'!F$54:F$77)+SUM('1.  LRAMVA Summary'!F$78:F$79)*(MONTH($E135)-1)/12)*$H135</f>
        <v>11.437856833755072</v>
      </c>
      <c r="L135" s="230">
        <f>(SUM('1.  LRAMVA Summary'!G$54:G$77)+SUM('1.  LRAMVA Summary'!G$78:G$79)*(MONTH($E135)-1)/12)*$H135</f>
        <v>359.00963082914598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1488.0923092083599</v>
      </c>
    </row>
    <row r="136" spans="2:23" s="9" customFormat="1">
      <c r="B136" s="66"/>
      <c r="E136" s="214">
        <v>43497</v>
      </c>
      <c r="F136" s="214" t="s">
        <v>186</v>
      </c>
      <c r="G136" s="215" t="s">
        <v>65</v>
      </c>
      <c r="H136" s="240">
        <f>$C$47/12</f>
        <v>2.0416666666666669E-3</v>
      </c>
      <c r="I136" s="230">
        <f>(SUM('1.  LRAMVA Summary'!D$54:D$77)+SUM('1.  LRAMVA Summary'!D$78:D$79)*(MONTH($E136)-1)/12)*$H136</f>
        <v>976.16049966301875</v>
      </c>
      <c r="J136" s="230">
        <f>(SUM('1.  LRAMVA Summary'!E$54:E$77)+SUM('1.  LRAMVA Summary'!E$78:E$79)*(MONTH($E136)-1)/12)*$H136</f>
        <v>170.2602775007654</v>
      </c>
      <c r="K136" s="230">
        <f>(SUM('1.  LRAMVA Summary'!F$54:F$77)+SUM('1.  LRAMVA Summary'!F$78:F$79)*(MONTH($E136)-1)/12)*$H136</f>
        <v>12.051977180802933</v>
      </c>
      <c r="L136" s="230">
        <f>(SUM('1.  LRAMVA Summary'!G$54:G$77)+SUM('1.  LRAMVA Summary'!G$78:G$79)*(MONTH($E136)-1)/12)*$H136</f>
        <v>375.09462125400859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39">SUM(I136:V136)</f>
        <v>1533.5673755985956</v>
      </c>
    </row>
    <row r="137" spans="2:23" s="9" customFormat="1">
      <c r="B137" s="66"/>
      <c r="E137" s="214">
        <v>43525</v>
      </c>
      <c r="F137" s="214" t="s">
        <v>186</v>
      </c>
      <c r="G137" s="215" t="s">
        <v>65</v>
      </c>
      <c r="H137" s="240">
        <f>$C$47/12</f>
        <v>2.0416666666666669E-3</v>
      </c>
      <c r="I137" s="230">
        <f>(SUM('1.  LRAMVA Summary'!D$54:D$77)+SUM('1.  LRAMVA Summary'!D$78:D$79)*(MONTH($E137)-1)/12)*$H137</f>
        <v>1000.1294942626912</v>
      </c>
      <c r="J137" s="230">
        <f>(SUM('1.  LRAMVA Summary'!E$54:E$77)+SUM('1.  LRAMVA Summary'!E$78:E$79)*(MONTH($E137)-1)/12)*$H137</f>
        <v>175.06723851941871</v>
      </c>
      <c r="K137" s="230">
        <f>(SUM('1.  LRAMVA Summary'!F$54:F$77)+SUM('1.  LRAMVA Summary'!F$78:F$79)*(MONTH($E137)-1)/12)*$H137</f>
        <v>12.666097527850795</v>
      </c>
      <c r="L137" s="230">
        <f>(SUM('1.  LRAMVA Summary'!G$54:G$77)+SUM('1.  LRAMVA Summary'!G$78:G$79)*(MONTH($E137)-1)/12)*$H137</f>
        <v>391.17961167887114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39"/>
        <v>1579.0424419888318</v>
      </c>
    </row>
    <row r="138" spans="2:23" s="8" customFormat="1">
      <c r="B138" s="239"/>
      <c r="E138" s="214">
        <v>43556</v>
      </c>
      <c r="F138" s="214" t="s">
        <v>186</v>
      </c>
      <c r="G138" s="215" t="s">
        <v>66</v>
      </c>
      <c r="H138" s="240">
        <f>$C$48/12</f>
        <v>1.8166666666666667E-3</v>
      </c>
      <c r="I138" s="230">
        <f>(SUM('1.  LRAMVA Summary'!D$54:D$77)+SUM('1.  LRAMVA Summary'!D$78:D$79)*(MONTH($E138)-1)/12)*$H138</f>
        <v>911.23865539589906</v>
      </c>
      <c r="J138" s="230">
        <f>(SUM('1.  LRAMVA Summary'!E$54:E$77)+SUM('1.  LRAMVA Summary'!E$78:E$79)*(MONTH($E138)-1)/12)*$H138</f>
        <v>160.05132856857017</v>
      </c>
      <c r="K138" s="230">
        <f>(SUM('1.  LRAMVA Summary'!F$54:F$77)+SUM('1.  LRAMVA Summary'!F$78:F$79)*(MONTH($E138)-1)/12)*$H138</f>
        <v>11.816683660113906</v>
      </c>
      <c r="L138" s="230">
        <f>(SUM('1.  LRAMVA Summary'!G$54:G$77)+SUM('1.  LRAMVA Summary'!G$78:G$79)*(MONTH($E138)-1)/12)*$H138</f>
        <v>362.38238064740392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39"/>
        <v>1445.489048271987</v>
      </c>
    </row>
    <row r="139" spans="2:23" s="9" customFormat="1">
      <c r="B139" s="66"/>
      <c r="E139" s="214">
        <v>43586</v>
      </c>
      <c r="F139" s="214" t="s">
        <v>186</v>
      </c>
      <c r="G139" s="215" t="s">
        <v>66</v>
      </c>
      <c r="H139" s="240">
        <f>$C$48/12</f>
        <v>1.8166666666666667E-3</v>
      </c>
      <c r="I139" s="230">
        <f>(SUM('1.  LRAMVA Summary'!D$54:D$77)+SUM('1.  LRAMVA Summary'!D$78:D$79)*(MONTH($E139)-1)/12)*$H139</f>
        <v>932.56616895805655</v>
      </c>
      <c r="J139" s="230">
        <f>(SUM('1.  LRAMVA Summary'!E$54:E$77)+SUM('1.  LRAMVA Summary'!E$78:E$79)*(MONTH($E139)-1)/12)*$H139</f>
        <v>164.32854286271879</v>
      </c>
      <c r="K139" s="230">
        <f>(SUM('1.  LRAMVA Summary'!F$54:F$77)+SUM('1.  LRAMVA Summary'!F$78:F$79)*(MONTH($E139)-1)/12)*$H139</f>
        <v>12.363125438303433</v>
      </c>
      <c r="L139" s="230">
        <f>(SUM('1.  LRAMVA Summary'!G$54:G$77)+SUM('1.  LRAMVA Summary'!G$78:G$79)*(MONTH($E139)-1)/12)*$H139</f>
        <v>376.69473947442447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39"/>
        <v>1485.9525767335033</v>
      </c>
    </row>
    <row r="140" spans="2:23" s="9" customFormat="1">
      <c r="B140" s="66"/>
      <c r="E140" s="214">
        <v>43617</v>
      </c>
      <c r="F140" s="214" t="s">
        <v>186</v>
      </c>
      <c r="G140" s="215" t="s">
        <v>66</v>
      </c>
      <c r="H140" s="240">
        <f>$C$48/12</f>
        <v>1.8166666666666667E-3</v>
      </c>
      <c r="I140" s="230">
        <f>(SUM('1.  LRAMVA Summary'!D$54:D$77)+SUM('1.  LRAMVA Summary'!D$78:D$79)*(MONTH($E140)-1)/12)*$H140</f>
        <v>953.89368252021404</v>
      </c>
      <c r="J140" s="230">
        <f>(SUM('1.  LRAMVA Summary'!E$54:E$77)+SUM('1.  LRAMVA Summary'!E$78:E$79)*(MONTH($E140)-1)/12)*$H140</f>
        <v>168.60575715686744</v>
      </c>
      <c r="K140" s="230">
        <f>(SUM('1.  LRAMVA Summary'!F$54:F$77)+SUM('1.  LRAMVA Summary'!F$78:F$79)*(MONTH($E140)-1)/12)*$H140</f>
        <v>12.909567216492958</v>
      </c>
      <c r="L140" s="230">
        <f>(SUM('1.  LRAMVA Summary'!G$54:G$77)+SUM('1.  LRAMVA Summary'!G$78:G$79)*(MONTH($E140)-1)/12)*$H140</f>
        <v>391.00709830144513</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39"/>
        <v>1526.4161051950196</v>
      </c>
    </row>
    <row r="141" spans="2:23" s="9" customFormat="1">
      <c r="B141" s="66"/>
      <c r="E141" s="214">
        <v>43647</v>
      </c>
      <c r="F141" s="214" t="s">
        <v>186</v>
      </c>
      <c r="G141" s="215" t="s">
        <v>68</v>
      </c>
      <c r="H141" s="240">
        <f>$C$49/12</f>
        <v>1.8166666666666667E-3</v>
      </c>
      <c r="I141" s="230">
        <f>(SUM('1.  LRAMVA Summary'!D$54:D$77)+SUM('1.  LRAMVA Summary'!D$78:D$79)*(MONTH($E141)-1)/12)*$H141</f>
        <v>975.22119608237165</v>
      </c>
      <c r="J141" s="230">
        <f>(SUM('1.  LRAMVA Summary'!E$54:E$77)+SUM('1.  LRAMVA Summary'!E$78:E$79)*(MONTH($E141)-1)/12)*$H141</f>
        <v>172.88297145101609</v>
      </c>
      <c r="K141" s="230">
        <f>(SUM('1.  LRAMVA Summary'!F$54:F$77)+SUM('1.  LRAMVA Summary'!F$78:F$79)*(MONTH($E141)-1)/12)*$H141</f>
        <v>13.456008994682483</v>
      </c>
      <c r="L141" s="230">
        <f>(SUM('1.  LRAMVA Summary'!G$54:G$77)+SUM('1.  LRAMVA Summary'!G$78:G$79)*(MONTH($E141)-1)/12)*$H141</f>
        <v>405.31945712846567</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39"/>
        <v>1566.8796336565358</v>
      </c>
    </row>
    <row r="142" spans="2:23" s="9" customFormat="1">
      <c r="B142" s="66"/>
      <c r="E142" s="214">
        <v>43678</v>
      </c>
      <c r="F142" s="214" t="s">
        <v>186</v>
      </c>
      <c r="G142" s="215" t="s">
        <v>68</v>
      </c>
      <c r="H142" s="240">
        <f>$C$49/12</f>
        <v>1.8166666666666667E-3</v>
      </c>
      <c r="I142" s="230">
        <f>(SUM('1.  LRAMVA Summary'!D$54:D$77)+SUM('1.  LRAMVA Summary'!D$78:D$79)*(MONTH($E142)-1)/12)*$H142</f>
        <v>996.54870964452914</v>
      </c>
      <c r="J142" s="230">
        <f>(SUM('1.  LRAMVA Summary'!E$54:E$77)+SUM('1.  LRAMVA Summary'!E$78:E$79)*(MONTH($E142)-1)/12)*$H142</f>
        <v>177.16018574516474</v>
      </c>
      <c r="K142" s="230">
        <f>(SUM('1.  LRAMVA Summary'!F$54:F$77)+SUM('1.  LRAMVA Summary'!F$78:F$79)*(MONTH($E142)-1)/12)*$H142</f>
        <v>14.002450772872008</v>
      </c>
      <c r="L142" s="230">
        <f>(SUM('1.  LRAMVA Summary'!G$54:G$77)+SUM('1.  LRAMVA Summary'!G$78:G$79)*(MONTH($E142)-1)/12)*$H142</f>
        <v>419.63181595548633</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39"/>
        <v>1607.3431621180521</v>
      </c>
    </row>
    <row r="143" spans="2:23" s="9" customFormat="1">
      <c r="B143" s="66"/>
      <c r="E143" s="214">
        <v>43709</v>
      </c>
      <c r="F143" s="214" t="s">
        <v>186</v>
      </c>
      <c r="G143" s="215" t="s">
        <v>68</v>
      </c>
      <c r="H143" s="240">
        <f>$C$49/12</f>
        <v>1.8166666666666667E-3</v>
      </c>
      <c r="I143" s="230">
        <f>(SUM('1.  LRAMVA Summary'!D$54:D$77)+SUM('1.  LRAMVA Summary'!D$78:D$79)*(MONTH($E143)-1)/12)*$H143</f>
        <v>1017.8762232066866</v>
      </c>
      <c r="J143" s="230">
        <f>(SUM('1.  LRAMVA Summary'!E$54:E$77)+SUM('1.  LRAMVA Summary'!E$78:E$79)*(MONTH($E143)-1)/12)*$H143</f>
        <v>181.43740003931339</v>
      </c>
      <c r="K143" s="230">
        <f>(SUM('1.  LRAMVA Summary'!F$54:F$77)+SUM('1.  LRAMVA Summary'!F$78:F$79)*(MONTH($E143)-1)/12)*$H143</f>
        <v>14.548892551061536</v>
      </c>
      <c r="L143" s="230">
        <f>(SUM('1.  LRAMVA Summary'!G$54:G$77)+SUM('1.  LRAMVA Summary'!G$78:G$79)*(MONTH($E143)-1)/12)*$H143</f>
        <v>433.94417478250688</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39"/>
        <v>1647.8066905795686</v>
      </c>
    </row>
    <row r="144" spans="2:23" s="9" customFormat="1">
      <c r="B144" s="66"/>
      <c r="E144" s="214">
        <v>43739</v>
      </c>
      <c r="F144" s="214" t="s">
        <v>186</v>
      </c>
      <c r="G144" s="215" t="s">
        <v>69</v>
      </c>
      <c r="H144" s="240">
        <f>$C$50/12</f>
        <v>1.8166666666666667E-3</v>
      </c>
      <c r="I144" s="230">
        <f>(SUM('1.  LRAMVA Summary'!D$54:D$77)+SUM('1.  LRAMVA Summary'!D$78:D$79)*(MONTH($E144)-1)/12)*$H144</f>
        <v>1039.2037367688442</v>
      </c>
      <c r="J144" s="230">
        <f>(SUM('1.  LRAMVA Summary'!E$54:E$77)+SUM('1.  LRAMVA Summary'!E$78:E$79)*(MONTH($E144)-1)/12)*$H144</f>
        <v>185.71461433346201</v>
      </c>
      <c r="K144" s="230">
        <f>(SUM('1.  LRAMVA Summary'!F$54:F$77)+SUM('1.  LRAMVA Summary'!F$78:F$79)*(MONTH($E144)-1)/12)*$H144</f>
        <v>15.09533432925106</v>
      </c>
      <c r="L144" s="230">
        <f>(SUM('1.  LRAMVA Summary'!G$54:G$77)+SUM('1.  LRAMVA Summary'!G$78:G$79)*(MONTH($E144)-1)/12)*$H144</f>
        <v>448.25653360952748</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39"/>
        <v>1688.2702190410846</v>
      </c>
    </row>
    <row r="145" spans="2:23" s="9" customFormat="1">
      <c r="B145" s="66"/>
      <c r="E145" s="214">
        <v>43770</v>
      </c>
      <c r="F145" s="214" t="s">
        <v>186</v>
      </c>
      <c r="G145" s="215" t="s">
        <v>69</v>
      </c>
      <c r="H145" s="240">
        <f>$C$50/12</f>
        <v>1.8166666666666667E-3</v>
      </c>
      <c r="I145" s="230">
        <f>(SUM('1.  LRAMVA Summary'!D$54:D$77)+SUM('1.  LRAMVA Summary'!D$78:D$79)*(MONTH($E145)-1)/12)*$H145</f>
        <v>1060.5312503310017</v>
      </c>
      <c r="J145" s="230">
        <f>(SUM('1.  LRAMVA Summary'!E$54:E$77)+SUM('1.  LRAMVA Summary'!E$78:E$79)*(MONTH($E145)-1)/12)*$H145</f>
        <v>189.99182862761066</v>
      </c>
      <c r="K145" s="230">
        <f>(SUM('1.  LRAMVA Summary'!F$54:F$77)+SUM('1.  LRAMVA Summary'!F$78:F$79)*(MONTH($E145)-1)/12)*$H145</f>
        <v>15.641776107440588</v>
      </c>
      <c r="L145" s="230">
        <f>(SUM('1.  LRAMVA Summary'!G$54:G$77)+SUM('1.  LRAMVA Summary'!G$78:G$79)*(MONTH($E145)-1)/12)*$H145</f>
        <v>462.56889243654814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39"/>
        <v>1728.7337475026011</v>
      </c>
    </row>
    <row r="146" spans="2:23" s="9" customFormat="1">
      <c r="B146" s="66"/>
      <c r="E146" s="214">
        <v>43800</v>
      </c>
      <c r="F146" s="214" t="s">
        <v>186</v>
      </c>
      <c r="G146" s="215" t="s">
        <v>69</v>
      </c>
      <c r="H146" s="240">
        <f>$C$50/12</f>
        <v>1.8166666666666667E-3</v>
      </c>
      <c r="I146" s="230">
        <f>(SUM('1.  LRAMVA Summary'!D$54:D$77)+SUM('1.  LRAMVA Summary'!D$78:D$79)*(MONTH($E146)-1)/12)*$H146</f>
        <v>1081.858763893159</v>
      </c>
      <c r="J146" s="230">
        <f>(SUM('1.  LRAMVA Summary'!E$54:E$77)+SUM('1.  LRAMVA Summary'!E$78:E$79)*(MONTH($E146)-1)/12)*$H146</f>
        <v>194.26904292175931</v>
      </c>
      <c r="K146" s="230">
        <f>(SUM('1.  LRAMVA Summary'!F$54:F$77)+SUM('1.  LRAMVA Summary'!F$78:F$79)*(MONTH($E146)-1)/12)*$H146</f>
        <v>16.188217885630113</v>
      </c>
      <c r="L146" s="230">
        <f>(SUM('1.  LRAMVA Summary'!G$54:G$77)+SUM('1.  LRAMVA Summary'!G$78:G$79)*(MONTH($E146)-1)/12)*$H146</f>
        <v>476.88125126356874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39"/>
        <v>1769.1972759641171</v>
      </c>
    </row>
    <row r="147" spans="2:23" s="9" customFormat="1" ht="15" thickBot="1">
      <c r="B147" s="66"/>
      <c r="E147" s="216" t="s">
        <v>469</v>
      </c>
      <c r="F147" s="216"/>
      <c r="G147" s="217"/>
      <c r="H147" s="218"/>
      <c r="I147" s="219">
        <f t="shared" ref="I147:O147" si="40">SUM(I134:I146)</f>
        <v>23519.446046377943</v>
      </c>
      <c r="J147" s="219">
        <f t="shared" si="40"/>
        <v>3933.5458371007226</v>
      </c>
      <c r="K147" s="219">
        <f t="shared" si="40"/>
        <v>262.53462882289421</v>
      </c>
      <c r="L147" s="219">
        <f t="shared" si="40"/>
        <v>8813.2327468730691</v>
      </c>
      <c r="M147" s="219">
        <f t="shared" si="40"/>
        <v>0</v>
      </c>
      <c r="N147" s="219">
        <f t="shared" si="40"/>
        <v>0</v>
      </c>
      <c r="O147" s="219">
        <f t="shared" si="40"/>
        <v>0</v>
      </c>
      <c r="P147" s="219">
        <f t="shared" ref="P147:V147" si="41">SUM(P134:P146)</f>
        <v>0</v>
      </c>
      <c r="Q147" s="219">
        <f t="shared" si="41"/>
        <v>0</v>
      </c>
      <c r="R147" s="219">
        <f t="shared" si="41"/>
        <v>0</v>
      </c>
      <c r="S147" s="219">
        <f t="shared" si="41"/>
        <v>0</v>
      </c>
      <c r="T147" s="219">
        <f t="shared" si="41"/>
        <v>0</v>
      </c>
      <c r="U147" s="219">
        <f t="shared" si="41"/>
        <v>0</v>
      </c>
      <c r="V147" s="219">
        <f t="shared" si="41"/>
        <v>0</v>
      </c>
      <c r="W147" s="219">
        <f>SUM(W134:W146)</f>
        <v>36528.759259174629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 t="shared" ref="I149:N149" si="42">I147+I148</f>
        <v>23519.446046377943</v>
      </c>
      <c r="J149" s="228">
        <f t="shared" si="42"/>
        <v>3933.5458371007226</v>
      </c>
      <c r="K149" s="228">
        <f t="shared" si="42"/>
        <v>262.53462882289421</v>
      </c>
      <c r="L149" s="228">
        <f t="shared" si="42"/>
        <v>8813.2327468730691</v>
      </c>
      <c r="M149" s="228">
        <f t="shared" si="42"/>
        <v>0</v>
      </c>
      <c r="N149" s="228">
        <f t="shared" si="42"/>
        <v>0</v>
      </c>
      <c r="O149" s="228">
        <f t="shared" ref="O149:V149" si="43">O147+O148</f>
        <v>0</v>
      </c>
      <c r="P149" s="228">
        <f t="shared" si="43"/>
        <v>0</v>
      </c>
      <c r="Q149" s="228">
        <f t="shared" si="43"/>
        <v>0</v>
      </c>
      <c r="R149" s="228">
        <f t="shared" si="43"/>
        <v>0</v>
      </c>
      <c r="S149" s="228">
        <f t="shared" si="43"/>
        <v>0</v>
      </c>
      <c r="T149" s="228">
        <f t="shared" si="43"/>
        <v>0</v>
      </c>
      <c r="U149" s="228">
        <f t="shared" si="43"/>
        <v>0</v>
      </c>
      <c r="V149" s="228">
        <f t="shared" si="43"/>
        <v>0</v>
      </c>
      <c r="W149" s="228">
        <f>W147+W148</f>
        <v>36528.759259174629</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44">SUM(I151:V151)</f>
        <v>0</v>
      </c>
    </row>
    <row r="152" spans="2:23" s="9" customFormat="1">
      <c r="B152" s="66"/>
      <c r="E152" s="214">
        <v>43891</v>
      </c>
      <c r="F152" s="214" t="s">
        <v>187</v>
      </c>
      <c r="G152" s="215" t="s">
        <v>65</v>
      </c>
      <c r="H152" s="240">
        <f>$C$51/12</f>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44"/>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44"/>
        <v>0</v>
      </c>
    </row>
    <row r="154" spans="2:23" s="9" customFormat="1">
      <c r="B154" s="66"/>
      <c r="E154" s="214">
        <v>43952</v>
      </c>
      <c r="F154" s="214" t="s">
        <v>187</v>
      </c>
      <c r="G154" s="215" t="s">
        <v>66</v>
      </c>
      <c r="H154" s="240">
        <f>$C$52/12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44"/>
        <v>0</v>
      </c>
    </row>
    <row r="155" spans="2:23" s="9" customFormat="1">
      <c r="B155" s="66"/>
      <c r="E155" s="214">
        <v>43983</v>
      </c>
      <c r="F155" s="214" t="s">
        <v>187</v>
      </c>
      <c r="G155" s="215" t="s">
        <v>66</v>
      </c>
      <c r="H155" s="240">
        <f>$C$52/12</f>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44"/>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44"/>
        <v>0</v>
      </c>
    </row>
    <row r="157" spans="2:23" s="9" customFormat="1">
      <c r="B157" s="66"/>
      <c r="E157" s="214">
        <v>44044</v>
      </c>
      <c r="F157" s="214" t="s">
        <v>187</v>
      </c>
      <c r="G157" s="215" t="s">
        <v>68</v>
      </c>
      <c r="H157" s="240">
        <f>$C$53/12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44"/>
        <v>0</v>
      </c>
    </row>
    <row r="158" spans="2:23" s="9" customFormat="1">
      <c r="B158" s="66"/>
      <c r="E158" s="214">
        <v>44075</v>
      </c>
      <c r="F158" s="214" t="s">
        <v>187</v>
      </c>
      <c r="G158" s="215" t="s">
        <v>68</v>
      </c>
      <c r="H158" s="240">
        <f>$C$53/12</f>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44"/>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44"/>
        <v>0</v>
      </c>
    </row>
    <row r="160" spans="2:23" s="9" customFormat="1">
      <c r="B160" s="66"/>
      <c r="E160" s="214">
        <v>44136</v>
      </c>
      <c r="F160" s="214" t="s">
        <v>187</v>
      </c>
      <c r="G160" s="215" t="s">
        <v>69</v>
      </c>
      <c r="H160" s="240">
        <f>$C$54/12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44"/>
        <v>0</v>
      </c>
    </row>
    <row r="161" spans="2:23" s="9" customFormat="1">
      <c r="B161" s="66"/>
      <c r="E161" s="214">
        <v>44166</v>
      </c>
      <c r="F161" s="214" t="s">
        <v>187</v>
      </c>
      <c r="G161" s="215" t="s">
        <v>69</v>
      </c>
      <c r="H161" s="240">
        <f>$C$54/12</f>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470</v>
      </c>
      <c r="F162" s="216"/>
      <c r="G162" s="217"/>
      <c r="H162" s="218"/>
      <c r="I162" s="219">
        <f t="shared" ref="I162:O162" si="45">SUM(I149:I161)</f>
        <v>23519.446046377943</v>
      </c>
      <c r="J162" s="219">
        <f t="shared" si="45"/>
        <v>3933.5458371007226</v>
      </c>
      <c r="K162" s="219">
        <f t="shared" si="45"/>
        <v>262.53462882289421</v>
      </c>
      <c r="L162" s="219">
        <f t="shared" si="45"/>
        <v>8813.2327468730691</v>
      </c>
      <c r="M162" s="219">
        <f t="shared" si="45"/>
        <v>0</v>
      </c>
      <c r="N162" s="219">
        <f t="shared" si="45"/>
        <v>0</v>
      </c>
      <c r="O162" s="219">
        <f t="shared" si="45"/>
        <v>0</v>
      </c>
      <c r="P162" s="219">
        <f t="shared" ref="P162:V162" si="46">SUM(P149:P161)</f>
        <v>0</v>
      </c>
      <c r="Q162" s="219">
        <f t="shared" si="46"/>
        <v>0</v>
      </c>
      <c r="R162" s="219">
        <f t="shared" si="46"/>
        <v>0</v>
      </c>
      <c r="S162" s="219">
        <f t="shared" si="46"/>
        <v>0</v>
      </c>
      <c r="T162" s="219">
        <f t="shared" si="46"/>
        <v>0</v>
      </c>
      <c r="U162" s="219">
        <f t="shared" si="46"/>
        <v>0</v>
      </c>
      <c r="V162" s="219">
        <f t="shared" si="46"/>
        <v>0</v>
      </c>
      <c r="W162" s="219">
        <f>SUM(W149:W161)</f>
        <v>36528.759259174629</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D20" sqref="D20"/>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35.109375" style="12" bestFit="1" customWidth="1"/>
    <col min="6" max="6" width="26.6640625" style="12" customWidth="1"/>
    <col min="7" max="7" width="17" style="12" customWidth="1"/>
    <col min="8" max="8" width="19.44140625" style="12" customWidth="1"/>
    <col min="9" max="10" width="23" style="633"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D15" s="770" t="s">
        <v>724</v>
      </c>
      <c r="I15" s="12"/>
      <c r="J15" s="12"/>
    </row>
    <row r="16" spans="2:73" ht="23.25" customHeight="1" outlineLevel="1">
      <c r="B16" s="116" t="s">
        <v>505</v>
      </c>
      <c r="C16" s="90"/>
      <c r="D16" s="613" t="s">
        <v>613</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607</v>
      </c>
      <c r="C17" s="90"/>
      <c r="D17" s="609" t="s">
        <v>585</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620</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619</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621</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631</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6">
      <c r="B23" s="182" t="s">
        <v>590</v>
      </c>
      <c r="H23" s="10"/>
      <c r="I23" s="10"/>
      <c r="J23" s="10"/>
    </row>
    <row r="24" spans="2:73" s="668" customFormat="1" ht="21" customHeight="1">
      <c r="B24" s="700" t="s">
        <v>594</v>
      </c>
      <c r="C24" s="838" t="s">
        <v>595</v>
      </c>
      <c r="D24" s="838"/>
      <c r="E24" s="838"/>
      <c r="F24" s="838"/>
      <c r="G24" s="838"/>
      <c r="H24" s="676" t="s">
        <v>592</v>
      </c>
      <c r="I24" s="676" t="s">
        <v>591</v>
      </c>
      <c r="J24" s="676" t="s">
        <v>593</v>
      </c>
      <c r="K24" s="667"/>
      <c r="L24" s="668" t="s">
        <v>595</v>
      </c>
      <c r="AQ24" s="668" t="s">
        <v>595</v>
      </c>
      <c r="BU24" s="667"/>
    </row>
    <row r="25" spans="2:73" s="250" customFormat="1" ht="49.5" customHeight="1">
      <c r="B25" s="245" t="s">
        <v>473</v>
      </c>
      <c r="C25" s="245" t="s">
        <v>211</v>
      </c>
      <c r="D25" s="626" t="s">
        <v>474</v>
      </c>
      <c r="E25" s="245" t="s">
        <v>208</v>
      </c>
      <c r="F25" s="245" t="s">
        <v>475</v>
      </c>
      <c r="G25" s="245" t="s">
        <v>476</v>
      </c>
      <c r="H25" s="626" t="s">
        <v>477</v>
      </c>
      <c r="I25" s="634" t="s">
        <v>583</v>
      </c>
      <c r="J25" s="641" t="s">
        <v>584</v>
      </c>
      <c r="K25" s="639"/>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2"/>
      <c r="J26" s="632"/>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6">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6">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6">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6">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6">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6">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6">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6">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6">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6">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6">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6">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6">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6">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6">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6">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6">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6">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6">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6">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6">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6">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6">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6">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6">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6">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6">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6">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6">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6">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6">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6">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6">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6">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6">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6">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6">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6">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6">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6">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6">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6">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6">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6">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6">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6">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6">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6">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6">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6">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7"/>
  <sheetViews>
    <sheetView zoomScale="90" zoomScaleNormal="90" workbookViewId="0">
      <selection activeCell="D18" sqref="D18"/>
    </sheetView>
  </sheetViews>
  <sheetFormatPr defaultColWidth="9.109375" defaultRowHeight="14.4"/>
  <cols>
    <col min="1" max="16384" width="9.109375" style="12"/>
  </cols>
  <sheetData>
    <row r="12" spans="2:22" ht="24" customHeight="1"/>
    <row r="13" spans="2:22" ht="15.6">
      <c r="B13" s="586" t="s">
        <v>505</v>
      </c>
    </row>
    <row r="14" spans="2:22" ht="15.6">
      <c r="B14" s="586"/>
    </row>
    <row r="15" spans="2:22" s="666" customFormat="1" ht="27" customHeight="1">
      <c r="B15" s="664" t="s">
        <v>666</v>
      </c>
      <c r="C15" s="665"/>
      <c r="D15" s="665"/>
      <c r="E15" s="665"/>
      <c r="F15" s="665"/>
      <c r="G15" s="665"/>
      <c r="H15" s="665"/>
      <c r="I15" s="665"/>
      <c r="J15" s="665"/>
      <c r="K15" s="665"/>
      <c r="L15" s="665"/>
      <c r="M15" s="665"/>
      <c r="N15" s="665"/>
      <c r="O15" s="665"/>
      <c r="P15" s="665"/>
      <c r="Q15" s="665"/>
      <c r="R15" s="665"/>
      <c r="S15" s="665"/>
      <c r="T15" s="665"/>
      <c r="U15" s="665"/>
      <c r="V15" s="665"/>
    </row>
    <row r="17" spans="2:2">
      <c r="B17" s="12" t="s">
        <v>725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80" workbookViewId="0">
      <pane ySplit="16" topLeftCell="A59" activePane="bottomLeft" state="frozen"/>
      <selection pane="bottomLeft" activeCell="C29" sqref="C29:U29"/>
    </sheetView>
  </sheetViews>
  <sheetFormatPr defaultColWidth="9.109375" defaultRowHeight="14.4"/>
  <cols>
    <col min="1" max="1" width="9.109375" style="12"/>
    <col min="2" max="2" width="36.88671875" style="702" customWidth="1"/>
    <col min="3" max="3" width="9.109375" style="10"/>
    <col min="4" max="16384" width="9.109375" style="12"/>
  </cols>
  <sheetData>
    <row r="16" spans="2:21" ht="26.25" customHeight="1">
      <c r="B16" s="703" t="s">
        <v>561</v>
      </c>
      <c r="C16" s="775" t="s">
        <v>505</v>
      </c>
      <c r="D16" s="776"/>
      <c r="E16" s="776"/>
      <c r="F16" s="776"/>
      <c r="G16" s="776"/>
      <c r="H16" s="776"/>
      <c r="I16" s="776"/>
      <c r="J16" s="776"/>
      <c r="K16" s="776"/>
      <c r="L16" s="776"/>
      <c r="M16" s="776"/>
      <c r="N16" s="776"/>
      <c r="O16" s="776"/>
      <c r="P16" s="776"/>
      <c r="Q16" s="776"/>
      <c r="R16" s="776"/>
      <c r="S16" s="776"/>
      <c r="T16" s="776"/>
      <c r="U16" s="776"/>
    </row>
    <row r="17" spans="2:21" ht="55.5" customHeight="1">
      <c r="B17" s="704" t="s">
        <v>634</v>
      </c>
      <c r="C17" s="777" t="s">
        <v>635</v>
      </c>
      <c r="D17" s="777"/>
      <c r="E17" s="777"/>
      <c r="F17" s="777"/>
      <c r="G17" s="777"/>
      <c r="H17" s="777"/>
      <c r="I17" s="777"/>
      <c r="J17" s="777"/>
      <c r="K17" s="777"/>
      <c r="L17" s="777"/>
      <c r="M17" s="777"/>
      <c r="N17" s="777"/>
      <c r="O17" s="777"/>
      <c r="P17" s="777"/>
      <c r="Q17" s="777"/>
      <c r="R17" s="777"/>
      <c r="S17" s="777"/>
      <c r="T17" s="777"/>
      <c r="U17" s="778"/>
    </row>
    <row r="18" spans="2:21" ht="15.6">
      <c r="B18" s="705"/>
      <c r="C18" s="706"/>
      <c r="D18" s="707"/>
      <c r="E18" s="707"/>
      <c r="F18" s="707"/>
      <c r="G18" s="707"/>
      <c r="H18" s="707"/>
      <c r="I18" s="707"/>
      <c r="J18" s="707"/>
      <c r="K18" s="707"/>
      <c r="L18" s="707"/>
      <c r="M18" s="707"/>
      <c r="N18" s="707"/>
      <c r="O18" s="707"/>
      <c r="P18" s="707"/>
      <c r="Q18" s="707"/>
      <c r="R18" s="707"/>
      <c r="S18" s="707"/>
      <c r="T18" s="707"/>
      <c r="U18" s="708"/>
    </row>
    <row r="19" spans="2:21" ht="15.6">
      <c r="B19" s="705"/>
      <c r="C19" s="706" t="s">
        <v>639</v>
      </c>
      <c r="D19" s="707"/>
      <c r="E19" s="707"/>
      <c r="F19" s="707"/>
      <c r="G19" s="707"/>
      <c r="H19" s="707"/>
      <c r="I19" s="707"/>
      <c r="J19" s="707"/>
      <c r="K19" s="707"/>
      <c r="L19" s="707"/>
      <c r="M19" s="707"/>
      <c r="N19" s="707"/>
      <c r="O19" s="707"/>
      <c r="P19" s="707"/>
      <c r="Q19" s="707"/>
      <c r="R19" s="707"/>
      <c r="S19" s="707"/>
      <c r="T19" s="707"/>
      <c r="U19" s="708"/>
    </row>
    <row r="20" spans="2:21" ht="15.6">
      <c r="B20" s="705"/>
      <c r="C20" s="706"/>
      <c r="D20" s="707"/>
      <c r="E20" s="707"/>
      <c r="F20" s="707"/>
      <c r="G20" s="707"/>
      <c r="H20" s="707"/>
      <c r="I20" s="707"/>
      <c r="J20" s="707"/>
      <c r="K20" s="707"/>
      <c r="L20" s="707"/>
      <c r="M20" s="707"/>
      <c r="N20" s="707"/>
      <c r="O20" s="707"/>
      <c r="P20" s="707"/>
      <c r="Q20" s="707"/>
      <c r="R20" s="707"/>
      <c r="S20" s="707"/>
      <c r="T20" s="707"/>
      <c r="U20" s="708"/>
    </row>
    <row r="21" spans="2:21" ht="15.6">
      <c r="B21" s="705"/>
      <c r="C21" s="706" t="s">
        <v>636</v>
      </c>
      <c r="D21" s="707"/>
      <c r="E21" s="707"/>
      <c r="F21" s="707"/>
      <c r="G21" s="707"/>
      <c r="H21" s="707"/>
      <c r="I21" s="707"/>
      <c r="J21" s="707"/>
      <c r="K21" s="707"/>
      <c r="L21" s="707"/>
      <c r="M21" s="707"/>
      <c r="N21" s="707"/>
      <c r="O21" s="707"/>
      <c r="P21" s="707"/>
      <c r="Q21" s="707"/>
      <c r="R21" s="707"/>
      <c r="S21" s="707"/>
      <c r="T21" s="707"/>
      <c r="U21" s="708"/>
    </row>
    <row r="22" spans="2:21" ht="15.6">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74" t="s">
        <v>637</v>
      </c>
      <c r="D23" s="774"/>
      <c r="E23" s="774"/>
      <c r="F23" s="774"/>
      <c r="G23" s="774"/>
      <c r="H23" s="774"/>
      <c r="I23" s="774"/>
      <c r="J23" s="774"/>
      <c r="K23" s="774"/>
      <c r="L23" s="774"/>
      <c r="M23" s="774"/>
      <c r="N23" s="774"/>
      <c r="O23" s="774"/>
      <c r="P23" s="774"/>
      <c r="Q23" s="774"/>
      <c r="R23" s="774"/>
      <c r="S23" s="774"/>
      <c r="T23" s="707"/>
      <c r="U23" s="708"/>
    </row>
    <row r="24" spans="2:21" ht="15.6">
      <c r="B24" s="705"/>
      <c r="C24" s="706"/>
      <c r="D24" s="707"/>
      <c r="E24" s="707"/>
      <c r="F24" s="707"/>
      <c r="G24" s="707"/>
      <c r="H24" s="707"/>
      <c r="I24" s="707"/>
      <c r="J24" s="707"/>
      <c r="K24" s="707"/>
      <c r="L24" s="707"/>
      <c r="M24" s="707"/>
      <c r="N24" s="707"/>
      <c r="O24" s="707"/>
      <c r="P24" s="707"/>
      <c r="Q24" s="707"/>
      <c r="R24" s="707"/>
      <c r="S24" s="707"/>
      <c r="T24" s="707"/>
      <c r="U24" s="708"/>
    </row>
    <row r="25" spans="2:21" ht="15.6">
      <c r="B25" s="705"/>
      <c r="C25" s="706" t="s">
        <v>640</v>
      </c>
      <c r="D25" s="707"/>
      <c r="E25" s="707"/>
      <c r="F25" s="707"/>
      <c r="G25" s="707"/>
      <c r="H25" s="707"/>
      <c r="I25" s="707"/>
      <c r="J25" s="707"/>
      <c r="K25" s="707"/>
      <c r="L25" s="707"/>
      <c r="M25" s="707"/>
      <c r="N25" s="707"/>
      <c r="O25" s="707"/>
      <c r="P25" s="707"/>
      <c r="Q25" s="707"/>
      <c r="R25" s="707"/>
      <c r="S25" s="707"/>
      <c r="T25" s="707"/>
      <c r="U25" s="708"/>
    </row>
    <row r="26" spans="2:21" ht="15.6">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74" t="s">
        <v>638</v>
      </c>
      <c r="D27" s="774"/>
      <c r="E27" s="774"/>
      <c r="F27" s="774"/>
      <c r="G27" s="774"/>
      <c r="H27" s="774"/>
      <c r="I27" s="774"/>
      <c r="J27" s="774"/>
      <c r="K27" s="774"/>
      <c r="L27" s="774"/>
      <c r="M27" s="774"/>
      <c r="N27" s="774"/>
      <c r="O27" s="774"/>
      <c r="P27" s="774"/>
      <c r="Q27" s="774"/>
      <c r="R27" s="774"/>
      <c r="S27" s="774"/>
      <c r="T27" s="774"/>
      <c r="U27" s="779"/>
    </row>
    <row r="28" spans="2:21" ht="15.6">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74" t="s">
        <v>641</v>
      </c>
      <c r="D29" s="774"/>
      <c r="E29" s="774"/>
      <c r="F29" s="774"/>
      <c r="G29" s="774"/>
      <c r="H29" s="774"/>
      <c r="I29" s="774"/>
      <c r="J29" s="774"/>
      <c r="K29" s="774"/>
      <c r="L29" s="774"/>
      <c r="M29" s="774"/>
      <c r="N29" s="774"/>
      <c r="O29" s="774"/>
      <c r="P29" s="774"/>
      <c r="Q29" s="774"/>
      <c r="R29" s="774"/>
      <c r="S29" s="774"/>
      <c r="T29" s="774"/>
      <c r="U29" s="779"/>
    </row>
    <row r="30" spans="2:21" ht="15.6">
      <c r="B30" s="705"/>
      <c r="C30" s="706"/>
      <c r="D30" s="707"/>
      <c r="E30" s="707"/>
      <c r="F30" s="707"/>
      <c r="G30" s="707"/>
      <c r="H30" s="707"/>
      <c r="I30" s="707"/>
      <c r="J30" s="707"/>
      <c r="K30" s="707"/>
      <c r="L30" s="707"/>
      <c r="M30" s="707"/>
      <c r="N30" s="707"/>
      <c r="O30" s="707"/>
      <c r="P30" s="707"/>
      <c r="Q30" s="707"/>
      <c r="R30" s="707"/>
      <c r="S30" s="707"/>
      <c r="T30" s="707"/>
      <c r="U30" s="708"/>
    </row>
    <row r="31" spans="2:21" ht="15.6">
      <c r="B31" s="705"/>
      <c r="C31" s="706" t="s">
        <v>642</v>
      </c>
      <c r="D31" s="707"/>
      <c r="E31" s="707"/>
      <c r="F31" s="707"/>
      <c r="G31" s="707"/>
      <c r="H31" s="707"/>
      <c r="I31" s="707"/>
      <c r="J31" s="707"/>
      <c r="K31" s="707"/>
      <c r="L31" s="707"/>
      <c r="M31" s="707"/>
      <c r="N31" s="707"/>
      <c r="O31" s="707"/>
      <c r="P31" s="707"/>
      <c r="Q31" s="707"/>
      <c r="R31" s="707"/>
      <c r="S31" s="707"/>
      <c r="T31" s="707"/>
      <c r="U31" s="708"/>
    </row>
    <row r="32" spans="2:21" ht="15.6">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643</v>
      </c>
      <c r="C33" s="780" t="s">
        <v>644</v>
      </c>
      <c r="D33" s="780"/>
      <c r="E33" s="780"/>
      <c r="F33" s="780"/>
      <c r="G33" s="780"/>
      <c r="H33" s="780"/>
      <c r="I33" s="780"/>
      <c r="J33" s="780"/>
      <c r="K33" s="780"/>
      <c r="L33" s="780"/>
      <c r="M33" s="780"/>
      <c r="N33" s="780"/>
      <c r="O33" s="780"/>
      <c r="P33" s="780"/>
      <c r="Q33" s="780"/>
      <c r="R33" s="780"/>
      <c r="S33" s="780"/>
      <c r="T33" s="780"/>
      <c r="U33" s="781"/>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6">
      <c r="B35" s="717" t="s">
        <v>645</v>
      </c>
      <c r="C35" s="718" t="s">
        <v>646</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647</v>
      </c>
      <c r="C37" s="782" t="s">
        <v>648</v>
      </c>
      <c r="D37" s="782"/>
      <c r="E37" s="782"/>
      <c r="F37" s="782"/>
      <c r="G37" s="782"/>
      <c r="H37" s="782"/>
      <c r="I37" s="782"/>
      <c r="J37" s="782"/>
      <c r="K37" s="782"/>
      <c r="L37" s="782"/>
      <c r="M37" s="782"/>
      <c r="N37" s="782"/>
      <c r="O37" s="782"/>
      <c r="P37" s="782"/>
      <c r="Q37" s="782"/>
      <c r="R37" s="782"/>
      <c r="S37" s="782"/>
      <c r="T37" s="782"/>
      <c r="U37" s="783"/>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6">
      <c r="B39" s="704" t="s">
        <v>649</v>
      </c>
      <c r="C39" s="720" t="s">
        <v>650</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651</v>
      </c>
      <c r="C41" s="784" t="s">
        <v>652</v>
      </c>
      <c r="D41" s="784"/>
      <c r="E41" s="784"/>
      <c r="F41" s="784"/>
      <c r="G41" s="784"/>
      <c r="H41" s="784"/>
      <c r="I41" s="784"/>
      <c r="J41" s="784"/>
      <c r="K41" s="784"/>
      <c r="L41" s="784"/>
      <c r="M41" s="784"/>
      <c r="N41" s="784"/>
      <c r="O41" s="784"/>
      <c r="P41" s="784"/>
      <c r="Q41" s="784"/>
      <c r="R41" s="784"/>
      <c r="S41" s="784"/>
      <c r="T41" s="784"/>
      <c r="U41" s="785"/>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6">
      <c r="B43" s="717" t="s">
        <v>653</v>
      </c>
      <c r="C43" s="718" t="s">
        <v>654</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72" t="s">
        <v>671</v>
      </c>
      <c r="D45" s="772"/>
      <c r="E45" s="772"/>
      <c r="F45" s="772"/>
      <c r="G45" s="772"/>
      <c r="H45" s="772"/>
      <c r="I45" s="772"/>
      <c r="J45" s="772"/>
      <c r="K45" s="772"/>
      <c r="L45" s="772"/>
      <c r="M45" s="772"/>
      <c r="N45" s="772"/>
      <c r="O45" s="772"/>
      <c r="P45" s="772"/>
      <c r="Q45" s="772"/>
      <c r="R45" s="772"/>
      <c r="S45" s="772"/>
      <c r="T45" s="772"/>
      <c r="U45" s="773"/>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72" t="s">
        <v>655</v>
      </c>
      <c r="D47" s="772"/>
      <c r="E47" s="772"/>
      <c r="F47" s="772"/>
      <c r="G47" s="772"/>
      <c r="H47" s="772"/>
      <c r="I47" s="772"/>
      <c r="J47" s="772"/>
      <c r="K47" s="772"/>
      <c r="L47" s="772"/>
      <c r="M47" s="772"/>
      <c r="N47" s="772"/>
      <c r="O47" s="772"/>
      <c r="P47" s="772"/>
      <c r="Q47" s="772"/>
      <c r="R47" s="772"/>
      <c r="S47" s="772"/>
      <c r="T47" s="772"/>
      <c r="U47" s="773"/>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72" t="s">
        <v>656</v>
      </c>
      <c r="D49" s="772"/>
      <c r="E49" s="772"/>
      <c r="F49" s="772"/>
      <c r="G49" s="772"/>
      <c r="H49" s="772"/>
      <c r="I49" s="772"/>
      <c r="J49" s="772"/>
      <c r="K49" s="772"/>
      <c r="L49" s="772"/>
      <c r="M49" s="772"/>
      <c r="N49" s="772"/>
      <c r="O49" s="772"/>
      <c r="P49" s="772"/>
      <c r="Q49" s="772"/>
      <c r="R49" s="772"/>
      <c r="S49" s="772"/>
      <c r="T49" s="772"/>
      <c r="U49" s="773"/>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72" t="s">
        <v>657</v>
      </c>
      <c r="D51" s="772"/>
      <c r="E51" s="772"/>
      <c r="F51" s="772"/>
      <c r="G51" s="772"/>
      <c r="H51" s="772"/>
      <c r="I51" s="772"/>
      <c r="J51" s="772"/>
      <c r="K51" s="772"/>
      <c r="L51" s="772"/>
      <c r="M51" s="772"/>
      <c r="N51" s="772"/>
      <c r="O51" s="772"/>
      <c r="P51" s="772"/>
      <c r="Q51" s="772"/>
      <c r="R51" s="772"/>
      <c r="S51" s="772"/>
      <c r="T51" s="772"/>
      <c r="U51" s="773"/>
    </row>
    <row r="52" spans="2:21" ht="15.6">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74" t="s">
        <v>670</v>
      </c>
      <c r="D53" s="774"/>
      <c r="E53" s="774"/>
      <c r="F53" s="774"/>
      <c r="G53" s="774"/>
      <c r="H53" s="774"/>
      <c r="I53" s="774"/>
      <c r="J53" s="774"/>
      <c r="K53" s="774"/>
      <c r="L53" s="774"/>
      <c r="M53" s="774"/>
      <c r="N53" s="774"/>
      <c r="O53" s="774"/>
      <c r="P53" s="774"/>
      <c r="Q53" s="774"/>
      <c r="R53" s="774"/>
      <c r="S53" s="774"/>
      <c r="T53" s="774"/>
      <c r="U53" s="779"/>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658</v>
      </c>
      <c r="C55" s="782" t="s">
        <v>659</v>
      </c>
      <c r="D55" s="782"/>
      <c r="E55" s="782"/>
      <c r="F55" s="782"/>
      <c r="G55" s="782"/>
      <c r="H55" s="782"/>
      <c r="I55" s="782"/>
      <c r="J55" s="782"/>
      <c r="K55" s="782"/>
      <c r="L55" s="782"/>
      <c r="M55" s="782"/>
      <c r="N55" s="782"/>
      <c r="O55" s="782"/>
      <c r="P55" s="782"/>
      <c r="Q55" s="782"/>
      <c r="R55" s="782"/>
      <c r="S55" s="782"/>
      <c r="T55" s="782"/>
      <c r="U55" s="783"/>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660</v>
      </c>
      <c r="C57" s="782" t="s">
        <v>661</v>
      </c>
      <c r="D57" s="782"/>
      <c r="E57" s="782"/>
      <c r="F57" s="782"/>
      <c r="G57" s="782"/>
      <c r="H57" s="782"/>
      <c r="I57" s="782"/>
      <c r="J57" s="782"/>
      <c r="K57" s="782"/>
      <c r="L57" s="782"/>
      <c r="M57" s="782"/>
      <c r="N57" s="782"/>
      <c r="O57" s="782"/>
      <c r="P57" s="782"/>
      <c r="Q57" s="782"/>
      <c r="R57" s="782"/>
      <c r="S57" s="782"/>
      <c r="T57" s="782"/>
      <c r="U57" s="783"/>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662</v>
      </c>
      <c r="C59" s="725" t="s">
        <v>663</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scale="36"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topLeftCell="A16" zoomScale="60" zoomScaleNormal="80" workbookViewId="0">
      <selection activeCell="C19" sqref="C19"/>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87" t="s">
        <v>673</v>
      </c>
      <c r="C3" s="788"/>
      <c r="D3" s="788"/>
      <c r="E3" s="788"/>
      <c r="F3" s="789"/>
      <c r="G3" s="122"/>
    </row>
    <row r="4" spans="2:20" ht="16.5" customHeight="1">
      <c r="B4" s="790"/>
      <c r="C4" s="791"/>
      <c r="D4" s="791"/>
      <c r="E4" s="791"/>
      <c r="F4" s="792"/>
      <c r="G4" s="122"/>
    </row>
    <row r="5" spans="2:20" ht="71.25" customHeight="1">
      <c r="B5" s="790"/>
      <c r="C5" s="791"/>
      <c r="D5" s="791"/>
      <c r="E5" s="791"/>
      <c r="F5" s="792"/>
      <c r="G5" s="122"/>
    </row>
    <row r="6" spans="2:20" ht="21.75" customHeight="1">
      <c r="B6" s="793"/>
      <c r="C6" s="794"/>
      <c r="D6" s="794"/>
      <c r="E6" s="794"/>
      <c r="F6" s="795"/>
      <c r="G6" s="122"/>
    </row>
    <row r="8" spans="2:20" ht="21">
      <c r="B8" s="786" t="s">
        <v>481</v>
      </c>
      <c r="C8" s="786"/>
      <c r="D8" s="786"/>
      <c r="E8" s="786"/>
      <c r="F8" s="786"/>
      <c r="G8" s="78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416</v>
      </c>
      <c r="C13" s="124" t="s">
        <v>627</v>
      </c>
      <c r="G13" s="109"/>
      <c r="L13" s="33"/>
      <c r="M13" s="33"/>
      <c r="N13" s="33"/>
      <c r="O13" s="33"/>
      <c r="P13" s="33"/>
      <c r="Q13" s="68"/>
      <c r="S13" s="8"/>
      <c r="T13" s="8"/>
    </row>
    <row r="14" spans="2:20" s="9" customFormat="1" ht="26.25" customHeight="1" thickBot="1">
      <c r="B14" s="102" t="s">
        <v>416</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418</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416</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5" t="s">
        <v>543</v>
      </c>
      <c r="C22" s="651" t="s">
        <v>437</v>
      </c>
      <c r="D22" s="654" t="s">
        <v>443</v>
      </c>
      <c r="E22" s="658" t="s">
        <v>587</v>
      </c>
      <c r="F22" s="654" t="s">
        <v>448</v>
      </c>
      <c r="G22" s="174"/>
      <c r="M22" s="643"/>
      <c r="T22" s="643"/>
    </row>
    <row r="23" spans="2:20" s="103" customFormat="1" ht="35.25" customHeight="1">
      <c r="B23" s="646" t="s">
        <v>458</v>
      </c>
      <c r="C23" s="652" t="s">
        <v>438</v>
      </c>
      <c r="D23" s="655" t="s">
        <v>444</v>
      </c>
      <c r="E23" s="659" t="s">
        <v>587</v>
      </c>
      <c r="F23" s="655" t="s">
        <v>448</v>
      </c>
      <c r="G23" s="174"/>
      <c r="M23" s="643"/>
      <c r="T23" s="643"/>
    </row>
    <row r="24" spans="2:20" s="103" customFormat="1" ht="34.5" customHeight="1">
      <c r="B24" s="646" t="s">
        <v>455</v>
      </c>
      <c r="C24" s="652" t="s">
        <v>438</v>
      </c>
      <c r="D24" s="655" t="s">
        <v>445</v>
      </c>
      <c r="E24" s="659" t="s">
        <v>587</v>
      </c>
      <c r="F24" s="655" t="s">
        <v>448</v>
      </c>
      <c r="G24" s="174"/>
      <c r="M24" s="643"/>
      <c r="T24" s="643"/>
    </row>
    <row r="25" spans="2:20" s="103" customFormat="1" ht="32.25" customHeight="1">
      <c r="B25" s="647" t="s">
        <v>456</v>
      </c>
      <c r="C25" s="652" t="s">
        <v>437</v>
      </c>
      <c r="D25" s="655" t="s">
        <v>446</v>
      </c>
      <c r="E25" s="660" t="s">
        <v>606</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2015</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view="pageBreakPreview" topLeftCell="A49" zoomScale="60" zoomScaleNormal="85" workbookViewId="0">
      <selection activeCell="C8" sqref="C8"/>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721</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696</v>
      </c>
      <c r="E14" s="130"/>
      <c r="F14" s="124" t="s">
        <v>548</v>
      </c>
      <c r="H14" s="540" t="s">
        <v>717</v>
      </c>
      <c r="J14" s="124" t="s">
        <v>515</v>
      </c>
      <c r="L14" s="132">
        <v>510390</v>
      </c>
      <c r="N14" s="103"/>
      <c r="Q14" s="99"/>
      <c r="R14" s="96"/>
    </row>
    <row r="15" spans="2:22" ht="26.25" customHeight="1" thickBot="1">
      <c r="B15" s="124" t="s">
        <v>424</v>
      </c>
      <c r="C15" s="106"/>
      <c r="D15" s="540" t="s">
        <v>720</v>
      </c>
      <c r="F15" s="124" t="s">
        <v>414</v>
      </c>
      <c r="G15" s="127"/>
      <c r="H15" s="540" t="s">
        <v>718</v>
      </c>
      <c r="I15" s="17"/>
      <c r="J15" s="124" t="s">
        <v>516</v>
      </c>
      <c r="L15" s="132"/>
      <c r="M15" s="103"/>
      <c r="Q15" s="108"/>
      <c r="R15" s="96"/>
    </row>
    <row r="16" spans="2:22" ht="28.5" customHeight="1" thickBot="1">
      <c r="B16" s="124" t="s">
        <v>454</v>
      </c>
      <c r="C16" s="106"/>
      <c r="D16" s="541" t="s">
        <v>178</v>
      </c>
      <c r="E16" s="103"/>
      <c r="F16" s="124" t="s">
        <v>434</v>
      </c>
      <c r="G16" s="125"/>
      <c r="H16" s="541" t="s">
        <v>719</v>
      </c>
      <c r="I16" s="103"/>
      <c r="K16" s="195"/>
      <c r="L16" s="195"/>
      <c r="M16" s="195"/>
      <c r="N16" s="195"/>
      <c r="Q16" s="115"/>
      <c r="R16" s="96"/>
    </row>
    <row r="17" spans="1:21" ht="29.25" customHeight="1">
      <c r="B17" s="124" t="s">
        <v>421</v>
      </c>
      <c r="C17" s="106"/>
      <c r="D17" s="731">
        <v>18864</v>
      </c>
      <c r="E17" s="121"/>
      <c r="F17" s="738" t="s">
        <v>675</v>
      </c>
      <c r="G17" s="195"/>
      <c r="H17" s="732">
        <v>4</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435</v>
      </c>
      <c r="G19" s="601" t="s">
        <v>363</v>
      </c>
      <c r="H19" s="242">
        <f>SUM(R54,R57,R60,R63,R66,R69,R72)</f>
        <v>534451.58183179493</v>
      </c>
      <c r="I19" s="17"/>
      <c r="J19" s="115"/>
      <c r="K19" s="115"/>
      <c r="L19" s="115"/>
      <c r="M19" s="115"/>
      <c r="N19" s="115"/>
      <c r="P19" s="115"/>
      <c r="Q19" s="115"/>
      <c r="R19" s="96"/>
    </row>
    <row r="20" spans="1:21" ht="27.75" customHeight="1" thickBot="1">
      <c r="E20" s="9"/>
      <c r="F20" s="124" t="s">
        <v>436</v>
      </c>
      <c r="G20" s="601" t="s">
        <v>364</v>
      </c>
      <c r="H20" s="131">
        <f>-SUM(R55,R58,R61,R64,R67,R70,R73)</f>
        <v>60590.661200000002</v>
      </c>
      <c r="I20" s="17"/>
      <c r="J20" s="115"/>
      <c r="P20" s="115"/>
      <c r="Q20" s="115"/>
      <c r="R20" s="96"/>
    </row>
    <row r="21" spans="1:21" ht="27.75" customHeight="1" thickBot="1">
      <c r="C21" s="32"/>
      <c r="D21" s="32"/>
      <c r="E21" s="32"/>
      <c r="F21" s="124" t="s">
        <v>408</v>
      </c>
      <c r="G21" s="601" t="s">
        <v>365</v>
      </c>
      <c r="H21" s="188">
        <f>R84</f>
        <v>36528.759259174629</v>
      </c>
      <c r="I21" s="103"/>
      <c r="P21" s="115"/>
      <c r="Q21" s="115"/>
      <c r="R21" s="96"/>
    </row>
    <row r="22" spans="1:21" ht="27.75" customHeight="1">
      <c r="C22" s="32"/>
      <c r="D22" s="32"/>
      <c r="E22" s="32"/>
      <c r="F22" s="124" t="s">
        <v>510</v>
      </c>
      <c r="G22" s="601" t="s">
        <v>449</v>
      </c>
      <c r="H22" s="188">
        <f>H19-H20+H21</f>
        <v>510389.67989096959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17" customHeight="1">
      <c r="A26" s="28"/>
      <c r="B26" s="798" t="s">
        <v>682</v>
      </c>
      <c r="C26" s="798"/>
      <c r="D26" s="798"/>
      <c r="E26" s="798"/>
      <c r="F26" s="798"/>
      <c r="G26" s="798"/>
    </row>
    <row r="27" spans="1:21" ht="14.25" customHeight="1">
      <c r="A27" s="28"/>
      <c r="B27" s="546"/>
      <c r="C27" s="546"/>
      <c r="D27" s="536"/>
      <c r="E27" s="536"/>
      <c r="F27" s="536"/>
      <c r="G27" s="546"/>
    </row>
    <row r="28" spans="1:21" s="17" customFormat="1" ht="27" customHeight="1">
      <c r="B28" s="799" t="s">
        <v>507</v>
      </c>
      <c r="C28" s="800"/>
      <c r="D28" s="133" t="s">
        <v>41</v>
      </c>
      <c r="E28" s="134" t="s">
        <v>672</v>
      </c>
      <c r="F28" s="134" t="s">
        <v>408</v>
      </c>
      <c r="G28" s="135" t="s">
        <v>409</v>
      </c>
      <c r="T28" s="136"/>
      <c r="U28" s="136"/>
    </row>
    <row r="29" spans="1:21" ht="20.25" customHeight="1">
      <c r="B29" s="796" t="s">
        <v>689</v>
      </c>
      <c r="C29" s="797"/>
      <c r="D29" s="636" t="s">
        <v>27</v>
      </c>
      <c r="E29" s="138">
        <f>SUM(D54:D74)</f>
        <v>317804.63700035814</v>
      </c>
      <c r="F29" s="139">
        <f>D84</f>
        <v>23519.446046377943</v>
      </c>
      <c r="G29" s="138">
        <f t="shared" ref="G29:G35" si="0">E29+F29</f>
        <v>341324.08304673608</v>
      </c>
    </row>
    <row r="30" spans="1:21" ht="20.25" customHeight="1">
      <c r="B30" s="796" t="s">
        <v>687</v>
      </c>
      <c r="C30" s="797"/>
      <c r="D30" s="636" t="s">
        <v>27</v>
      </c>
      <c r="E30" s="140">
        <f>SUM(E54:E74)</f>
        <v>51399.462170995714</v>
      </c>
      <c r="F30" s="141">
        <f>E84</f>
        <v>3933.5458371007226</v>
      </c>
      <c r="G30" s="140">
        <f t="shared" si="0"/>
        <v>55333.00800809644</v>
      </c>
    </row>
    <row r="31" spans="1:21" ht="20.25" customHeight="1">
      <c r="B31" s="796" t="s">
        <v>688</v>
      </c>
      <c r="C31" s="797"/>
      <c r="D31" s="636" t="s">
        <v>700</v>
      </c>
      <c r="E31" s="140">
        <f>SUM(F54:F74)</f>
        <v>2081.0768257985169</v>
      </c>
      <c r="F31" s="141">
        <f>F84</f>
        <v>262.53462882289421</v>
      </c>
      <c r="G31" s="140">
        <f t="shared" si="0"/>
        <v>2343.6114546214112</v>
      </c>
    </row>
    <row r="32" spans="1:21" ht="20.25" customHeight="1">
      <c r="B32" s="796" t="s">
        <v>703</v>
      </c>
      <c r="C32" s="797"/>
      <c r="D32" s="636" t="s">
        <v>27</v>
      </c>
      <c r="E32" s="140">
        <f>SUM(G54:G74)</f>
        <v>102575.74463464253</v>
      </c>
      <c r="F32" s="141">
        <f>G84</f>
        <v>8813.2327468730691</v>
      </c>
      <c r="G32" s="140">
        <f t="shared" si="0"/>
        <v>111388.97738151559</v>
      </c>
    </row>
    <row r="33" spans="2:22" ht="20.25" customHeight="1">
      <c r="B33" s="796"/>
      <c r="C33" s="797"/>
      <c r="D33" s="636"/>
      <c r="E33" s="140">
        <f>SUM(H54:H83)</f>
        <v>0</v>
      </c>
      <c r="F33" s="141">
        <f>H84</f>
        <v>0</v>
      </c>
      <c r="G33" s="140">
        <f t="shared" si="0"/>
        <v>0</v>
      </c>
    </row>
    <row r="34" spans="2:22" ht="20.25" customHeight="1">
      <c r="B34" s="796"/>
      <c r="C34" s="797"/>
      <c r="D34" s="636"/>
      <c r="E34" s="140">
        <f>SUM(I54:I83)</f>
        <v>0</v>
      </c>
      <c r="F34" s="141">
        <f>I84</f>
        <v>0</v>
      </c>
      <c r="G34" s="140">
        <f t="shared" si="0"/>
        <v>0</v>
      </c>
    </row>
    <row r="35" spans="2:22" ht="20.25" customHeight="1">
      <c r="B35" s="796"/>
      <c r="C35" s="797"/>
      <c r="D35" s="636"/>
      <c r="E35" s="140">
        <f>SUM(J54:J83)</f>
        <v>0</v>
      </c>
      <c r="F35" s="141">
        <f>J84</f>
        <v>0</v>
      </c>
      <c r="G35" s="140">
        <f t="shared" si="0"/>
        <v>0</v>
      </c>
    </row>
    <row r="36" spans="2:22" ht="20.25" customHeight="1">
      <c r="B36" s="796"/>
      <c r="C36" s="797"/>
      <c r="D36" s="636"/>
      <c r="E36" s="140">
        <f>SUM(K54:K83)</f>
        <v>0</v>
      </c>
      <c r="F36" s="141">
        <f>K84</f>
        <v>0</v>
      </c>
      <c r="G36" s="140">
        <f t="shared" ref="G36:G42" si="1">E36+F36</f>
        <v>0</v>
      </c>
    </row>
    <row r="37" spans="2:22" ht="20.25" customHeight="1">
      <c r="B37" s="796"/>
      <c r="C37" s="797"/>
      <c r="D37" s="636"/>
      <c r="E37" s="140">
        <f>SUM(L54:L83)</f>
        <v>0</v>
      </c>
      <c r="F37" s="141">
        <f>L84</f>
        <v>0</v>
      </c>
      <c r="G37" s="140">
        <f t="shared" si="1"/>
        <v>0</v>
      </c>
    </row>
    <row r="38" spans="2:22" ht="20.25" customHeight="1">
      <c r="B38" s="796"/>
      <c r="C38" s="797"/>
      <c r="D38" s="636"/>
      <c r="E38" s="140">
        <f>SUM(M54:M83)</f>
        <v>0</v>
      </c>
      <c r="F38" s="141">
        <f>M84</f>
        <v>0</v>
      </c>
      <c r="G38" s="140">
        <f t="shared" si="1"/>
        <v>0</v>
      </c>
    </row>
    <row r="39" spans="2:22" ht="20.25" customHeight="1">
      <c r="B39" s="796"/>
      <c r="C39" s="797"/>
      <c r="D39" s="636"/>
      <c r="E39" s="140">
        <f>SUM(N54:N83)</f>
        <v>0</v>
      </c>
      <c r="F39" s="141">
        <f>N84</f>
        <v>0</v>
      </c>
      <c r="G39" s="140">
        <f t="shared" si="1"/>
        <v>0</v>
      </c>
    </row>
    <row r="40" spans="2:22" ht="20.25" customHeight="1">
      <c r="B40" s="796"/>
      <c r="C40" s="797"/>
      <c r="D40" s="636"/>
      <c r="E40" s="140">
        <f>SUM(O54:O83)</f>
        <v>0</v>
      </c>
      <c r="F40" s="141">
        <f>O84</f>
        <v>0</v>
      </c>
      <c r="G40" s="140">
        <f t="shared" si="1"/>
        <v>0</v>
      </c>
    </row>
    <row r="41" spans="2:22" ht="20.25" customHeight="1">
      <c r="B41" s="796"/>
      <c r="C41" s="797"/>
      <c r="D41" s="636"/>
      <c r="E41" s="140">
        <f>SUM(P54:P83)</f>
        <v>0</v>
      </c>
      <c r="F41" s="141">
        <f>P84</f>
        <v>0</v>
      </c>
      <c r="G41" s="140">
        <f t="shared" si="1"/>
        <v>0</v>
      </c>
    </row>
    <row r="42" spans="2:22" ht="20.25" customHeight="1">
      <c r="B42" s="796"/>
      <c r="C42" s="797"/>
      <c r="D42" s="637"/>
      <c r="E42" s="142">
        <f>SUM(Q54:Q83)</f>
        <v>0</v>
      </c>
      <c r="F42" s="143">
        <f>Q84</f>
        <v>0</v>
      </c>
      <c r="G42" s="142">
        <f t="shared" si="1"/>
        <v>0</v>
      </c>
    </row>
    <row r="43" spans="2:22" s="8" customFormat="1" ht="21" customHeight="1">
      <c r="B43" s="801" t="s">
        <v>26</v>
      </c>
      <c r="C43" s="802"/>
      <c r="D43" s="137"/>
      <c r="E43" s="144">
        <f>SUM(E29:E42)</f>
        <v>473860.92063179484</v>
      </c>
      <c r="F43" s="144">
        <f>SUM(F29:F42)</f>
        <v>36528.759259174629</v>
      </c>
      <c r="G43" s="144">
        <f>SUM(G29:G42)</f>
        <v>510389.67989096954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8" t="s">
        <v>609</v>
      </c>
      <c r="C48" s="798"/>
      <c r="D48" s="798"/>
      <c r="E48" s="798"/>
      <c r="F48" s="798"/>
      <c r="G48" s="798"/>
      <c r="H48" s="798"/>
      <c r="I48" s="798"/>
      <c r="J48" s="798"/>
      <c r="K48" s="798"/>
      <c r="L48" s="798"/>
      <c r="M48" s="615"/>
      <c r="N48" s="105"/>
      <c r="O48" s="105"/>
      <c r="P48" s="105"/>
      <c r="Q48" s="105"/>
      <c r="R48" s="105"/>
      <c r="T48" s="37"/>
      <c r="U48" s="19"/>
      <c r="V48" s="38"/>
    </row>
    <row r="49" spans="2:22" s="28" customFormat="1" ht="40.950000000000003" customHeight="1">
      <c r="B49" s="798" t="s">
        <v>564</v>
      </c>
      <c r="C49" s="798"/>
      <c r="D49" s="798"/>
      <c r="E49" s="798"/>
      <c r="F49" s="798"/>
      <c r="G49" s="798"/>
      <c r="H49" s="798"/>
      <c r="I49" s="798"/>
      <c r="J49" s="798"/>
      <c r="K49" s="798"/>
      <c r="L49" s="798"/>
      <c r="M49" s="615"/>
      <c r="N49" s="105"/>
      <c r="O49" s="105"/>
      <c r="P49" s="105"/>
      <c r="Q49" s="105"/>
      <c r="R49" s="105"/>
      <c r="T49" s="37"/>
      <c r="U49" s="19"/>
      <c r="V49" s="38"/>
    </row>
    <row r="50" spans="2:22" s="28" customFormat="1" ht="18" customHeight="1">
      <c r="B50" s="798" t="s">
        <v>681</v>
      </c>
      <c r="C50" s="798"/>
      <c r="D50" s="798"/>
      <c r="E50" s="798"/>
      <c r="F50" s="798"/>
      <c r="G50" s="798"/>
      <c r="H50" s="798"/>
      <c r="I50" s="798"/>
      <c r="J50" s="798"/>
      <c r="K50" s="798"/>
      <c r="L50" s="798"/>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R1 (kWh)</v>
      </c>
      <c r="E52" s="135" t="str">
        <f>IF($B30&lt;&gt;"",$B30,"")</f>
        <v>Seasonal (kWh)</v>
      </c>
      <c r="F52" s="135" t="str">
        <f>IF($B31&lt;&gt;"",$B31,"")</f>
        <v>R2 (kW)</v>
      </c>
      <c r="G52" s="135" t="str">
        <f>IF($B32&lt;&gt;"",$B32,"")</f>
        <v>Street Lights (kWh)</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kWh</v>
      </c>
      <c r="H53" s="574">
        <f>D33</f>
        <v>0</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LRAM'!Y204</f>
        <v>74041.874461435611</v>
      </c>
      <c r="E66" s="164">
        <f>'5.  2015-2020 LRAM'!Z204</f>
        <v>10092.141303257036</v>
      </c>
      <c r="F66" s="164">
        <f>'5.  2015-2020 LRAM'!AA204</f>
        <v>2839.6909053850272</v>
      </c>
      <c r="G66" s="164">
        <f>'5.  2015-2020 LRAM'!AB204</f>
        <v>12813.037558276521</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99786.744228354204</v>
      </c>
      <c r="U66" s="152"/>
      <c r="V66" s="153"/>
    </row>
    <row r="67" spans="2:22" s="163" customFormat="1">
      <c r="B67" s="154" t="s">
        <v>93</v>
      </c>
      <c r="C67" s="155"/>
      <c r="D67" s="164">
        <f>-'5.  2015-2020 LRAM'!Y205</f>
        <v>-13169.364000000001</v>
      </c>
      <c r="E67" s="164">
        <f>-'5.  2015-2020 LRAM'!Z205</f>
        <v>-4295.8152</v>
      </c>
      <c r="F67" s="164">
        <f>-'5.  2015-2020 LRAM'!AA205</f>
        <v>-2356.0529999999999</v>
      </c>
      <c r="G67" s="164">
        <f>-'5.  2015-2020 LRAM'!AB205</f>
        <v>-540.25260000000003</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-20361.484800000002</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LRAM'!Y388</f>
        <v>113481.55684115873</v>
      </c>
      <c r="E69" s="156">
        <f>'5.  2015-2020 LRAM'!Z388</f>
        <v>19497.686349929449</v>
      </c>
      <c r="F69" s="156">
        <f>'5.  2015-2020 LRAM'!AA388</f>
        <v>2921.0241447628</v>
      </c>
      <c r="G69" s="156">
        <f>'5.  2015-2020 LRAM'!AB388</f>
        <v>41176.580797332877</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177076.84813318384</v>
      </c>
      <c r="U69" s="152"/>
      <c r="V69" s="153"/>
    </row>
    <row r="70" spans="2:22" s="163" customFormat="1">
      <c r="B70" s="154" t="s">
        <v>224</v>
      </c>
      <c r="C70" s="155"/>
      <c r="D70" s="156">
        <f>-'5.  2015-2020 LRAM'!Y389</f>
        <v>-13169.364000000001</v>
      </c>
      <c r="E70" s="156">
        <f>-'5.  2015-2020 LRAM'!Z389</f>
        <v>-4410.2528999999995</v>
      </c>
      <c r="F70" s="156">
        <f>-'5.  2015-2020 LRAM'!AA389</f>
        <v>-2353.0329999999999</v>
      </c>
      <c r="G70" s="156">
        <f>-'5.  2015-2020 LRAM'!AB389</f>
        <v>-545.44439999999997</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-20478.094300000001</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LRAM'!Y572</f>
        <v>169106.73919776382</v>
      </c>
      <c r="E72" s="156">
        <f>'5.  2015-2020 LRAM'!Z572</f>
        <v>34726.42311780923</v>
      </c>
      <c r="F72" s="156">
        <f>'5.  2015-2020 LRAM'!AA572</f>
        <v>3422.1182756506896</v>
      </c>
      <c r="G72" s="156">
        <f>'5.  2015-2020 LRAM'!AB572</f>
        <v>50332.708879033125</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257587.98947025687</v>
      </c>
      <c r="U72" s="152"/>
      <c r="V72" s="153"/>
    </row>
    <row r="73" spans="2:22" s="163" customFormat="1">
      <c r="B73" s="154" t="s">
        <v>226</v>
      </c>
      <c r="C73" s="155"/>
      <c r="D73" s="156">
        <f>-'5.  2015-2020 LRAM'!Y573</f>
        <v>-12486.8055</v>
      </c>
      <c r="E73" s="156">
        <f>-'5.  2015-2020 LRAM'!Z573</f>
        <v>-4210.7204999999994</v>
      </c>
      <c r="F73" s="156">
        <f>-'5.  2015-2020 LRAM'!AA573</f>
        <v>-2392.6704999999997</v>
      </c>
      <c r="G73" s="156">
        <f>-'5.  2015-2020 LRAM'!AB573</f>
        <v>-660.88560000000007</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-19751.0821</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3"/>
      <c r="D75" s="156">
        <f>'5.  2015-2020 LRAM'!Y756</f>
        <v>148574.87568372983</v>
      </c>
      <c r="E75" s="156">
        <f>'5.  2015-2020 LRAM'!Z756</f>
        <v>29638.896922283679</v>
      </c>
      <c r="F75" s="156">
        <f>'5.  2015-2020 LRAM'!AA756</f>
        <v>3521.1387662447833</v>
      </c>
      <c r="G75" s="156">
        <f>'5.  2015-2020 LRAM'!AB756</f>
        <v>73265.707200041201</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255000.61857229949</v>
      </c>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140878.98866746243</v>
      </c>
      <c r="E78" s="156">
        <f>'5.  2015-2020 LRAM'!Z940</f>
        <v>28253.158640247915</v>
      </c>
      <c r="F78" s="156">
        <f>'5.  2015-2020 LRAM'!AA940</f>
        <v>3609.523672444574</v>
      </c>
      <c r="G78" s="156">
        <f>'5.  2015-2020 LRAM'!AB940</f>
        <v>94540.351884906719</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267282.02286506165</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Charges'!I162</f>
        <v>23519.446046377943</v>
      </c>
      <c r="E84" s="677">
        <f>'6.  Carrying Charges'!J162</f>
        <v>3933.5458371007226</v>
      </c>
      <c r="F84" s="677">
        <f>'6.  Carrying Charges'!K162</f>
        <v>262.53462882289421</v>
      </c>
      <c r="G84" s="677">
        <f>'6.  Carrying Charges'!L162</f>
        <v>8813.2327468730691</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36528.759259174629</v>
      </c>
      <c r="U84" s="152"/>
      <c r="V84" s="153"/>
    </row>
    <row r="85" spans="2:22" s="163" customFormat="1" ht="21.75" customHeight="1">
      <c r="B85" s="621" t="s">
        <v>240</v>
      </c>
      <c r="C85" s="622"/>
      <c r="D85" s="621">
        <f>SUM(D54:D74)+D84</f>
        <v>341324.08304673608</v>
      </c>
      <c r="E85" s="621">
        <f>SUM(E54:E74)+E84</f>
        <v>55333.00800809644</v>
      </c>
      <c r="F85" s="621">
        <f>SUM(F54:F74)+F84</f>
        <v>2343.6114546214112</v>
      </c>
      <c r="G85" s="621">
        <f>SUM(G54:G74)+G84</f>
        <v>111388.97738151559</v>
      </c>
      <c r="H85" s="621">
        <f>SUM(H54:H74)+H84</f>
        <v>0</v>
      </c>
      <c r="I85" s="621">
        <f t="shared" ref="I85:O85" si="2">SUM(I54:I74)+I84</f>
        <v>0</v>
      </c>
      <c r="J85" s="621">
        <f t="shared" si="2"/>
        <v>0</v>
      </c>
      <c r="K85" s="621">
        <f t="shared" si="2"/>
        <v>0</v>
      </c>
      <c r="L85" s="621">
        <f t="shared" si="2"/>
        <v>0</v>
      </c>
      <c r="M85" s="621">
        <f t="shared" si="2"/>
        <v>0</v>
      </c>
      <c r="N85" s="621">
        <f t="shared" si="2"/>
        <v>0</v>
      </c>
      <c r="O85" s="621">
        <f t="shared" si="2"/>
        <v>0</v>
      </c>
      <c r="P85" s="621">
        <f>SUM(P54:P74)+P84</f>
        <v>0</v>
      </c>
      <c r="Q85" s="621">
        <f>SUM(Q54:Q74)+Q84</f>
        <v>0</v>
      </c>
      <c r="R85" s="621">
        <f>SUM(R54:R74)+R84</f>
        <v>510389.67989096959</v>
      </c>
      <c r="U85" s="152"/>
      <c r="V85" s="153"/>
    </row>
    <row r="86" spans="2:22" ht="20.25" customHeight="1">
      <c r="B86" s="453" t="s">
        <v>536</v>
      </c>
      <c r="C86" s="600"/>
      <c r="D86" s="599"/>
      <c r="E86" s="599"/>
      <c r="F86" s="599"/>
      <c r="G86" s="599"/>
      <c r="H86" s="599"/>
      <c r="I86" s="599"/>
      <c r="J86" s="599"/>
      <c r="K86" s="599"/>
      <c r="L86" s="599"/>
      <c r="M86" s="599"/>
      <c r="N86" s="599"/>
      <c r="O86" s="599"/>
      <c r="P86" s="599"/>
      <c r="Q86" s="599"/>
      <c r="R86" s="767">
        <f>R85-R84</f>
        <v>473860.92063179496</v>
      </c>
      <c r="V86" s="13"/>
    </row>
    <row r="87" spans="2:22" ht="20.25" customHeight="1">
      <c r="B87" s="618"/>
      <c r="C87" s="66"/>
      <c r="E87" s="9"/>
      <c r="V87" s="13"/>
    </row>
    <row r="88" spans="2:22" ht="14.4">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5995.0494662775163</v>
      </c>
      <c r="H93" s="554">
        <f>SUM('5.  2015-2020 LRAM'!Y382:AL382)</f>
        <v>4340.339830126466</v>
      </c>
      <c r="I93" s="555">
        <f>SUM('5.  2015-2020 LRAM'!Y565:AL565)</f>
        <v>3232.555646895225</v>
      </c>
      <c r="J93" s="554">
        <f>SUM('5.  2015-2020 LRAM'!Y748:AL748)</f>
        <v>3098.5875847011393</v>
      </c>
      <c r="K93" s="554">
        <f>SUM('5.  2015-2020 LRAM'!Y931:AL931)</f>
        <v>3610.2699701908869</v>
      </c>
      <c r="L93" s="554">
        <f>SUM('5.  2015-2020 LRAM'!Y1114:AL1114)</f>
        <v>0</v>
      </c>
      <c r="M93" s="554">
        <f>SUM(C93:L93)</f>
        <v>20276.802498191231</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8394.0167883482027</v>
      </c>
      <c r="H94" s="554">
        <f>SUM('5.  2015-2020 LRAM'!Y383:AL383)</f>
        <v>7777.5990888184033</v>
      </c>
      <c r="I94" s="555">
        <f>SUM('5.  2015-2020 LRAM'!Y566:AL566)</f>
        <v>3794.0344118979115</v>
      </c>
      <c r="J94" s="554">
        <f>SUM('5.  2015-2020 LRAM'!Y749:AL749)</f>
        <v>3145.3596708638424</v>
      </c>
      <c r="K94" s="554">
        <f>SUM('5.  2015-2020 LRAM'!Y932:AL932)</f>
        <v>3069.8940650439035</v>
      </c>
      <c r="L94" s="554">
        <f>SUM('5.  2015-2020 LRAM'!Y1115:AL1115)</f>
        <v>0</v>
      </c>
      <c r="M94" s="554">
        <f>SUM(D94:L94)</f>
        <v>26180.904024972264</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17957.622760766706</v>
      </c>
      <c r="H95" s="554">
        <f>SUM('5.  2015-2020 LRAM'!Y384:AL384)</f>
        <v>15969.400288418048</v>
      </c>
      <c r="I95" s="555">
        <f>SUM('5.  2015-2020 LRAM'!Y567:AL567)</f>
        <v>9745.2791861104997</v>
      </c>
      <c r="J95" s="554">
        <f>SUM('5.  2015-2020 LRAM'!Y750:AL750)</f>
        <v>8828.4588355115666</v>
      </c>
      <c r="K95" s="554">
        <f>SUM('5.  2015-2020 LRAM'!Y933:AL933)</f>
        <v>8392.1406284803361</v>
      </c>
      <c r="L95" s="554">
        <f>SUM('5.  2015-2020 LRAM'!Y1116:AL1116)</f>
        <v>0</v>
      </c>
      <c r="M95" s="554">
        <f>SUM(C95:L95)</f>
        <v>60892.901699287162</v>
      </c>
      <c r="T95" s="197"/>
      <c r="U95" s="197"/>
    </row>
    <row r="96" spans="2:22" s="90" customFormat="1" ht="23.25" hidden="1" customHeight="1">
      <c r="B96" s="198">
        <v>2014</v>
      </c>
      <c r="C96" s="557"/>
      <c r="D96" s="557"/>
      <c r="E96" s="557"/>
      <c r="F96" s="555">
        <f>SUM('4.  2011-2014 LRAM'!Y520:AL520)</f>
        <v>0</v>
      </c>
      <c r="G96" s="555">
        <f>SUM('5.  2015-2020 LRAM'!Y202:AL202)</f>
        <v>31534.284034052082</v>
      </c>
      <c r="H96" s="554">
        <f>SUM('5.  2015-2020 LRAM'!Y385:AL385)</f>
        <v>30183.659041923405</v>
      </c>
      <c r="I96" s="555">
        <f>SUM('5.  2015-2020 LRAM'!Y568:AL568)</f>
        <v>25884.357292565062</v>
      </c>
      <c r="J96" s="554">
        <f>SUM('5.  2015-2020 LRAM'!Y751:AL751)</f>
        <v>22549.276648171715</v>
      </c>
      <c r="K96" s="554">
        <f>SUM('5.  2015-2020 LRAM'!Y934:AL934)</f>
        <v>21816.64753975143</v>
      </c>
      <c r="L96" s="554">
        <f>SUM('5.  2015-2020 LRAM'!Y1117:AL1117)</f>
        <v>0</v>
      </c>
      <c r="M96" s="554">
        <f>SUM(F96:L96)</f>
        <v>131968.22455646371</v>
      </c>
      <c r="T96" s="197"/>
      <c r="U96" s="197"/>
    </row>
    <row r="97" spans="2:21" s="90" customFormat="1" ht="23.25" hidden="1" customHeight="1">
      <c r="B97" s="198">
        <v>2015</v>
      </c>
      <c r="C97" s="557"/>
      <c r="D97" s="557"/>
      <c r="E97" s="557"/>
      <c r="F97" s="557"/>
      <c r="G97" s="555">
        <f>SUM('5.  2015-2020 LRAM'!Y203:AL203)</f>
        <v>35905.771178909687</v>
      </c>
      <c r="H97" s="554">
        <f>SUM('5.  2015-2020 LRAM'!Y386:AL386)</f>
        <v>64036.085393140303</v>
      </c>
      <c r="I97" s="555">
        <f>SUM('5.  2015-2020 LRAM'!Y569:AL569)</f>
        <v>71086.434012728452</v>
      </c>
      <c r="J97" s="554">
        <f>SUM('5.  2015-2020 LRAM'!Y752:AL752)</f>
        <v>75888.23738447846</v>
      </c>
      <c r="K97" s="554">
        <f>SUM('5.  2015-2020 LRAM'!Y935:AL935)</f>
        <v>89764.698919261267</v>
      </c>
      <c r="L97" s="554">
        <f>SUM('5.  2015-2020 LRAM'!Y1118:AL1118)</f>
        <v>0</v>
      </c>
      <c r="M97" s="554">
        <f>SUM(G97:L97)</f>
        <v>336681.2268885182</v>
      </c>
      <c r="T97" s="197"/>
      <c r="U97" s="197"/>
    </row>
    <row r="98" spans="2:21" s="90" customFormat="1" ht="23.25" hidden="1" customHeight="1">
      <c r="B98" s="198">
        <v>2016</v>
      </c>
      <c r="C98" s="557"/>
      <c r="D98" s="557"/>
      <c r="E98" s="557"/>
      <c r="F98" s="557"/>
      <c r="G98" s="557"/>
      <c r="H98" s="554">
        <f>SUM('5.  2015-2020 LRAM'!Y387:AL387)</f>
        <v>54769.764490757239</v>
      </c>
      <c r="I98" s="555">
        <f>SUM('5.  2015-2020 LRAM'!Y570:AL570)</f>
        <v>52003.582587520519</v>
      </c>
      <c r="J98" s="554">
        <f>SUM('5.  2015-2020 LRAM'!Y753:AL753)</f>
        <v>50017.591868646705</v>
      </c>
      <c r="K98" s="554">
        <f>SUM('5.  2015-2020 LRAM'!Y936:AL936)</f>
        <v>47550.871498025095</v>
      </c>
      <c r="L98" s="554">
        <f>SUM('5.  2015-2020 LRAM'!Y1119:AL1119)</f>
        <v>0</v>
      </c>
      <c r="M98" s="554">
        <f>SUM(H98:L98)</f>
        <v>204341.81044494954</v>
      </c>
      <c r="T98" s="197"/>
      <c r="U98" s="197"/>
    </row>
    <row r="99" spans="2:21" s="90" customFormat="1" ht="23.25" hidden="1" customHeight="1">
      <c r="B99" s="198">
        <v>2017</v>
      </c>
      <c r="C99" s="557"/>
      <c r="D99" s="557"/>
      <c r="E99" s="557"/>
      <c r="F99" s="557"/>
      <c r="G99" s="557"/>
      <c r="H99" s="557"/>
      <c r="I99" s="554">
        <f>SUM('5.  2015-2020 LRAM'!Y571:AL571)</f>
        <v>91841.746332539202</v>
      </c>
      <c r="J99" s="554">
        <f>SUM('5.  2015-2020 LRAM'!Y754:AL754)</f>
        <v>91473.106579926069</v>
      </c>
      <c r="K99" s="554">
        <f>SUM('5.  2015-2020 LRAM'!Y937:AL937)</f>
        <v>93077.500244308714</v>
      </c>
      <c r="L99" s="554">
        <f>SUM('5.  2015-2020 LRAM'!Y1120:AL1120)</f>
        <v>0</v>
      </c>
      <c r="M99" s="554">
        <f>SUM(I99:L99)</f>
        <v>276392.35315677401</v>
      </c>
      <c r="T99" s="197"/>
      <c r="U99" s="197"/>
    </row>
    <row r="100" spans="2:21" s="90" customFormat="1" ht="23.25" hidden="1" customHeight="1">
      <c r="B100" s="198">
        <v>2018</v>
      </c>
      <c r="C100" s="557"/>
      <c r="D100" s="557"/>
      <c r="E100" s="557"/>
      <c r="F100" s="557"/>
      <c r="G100" s="557"/>
      <c r="H100" s="557"/>
      <c r="I100" s="557"/>
      <c r="J100" s="554">
        <f>SUM('5.  2015-2020 LRAM'!Y755:AL755)</f>
        <v>0</v>
      </c>
      <c r="K100" s="554">
        <f>SUM('5.  2015-2020 LRAM'!Y938:AL938)</f>
        <v>0</v>
      </c>
      <c r="L100" s="554">
        <f>SUM('5.  2015-2020 LRAM'!Y1121:AL1121)</f>
        <v>0</v>
      </c>
      <c r="M100" s="554">
        <f>SUM(J100:L100)</f>
        <v>0</v>
      </c>
      <c r="T100" s="197"/>
      <c r="U100" s="197"/>
    </row>
    <row r="101" spans="2:21" s="90" customFormat="1" ht="23.25" hidden="1" customHeight="1">
      <c r="B101" s="198">
        <v>2019</v>
      </c>
      <c r="C101" s="557"/>
      <c r="D101" s="557"/>
      <c r="E101" s="557"/>
      <c r="F101" s="557"/>
      <c r="G101" s="557"/>
      <c r="H101" s="557"/>
      <c r="I101" s="557"/>
      <c r="J101" s="557"/>
      <c r="K101" s="554">
        <f>SUM('5.  2015-2020 LRAM'!Y939:AL939)</f>
        <v>0</v>
      </c>
      <c r="L101" s="554">
        <f>SUM('5.  2015-2020 LRAM'!Y1122:AL1122)</f>
        <v>0</v>
      </c>
      <c r="M101" s="554">
        <f>SUM(K101:L101)</f>
        <v>0</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99786.74422835419</v>
      </c>
      <c r="H103" s="554">
        <f>H93+H94+H95+H96+H97+H98</f>
        <v>177076.84813318384</v>
      </c>
      <c r="I103" s="554">
        <f>I93+I94+I95+I96+I97+I98+I99</f>
        <v>257587.98947025684</v>
      </c>
      <c r="J103" s="554">
        <f>J93+J94+J95+J96+J97+J98+J99+J100</f>
        <v>255000.61857229951</v>
      </c>
      <c r="K103" s="554">
        <f>K93+K94+K95+K96+K97+K98+K99+K100+K101</f>
        <v>267282.02286506165</v>
      </c>
      <c r="L103" s="554">
        <f>SUM(L93:L102)</f>
        <v>0</v>
      </c>
      <c r="M103" s="554">
        <f>SUM(M93:M102)</f>
        <v>1056734.2232691562</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20361.484800000002</v>
      </c>
      <c r="H104" s="552">
        <f>'5.  2015-2020 LRAM'!AM389</f>
        <v>20478.094300000001</v>
      </c>
      <c r="I104" s="552">
        <f>'5.  2015-2020 LRAM'!AM573</f>
        <v>19751.0821</v>
      </c>
      <c r="J104" s="552">
        <f>'5.  2015-2020 LRAM'!AM757</f>
        <v>0</v>
      </c>
      <c r="K104" s="552">
        <f>'5.  2015-2020 LRAM'!AM941</f>
        <v>0</v>
      </c>
      <c r="L104" s="552">
        <f>'5.  2015-2020 LRAM'!AM1125</f>
        <v>0</v>
      </c>
      <c r="M104" s="554">
        <f>SUM(C104:L104)</f>
        <v>60590.661200000002</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406.55804669888806</v>
      </c>
      <c r="H105" s="552">
        <f>'6.  Carrying Charges'!W102</f>
        <v>2069.7546176530859</v>
      </c>
      <c r="I105" s="552">
        <f>'6.  Carrying Charges'!W117</f>
        <v>6299.3346075918016</v>
      </c>
      <c r="J105" s="552">
        <f>'6.  Carrying Charges'!W132</f>
        <v>17461.968673316373</v>
      </c>
      <c r="K105" s="552">
        <f>'6.  Carrying Charges'!W147</f>
        <v>36528.759259174629</v>
      </c>
      <c r="L105" s="552">
        <f>'6.  Carrying Charges'!W162</f>
        <v>36528.759259174629</v>
      </c>
      <c r="M105" s="554">
        <f>SUM(C105:L105)</f>
        <v>99295.1344636094</v>
      </c>
    </row>
    <row r="106" spans="2:21" ht="23.25" hidden="1" customHeight="1">
      <c r="B106" s="569" t="s">
        <v>26</v>
      </c>
      <c r="C106" s="552">
        <f>C103-C104+C105</f>
        <v>0</v>
      </c>
      <c r="D106" s="552">
        <f t="shared" ref="D106:J106" si="3">D103-D104+D105</f>
        <v>0</v>
      </c>
      <c r="E106" s="552">
        <f t="shared" si="3"/>
        <v>0</v>
      </c>
      <c r="F106" s="552">
        <f t="shared" si="3"/>
        <v>0</v>
      </c>
      <c r="G106" s="552">
        <f t="shared" si="3"/>
        <v>79831.817475053074</v>
      </c>
      <c r="H106" s="552">
        <f t="shared" si="3"/>
        <v>158668.50845083693</v>
      </c>
      <c r="I106" s="552">
        <f t="shared" si="3"/>
        <v>244136.24197784864</v>
      </c>
      <c r="J106" s="552">
        <f t="shared" si="3"/>
        <v>272462.5872456159</v>
      </c>
      <c r="K106" s="552">
        <f>K103-K104+K105</f>
        <v>303810.78212423628</v>
      </c>
      <c r="L106" s="552">
        <f>L103-L104+L105</f>
        <v>36528.759259174629</v>
      </c>
      <c r="M106" s="552">
        <f>M103-M104+M105</f>
        <v>1095438.6965327656</v>
      </c>
    </row>
    <row r="107" spans="2:21" hidden="1"/>
    <row r="108" spans="2:21">
      <c r="B108" s="587"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22860</xdr:rowOff>
                  </from>
                  <to>
                    <xdr:col>2</xdr:col>
                    <xdr:colOff>1379220</xdr:colOff>
                    <xdr:row>69</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10" zoomScale="60" zoomScaleNormal="80" workbookViewId="0">
      <selection activeCell="D28" sqref="D28"/>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5" t="s">
        <v>171</v>
      </c>
      <c r="C14" s="126" t="s">
        <v>175</v>
      </c>
    </row>
    <row r="15" spans="2:3" ht="26.25" customHeight="1" thickBot="1">
      <c r="C15" s="128" t="s">
        <v>406</v>
      </c>
    </row>
    <row r="16" spans="2:3" ht="27" customHeight="1" thickBot="1">
      <c r="C16" s="567" t="s">
        <v>551</v>
      </c>
    </row>
    <row r="19" spans="2:8" ht="15.6">
      <c r="B19" s="535" t="s">
        <v>614</v>
      </c>
    </row>
    <row r="20" spans="2:8" ht="13.5" customHeight="1"/>
    <row r="21" spans="2:8" ht="40.950000000000003" customHeight="1">
      <c r="B21" s="798" t="s">
        <v>680</v>
      </c>
      <c r="C21" s="798"/>
      <c r="D21" s="798"/>
      <c r="E21" s="798"/>
      <c r="F21" s="798"/>
      <c r="G21" s="798"/>
      <c r="H21" s="798"/>
    </row>
    <row r="23" spans="2:8" s="607" customFormat="1" ht="15.6">
      <c r="B23" s="617" t="s">
        <v>546</v>
      </c>
      <c r="C23" s="617" t="s">
        <v>561</v>
      </c>
      <c r="D23" s="617" t="s">
        <v>545</v>
      </c>
      <c r="E23" s="805" t="s">
        <v>34</v>
      </c>
      <c r="F23" s="806"/>
      <c r="G23" s="805" t="s">
        <v>544</v>
      </c>
      <c r="H23" s="806"/>
    </row>
    <row r="24" spans="2:8">
      <c r="B24" s="606">
        <v>1</v>
      </c>
      <c r="C24" s="642" t="s">
        <v>369</v>
      </c>
      <c r="D24" s="605" t="s">
        <v>704</v>
      </c>
      <c r="E24" s="803" t="s">
        <v>705</v>
      </c>
      <c r="F24" s="804"/>
      <c r="G24" s="807" t="s">
        <v>706</v>
      </c>
      <c r="H24" s="808"/>
    </row>
    <row r="25" spans="2:8">
      <c r="B25" s="606">
        <v>2</v>
      </c>
      <c r="C25" s="642" t="s">
        <v>369</v>
      </c>
      <c r="D25" s="605" t="s">
        <v>707</v>
      </c>
      <c r="E25" s="803" t="s">
        <v>711</v>
      </c>
      <c r="F25" s="804"/>
      <c r="G25" s="807" t="s">
        <v>708</v>
      </c>
      <c r="H25" s="808"/>
    </row>
    <row r="26" spans="2:8">
      <c r="B26" s="606">
        <v>3</v>
      </c>
      <c r="C26" s="642" t="s">
        <v>369</v>
      </c>
      <c r="D26" s="605" t="s">
        <v>709</v>
      </c>
      <c r="E26" s="803" t="s">
        <v>712</v>
      </c>
      <c r="F26" s="804"/>
      <c r="G26" s="807" t="s">
        <v>708</v>
      </c>
      <c r="H26" s="808"/>
    </row>
    <row r="27" spans="2:8">
      <c r="B27" s="606">
        <v>4</v>
      </c>
      <c r="C27" s="642" t="s">
        <v>369</v>
      </c>
      <c r="D27" s="605" t="s">
        <v>710</v>
      </c>
      <c r="E27" s="803" t="s">
        <v>713</v>
      </c>
      <c r="F27" s="804"/>
      <c r="G27" s="807" t="s">
        <v>708</v>
      </c>
      <c r="H27" s="808"/>
    </row>
    <row r="28" spans="2:8">
      <c r="B28" s="606">
        <v>5</v>
      </c>
      <c r="C28" s="642" t="s">
        <v>369</v>
      </c>
      <c r="D28" s="605" t="s">
        <v>714</v>
      </c>
      <c r="E28" s="803" t="s">
        <v>715</v>
      </c>
      <c r="F28" s="804"/>
      <c r="G28" s="807" t="s">
        <v>716</v>
      </c>
      <c r="H28" s="808"/>
    </row>
    <row r="29" spans="2:8">
      <c r="B29" s="606">
        <v>6</v>
      </c>
      <c r="C29" s="642"/>
      <c r="D29" s="605"/>
      <c r="E29" s="803"/>
      <c r="F29" s="804"/>
      <c r="G29" s="807"/>
      <c r="H29" s="808"/>
    </row>
    <row r="30" spans="2:8">
      <c r="B30" s="606">
        <v>7</v>
      </c>
      <c r="C30" s="642"/>
      <c r="D30" s="605"/>
      <c r="E30" s="803"/>
      <c r="F30" s="804"/>
      <c r="G30" s="807"/>
      <c r="H30" s="808"/>
    </row>
    <row r="31" spans="2:8">
      <c r="B31" s="606">
        <v>8</v>
      </c>
      <c r="C31" s="642"/>
      <c r="D31" s="605"/>
      <c r="E31" s="803"/>
      <c r="F31" s="804"/>
      <c r="G31" s="807"/>
      <c r="H31" s="808"/>
    </row>
    <row r="32" spans="2:8">
      <c r="B32" s="606">
        <v>9</v>
      </c>
      <c r="C32" s="642"/>
      <c r="D32" s="605"/>
      <c r="E32" s="803"/>
      <c r="F32" s="804"/>
      <c r="G32" s="807"/>
      <c r="H32" s="808"/>
    </row>
    <row r="33" spans="2:8">
      <c r="B33" s="606">
        <v>10</v>
      </c>
      <c r="C33" s="642"/>
      <c r="D33" s="605"/>
      <c r="E33" s="803"/>
      <c r="F33" s="804"/>
      <c r="G33" s="807"/>
      <c r="H33" s="808"/>
    </row>
    <row r="34" spans="2:8">
      <c r="B34" s="606" t="s">
        <v>480</v>
      </c>
      <c r="C34" s="642"/>
      <c r="D34" s="605"/>
      <c r="E34" s="803"/>
      <c r="F34" s="804"/>
      <c r="G34" s="807"/>
      <c r="H34" s="808"/>
    </row>
    <row r="36" spans="2:8" ht="30.75" customHeight="1">
      <c r="B36" s="535" t="s">
        <v>610</v>
      </c>
    </row>
    <row r="37" spans="2:8" ht="23.25" customHeight="1">
      <c r="B37" s="566" t="s">
        <v>615</v>
      </c>
      <c r="C37" s="603"/>
      <c r="D37" s="603"/>
      <c r="E37" s="603"/>
      <c r="F37" s="603"/>
      <c r="G37" s="603"/>
      <c r="H37" s="603"/>
    </row>
    <row r="39" spans="2:8" s="90" customFormat="1" ht="15.6">
      <c r="B39" s="617" t="s">
        <v>546</v>
      </c>
      <c r="C39" s="617" t="s">
        <v>561</v>
      </c>
      <c r="D39" s="617" t="s">
        <v>545</v>
      </c>
      <c r="E39" s="805" t="s">
        <v>34</v>
      </c>
      <c r="F39" s="806"/>
      <c r="G39" s="805" t="s">
        <v>544</v>
      </c>
      <c r="H39" s="806"/>
    </row>
    <row r="40" spans="2:8">
      <c r="B40" s="606">
        <v>1</v>
      </c>
      <c r="C40" s="642"/>
      <c r="D40" s="605"/>
      <c r="E40" s="803"/>
      <c r="F40" s="804"/>
      <c r="G40" s="807"/>
      <c r="H40" s="808"/>
    </row>
    <row r="41" spans="2:8">
      <c r="B41" s="606">
        <v>2</v>
      </c>
      <c r="C41" s="642"/>
      <c r="D41" s="605"/>
      <c r="E41" s="803"/>
      <c r="F41" s="804"/>
      <c r="G41" s="807"/>
      <c r="H41" s="808"/>
    </row>
    <row r="42" spans="2:8">
      <c r="B42" s="606">
        <v>3</v>
      </c>
      <c r="C42" s="642"/>
      <c r="D42" s="605"/>
      <c r="E42" s="803"/>
      <c r="F42" s="804"/>
      <c r="G42" s="807"/>
      <c r="H42" s="808"/>
    </row>
    <row r="43" spans="2:8">
      <c r="B43" s="606">
        <v>4</v>
      </c>
      <c r="C43" s="642"/>
      <c r="D43" s="605"/>
      <c r="E43" s="803"/>
      <c r="F43" s="804"/>
      <c r="G43" s="807"/>
      <c r="H43" s="808"/>
    </row>
    <row r="44" spans="2:8">
      <c r="B44" s="606">
        <v>5</v>
      </c>
      <c r="C44" s="642"/>
      <c r="D44" s="605"/>
      <c r="E44" s="803"/>
      <c r="F44" s="804"/>
      <c r="G44" s="807"/>
      <c r="H44" s="808"/>
    </row>
    <row r="45" spans="2:8">
      <c r="B45" s="606">
        <v>6</v>
      </c>
      <c r="C45" s="642"/>
      <c r="D45" s="605"/>
      <c r="E45" s="803"/>
      <c r="F45" s="804"/>
      <c r="G45" s="807"/>
      <c r="H45" s="808"/>
    </row>
    <row r="46" spans="2:8">
      <c r="B46" s="606">
        <v>7</v>
      </c>
      <c r="C46" s="642"/>
      <c r="D46" s="605"/>
      <c r="E46" s="803"/>
      <c r="F46" s="804"/>
      <c r="G46" s="807"/>
      <c r="H46" s="808"/>
    </row>
    <row r="47" spans="2:8">
      <c r="B47" s="606">
        <v>8</v>
      </c>
      <c r="C47" s="642"/>
      <c r="D47" s="605"/>
      <c r="E47" s="803"/>
      <c r="F47" s="804"/>
      <c r="G47" s="807"/>
      <c r="H47" s="808"/>
    </row>
    <row r="48" spans="2:8">
      <c r="B48" s="606">
        <v>9</v>
      </c>
      <c r="C48" s="642"/>
      <c r="D48" s="605"/>
      <c r="E48" s="803"/>
      <c r="F48" s="804"/>
      <c r="G48" s="807"/>
      <c r="H48" s="808"/>
    </row>
    <row r="49" spans="2:8">
      <c r="B49" s="606">
        <v>10</v>
      </c>
      <c r="C49" s="642"/>
      <c r="D49" s="605"/>
      <c r="E49" s="803"/>
      <c r="F49" s="804"/>
      <c r="G49" s="807"/>
      <c r="H49" s="808"/>
    </row>
    <row r="50" spans="2:8">
      <c r="B50" s="606" t="s">
        <v>480</v>
      </c>
      <c r="C50" s="642"/>
      <c r="D50" s="605"/>
      <c r="E50" s="803"/>
      <c r="F50" s="804"/>
      <c r="G50" s="807"/>
      <c r="H50" s="808"/>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topLeftCell="L1" zoomScale="60" zoomScaleNormal="80" workbookViewId="0">
      <selection activeCell="AA7" sqref="A1:AA104857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v>2015</v>
      </c>
    </row>
    <row r="10" spans="2:17" s="17" customFormat="1" ht="16.5" customHeight="1"/>
    <row r="11" spans="2:17" s="17" customFormat="1" ht="36.75" customHeight="1">
      <c r="B11" s="809" t="s">
        <v>563</v>
      </c>
      <c r="C11" s="809"/>
      <c r="D11" s="809"/>
      <c r="E11" s="809"/>
      <c r="F11" s="809"/>
      <c r="G11" s="809"/>
      <c r="H11" s="809"/>
      <c r="I11" s="809"/>
      <c r="J11" s="809"/>
      <c r="K11" s="809"/>
      <c r="L11" s="809"/>
      <c r="M11" s="809"/>
      <c r="N11" s="612"/>
      <c r="O11" s="612"/>
      <c r="P11" s="612"/>
      <c r="Q11" s="612"/>
    </row>
    <row r="12" spans="2:17" s="2" customFormat="1" ht="15.75" customHeight="1">
      <c r="D12" s="20"/>
    </row>
    <row r="13" spans="2:17" s="17" customFormat="1" ht="48" customHeight="1">
      <c r="C13" s="243" t="str">
        <f>'1.  LRAMVA Summary'!R52</f>
        <v>Total</v>
      </c>
      <c r="D13" s="243" t="str">
        <f>'1.  LRAMVA Summary'!D52</f>
        <v>R1 (kWh)</v>
      </c>
      <c r="E13" s="243" t="str">
        <f>'1.  LRAMVA Summary'!E52</f>
        <v>Seasonal (kWh)</v>
      </c>
      <c r="F13" s="243" t="str">
        <f>'1.  LRAMVA Summary'!F52</f>
        <v>R2 (kW)</v>
      </c>
      <c r="G13" s="243" t="str">
        <f>'1.  LRAMVA Summary'!G52</f>
        <v>Street Lights (kWh)</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kWh</v>
      </c>
      <c r="H14" s="577">
        <f>'1.  LRAMVA Summary'!H53</f>
        <v>0</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4">
        <f>SUM(D15:Q15)</f>
        <v>750001</v>
      </c>
      <c r="D15" s="451">
        <v>401505</v>
      </c>
      <c r="E15" s="451">
        <v>29343</v>
      </c>
      <c r="F15" s="451">
        <v>316099</v>
      </c>
      <c r="G15" s="451">
        <v>3054</v>
      </c>
      <c r="H15" s="451"/>
      <c r="I15" s="451"/>
      <c r="J15" s="451"/>
      <c r="K15" s="451"/>
      <c r="L15" s="451"/>
      <c r="M15" s="451"/>
      <c r="N15" s="451"/>
      <c r="O15" s="451"/>
      <c r="P15" s="452"/>
      <c r="Q15" s="452"/>
    </row>
    <row r="16" spans="2:17" s="456" customFormat="1" ht="15.75" customHeight="1">
      <c r="B16" s="461" t="s">
        <v>28</v>
      </c>
      <c r="C16" s="624">
        <f>SUM(D16:Q16)</f>
        <v>764</v>
      </c>
      <c r="D16" s="450"/>
      <c r="E16" s="450"/>
      <c r="F16" s="450">
        <v>755</v>
      </c>
      <c r="G16" s="450">
        <v>9</v>
      </c>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IF(D14="kw",HLOOKUP(D14,D14:D16,3,FALSE),HLOOKUP(D14,D14:D16,2,FALSE))</f>
        <v>401505</v>
      </c>
      <c r="E18" s="192">
        <f>IF(E14="kw",HLOOKUP(E14,E14:E16,3,FALSE),HLOOKUP(E14,E14:E16,2,FALSE))</f>
        <v>29343</v>
      </c>
      <c r="F18" s="192">
        <f>IF(F14="kw",HLOOKUP(F14,F14:F16,3,FALSE),HLOOKUP(F14,F14:F16,2,FALSE))</f>
        <v>755</v>
      </c>
      <c r="G18" s="192">
        <f t="shared" ref="G18:Q18" si="0">IF(G14="kw",HLOOKUP(G14,G14:G16,3,FALSE),HLOOKUP(G14,G14:G16,2,FALSE))</f>
        <v>3054</v>
      </c>
      <c r="H18" s="192">
        <f t="shared" si="0"/>
        <v>0</v>
      </c>
      <c r="I18" s="192">
        <f t="shared" si="0"/>
        <v>0</v>
      </c>
      <c r="J18" s="192">
        <f t="shared" si="0"/>
        <v>0</v>
      </c>
      <c r="K18" s="192">
        <f t="shared" si="0"/>
        <v>0</v>
      </c>
      <c r="L18" s="192">
        <f t="shared" si="0"/>
        <v>0</v>
      </c>
      <c r="M18" s="192">
        <f t="shared" si="0"/>
        <v>0</v>
      </c>
      <c r="N18" s="192">
        <f t="shared" si="0"/>
        <v>0</v>
      </c>
      <c r="O18" s="192">
        <f t="shared" si="0"/>
        <v>0</v>
      </c>
      <c r="P18" s="192">
        <f t="shared" si="0"/>
        <v>0</v>
      </c>
      <c r="Q18" s="192">
        <f t="shared" si="0"/>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701</v>
      </c>
      <c r="D21" s="454"/>
    </row>
    <row r="22" spans="2:17" s="17" customFormat="1" ht="15.75" customHeight="1">
      <c r="B22" s="166"/>
      <c r="C22" s="167"/>
      <c r="D22" s="163"/>
    </row>
    <row r="23" spans="2:17" s="17" customFormat="1" ht="23.25" customHeight="1">
      <c r="B23" s="168"/>
      <c r="C23" s="168"/>
      <c r="D23" s="163"/>
      <c r="E23" s="163"/>
      <c r="F23" s="163"/>
      <c r="G23" s="163"/>
    </row>
    <row r="24" spans="2:17" s="17" customFormat="1" ht="22.5" customHeight="1">
      <c r="B24" s="118" t="s">
        <v>412</v>
      </c>
      <c r="C24" s="118"/>
      <c r="D24" s="455"/>
    </row>
    <row r="25" spans="2:17" s="2" customFormat="1" ht="15.75" customHeight="1">
      <c r="D25" s="20"/>
    </row>
    <row r="26" spans="2:17" s="2" customFormat="1" ht="42" customHeight="1">
      <c r="B26" s="809" t="s">
        <v>562</v>
      </c>
      <c r="C26" s="809"/>
      <c r="D26" s="809"/>
      <c r="E26" s="809"/>
      <c r="F26" s="809"/>
      <c r="G26" s="809"/>
      <c r="H26" s="809"/>
      <c r="I26" s="809"/>
      <c r="J26" s="809"/>
      <c r="K26" s="809"/>
      <c r="L26" s="809"/>
      <c r="M26" s="809"/>
      <c r="N26" s="612"/>
      <c r="O26" s="612"/>
      <c r="P26" s="612"/>
      <c r="Q26" s="612"/>
    </row>
    <row r="27" spans="2:17" s="2" customFormat="1" ht="15.75" customHeight="1">
      <c r="D27" s="20"/>
    </row>
    <row r="28" spans="2:17" s="17" customFormat="1" ht="44.25" customHeight="1">
      <c r="C28" s="243" t="str">
        <f>'1.  LRAMVA Summary'!R52</f>
        <v>Total</v>
      </c>
      <c r="D28" s="243" t="str">
        <f>'1.  LRAMVA Summary'!D52</f>
        <v>R1 (kWh)</v>
      </c>
      <c r="E28" s="243" t="str">
        <f>'1.  LRAMVA Summary'!E52</f>
        <v>Seasonal (kWh)</v>
      </c>
      <c r="F28" s="243" t="str">
        <f>'1.  LRAMVA Summary'!F52</f>
        <v>R2 (kW)</v>
      </c>
      <c r="G28" s="243" t="str">
        <f>'1.  LRAMVA Summary'!G52</f>
        <v>Street Lights (kWh)</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kWh</v>
      </c>
      <c r="H29" s="577">
        <f>'1.  LRAMVA Summary'!H53</f>
        <v>0</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4">
        <f>SUM(D30:Q30)</f>
        <v>0</v>
      </c>
      <c r="D30" s="462"/>
      <c r="E30" s="462"/>
      <c r="F30" s="462"/>
      <c r="G30" s="462"/>
      <c r="H30" s="462"/>
      <c r="I30" s="462"/>
      <c r="J30" s="462"/>
      <c r="K30" s="462"/>
      <c r="L30" s="462"/>
      <c r="M30" s="462"/>
      <c r="N30" s="462"/>
      <c r="O30" s="462"/>
      <c r="P30" s="462"/>
      <c r="Q30" s="452"/>
    </row>
    <row r="31" spans="2:17" s="463" customFormat="1" ht="15" customHeight="1">
      <c r="B31" s="461" t="s">
        <v>28</v>
      </c>
      <c r="C31" s="624">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1">IF(H29="kw",HLOOKUP(H29,H29:H31,3,FALSE),HLOOKUP(H29,H29:H31,2,FALSE))</f>
        <v>0</v>
      </c>
      <c r="I33" s="192">
        <f t="shared" si="1"/>
        <v>0</v>
      </c>
      <c r="J33" s="192">
        <f t="shared" si="1"/>
        <v>0</v>
      </c>
      <c r="K33" s="192">
        <f t="shared" si="1"/>
        <v>0</v>
      </c>
      <c r="L33" s="192">
        <f t="shared" si="1"/>
        <v>0</v>
      </c>
      <c r="M33" s="192">
        <f t="shared" si="1"/>
        <v>0</v>
      </c>
      <c r="N33" s="192">
        <f t="shared" si="1"/>
        <v>0</v>
      </c>
      <c r="O33" s="192">
        <f t="shared" si="1"/>
        <v>0</v>
      </c>
      <c r="P33" s="192">
        <f t="shared" si="1"/>
        <v>0</v>
      </c>
      <c r="Q33" s="192">
        <f t="shared" si="1"/>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09" t="s">
        <v>608</v>
      </c>
      <c r="C40" s="809"/>
      <c r="D40" s="809"/>
      <c r="E40" s="809"/>
      <c r="F40" s="809"/>
      <c r="G40" s="809"/>
      <c r="H40" s="809"/>
      <c r="I40" s="809"/>
      <c r="J40" s="809"/>
      <c r="K40" s="809"/>
      <c r="L40" s="809"/>
      <c r="M40" s="809"/>
      <c r="N40" s="612"/>
      <c r="O40" s="612"/>
      <c r="P40" s="612"/>
      <c r="Q40" s="612"/>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R1 (kWh)</v>
      </c>
      <c r="E42" s="243" t="str">
        <f>'1.  LRAMVA Summary'!E52</f>
        <v>Seasonal (kWh)</v>
      </c>
      <c r="F42" s="243" t="str">
        <f>'1.  LRAMVA Summary'!F52</f>
        <v>R2 (kW)</v>
      </c>
      <c r="G42" s="243" t="str">
        <f>'1.  LRAMVA Summary'!G52</f>
        <v>Street Lights (kWh)</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kWh</v>
      </c>
      <c r="H43" s="581">
        <f>'1.  LRAMVA Summary'!H53</f>
        <v>0</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6">
      <c r="B44" s="170">
        <v>2011</v>
      </c>
      <c r="C44" s="532">
        <v>0</v>
      </c>
      <c r="D44" s="190">
        <f t="shared" ref="D44:Q44" si="2">IF(ISBLANK($C$44),0,IF($C44=$D$9,HLOOKUP(D43,D14:D18,5,FALSE),HLOOKUP(D43,D29:D33,5,FALSE)))</f>
        <v>0</v>
      </c>
      <c r="E44" s="190">
        <f>IF(ISBLANK($C$44),0,IF($C44=$D$9,HLOOKUP(E43,E14:E18,5,FALSE),HLOOKUP(E43,E29:E33,5,FALSE)))</f>
        <v>0</v>
      </c>
      <c r="F44" s="190">
        <f t="shared" si="2"/>
        <v>0</v>
      </c>
      <c r="G44" s="190">
        <f t="shared" si="2"/>
        <v>0</v>
      </c>
      <c r="H44" s="190">
        <f t="shared" si="2"/>
        <v>0</v>
      </c>
      <c r="I44" s="190">
        <f t="shared" si="2"/>
        <v>0</v>
      </c>
      <c r="J44" s="190">
        <f t="shared" si="2"/>
        <v>0</v>
      </c>
      <c r="K44" s="190">
        <f t="shared" si="2"/>
        <v>0</v>
      </c>
      <c r="L44" s="190">
        <f t="shared" si="2"/>
        <v>0</v>
      </c>
      <c r="M44" s="190">
        <f t="shared" si="2"/>
        <v>0</v>
      </c>
      <c r="N44" s="190">
        <f t="shared" si="2"/>
        <v>0</v>
      </c>
      <c r="O44" s="190">
        <f t="shared" si="2"/>
        <v>0</v>
      </c>
      <c r="P44" s="190">
        <f t="shared" si="2"/>
        <v>0</v>
      </c>
      <c r="Q44" s="190">
        <f t="shared" si="2"/>
        <v>0</v>
      </c>
      <c r="R44" s="194"/>
    </row>
    <row r="45" spans="2:32" s="17" customFormat="1" ht="15.6">
      <c r="B45" s="170">
        <v>2012</v>
      </c>
      <c r="C45" s="532">
        <v>0</v>
      </c>
      <c r="D45" s="190">
        <f t="shared" ref="D45:Q45" si="3">IF(ISBLANK($C$45),0,IF($C$45=$D$9,HLOOKUP(D43,D14:D18,5,FALSE),HLOOKUP(D43,D29:D33,5,FALSE)))</f>
        <v>0</v>
      </c>
      <c r="E45" s="190">
        <f t="shared" si="3"/>
        <v>0</v>
      </c>
      <c r="F45" s="190">
        <f t="shared" si="3"/>
        <v>0</v>
      </c>
      <c r="G45" s="190">
        <f t="shared" si="3"/>
        <v>0</v>
      </c>
      <c r="H45" s="190">
        <f t="shared" si="3"/>
        <v>0</v>
      </c>
      <c r="I45" s="190">
        <f t="shared" si="3"/>
        <v>0</v>
      </c>
      <c r="J45" s="190">
        <f t="shared" si="3"/>
        <v>0</v>
      </c>
      <c r="K45" s="190">
        <f t="shared" si="3"/>
        <v>0</v>
      </c>
      <c r="L45" s="190">
        <f t="shared" si="3"/>
        <v>0</v>
      </c>
      <c r="M45" s="190">
        <f t="shared" si="3"/>
        <v>0</v>
      </c>
      <c r="N45" s="190">
        <f t="shared" si="3"/>
        <v>0</v>
      </c>
      <c r="O45" s="190">
        <f t="shared" si="3"/>
        <v>0</v>
      </c>
      <c r="P45" s="190">
        <f t="shared" si="3"/>
        <v>0</v>
      </c>
      <c r="Q45" s="190">
        <f t="shared" si="3"/>
        <v>0</v>
      </c>
      <c r="R45" s="163"/>
    </row>
    <row r="46" spans="2:32" s="17" customFormat="1" ht="15.6">
      <c r="B46" s="171">
        <v>2013</v>
      </c>
      <c r="C46" s="532">
        <v>0</v>
      </c>
      <c r="D46" s="190">
        <f t="shared" ref="D46:Q46" si="4">IF(ISBLANK($C$46),0,IF($C$46=$D$9,HLOOKUP(D43,D14:D18,5,FALSE),HLOOKUP(D43,D29:D33,5,FALSE)))</f>
        <v>0</v>
      </c>
      <c r="E46" s="190">
        <f t="shared" si="4"/>
        <v>0</v>
      </c>
      <c r="F46" s="190">
        <f t="shared" si="4"/>
        <v>0</v>
      </c>
      <c r="G46" s="190">
        <f t="shared" si="4"/>
        <v>0</v>
      </c>
      <c r="H46" s="190">
        <f t="shared" si="4"/>
        <v>0</v>
      </c>
      <c r="I46" s="190">
        <f t="shared" si="4"/>
        <v>0</v>
      </c>
      <c r="J46" s="190">
        <f t="shared" si="4"/>
        <v>0</v>
      </c>
      <c r="K46" s="190">
        <f t="shared" si="4"/>
        <v>0</v>
      </c>
      <c r="L46" s="190">
        <f t="shared" si="4"/>
        <v>0</v>
      </c>
      <c r="M46" s="190">
        <f t="shared" si="4"/>
        <v>0</v>
      </c>
      <c r="N46" s="190">
        <f t="shared" si="4"/>
        <v>0</v>
      </c>
      <c r="O46" s="190">
        <f t="shared" si="4"/>
        <v>0</v>
      </c>
      <c r="P46" s="190">
        <f t="shared" si="4"/>
        <v>0</v>
      </c>
      <c r="Q46" s="190">
        <f t="shared" si="4"/>
        <v>0</v>
      </c>
      <c r="R46" s="163"/>
    </row>
    <row r="47" spans="2:32" s="17" customFormat="1" ht="15.6">
      <c r="B47" s="171">
        <v>2014</v>
      </c>
      <c r="C47" s="532">
        <v>0</v>
      </c>
      <c r="D47" s="190">
        <f t="shared" ref="D47:Q47" si="5">IF(ISBLANK($C$47),0,IF($C$47=$D$9,HLOOKUP(D43,D14:D18,5,FALSE),HLOOKUP(D43,D29:D33,5,FALSE)))</f>
        <v>0</v>
      </c>
      <c r="E47" s="190">
        <f t="shared" si="5"/>
        <v>0</v>
      </c>
      <c r="F47" s="190">
        <f t="shared" si="5"/>
        <v>0</v>
      </c>
      <c r="G47" s="190">
        <f t="shared" si="5"/>
        <v>0</v>
      </c>
      <c r="H47" s="190">
        <f t="shared" si="5"/>
        <v>0</v>
      </c>
      <c r="I47" s="190">
        <f t="shared" si="5"/>
        <v>0</v>
      </c>
      <c r="J47" s="190">
        <f t="shared" si="5"/>
        <v>0</v>
      </c>
      <c r="K47" s="190">
        <f t="shared" si="5"/>
        <v>0</v>
      </c>
      <c r="L47" s="190">
        <f t="shared" si="5"/>
        <v>0</v>
      </c>
      <c r="M47" s="190">
        <f t="shared" si="5"/>
        <v>0</v>
      </c>
      <c r="N47" s="190">
        <f t="shared" si="5"/>
        <v>0</v>
      </c>
      <c r="O47" s="190">
        <f t="shared" si="5"/>
        <v>0</v>
      </c>
      <c r="P47" s="190">
        <f t="shared" si="5"/>
        <v>0</v>
      </c>
      <c r="Q47" s="190">
        <f t="shared" si="5"/>
        <v>0</v>
      </c>
      <c r="R47" s="163"/>
    </row>
    <row r="48" spans="2:32" s="17" customFormat="1" ht="15.6">
      <c r="B48" s="171">
        <v>2015</v>
      </c>
      <c r="C48" s="532">
        <v>2015</v>
      </c>
      <c r="D48" s="190">
        <f t="shared" ref="D48:Q48" si="6">IF(ISBLANK($C$48),0,IF($C$48=$D$9,HLOOKUP(D43,D14:D18,5,FALSE),HLOOKUP(D43,D29:D33,5,FALSE)))</f>
        <v>401505</v>
      </c>
      <c r="E48" s="190">
        <f t="shared" si="6"/>
        <v>29343</v>
      </c>
      <c r="F48" s="190">
        <f t="shared" si="6"/>
        <v>755</v>
      </c>
      <c r="G48" s="190">
        <f t="shared" si="6"/>
        <v>3054</v>
      </c>
      <c r="H48" s="190">
        <f t="shared" si="6"/>
        <v>0</v>
      </c>
      <c r="I48" s="190">
        <f t="shared" si="6"/>
        <v>0</v>
      </c>
      <c r="J48" s="190">
        <f t="shared" si="6"/>
        <v>0</v>
      </c>
      <c r="K48" s="190">
        <f t="shared" si="6"/>
        <v>0</v>
      </c>
      <c r="L48" s="190">
        <f t="shared" si="6"/>
        <v>0</v>
      </c>
      <c r="M48" s="190">
        <f t="shared" si="6"/>
        <v>0</v>
      </c>
      <c r="N48" s="190">
        <f t="shared" si="6"/>
        <v>0</v>
      </c>
      <c r="O48" s="190">
        <f t="shared" si="6"/>
        <v>0</v>
      </c>
      <c r="P48" s="190">
        <f t="shared" si="6"/>
        <v>0</v>
      </c>
      <c r="Q48" s="190">
        <f t="shared" si="6"/>
        <v>0</v>
      </c>
      <c r="R48" s="163"/>
      <c r="AF48" s="163"/>
    </row>
    <row r="49" spans="2:32" s="17" customFormat="1" ht="15.6">
      <c r="B49" s="171">
        <v>2016</v>
      </c>
      <c r="C49" s="532">
        <v>2015</v>
      </c>
      <c r="D49" s="190">
        <f t="shared" ref="D49:Q49" si="7">IF(ISBLANK($C$49),0,IF($C$49=$D$9,HLOOKUP(D43,D14:D18,5,FALSE),HLOOKUP(D43,D29:D33,5,FALSE)))</f>
        <v>401505</v>
      </c>
      <c r="E49" s="190">
        <f t="shared" si="7"/>
        <v>29343</v>
      </c>
      <c r="F49" s="190">
        <f t="shared" si="7"/>
        <v>755</v>
      </c>
      <c r="G49" s="190">
        <f t="shared" si="7"/>
        <v>3054</v>
      </c>
      <c r="H49" s="190">
        <f t="shared" si="7"/>
        <v>0</v>
      </c>
      <c r="I49" s="190">
        <f t="shared" si="7"/>
        <v>0</v>
      </c>
      <c r="J49" s="190">
        <f t="shared" si="7"/>
        <v>0</v>
      </c>
      <c r="K49" s="190">
        <f t="shared" si="7"/>
        <v>0</v>
      </c>
      <c r="L49" s="190">
        <f t="shared" si="7"/>
        <v>0</v>
      </c>
      <c r="M49" s="190">
        <f t="shared" si="7"/>
        <v>0</v>
      </c>
      <c r="N49" s="190">
        <f t="shared" si="7"/>
        <v>0</v>
      </c>
      <c r="O49" s="190">
        <f t="shared" si="7"/>
        <v>0</v>
      </c>
      <c r="P49" s="190">
        <f t="shared" si="7"/>
        <v>0</v>
      </c>
      <c r="Q49" s="190">
        <f t="shared" si="7"/>
        <v>0</v>
      </c>
      <c r="R49" s="163"/>
      <c r="AF49" s="163"/>
    </row>
    <row r="50" spans="2:32" s="17" customFormat="1" ht="15.6">
      <c r="B50" s="171">
        <v>2017</v>
      </c>
      <c r="C50" s="532">
        <v>2015</v>
      </c>
      <c r="D50" s="190">
        <f t="shared" ref="D50:I50" si="8">IF(ISBLANK($C$50),0,IF($C$50=$D$9,HLOOKUP(D43,D14:D18,5,FALSE),HLOOKUP(D43,D29:D33,5,FALSE)))</f>
        <v>401505</v>
      </c>
      <c r="E50" s="190">
        <f t="shared" si="8"/>
        <v>29343</v>
      </c>
      <c r="F50" s="190">
        <f t="shared" si="8"/>
        <v>755</v>
      </c>
      <c r="G50" s="190">
        <f t="shared" si="8"/>
        <v>3054</v>
      </c>
      <c r="H50" s="190">
        <f t="shared" si="8"/>
        <v>0</v>
      </c>
      <c r="I50" s="190">
        <f t="shared" si="8"/>
        <v>0</v>
      </c>
      <c r="J50" s="190">
        <f t="shared" ref="J50:Q50" si="9">IF(ISBLANK($C$50),0,IF($C$50=$D$9,HLOOKUP(J43,J14:J18,5,FALSE),HLOOKUP(J43,J29:J33,5,FALSE)))</f>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6" hidden="1">
      <c r="B51" s="171">
        <v>2018</v>
      </c>
      <c r="C51" s="532"/>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6" hidden="1">
      <c r="B52" s="171">
        <v>2019</v>
      </c>
      <c r="C52" s="532"/>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6" hidden="1">
      <c r="B53" s="171">
        <v>2020</v>
      </c>
      <c r="C53" s="532"/>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6"/>
  <sheetViews>
    <sheetView view="pageBreakPreview" zoomScale="60" zoomScaleNormal="70" workbookViewId="0">
      <pane ySplit="14" topLeftCell="A15" activePane="bottomLeft" state="frozen"/>
      <selection pane="bottomLeft" activeCell="U29" sqref="U29"/>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0" t="s">
        <v>171</v>
      </c>
      <c r="C4" s="85" t="s">
        <v>175</v>
      </c>
      <c r="D4" s="85"/>
      <c r="E4" s="49"/>
    </row>
    <row r="5" spans="1:26" s="18" customFormat="1" ht="26.25" hidden="1" customHeight="1" outlineLevel="1" thickBot="1">
      <c r="A5" s="4"/>
      <c r="B5" s="810"/>
      <c r="C5" s="86" t="s">
        <v>172</v>
      </c>
      <c r="D5" s="86"/>
      <c r="E5" s="49"/>
    </row>
    <row r="6" spans="1:26" ht="26.25" hidden="1" customHeight="1" outlineLevel="1" thickBot="1">
      <c r="B6" s="810"/>
      <c r="C6" s="816" t="s">
        <v>551</v>
      </c>
      <c r="D6" s="817"/>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8" t="s">
        <v>616</v>
      </c>
      <c r="C12" s="818"/>
      <c r="D12" s="818"/>
      <c r="E12" s="818"/>
      <c r="F12" s="818"/>
      <c r="G12" s="818"/>
      <c r="H12" s="818"/>
      <c r="I12" s="818"/>
      <c r="J12" s="818"/>
      <c r="K12" s="818"/>
      <c r="L12" s="818"/>
      <c r="M12" s="818"/>
      <c r="N12" s="818"/>
      <c r="O12" s="818"/>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0" t="s">
        <v>41</v>
      </c>
      <c r="D14" s="471" t="s">
        <v>691</v>
      </c>
      <c r="E14" s="471" t="s">
        <v>692</v>
      </c>
      <c r="F14" s="471" t="s">
        <v>693</v>
      </c>
      <c r="G14" s="471" t="s">
        <v>694</v>
      </c>
      <c r="H14" s="471" t="s">
        <v>695</v>
      </c>
      <c r="I14" s="471" t="s">
        <v>696</v>
      </c>
      <c r="J14" s="471" t="s">
        <v>697</v>
      </c>
      <c r="K14" s="471" t="s">
        <v>698</v>
      </c>
      <c r="L14" s="471" t="s">
        <v>699</v>
      </c>
      <c r="M14" s="471" t="s">
        <v>702</v>
      </c>
      <c r="N14" s="471" t="s">
        <v>565</v>
      </c>
      <c r="O14" s="471" t="s">
        <v>566</v>
      </c>
      <c r="P14" s="7"/>
    </row>
    <row r="15" spans="1:26" s="7" customFormat="1" ht="18.75" customHeight="1">
      <c r="B15" s="472" t="s">
        <v>188</v>
      </c>
      <c r="C15" s="811"/>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12"/>
      <c r="D16" s="476"/>
      <c r="E16" s="476">
        <v>1</v>
      </c>
      <c r="F16" s="476">
        <v>12</v>
      </c>
      <c r="G16" s="476">
        <v>4</v>
      </c>
      <c r="H16" s="476">
        <v>2</v>
      </c>
      <c r="I16" s="476">
        <v>1</v>
      </c>
      <c r="J16" s="476">
        <v>12</v>
      </c>
      <c r="K16" s="476">
        <v>12</v>
      </c>
      <c r="L16" s="476">
        <v>12</v>
      </c>
      <c r="M16" s="476">
        <v>12</v>
      </c>
      <c r="N16" s="476"/>
      <c r="O16" s="477"/>
    </row>
    <row r="17" spans="1:15" s="111" customFormat="1" ht="17.25" customHeight="1">
      <c r="B17" s="478" t="s">
        <v>560</v>
      </c>
      <c r="C17" s="813"/>
      <c r="D17" s="112">
        <f>12-D16</f>
        <v>12</v>
      </c>
      <c r="E17" s="112">
        <f>12-E16</f>
        <v>11</v>
      </c>
      <c r="F17" s="112">
        <f t="shared" ref="F17:K17" si="0">12-F16</f>
        <v>0</v>
      </c>
      <c r="G17" s="112">
        <f t="shared" si="0"/>
        <v>8</v>
      </c>
      <c r="H17" s="112">
        <f t="shared" si="0"/>
        <v>10</v>
      </c>
      <c r="I17" s="112">
        <f t="shared" si="0"/>
        <v>11</v>
      </c>
      <c r="J17" s="112">
        <f t="shared" si="0"/>
        <v>0</v>
      </c>
      <c r="K17" s="112">
        <f t="shared" si="0"/>
        <v>0</v>
      </c>
      <c r="L17" s="112">
        <f>12-L16</f>
        <v>0</v>
      </c>
      <c r="M17" s="112">
        <f>12-M16</f>
        <v>0</v>
      </c>
      <c r="N17" s="112">
        <f>12-N16</f>
        <v>12</v>
      </c>
      <c r="O17" s="113">
        <f>12-O16</f>
        <v>12</v>
      </c>
    </row>
    <row r="18" spans="1:15" s="7" customFormat="1" ht="17.25" customHeight="1">
      <c r="B18" s="479" t="str">
        <f>'1.  LRAMVA Summary'!B29</f>
        <v>R1 (kWh)</v>
      </c>
      <c r="C18" s="814" t="str">
        <f>'2. LRAMVA Threshold'!D43</f>
        <v>kWh</v>
      </c>
      <c r="D18" s="46">
        <v>2.9399999999999999E-2</v>
      </c>
      <c r="E18" s="46">
        <v>2.9399999999999999E-2</v>
      </c>
      <c r="F18" s="46">
        <v>3.0200000000000001E-2</v>
      </c>
      <c r="G18" s="46">
        <v>3.1300000000000001E-2</v>
      </c>
      <c r="H18" s="46">
        <v>3.2500000000000001E-2</v>
      </c>
      <c r="I18" s="46">
        <v>3.2800000000000003E-2</v>
      </c>
      <c r="J18" s="46">
        <v>3.1099999999999999E-2</v>
      </c>
      <c r="K18" s="46">
        <v>2.98E-2</v>
      </c>
      <c r="L18" s="46">
        <v>2.8299999999999999E-2</v>
      </c>
      <c r="M18" s="46">
        <v>1.72E-2</v>
      </c>
      <c r="N18" s="46"/>
      <c r="O18" s="69"/>
    </row>
    <row r="19" spans="1:15" s="7" customFormat="1" ht="15" customHeight="1" outlineLevel="1">
      <c r="B19" s="534" t="s">
        <v>511</v>
      </c>
      <c r="C19" s="812"/>
      <c r="D19" s="46"/>
      <c r="E19" s="46"/>
      <c r="F19" s="46"/>
      <c r="G19" s="46">
        <v>-2.0000000000000001E-4</v>
      </c>
      <c r="H19" s="46"/>
      <c r="I19" s="46"/>
      <c r="J19" s="46"/>
      <c r="K19" s="46"/>
      <c r="L19" s="46"/>
      <c r="M19" s="46"/>
      <c r="N19" s="46"/>
      <c r="O19" s="69"/>
    </row>
    <row r="20" spans="1:15" s="7" customFormat="1" ht="15" customHeight="1" outlineLevel="1">
      <c r="B20" s="534" t="s">
        <v>512</v>
      </c>
      <c r="C20" s="812"/>
      <c r="D20" s="46"/>
      <c r="E20" s="46"/>
      <c r="F20" s="46"/>
      <c r="G20" s="46">
        <v>4.0000000000000002E-4</v>
      </c>
      <c r="H20" s="46">
        <v>8.0000000000000004E-4</v>
      </c>
      <c r="I20" s="46"/>
      <c r="J20" s="46"/>
      <c r="K20" s="46"/>
      <c r="L20" s="46"/>
      <c r="M20" s="46"/>
      <c r="N20" s="46"/>
      <c r="O20" s="69"/>
    </row>
    <row r="21" spans="1:15" s="7" customFormat="1" ht="15" customHeight="1" outlineLevel="1">
      <c r="B21" s="534" t="s">
        <v>490</v>
      </c>
      <c r="C21" s="812"/>
      <c r="D21" s="46"/>
      <c r="E21" s="46"/>
      <c r="F21" s="46"/>
      <c r="G21" s="46"/>
      <c r="H21" s="46"/>
      <c r="I21" s="46"/>
      <c r="J21" s="46"/>
      <c r="K21" s="46"/>
      <c r="L21" s="46"/>
      <c r="M21" s="46"/>
      <c r="N21" s="46"/>
      <c r="O21" s="69"/>
    </row>
    <row r="22" spans="1:15" s="7" customFormat="1" ht="14.25" customHeight="1">
      <c r="B22" s="534" t="s">
        <v>513</v>
      </c>
      <c r="C22" s="815"/>
      <c r="D22" s="65">
        <f>SUM(D18:D21)</f>
        <v>2.9399999999999999E-2</v>
      </c>
      <c r="E22" s="65">
        <f>SUM(E18:E21)</f>
        <v>2.9399999999999999E-2</v>
      </c>
      <c r="F22" s="65">
        <f>SUM(F18:F21)</f>
        <v>3.0200000000000001E-2</v>
      </c>
      <c r="G22" s="65">
        <f t="shared" ref="G22:N22" si="1">SUM(G18:G21)</f>
        <v>3.15E-2</v>
      </c>
      <c r="H22" s="65">
        <f t="shared" si="1"/>
        <v>3.3300000000000003E-2</v>
      </c>
      <c r="I22" s="65">
        <f t="shared" si="1"/>
        <v>3.2800000000000003E-2</v>
      </c>
      <c r="J22" s="65">
        <f t="shared" si="1"/>
        <v>3.1099999999999999E-2</v>
      </c>
      <c r="K22" s="65">
        <f t="shared" si="1"/>
        <v>2.98E-2</v>
      </c>
      <c r="L22" s="65">
        <f t="shared" si="1"/>
        <v>2.8299999999999999E-2</v>
      </c>
      <c r="M22" s="65">
        <f t="shared" si="1"/>
        <v>1.72E-2</v>
      </c>
      <c r="N22" s="65">
        <f t="shared" si="1"/>
        <v>0</v>
      </c>
      <c r="O22" s="76"/>
    </row>
    <row r="23" spans="1:15" s="63" customFormat="1">
      <c r="A23" s="62"/>
      <c r="B23" s="491" t="s">
        <v>514</v>
      </c>
      <c r="C23" s="481"/>
      <c r="D23" s="482"/>
      <c r="E23" s="483">
        <f t="shared" ref="E23:N23" si="2">ROUND(SUM(D22*E16+E22*E17)/12,4)</f>
        <v>2.9399999999999999E-2</v>
      </c>
      <c r="F23" s="483">
        <f t="shared" si="2"/>
        <v>2.9399999999999999E-2</v>
      </c>
      <c r="G23" s="483">
        <f t="shared" si="2"/>
        <v>3.1099999999999999E-2</v>
      </c>
      <c r="H23" s="483">
        <f t="shared" si="2"/>
        <v>3.3000000000000002E-2</v>
      </c>
      <c r="I23" s="483">
        <f t="shared" si="2"/>
        <v>3.2800000000000003E-2</v>
      </c>
      <c r="J23" s="483">
        <f t="shared" si="2"/>
        <v>3.2800000000000003E-2</v>
      </c>
      <c r="K23" s="483">
        <f t="shared" si="2"/>
        <v>3.1099999999999999E-2</v>
      </c>
      <c r="L23" s="483">
        <f t="shared" si="2"/>
        <v>2.98E-2</v>
      </c>
      <c r="M23" s="483">
        <f t="shared" si="2"/>
        <v>2.8299999999999999E-2</v>
      </c>
      <c r="N23" s="483">
        <f t="shared" si="2"/>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2" t="str">
        <f>'1.  LRAMVA Summary'!B30</f>
        <v>Seasonal (kWh)</v>
      </c>
      <c r="C25" s="814" t="str">
        <f>'2. LRAMVA Threshold'!E43</f>
        <v>kWh</v>
      </c>
      <c r="D25" s="46">
        <v>0.10009999999999999</v>
      </c>
      <c r="E25" s="46">
        <v>0.10009999999999999</v>
      </c>
      <c r="F25" s="46">
        <v>0.10059999999999999</v>
      </c>
      <c r="G25" s="46">
        <v>0.10150000000000001</v>
      </c>
      <c r="H25" s="46">
        <v>0.10290000000000001</v>
      </c>
      <c r="I25" s="46">
        <v>0.1462</v>
      </c>
      <c r="J25" s="46">
        <v>0.14349999999999999</v>
      </c>
      <c r="K25" s="46">
        <v>0.14019999999999999</v>
      </c>
      <c r="L25" s="46">
        <v>0.1338</v>
      </c>
      <c r="M25" s="46">
        <v>0.14940000000000001</v>
      </c>
      <c r="N25" s="46"/>
      <c r="O25" s="69"/>
    </row>
    <row r="26" spans="1:15" s="18" customFormat="1" outlineLevel="1">
      <c r="A26" s="4"/>
      <c r="B26" s="534" t="s">
        <v>511</v>
      </c>
      <c r="C26" s="812"/>
      <c r="D26" s="46"/>
      <c r="E26" s="46"/>
      <c r="F26" s="46"/>
      <c r="G26" s="46">
        <v>-2.9999999999999997E-4</v>
      </c>
      <c r="H26" s="46"/>
      <c r="I26" s="46"/>
      <c r="J26" s="46"/>
      <c r="K26" s="46"/>
      <c r="L26" s="46"/>
      <c r="M26" s="46"/>
      <c r="N26" s="46"/>
      <c r="O26" s="69"/>
    </row>
    <row r="27" spans="1:15" s="18" customFormat="1" outlineLevel="1">
      <c r="A27" s="4"/>
      <c r="B27" s="534" t="s">
        <v>512</v>
      </c>
      <c r="C27" s="812"/>
      <c r="D27" s="46"/>
      <c r="E27" s="46"/>
      <c r="F27" s="46"/>
      <c r="G27" s="46">
        <v>2.9999999999999997E-4</v>
      </c>
      <c r="H27" s="46">
        <v>8.0000000000000004E-4</v>
      </c>
      <c r="I27" s="46">
        <v>4.1000000000000003E-3</v>
      </c>
      <c r="J27" s="46"/>
      <c r="K27" s="46"/>
      <c r="L27" s="46"/>
      <c r="M27" s="46"/>
      <c r="N27" s="46"/>
      <c r="O27" s="69"/>
    </row>
    <row r="28" spans="1:15" s="18" customFormat="1" outlineLevel="1">
      <c r="A28" s="4"/>
      <c r="B28" s="534" t="s">
        <v>490</v>
      </c>
      <c r="C28" s="812"/>
      <c r="D28" s="46"/>
      <c r="E28" s="46"/>
      <c r="F28" s="46"/>
      <c r="G28" s="46"/>
      <c r="H28" s="46"/>
      <c r="I28" s="46"/>
      <c r="J28" s="46"/>
      <c r="K28" s="46"/>
      <c r="L28" s="46"/>
      <c r="M28" s="46"/>
      <c r="N28" s="46"/>
      <c r="O28" s="69"/>
    </row>
    <row r="29" spans="1:15" s="18" customFormat="1">
      <c r="A29" s="4"/>
      <c r="B29" s="534" t="s">
        <v>513</v>
      </c>
      <c r="C29" s="815"/>
      <c r="D29" s="65">
        <f>SUM(D25:D28)</f>
        <v>0.10009999999999999</v>
      </c>
      <c r="E29" s="65">
        <f t="shared" ref="E29:N29" si="3">SUM(E25:E28)</f>
        <v>0.10009999999999999</v>
      </c>
      <c r="F29" s="65">
        <f t="shared" si="3"/>
        <v>0.10059999999999999</v>
      </c>
      <c r="G29" s="65">
        <f t="shared" si="3"/>
        <v>0.10150000000000001</v>
      </c>
      <c r="H29" s="65">
        <f t="shared" si="3"/>
        <v>0.1037</v>
      </c>
      <c r="I29" s="65">
        <f t="shared" si="3"/>
        <v>0.15029999999999999</v>
      </c>
      <c r="J29" s="65">
        <f t="shared" si="3"/>
        <v>0.14349999999999999</v>
      </c>
      <c r="K29" s="65">
        <f t="shared" si="3"/>
        <v>0.14019999999999999</v>
      </c>
      <c r="L29" s="65">
        <f t="shared" si="3"/>
        <v>0.1338</v>
      </c>
      <c r="M29" s="65">
        <f t="shared" si="3"/>
        <v>0.14940000000000001</v>
      </c>
      <c r="N29" s="65">
        <f t="shared" si="3"/>
        <v>0</v>
      </c>
      <c r="O29" s="76"/>
    </row>
    <row r="30" spans="1:15" s="18" customFormat="1">
      <c r="A30" s="4"/>
      <c r="B30" s="491" t="s">
        <v>514</v>
      </c>
      <c r="C30" s="487"/>
      <c r="D30" s="71"/>
      <c r="E30" s="483">
        <f>ROUND(SUM(D29*E16+E29*E17)/12,4)</f>
        <v>0.10009999999999999</v>
      </c>
      <c r="F30" s="483">
        <f t="shared" ref="F30:N30" si="4">ROUND(SUM(E29*F16+F29*F17)/12,4)</f>
        <v>0.10009999999999999</v>
      </c>
      <c r="G30" s="483">
        <f t="shared" si="4"/>
        <v>0.1012</v>
      </c>
      <c r="H30" s="483">
        <f t="shared" si="4"/>
        <v>0.1033</v>
      </c>
      <c r="I30" s="483">
        <f t="shared" si="4"/>
        <v>0.1464</v>
      </c>
      <c r="J30" s="483">
        <f>ROUND(SUM(I29*J16+J29*J17)/12,4)</f>
        <v>0.15029999999999999</v>
      </c>
      <c r="K30" s="483">
        <f t="shared" si="4"/>
        <v>0.14349999999999999</v>
      </c>
      <c r="L30" s="483">
        <f t="shared" si="4"/>
        <v>0.14019999999999999</v>
      </c>
      <c r="M30" s="483">
        <f t="shared" si="4"/>
        <v>0.1338</v>
      </c>
      <c r="N30" s="483">
        <f t="shared" si="4"/>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2" t="str">
        <f>'1.  LRAMVA Summary'!B31</f>
        <v>R2 (kW)</v>
      </c>
      <c r="C32" s="814" t="str">
        <f>'2. LRAMVA Threshold'!F43</f>
        <v>kw</v>
      </c>
      <c r="D32" s="46">
        <v>2.5728</v>
      </c>
      <c r="E32" s="46">
        <v>2.5728</v>
      </c>
      <c r="F32" s="46">
        <v>2.7086000000000001</v>
      </c>
      <c r="G32" s="46">
        <v>2.8948999999999998</v>
      </c>
      <c r="H32" s="46">
        <v>3.0886999999999998</v>
      </c>
      <c r="I32" s="46">
        <v>3.1131000000000002</v>
      </c>
      <c r="J32" s="46">
        <v>3.1690999999999998</v>
      </c>
      <c r="K32" s="46">
        <v>3.2629000000000001</v>
      </c>
      <c r="L32" s="46">
        <v>3.3451</v>
      </c>
      <c r="M32" s="46">
        <v>3.4194</v>
      </c>
      <c r="N32" s="46"/>
      <c r="O32" s="69"/>
    </row>
    <row r="33" spans="1:15" s="18" customFormat="1" outlineLevel="1">
      <c r="A33" s="4"/>
      <c r="B33" s="534" t="s">
        <v>511</v>
      </c>
      <c r="C33" s="812"/>
      <c r="D33" s="46"/>
      <c r="E33" s="46"/>
      <c r="F33" s="46"/>
      <c r="G33" s="46">
        <v>-0.03</v>
      </c>
      <c r="H33" s="46"/>
      <c r="I33" s="46"/>
      <c r="J33" s="46"/>
      <c r="K33" s="46"/>
      <c r="L33" s="46"/>
      <c r="M33" s="46"/>
      <c r="N33" s="46"/>
      <c r="O33" s="69"/>
    </row>
    <row r="34" spans="1:15" s="18" customFormat="1" outlineLevel="1">
      <c r="A34" s="4"/>
      <c r="B34" s="534" t="s">
        <v>512</v>
      </c>
      <c r="C34" s="812"/>
      <c r="D34" s="46"/>
      <c r="E34" s="46"/>
      <c r="F34" s="46"/>
      <c r="G34" s="46">
        <v>3.73E-2</v>
      </c>
      <c r="H34" s="46">
        <v>7.6100000000000001E-2</v>
      </c>
      <c r="I34" s="46">
        <v>3.5000000000000001E-3</v>
      </c>
      <c r="J34" s="46"/>
      <c r="K34" s="46"/>
      <c r="L34" s="46"/>
      <c r="M34" s="46"/>
      <c r="N34" s="46"/>
      <c r="O34" s="69"/>
    </row>
    <row r="35" spans="1:15" s="18" customFormat="1" outlineLevel="1">
      <c r="A35" s="4"/>
      <c r="B35" s="534" t="s">
        <v>490</v>
      </c>
      <c r="C35" s="812"/>
      <c r="D35" s="46"/>
      <c r="E35" s="46"/>
      <c r="F35" s="46"/>
      <c r="G35" s="46"/>
      <c r="H35" s="46"/>
      <c r="I35" s="46"/>
      <c r="J35" s="46"/>
      <c r="K35" s="46"/>
      <c r="L35" s="46"/>
      <c r="M35" s="46"/>
      <c r="N35" s="46"/>
      <c r="O35" s="69"/>
    </row>
    <row r="36" spans="1:15" s="18" customFormat="1">
      <c r="A36" s="4"/>
      <c r="B36" s="534" t="s">
        <v>513</v>
      </c>
      <c r="C36" s="815"/>
      <c r="D36" s="65">
        <f>SUM(D32:D35)</f>
        <v>2.5728</v>
      </c>
      <c r="E36" s="65">
        <f>SUM(E32:E35)</f>
        <v>2.5728</v>
      </c>
      <c r="F36" s="65">
        <f t="shared" ref="F36:M36" si="5">SUM(F32:F35)</f>
        <v>2.7086000000000001</v>
      </c>
      <c r="G36" s="65">
        <f t="shared" si="5"/>
        <v>2.9022000000000001</v>
      </c>
      <c r="H36" s="65">
        <f t="shared" si="5"/>
        <v>3.1647999999999996</v>
      </c>
      <c r="I36" s="65">
        <f t="shared" si="5"/>
        <v>3.1166</v>
      </c>
      <c r="J36" s="65">
        <f t="shared" si="5"/>
        <v>3.1690999999999998</v>
      </c>
      <c r="K36" s="65">
        <f t="shared" si="5"/>
        <v>3.2629000000000001</v>
      </c>
      <c r="L36" s="65">
        <f t="shared" si="5"/>
        <v>3.3451</v>
      </c>
      <c r="M36" s="65">
        <f t="shared" si="5"/>
        <v>3.4194</v>
      </c>
      <c r="N36" s="65">
        <f>SUM(N32:N35)</f>
        <v>0</v>
      </c>
      <c r="O36" s="76"/>
    </row>
    <row r="37" spans="1:15" s="18" customFormat="1">
      <c r="A37" s="4"/>
      <c r="B37" s="491" t="s">
        <v>514</v>
      </c>
      <c r="C37" s="487"/>
      <c r="D37" s="71"/>
      <c r="E37" s="483">
        <f t="shared" ref="E37:N37" si="6">ROUND(SUM(D36*E16+E36*E17)/12,4)</f>
        <v>2.5728</v>
      </c>
      <c r="F37" s="483">
        <f t="shared" si="6"/>
        <v>2.5728</v>
      </c>
      <c r="G37" s="483">
        <f t="shared" si="6"/>
        <v>2.8376999999999999</v>
      </c>
      <c r="H37" s="483">
        <f t="shared" si="6"/>
        <v>3.121</v>
      </c>
      <c r="I37" s="483">
        <f t="shared" si="6"/>
        <v>3.1206</v>
      </c>
      <c r="J37" s="483">
        <f t="shared" si="6"/>
        <v>3.1166</v>
      </c>
      <c r="K37" s="483">
        <f t="shared" si="6"/>
        <v>3.1690999999999998</v>
      </c>
      <c r="L37" s="483">
        <f t="shared" si="6"/>
        <v>3.2629000000000001</v>
      </c>
      <c r="M37" s="483">
        <f t="shared" si="6"/>
        <v>3.3451</v>
      </c>
      <c r="N37" s="483">
        <f t="shared" si="6"/>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2" t="str">
        <f>'1.  LRAMVA Summary'!B32</f>
        <v>Street Lights (kWh)</v>
      </c>
      <c r="C39" s="814" t="str">
        <f>'2. LRAMVA Threshold'!G43</f>
        <v>kWh</v>
      </c>
      <c r="D39" s="46">
        <v>0.1537</v>
      </c>
      <c r="E39" s="46">
        <v>0.1537</v>
      </c>
      <c r="F39" s="46">
        <v>0.15429999999999999</v>
      </c>
      <c r="G39" s="46">
        <v>0.15570000000000001</v>
      </c>
      <c r="H39" s="46">
        <v>0.15790000000000001</v>
      </c>
      <c r="I39" s="46">
        <v>0.1767</v>
      </c>
      <c r="J39" s="46">
        <v>0.21640000000000001</v>
      </c>
      <c r="K39" s="46">
        <v>0.23899999999999999</v>
      </c>
      <c r="L39" s="46">
        <v>0.30840000000000001</v>
      </c>
      <c r="M39" s="46">
        <v>0.33100000000000002</v>
      </c>
      <c r="N39" s="46"/>
      <c r="O39" s="69"/>
    </row>
    <row r="40" spans="1:15" s="18" customFormat="1" outlineLevel="1">
      <c r="A40" s="4"/>
      <c r="B40" s="534" t="s">
        <v>511</v>
      </c>
      <c r="C40" s="812"/>
      <c r="D40" s="46"/>
      <c r="E40" s="46"/>
      <c r="F40" s="46"/>
      <c r="G40" s="46">
        <v>-2.9999999999999997E-4</v>
      </c>
      <c r="H40" s="46"/>
      <c r="I40" s="46"/>
      <c r="J40" s="46"/>
      <c r="K40" s="46"/>
      <c r="L40" s="46"/>
      <c r="M40" s="46"/>
      <c r="N40" s="46"/>
      <c r="O40" s="69"/>
    </row>
    <row r="41" spans="1:15" s="18" customFormat="1" outlineLevel="1">
      <c r="A41" s="4"/>
      <c r="B41" s="534" t="s">
        <v>512</v>
      </c>
      <c r="C41" s="812"/>
      <c r="D41" s="46"/>
      <c r="E41" s="46"/>
      <c r="F41" s="46"/>
      <c r="G41" s="46">
        <v>2.9999999999999997E-4</v>
      </c>
      <c r="H41" s="46">
        <v>8.0000000000000004E-4</v>
      </c>
      <c r="I41" s="46">
        <v>1.9E-3</v>
      </c>
      <c r="J41" s="46"/>
      <c r="K41" s="46"/>
      <c r="L41" s="46"/>
      <c r="M41" s="46"/>
      <c r="N41" s="46"/>
      <c r="O41" s="69"/>
    </row>
    <row r="42" spans="1:15" s="18" customFormat="1" outlineLevel="1">
      <c r="A42" s="4"/>
      <c r="B42" s="534" t="s">
        <v>490</v>
      </c>
      <c r="C42" s="812"/>
      <c r="D42" s="46"/>
      <c r="E42" s="46"/>
      <c r="F42" s="46"/>
      <c r="G42" s="46"/>
      <c r="H42" s="46"/>
      <c r="I42" s="46"/>
      <c r="J42" s="46"/>
      <c r="K42" s="46"/>
      <c r="L42" s="46"/>
      <c r="M42" s="46"/>
      <c r="N42" s="46"/>
      <c r="O42" s="69"/>
    </row>
    <row r="43" spans="1:15" s="18" customFormat="1">
      <c r="A43" s="4"/>
      <c r="B43" s="534" t="s">
        <v>513</v>
      </c>
      <c r="C43" s="815"/>
      <c r="D43" s="65">
        <f>SUM(D39:D42)</f>
        <v>0.1537</v>
      </c>
      <c r="E43" s="65">
        <f t="shared" ref="E43:N43" si="7">SUM(E39:E42)</f>
        <v>0.1537</v>
      </c>
      <c r="F43" s="65">
        <f t="shared" si="7"/>
        <v>0.15429999999999999</v>
      </c>
      <c r="G43" s="65">
        <f t="shared" si="7"/>
        <v>0.15570000000000001</v>
      </c>
      <c r="H43" s="65">
        <f t="shared" si="7"/>
        <v>0.15870000000000001</v>
      </c>
      <c r="I43" s="65">
        <f t="shared" si="7"/>
        <v>0.17860000000000001</v>
      </c>
      <c r="J43" s="65">
        <f t="shared" si="7"/>
        <v>0.21640000000000001</v>
      </c>
      <c r="K43" s="65">
        <f t="shared" si="7"/>
        <v>0.23899999999999999</v>
      </c>
      <c r="L43" s="65">
        <f t="shared" si="7"/>
        <v>0.30840000000000001</v>
      </c>
      <c r="M43" s="65">
        <f t="shared" si="7"/>
        <v>0.33100000000000002</v>
      </c>
      <c r="N43" s="65">
        <f t="shared" si="7"/>
        <v>0</v>
      </c>
      <c r="O43" s="76"/>
    </row>
    <row r="44" spans="1:15" s="14" customFormat="1">
      <c r="A44" s="72"/>
      <c r="B44" s="491" t="s">
        <v>514</v>
      </c>
      <c r="C44" s="487"/>
      <c r="D44" s="71"/>
      <c r="E44" s="483">
        <f t="shared" ref="E44:N44" si="8">ROUND(SUM(D43*E16+E43*E17)/12,4)</f>
        <v>0.1537</v>
      </c>
      <c r="F44" s="483">
        <f t="shared" si="8"/>
        <v>0.1537</v>
      </c>
      <c r="G44" s="483">
        <f t="shared" si="8"/>
        <v>0.1552</v>
      </c>
      <c r="H44" s="483">
        <f t="shared" si="8"/>
        <v>0.15820000000000001</v>
      </c>
      <c r="I44" s="483">
        <f t="shared" si="8"/>
        <v>0.1769</v>
      </c>
      <c r="J44" s="483">
        <f t="shared" si="8"/>
        <v>0.17860000000000001</v>
      </c>
      <c r="K44" s="483">
        <f t="shared" si="8"/>
        <v>0.21640000000000001</v>
      </c>
      <c r="L44" s="483">
        <f t="shared" si="8"/>
        <v>0.23899999999999999</v>
      </c>
      <c r="M44" s="483">
        <f t="shared" si="8"/>
        <v>0.30840000000000001</v>
      </c>
      <c r="N44" s="483">
        <f t="shared" si="8"/>
        <v>0</v>
      </c>
      <c r="O44" s="488"/>
    </row>
    <row r="45" spans="1:15" s="70" customFormat="1">
      <c r="A45" s="72"/>
      <c r="B45" s="491"/>
      <c r="C45" s="487"/>
      <c r="D45" s="71"/>
      <c r="E45" s="71"/>
      <c r="F45" s="71"/>
      <c r="G45" s="71"/>
      <c r="H45" s="71"/>
      <c r="I45" s="71"/>
      <c r="J45" s="71"/>
      <c r="K45" s="71"/>
      <c r="L45" s="486"/>
      <c r="M45" s="486"/>
      <c r="N45" s="486"/>
      <c r="O45" s="492"/>
    </row>
    <row r="46" spans="1:15" s="64" customFormat="1">
      <c r="A46" s="62"/>
      <c r="B46" s="602">
        <f>'1.  LRAMVA Summary'!B33</f>
        <v>0</v>
      </c>
      <c r="C46" s="814">
        <f>'2. LRAMVA Threshold'!H43</f>
        <v>0</v>
      </c>
      <c r="D46" s="46"/>
      <c r="E46" s="46"/>
      <c r="F46" s="46"/>
      <c r="G46" s="46"/>
      <c r="H46" s="46"/>
      <c r="I46" s="46"/>
      <c r="J46" s="46"/>
      <c r="K46" s="46"/>
      <c r="L46" s="46"/>
      <c r="M46" s="46"/>
      <c r="N46" s="46"/>
      <c r="O46" s="69"/>
    </row>
    <row r="47" spans="1:15" s="18" customFormat="1" outlineLevel="1">
      <c r="A47" s="4"/>
      <c r="B47" s="534" t="s">
        <v>511</v>
      </c>
      <c r="C47" s="812"/>
      <c r="D47" s="46"/>
      <c r="E47" s="46"/>
      <c r="F47" s="46"/>
      <c r="G47" s="46"/>
      <c r="H47" s="46"/>
      <c r="I47" s="46"/>
      <c r="J47" s="46"/>
      <c r="K47" s="46"/>
      <c r="L47" s="46"/>
      <c r="M47" s="46"/>
      <c r="N47" s="46"/>
      <c r="O47" s="69"/>
    </row>
    <row r="48" spans="1:15" s="18" customFormat="1" outlineLevel="1">
      <c r="A48" s="4"/>
      <c r="B48" s="534" t="s">
        <v>512</v>
      </c>
      <c r="C48" s="812"/>
      <c r="D48" s="46"/>
      <c r="E48" s="46"/>
      <c r="F48" s="46"/>
      <c r="G48" s="46"/>
      <c r="H48" s="46"/>
      <c r="I48" s="46"/>
      <c r="J48" s="46"/>
      <c r="K48" s="46"/>
      <c r="L48" s="46"/>
      <c r="M48" s="46"/>
      <c r="N48" s="46"/>
      <c r="O48" s="69"/>
    </row>
    <row r="49" spans="1:15" s="18" customFormat="1" outlineLevel="1">
      <c r="A49" s="4"/>
      <c r="B49" s="534" t="s">
        <v>490</v>
      </c>
      <c r="C49" s="812"/>
      <c r="D49" s="46"/>
      <c r="E49" s="46"/>
      <c r="F49" s="46"/>
      <c r="G49" s="46"/>
      <c r="H49" s="46"/>
      <c r="I49" s="46"/>
      <c r="J49" s="46"/>
      <c r="K49" s="46"/>
      <c r="L49" s="46"/>
      <c r="M49" s="46"/>
      <c r="N49" s="46"/>
      <c r="O49" s="69"/>
    </row>
    <row r="50" spans="1:15" s="18" customFormat="1">
      <c r="A50" s="4"/>
      <c r="B50" s="534" t="s">
        <v>513</v>
      </c>
      <c r="C50" s="815"/>
      <c r="D50" s="65">
        <f>SUM(D46:D49)</f>
        <v>0</v>
      </c>
      <c r="E50" s="65">
        <f t="shared" ref="E50:N50" si="9">SUM(E46:E49)</f>
        <v>0</v>
      </c>
      <c r="F50" s="65">
        <f t="shared" si="9"/>
        <v>0</v>
      </c>
      <c r="G50" s="65">
        <f t="shared" si="9"/>
        <v>0</v>
      </c>
      <c r="H50" s="65">
        <f t="shared" si="9"/>
        <v>0</v>
      </c>
      <c r="I50" s="65">
        <f t="shared" si="9"/>
        <v>0</v>
      </c>
      <c r="J50" s="65">
        <f t="shared" si="9"/>
        <v>0</v>
      </c>
      <c r="K50" s="65">
        <f t="shared" si="9"/>
        <v>0</v>
      </c>
      <c r="L50" s="65">
        <f t="shared" si="9"/>
        <v>0</v>
      </c>
      <c r="M50" s="65">
        <f t="shared" si="9"/>
        <v>0</v>
      </c>
      <c r="N50" s="65">
        <f t="shared" si="9"/>
        <v>0</v>
      </c>
      <c r="O50" s="76"/>
    </row>
    <row r="51" spans="1:15" s="14" customFormat="1">
      <c r="A51" s="72"/>
      <c r="B51" s="491" t="s">
        <v>514</v>
      </c>
      <c r="C51" s="487"/>
      <c r="D51" s="71"/>
      <c r="E51" s="483">
        <f t="shared" ref="E51:N51" si="10">ROUND(SUM(D50*E16+E50*E17)/12,4)</f>
        <v>0</v>
      </c>
      <c r="F51" s="483">
        <f t="shared" si="10"/>
        <v>0</v>
      </c>
      <c r="G51" s="483">
        <f t="shared" si="10"/>
        <v>0</v>
      </c>
      <c r="H51" s="483">
        <f t="shared" si="10"/>
        <v>0</v>
      </c>
      <c r="I51" s="483">
        <f t="shared" si="10"/>
        <v>0</v>
      </c>
      <c r="J51" s="483">
        <f t="shared" si="10"/>
        <v>0</v>
      </c>
      <c r="K51" s="483">
        <f t="shared" si="10"/>
        <v>0</v>
      </c>
      <c r="L51" s="483">
        <f t="shared" si="10"/>
        <v>0</v>
      </c>
      <c r="M51" s="483">
        <f t="shared" si="10"/>
        <v>0</v>
      </c>
      <c r="N51" s="483">
        <f t="shared" si="10"/>
        <v>0</v>
      </c>
      <c r="O51" s="488"/>
    </row>
    <row r="52" spans="1:15" s="70" customFormat="1">
      <c r="A52" s="72"/>
      <c r="B52" s="491"/>
      <c r="C52" s="487"/>
      <c r="D52" s="71"/>
      <c r="E52" s="71"/>
      <c r="F52" s="71"/>
      <c r="G52" s="71"/>
      <c r="H52" s="71"/>
      <c r="I52" s="71"/>
      <c r="J52" s="71"/>
      <c r="K52" s="71"/>
      <c r="L52" s="493"/>
      <c r="M52" s="493"/>
      <c r="N52" s="493"/>
      <c r="O52" s="492"/>
    </row>
    <row r="53" spans="1:15" s="64" customFormat="1">
      <c r="A53" s="62"/>
      <c r="B53" s="602">
        <f>'1.  LRAMVA Summary'!B34</f>
        <v>0</v>
      </c>
      <c r="C53" s="814">
        <f>'2. LRAMVA Threshold'!I43</f>
        <v>0</v>
      </c>
      <c r="D53" s="46"/>
      <c r="E53" s="46"/>
      <c r="F53" s="46"/>
      <c r="G53" s="46"/>
      <c r="H53" s="46"/>
      <c r="I53" s="46"/>
      <c r="J53" s="46"/>
      <c r="K53" s="46"/>
      <c r="L53" s="46"/>
      <c r="M53" s="46"/>
      <c r="N53" s="46"/>
      <c r="O53" s="69"/>
    </row>
    <row r="54" spans="1:15" s="18" customFormat="1" outlineLevel="1">
      <c r="A54" s="4"/>
      <c r="B54" s="534" t="s">
        <v>511</v>
      </c>
      <c r="C54" s="812"/>
      <c r="D54" s="46"/>
      <c r="E54" s="46"/>
      <c r="F54" s="46"/>
      <c r="G54" s="46"/>
      <c r="H54" s="46"/>
      <c r="I54" s="46"/>
      <c r="J54" s="46"/>
      <c r="K54" s="46"/>
      <c r="L54" s="46"/>
      <c r="M54" s="46"/>
      <c r="N54" s="46"/>
      <c r="O54" s="69"/>
    </row>
    <row r="55" spans="1:15" s="18" customFormat="1" outlineLevel="1">
      <c r="A55" s="4"/>
      <c r="B55" s="534" t="s">
        <v>512</v>
      </c>
      <c r="C55" s="812"/>
      <c r="D55" s="46"/>
      <c r="E55" s="46"/>
      <c r="F55" s="46"/>
      <c r="G55" s="46"/>
      <c r="H55" s="46"/>
      <c r="I55" s="46"/>
      <c r="J55" s="46"/>
      <c r="K55" s="46"/>
      <c r="L55" s="46"/>
      <c r="M55" s="46"/>
      <c r="N55" s="46"/>
      <c r="O55" s="69"/>
    </row>
    <row r="56" spans="1:15" s="18" customFormat="1" outlineLevel="1">
      <c r="A56" s="4"/>
      <c r="B56" s="534" t="s">
        <v>490</v>
      </c>
      <c r="C56" s="812"/>
      <c r="D56" s="46"/>
      <c r="E56" s="46"/>
      <c r="F56" s="46"/>
      <c r="G56" s="46"/>
      <c r="H56" s="46"/>
      <c r="I56" s="46"/>
      <c r="J56" s="46"/>
      <c r="K56" s="46"/>
      <c r="L56" s="46"/>
      <c r="M56" s="46"/>
      <c r="N56" s="46"/>
      <c r="O56" s="69"/>
    </row>
    <row r="57" spans="1:15" s="18" customFormat="1">
      <c r="A57" s="4"/>
      <c r="B57" s="534" t="s">
        <v>513</v>
      </c>
      <c r="C57" s="815"/>
      <c r="D57" s="65">
        <f>SUM(D53:D56)</f>
        <v>0</v>
      </c>
      <c r="E57" s="65">
        <f t="shared" ref="E57:N57" si="11">SUM(E53:E56)</f>
        <v>0</v>
      </c>
      <c r="F57" s="65">
        <f t="shared" si="11"/>
        <v>0</v>
      </c>
      <c r="G57" s="65">
        <f t="shared" si="11"/>
        <v>0</v>
      </c>
      <c r="H57" s="65">
        <f t="shared" si="11"/>
        <v>0</v>
      </c>
      <c r="I57" s="65">
        <f t="shared" si="11"/>
        <v>0</v>
      </c>
      <c r="J57" s="65">
        <f t="shared" si="11"/>
        <v>0</v>
      </c>
      <c r="K57" s="65">
        <f t="shared" si="11"/>
        <v>0</v>
      </c>
      <c r="L57" s="65">
        <f t="shared" si="11"/>
        <v>0</v>
      </c>
      <c r="M57" s="65">
        <f t="shared" si="11"/>
        <v>0</v>
      </c>
      <c r="N57" s="65">
        <f t="shared" si="11"/>
        <v>0</v>
      </c>
      <c r="O57" s="77"/>
    </row>
    <row r="58" spans="1:15" s="14" customFormat="1">
      <c r="A58" s="72"/>
      <c r="B58" s="491" t="s">
        <v>514</v>
      </c>
      <c r="C58" s="487"/>
      <c r="D58" s="71"/>
      <c r="E58" s="483">
        <f t="shared" ref="E58:N58" si="12">ROUND(SUM(D57*E16+E57*E17)/12,4)</f>
        <v>0</v>
      </c>
      <c r="F58" s="483">
        <f t="shared" si="12"/>
        <v>0</v>
      </c>
      <c r="G58" s="483">
        <f t="shared" si="12"/>
        <v>0</v>
      </c>
      <c r="H58" s="483">
        <f t="shared" si="12"/>
        <v>0</v>
      </c>
      <c r="I58" s="483">
        <f t="shared" si="12"/>
        <v>0</v>
      </c>
      <c r="J58" s="483">
        <f t="shared" si="12"/>
        <v>0</v>
      </c>
      <c r="K58" s="483">
        <f t="shared" si="12"/>
        <v>0</v>
      </c>
      <c r="L58" s="483">
        <f t="shared" si="12"/>
        <v>0</v>
      </c>
      <c r="M58" s="483">
        <f t="shared" si="12"/>
        <v>0</v>
      </c>
      <c r="N58" s="483">
        <f t="shared" si="12"/>
        <v>0</v>
      </c>
      <c r="O58" s="488"/>
    </row>
    <row r="59" spans="1:15" s="70" customFormat="1">
      <c r="A59" s="72"/>
      <c r="B59" s="491"/>
      <c r="C59" s="487"/>
      <c r="D59" s="71"/>
      <c r="E59" s="71"/>
      <c r="F59" s="71"/>
      <c r="G59" s="71"/>
      <c r="H59" s="71"/>
      <c r="I59" s="71"/>
      <c r="J59" s="71"/>
      <c r="K59" s="71"/>
      <c r="L59" s="493"/>
      <c r="M59" s="493"/>
      <c r="N59" s="493"/>
      <c r="O59" s="492"/>
    </row>
    <row r="60" spans="1:15" s="64" customFormat="1">
      <c r="A60" s="62"/>
      <c r="B60" s="602">
        <f>'1.  LRAMVA Summary'!B35</f>
        <v>0</v>
      </c>
      <c r="C60" s="814">
        <f>'2. LRAMVA Threshold'!J43</f>
        <v>0</v>
      </c>
      <c r="D60" s="46"/>
      <c r="E60" s="46"/>
      <c r="F60" s="46"/>
      <c r="G60" s="46"/>
      <c r="H60" s="46"/>
      <c r="I60" s="46"/>
      <c r="J60" s="46"/>
      <c r="K60" s="46"/>
      <c r="L60" s="46"/>
      <c r="M60" s="46"/>
      <c r="N60" s="46"/>
      <c r="O60" s="69"/>
    </row>
    <row r="61" spans="1:15" s="18" customFormat="1" outlineLevel="1">
      <c r="A61" s="4"/>
      <c r="B61" s="534" t="s">
        <v>511</v>
      </c>
      <c r="C61" s="812"/>
      <c r="D61" s="46"/>
      <c r="E61" s="46"/>
      <c r="F61" s="46"/>
      <c r="G61" s="46"/>
      <c r="H61" s="46"/>
      <c r="I61" s="46"/>
      <c r="J61" s="46"/>
      <c r="K61" s="46"/>
      <c r="L61" s="46"/>
      <c r="M61" s="46"/>
      <c r="N61" s="46"/>
      <c r="O61" s="69"/>
    </row>
    <row r="62" spans="1:15" s="18" customFormat="1" outlineLevel="1">
      <c r="A62" s="4"/>
      <c r="B62" s="534" t="s">
        <v>512</v>
      </c>
      <c r="C62" s="812"/>
      <c r="D62" s="46"/>
      <c r="E62" s="46"/>
      <c r="F62" s="46"/>
      <c r="G62" s="46"/>
      <c r="H62" s="46"/>
      <c r="I62" s="46"/>
      <c r="J62" s="46"/>
      <c r="K62" s="46"/>
      <c r="L62" s="46"/>
      <c r="M62" s="46"/>
      <c r="N62" s="46"/>
      <c r="O62" s="69"/>
    </row>
    <row r="63" spans="1:15" s="18" customFormat="1" outlineLevel="1">
      <c r="A63" s="4"/>
      <c r="B63" s="534" t="s">
        <v>490</v>
      </c>
      <c r="C63" s="812"/>
      <c r="D63" s="46"/>
      <c r="E63" s="46"/>
      <c r="F63" s="46"/>
      <c r="G63" s="46"/>
      <c r="H63" s="46"/>
      <c r="I63" s="46"/>
      <c r="J63" s="46"/>
      <c r="K63" s="46"/>
      <c r="L63" s="46"/>
      <c r="M63" s="46"/>
      <c r="N63" s="46"/>
      <c r="O63" s="69"/>
    </row>
    <row r="64" spans="1:15" s="18" customFormat="1">
      <c r="A64" s="4"/>
      <c r="B64" s="534" t="s">
        <v>513</v>
      </c>
      <c r="C64" s="815"/>
      <c r="D64" s="65">
        <f>SUM(D60:D63)</f>
        <v>0</v>
      </c>
      <c r="E64" s="65">
        <f t="shared" ref="E64:N64" si="13">SUM(E60:E63)</f>
        <v>0</v>
      </c>
      <c r="F64" s="65">
        <f t="shared" si="13"/>
        <v>0</v>
      </c>
      <c r="G64" s="65">
        <f t="shared" si="13"/>
        <v>0</v>
      </c>
      <c r="H64" s="65">
        <f t="shared" si="13"/>
        <v>0</v>
      </c>
      <c r="I64" s="65">
        <f t="shared" si="13"/>
        <v>0</v>
      </c>
      <c r="J64" s="65">
        <f t="shared" si="13"/>
        <v>0</v>
      </c>
      <c r="K64" s="65">
        <f t="shared" si="13"/>
        <v>0</v>
      </c>
      <c r="L64" s="65">
        <f t="shared" si="13"/>
        <v>0</v>
      </c>
      <c r="M64" s="65">
        <f t="shared" si="13"/>
        <v>0</v>
      </c>
      <c r="N64" s="65">
        <f t="shared" si="13"/>
        <v>0</v>
      </c>
      <c r="O64" s="77"/>
    </row>
    <row r="65" spans="1:15" s="14" customFormat="1">
      <c r="A65" s="72"/>
      <c r="B65" s="491" t="s">
        <v>514</v>
      </c>
      <c r="C65" s="487"/>
      <c r="D65" s="71"/>
      <c r="E65" s="483">
        <f t="shared" ref="E65:N65" si="14">ROUND(SUM(D64*E16+E64*E17)/12,4)</f>
        <v>0</v>
      </c>
      <c r="F65" s="483">
        <f t="shared" si="14"/>
        <v>0</v>
      </c>
      <c r="G65" s="483">
        <f t="shared" si="14"/>
        <v>0</v>
      </c>
      <c r="H65" s="483">
        <f t="shared" si="14"/>
        <v>0</v>
      </c>
      <c r="I65" s="483">
        <f>ROUND(SUM(H64*I16+I64*I17)/12,4)</f>
        <v>0</v>
      </c>
      <c r="J65" s="483">
        <f t="shared" si="14"/>
        <v>0</v>
      </c>
      <c r="K65" s="483">
        <f t="shared" si="14"/>
        <v>0</v>
      </c>
      <c r="L65" s="483">
        <f t="shared" si="14"/>
        <v>0</v>
      </c>
      <c r="M65" s="483">
        <f t="shared" si="14"/>
        <v>0</v>
      </c>
      <c r="N65" s="483">
        <f t="shared" si="14"/>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2">
        <f>'1.  LRAMVA Summary'!B36</f>
        <v>0</v>
      </c>
      <c r="C67" s="814">
        <f>'2. LRAMVA Threshold'!K43</f>
        <v>0</v>
      </c>
      <c r="D67" s="46"/>
      <c r="E67" s="46"/>
      <c r="F67" s="46"/>
      <c r="G67" s="46"/>
      <c r="H67" s="46"/>
      <c r="I67" s="46"/>
      <c r="J67" s="46"/>
      <c r="K67" s="46"/>
      <c r="L67" s="46"/>
      <c r="M67" s="46"/>
      <c r="N67" s="46"/>
      <c r="O67" s="69"/>
    </row>
    <row r="68" spans="1:15" s="18" customFormat="1" outlineLevel="1">
      <c r="A68" s="4"/>
      <c r="B68" s="534" t="s">
        <v>511</v>
      </c>
      <c r="C68" s="812"/>
      <c r="D68" s="46"/>
      <c r="E68" s="46"/>
      <c r="F68" s="46"/>
      <c r="G68" s="46"/>
      <c r="H68" s="46"/>
      <c r="I68" s="46"/>
      <c r="J68" s="46"/>
      <c r="K68" s="46"/>
      <c r="L68" s="46"/>
      <c r="M68" s="46"/>
      <c r="N68" s="46"/>
      <c r="O68" s="69"/>
    </row>
    <row r="69" spans="1:15" s="18" customFormat="1" outlineLevel="1">
      <c r="A69" s="4"/>
      <c r="B69" s="534" t="s">
        <v>512</v>
      </c>
      <c r="C69" s="812"/>
      <c r="D69" s="46"/>
      <c r="E69" s="46"/>
      <c r="F69" s="46"/>
      <c r="G69" s="46"/>
      <c r="H69" s="46"/>
      <c r="I69" s="46"/>
      <c r="J69" s="46"/>
      <c r="K69" s="46"/>
      <c r="L69" s="46"/>
      <c r="M69" s="46"/>
      <c r="N69" s="46"/>
      <c r="O69" s="69"/>
    </row>
    <row r="70" spans="1:15" s="18" customFormat="1" outlineLevel="1">
      <c r="A70" s="4"/>
      <c r="B70" s="534" t="s">
        <v>490</v>
      </c>
      <c r="C70" s="812"/>
      <c r="D70" s="46"/>
      <c r="E70" s="46"/>
      <c r="F70" s="46"/>
      <c r="G70" s="46"/>
      <c r="H70" s="46"/>
      <c r="I70" s="46"/>
      <c r="J70" s="46"/>
      <c r="K70" s="46"/>
      <c r="L70" s="46"/>
      <c r="M70" s="46"/>
      <c r="N70" s="46"/>
      <c r="O70" s="69"/>
    </row>
    <row r="71" spans="1:15" s="18" customFormat="1">
      <c r="A71" s="4"/>
      <c r="B71" s="534" t="s">
        <v>513</v>
      </c>
      <c r="C71" s="815"/>
      <c r="D71" s="65">
        <f>SUM(D67:D70)</f>
        <v>0</v>
      </c>
      <c r="E71" s="65">
        <f t="shared" ref="E71:N71" si="15">SUM(E67:E70)</f>
        <v>0</v>
      </c>
      <c r="F71" s="65">
        <f>SUM(F67:F70)</f>
        <v>0</v>
      </c>
      <c r="G71" s="65">
        <f t="shared" si="15"/>
        <v>0</v>
      </c>
      <c r="H71" s="65">
        <f t="shared" si="15"/>
        <v>0</v>
      </c>
      <c r="I71" s="65">
        <f t="shared" si="15"/>
        <v>0</v>
      </c>
      <c r="J71" s="65">
        <f t="shared" si="15"/>
        <v>0</v>
      </c>
      <c r="K71" s="65">
        <f t="shared" si="15"/>
        <v>0</v>
      </c>
      <c r="L71" s="65">
        <f t="shared" si="15"/>
        <v>0</v>
      </c>
      <c r="M71" s="65">
        <f t="shared" si="15"/>
        <v>0</v>
      </c>
      <c r="N71" s="65">
        <f t="shared" si="15"/>
        <v>0</v>
      </c>
      <c r="O71" s="77"/>
    </row>
    <row r="72" spans="1:15" s="14" customFormat="1">
      <c r="A72" s="72"/>
      <c r="B72" s="491" t="s">
        <v>514</v>
      </c>
      <c r="C72" s="487"/>
      <c r="D72" s="71"/>
      <c r="E72" s="483">
        <f t="shared" ref="E72:N72" si="16">ROUND(SUM(D71*E16+E71*E17)/12,4)</f>
        <v>0</v>
      </c>
      <c r="F72" s="483">
        <f t="shared" si="16"/>
        <v>0</v>
      </c>
      <c r="G72" s="483">
        <f t="shared" si="16"/>
        <v>0</v>
      </c>
      <c r="H72" s="483">
        <f t="shared" si="16"/>
        <v>0</v>
      </c>
      <c r="I72" s="483">
        <f t="shared" si="16"/>
        <v>0</v>
      </c>
      <c r="J72" s="483">
        <f t="shared" si="16"/>
        <v>0</v>
      </c>
      <c r="K72" s="483">
        <f t="shared" si="16"/>
        <v>0</v>
      </c>
      <c r="L72" s="483">
        <f t="shared" si="16"/>
        <v>0</v>
      </c>
      <c r="M72" s="483">
        <f t="shared" si="16"/>
        <v>0</v>
      </c>
      <c r="N72" s="483">
        <f t="shared" si="16"/>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2">
        <f>'1.  LRAMVA Summary'!B37</f>
        <v>0</v>
      </c>
      <c r="C74" s="814">
        <f>'2. LRAMVA Threshold'!L43</f>
        <v>0</v>
      </c>
      <c r="D74" s="46"/>
      <c r="E74" s="46"/>
      <c r="F74" s="46"/>
      <c r="G74" s="46"/>
      <c r="H74" s="46"/>
      <c r="I74" s="46"/>
      <c r="J74" s="46"/>
      <c r="K74" s="46"/>
      <c r="L74" s="46"/>
      <c r="M74" s="46"/>
      <c r="N74" s="46"/>
      <c r="O74" s="69"/>
    </row>
    <row r="75" spans="1:15" s="18" customFormat="1" outlineLevel="1">
      <c r="A75" s="4"/>
      <c r="B75" s="534" t="s">
        <v>511</v>
      </c>
      <c r="C75" s="812"/>
      <c r="D75" s="46"/>
      <c r="E75" s="46"/>
      <c r="F75" s="46"/>
      <c r="G75" s="46"/>
      <c r="H75" s="46"/>
      <c r="I75" s="46"/>
      <c r="J75" s="46"/>
      <c r="K75" s="46"/>
      <c r="L75" s="46"/>
      <c r="M75" s="46"/>
      <c r="N75" s="46"/>
      <c r="O75" s="69"/>
    </row>
    <row r="76" spans="1:15" s="18" customFormat="1" outlineLevel="1">
      <c r="A76" s="4"/>
      <c r="B76" s="534" t="s">
        <v>512</v>
      </c>
      <c r="C76" s="812"/>
      <c r="D76" s="46"/>
      <c r="E76" s="46"/>
      <c r="F76" s="46"/>
      <c r="G76" s="46"/>
      <c r="H76" s="46"/>
      <c r="I76" s="46"/>
      <c r="J76" s="46"/>
      <c r="K76" s="46"/>
      <c r="L76" s="46"/>
      <c r="M76" s="46"/>
      <c r="N76" s="46"/>
      <c r="O76" s="69"/>
    </row>
    <row r="77" spans="1:15" s="18" customFormat="1" outlineLevel="1">
      <c r="A77" s="4"/>
      <c r="B77" s="534" t="s">
        <v>490</v>
      </c>
      <c r="C77" s="812"/>
      <c r="D77" s="46"/>
      <c r="E77" s="46"/>
      <c r="F77" s="46"/>
      <c r="G77" s="46"/>
      <c r="H77" s="46"/>
      <c r="I77" s="46"/>
      <c r="J77" s="46"/>
      <c r="K77" s="46"/>
      <c r="L77" s="46"/>
      <c r="M77" s="46"/>
      <c r="N77" s="46"/>
      <c r="O77" s="69"/>
    </row>
    <row r="78" spans="1:15" s="18" customFormat="1">
      <c r="A78" s="4"/>
      <c r="B78" s="534" t="s">
        <v>513</v>
      </c>
      <c r="C78" s="815"/>
      <c r="D78" s="65">
        <f>SUM(D74:D77)</f>
        <v>0</v>
      </c>
      <c r="E78" s="65">
        <f>SUM(E74:E77)</f>
        <v>0</v>
      </c>
      <c r="F78" s="65">
        <f t="shared" ref="F78:N78" si="17">SUM(F74:F77)</f>
        <v>0</v>
      </c>
      <c r="G78" s="65">
        <f t="shared" si="17"/>
        <v>0</v>
      </c>
      <c r="H78" s="65">
        <f t="shared" si="17"/>
        <v>0</v>
      </c>
      <c r="I78" s="65">
        <f t="shared" si="17"/>
        <v>0</v>
      </c>
      <c r="J78" s="65">
        <f t="shared" si="17"/>
        <v>0</v>
      </c>
      <c r="K78" s="65">
        <f t="shared" si="17"/>
        <v>0</v>
      </c>
      <c r="L78" s="65">
        <f t="shared" si="17"/>
        <v>0</v>
      </c>
      <c r="M78" s="65">
        <f t="shared" si="17"/>
        <v>0</v>
      </c>
      <c r="N78" s="65">
        <f t="shared" si="17"/>
        <v>0</v>
      </c>
      <c r="O78" s="77"/>
    </row>
    <row r="79" spans="1:15" s="14" customFormat="1">
      <c r="A79" s="72"/>
      <c r="B79" s="491" t="s">
        <v>514</v>
      </c>
      <c r="C79" s="487"/>
      <c r="D79" s="71"/>
      <c r="E79" s="483">
        <f t="shared" ref="E79:N79" si="18">ROUND(SUM(D78*E16+E78*E17)/12,4)</f>
        <v>0</v>
      </c>
      <c r="F79" s="483">
        <f t="shared" si="18"/>
        <v>0</v>
      </c>
      <c r="G79" s="483">
        <f t="shared" si="18"/>
        <v>0</v>
      </c>
      <c r="H79" s="483">
        <f t="shared" si="18"/>
        <v>0</v>
      </c>
      <c r="I79" s="483">
        <f t="shared" si="18"/>
        <v>0</v>
      </c>
      <c r="J79" s="483">
        <f t="shared" si="18"/>
        <v>0</v>
      </c>
      <c r="K79" s="483">
        <f t="shared" si="18"/>
        <v>0</v>
      </c>
      <c r="L79" s="483">
        <f t="shared" si="18"/>
        <v>0</v>
      </c>
      <c r="M79" s="483">
        <f t="shared" si="18"/>
        <v>0</v>
      </c>
      <c r="N79" s="483">
        <f t="shared" si="18"/>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2">
        <f>'1.  LRAMVA Summary'!B38</f>
        <v>0</v>
      </c>
      <c r="C81" s="814">
        <f>'2. LRAMVA Threshold'!M43</f>
        <v>0</v>
      </c>
      <c r="D81" s="46"/>
      <c r="E81" s="46"/>
      <c r="F81" s="46"/>
      <c r="G81" s="46"/>
      <c r="H81" s="46"/>
      <c r="I81" s="46"/>
      <c r="J81" s="46"/>
      <c r="K81" s="46"/>
      <c r="L81" s="46"/>
      <c r="M81" s="46"/>
      <c r="N81" s="46"/>
      <c r="O81" s="69"/>
    </row>
    <row r="82" spans="1:15" s="18" customFormat="1" outlineLevel="1">
      <c r="A82" s="4"/>
      <c r="B82" s="534" t="s">
        <v>511</v>
      </c>
      <c r="C82" s="812"/>
      <c r="D82" s="46"/>
      <c r="E82" s="46"/>
      <c r="F82" s="46"/>
      <c r="G82" s="46"/>
      <c r="H82" s="46"/>
      <c r="I82" s="46"/>
      <c r="J82" s="46"/>
      <c r="K82" s="46"/>
      <c r="L82" s="46"/>
      <c r="M82" s="46"/>
      <c r="N82" s="46"/>
      <c r="O82" s="69"/>
    </row>
    <row r="83" spans="1:15" s="18" customFormat="1" outlineLevel="1">
      <c r="A83" s="4"/>
      <c r="B83" s="534" t="s">
        <v>512</v>
      </c>
      <c r="C83" s="812"/>
      <c r="D83" s="46"/>
      <c r="E83" s="46"/>
      <c r="F83" s="46"/>
      <c r="G83" s="46"/>
      <c r="H83" s="46"/>
      <c r="I83" s="46"/>
      <c r="J83" s="46"/>
      <c r="K83" s="46"/>
      <c r="L83" s="46"/>
      <c r="M83" s="46"/>
      <c r="N83" s="46"/>
      <c r="O83" s="69"/>
    </row>
    <row r="84" spans="1:15" s="18" customFormat="1" outlineLevel="1">
      <c r="A84" s="4"/>
      <c r="B84" s="534" t="s">
        <v>490</v>
      </c>
      <c r="C84" s="812"/>
      <c r="D84" s="46"/>
      <c r="E84" s="46"/>
      <c r="F84" s="46"/>
      <c r="G84" s="46"/>
      <c r="H84" s="46"/>
      <c r="I84" s="46"/>
      <c r="J84" s="46"/>
      <c r="K84" s="46"/>
      <c r="L84" s="46"/>
      <c r="M84" s="46"/>
      <c r="N84" s="46"/>
      <c r="O84" s="69"/>
    </row>
    <row r="85" spans="1:15" s="18" customFormat="1">
      <c r="A85" s="4"/>
      <c r="B85" s="534" t="s">
        <v>513</v>
      </c>
      <c r="C85" s="815"/>
      <c r="D85" s="65">
        <f>SUM(D81:D84)</f>
        <v>0</v>
      </c>
      <c r="E85" s="65">
        <f>SUM(E81:E84)</f>
        <v>0</v>
      </c>
      <c r="F85" s="65">
        <f t="shared" ref="F85:N85" si="19">SUM(F81:F84)</f>
        <v>0</v>
      </c>
      <c r="G85" s="65">
        <f t="shared" si="19"/>
        <v>0</v>
      </c>
      <c r="H85" s="65">
        <f t="shared" si="19"/>
        <v>0</v>
      </c>
      <c r="I85" s="65">
        <f t="shared" si="19"/>
        <v>0</v>
      </c>
      <c r="J85" s="65">
        <f t="shared" si="19"/>
        <v>0</v>
      </c>
      <c r="K85" s="65">
        <f t="shared" si="19"/>
        <v>0</v>
      </c>
      <c r="L85" s="65">
        <f t="shared" si="19"/>
        <v>0</v>
      </c>
      <c r="M85" s="65">
        <f t="shared" si="19"/>
        <v>0</v>
      </c>
      <c r="N85" s="65">
        <f t="shared" si="19"/>
        <v>0</v>
      </c>
      <c r="O85" s="77"/>
    </row>
    <row r="86" spans="1:15" s="14" customFormat="1">
      <c r="A86" s="72"/>
      <c r="B86" s="491" t="s">
        <v>514</v>
      </c>
      <c r="C86" s="487"/>
      <c r="D86" s="71"/>
      <c r="E86" s="483">
        <f t="shared" ref="E86:N86" si="20">ROUND(SUM(D85*E16+E85*E17)/12,4)</f>
        <v>0</v>
      </c>
      <c r="F86" s="483">
        <f t="shared" si="20"/>
        <v>0</v>
      </c>
      <c r="G86" s="483">
        <f t="shared" si="20"/>
        <v>0</v>
      </c>
      <c r="H86" s="483">
        <f t="shared" si="20"/>
        <v>0</v>
      </c>
      <c r="I86" s="483">
        <f t="shared" si="20"/>
        <v>0</v>
      </c>
      <c r="J86" s="483">
        <f t="shared" si="20"/>
        <v>0</v>
      </c>
      <c r="K86" s="483">
        <f t="shared" si="20"/>
        <v>0</v>
      </c>
      <c r="L86" s="483">
        <f t="shared" si="20"/>
        <v>0</v>
      </c>
      <c r="M86" s="483">
        <f t="shared" si="20"/>
        <v>0</v>
      </c>
      <c r="N86" s="483">
        <f t="shared" si="20"/>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2">
        <f>'1.  LRAMVA Summary'!B39</f>
        <v>0</v>
      </c>
      <c r="C88" s="814">
        <f>'2. LRAMVA Threshold'!N43</f>
        <v>0</v>
      </c>
      <c r="D88" s="46"/>
      <c r="E88" s="46"/>
      <c r="F88" s="46"/>
      <c r="G88" s="46"/>
      <c r="H88" s="46"/>
      <c r="I88" s="46"/>
      <c r="J88" s="46"/>
      <c r="K88" s="46"/>
      <c r="L88" s="46"/>
      <c r="M88" s="46"/>
      <c r="N88" s="46"/>
      <c r="O88" s="69"/>
    </row>
    <row r="89" spans="1:15" s="18" customFormat="1" outlineLevel="1">
      <c r="A89" s="4"/>
      <c r="B89" s="534" t="s">
        <v>511</v>
      </c>
      <c r="C89" s="812"/>
      <c r="D89" s="46"/>
      <c r="E89" s="46"/>
      <c r="F89" s="46"/>
      <c r="G89" s="46"/>
      <c r="H89" s="46"/>
      <c r="I89" s="46"/>
      <c r="J89" s="46"/>
      <c r="K89" s="46"/>
      <c r="L89" s="46"/>
      <c r="M89" s="46"/>
      <c r="N89" s="46"/>
      <c r="O89" s="69"/>
    </row>
    <row r="90" spans="1:15" s="18" customFormat="1" outlineLevel="1">
      <c r="A90" s="4"/>
      <c r="B90" s="534" t="s">
        <v>512</v>
      </c>
      <c r="C90" s="812"/>
      <c r="D90" s="46"/>
      <c r="E90" s="46"/>
      <c r="F90" s="46"/>
      <c r="G90" s="46"/>
      <c r="H90" s="46"/>
      <c r="I90" s="46"/>
      <c r="J90" s="46"/>
      <c r="K90" s="46"/>
      <c r="L90" s="46"/>
      <c r="M90" s="46"/>
      <c r="N90" s="46"/>
      <c r="O90" s="69"/>
    </row>
    <row r="91" spans="1:15" s="18" customFormat="1" outlineLevel="1">
      <c r="A91" s="4"/>
      <c r="B91" s="534" t="s">
        <v>490</v>
      </c>
      <c r="C91" s="812"/>
      <c r="D91" s="46"/>
      <c r="E91" s="46"/>
      <c r="F91" s="46"/>
      <c r="G91" s="46"/>
      <c r="H91" s="46"/>
      <c r="I91" s="46"/>
      <c r="J91" s="46"/>
      <c r="K91" s="46"/>
      <c r="L91" s="46"/>
      <c r="M91" s="46"/>
      <c r="N91" s="46"/>
      <c r="O91" s="69"/>
    </row>
    <row r="92" spans="1:15" s="18" customFormat="1">
      <c r="A92" s="4"/>
      <c r="B92" s="534" t="s">
        <v>513</v>
      </c>
      <c r="C92" s="815"/>
      <c r="D92" s="65">
        <f>SUM(D88:D91)</f>
        <v>0</v>
      </c>
      <c r="E92" s="65">
        <f>SUM(E88:E91)</f>
        <v>0</v>
      </c>
      <c r="F92" s="65">
        <f t="shared" ref="F92:N92" si="21">SUM(F88:F91)</f>
        <v>0</v>
      </c>
      <c r="G92" s="65">
        <f t="shared" si="21"/>
        <v>0</v>
      </c>
      <c r="H92" s="65">
        <f t="shared" si="21"/>
        <v>0</v>
      </c>
      <c r="I92" s="65">
        <f t="shared" si="21"/>
        <v>0</v>
      </c>
      <c r="J92" s="65">
        <f t="shared" si="21"/>
        <v>0</v>
      </c>
      <c r="K92" s="65">
        <f t="shared" si="21"/>
        <v>0</v>
      </c>
      <c r="L92" s="65">
        <f t="shared" si="21"/>
        <v>0</v>
      </c>
      <c r="M92" s="65">
        <f t="shared" si="21"/>
        <v>0</v>
      </c>
      <c r="N92" s="65">
        <f t="shared" si="21"/>
        <v>0</v>
      </c>
      <c r="O92" s="77"/>
    </row>
    <row r="93" spans="1:15" s="14" customFormat="1">
      <c r="A93" s="72"/>
      <c r="B93" s="491" t="s">
        <v>514</v>
      </c>
      <c r="C93" s="487"/>
      <c r="D93" s="71"/>
      <c r="E93" s="483">
        <f t="shared" ref="E93:N93" si="22">ROUND(SUM(D92*E16+E92*E17)/12,4)</f>
        <v>0</v>
      </c>
      <c r="F93" s="483">
        <f t="shared" si="22"/>
        <v>0</v>
      </c>
      <c r="G93" s="483">
        <f t="shared" si="22"/>
        <v>0</v>
      </c>
      <c r="H93" s="483">
        <f t="shared" si="22"/>
        <v>0</v>
      </c>
      <c r="I93" s="483">
        <f t="shared" si="22"/>
        <v>0</v>
      </c>
      <c r="J93" s="483">
        <f t="shared" si="22"/>
        <v>0</v>
      </c>
      <c r="K93" s="483">
        <f t="shared" si="22"/>
        <v>0</v>
      </c>
      <c r="L93" s="483">
        <f t="shared" si="22"/>
        <v>0</v>
      </c>
      <c r="M93" s="483">
        <f t="shared" si="22"/>
        <v>0</v>
      </c>
      <c r="N93" s="483">
        <f t="shared" si="22"/>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2">
        <f>'1.  LRAMVA Summary'!B40</f>
        <v>0</v>
      </c>
      <c r="C95" s="814">
        <f>'2. LRAMVA Threshold'!O43</f>
        <v>0</v>
      </c>
      <c r="D95" s="46"/>
      <c r="E95" s="46"/>
      <c r="F95" s="46"/>
      <c r="G95" s="46"/>
      <c r="H95" s="46"/>
      <c r="I95" s="46"/>
      <c r="J95" s="46"/>
      <c r="K95" s="46"/>
      <c r="L95" s="46"/>
      <c r="M95" s="46"/>
      <c r="N95" s="46"/>
      <c r="O95" s="69"/>
    </row>
    <row r="96" spans="1:15" s="18" customFormat="1" outlineLevel="1">
      <c r="A96" s="4"/>
      <c r="B96" s="534" t="s">
        <v>511</v>
      </c>
      <c r="C96" s="812"/>
      <c r="D96" s="46"/>
      <c r="E96" s="46"/>
      <c r="F96" s="46"/>
      <c r="G96" s="46"/>
      <c r="H96" s="46"/>
      <c r="I96" s="46"/>
      <c r="J96" s="46"/>
      <c r="K96" s="46"/>
      <c r="L96" s="46"/>
      <c r="M96" s="46"/>
      <c r="N96" s="46"/>
      <c r="O96" s="69"/>
    </row>
    <row r="97" spans="1:15" s="18" customFormat="1" outlineLevel="1">
      <c r="A97" s="4"/>
      <c r="B97" s="534" t="s">
        <v>512</v>
      </c>
      <c r="C97" s="812"/>
      <c r="D97" s="46"/>
      <c r="E97" s="46"/>
      <c r="F97" s="46"/>
      <c r="G97" s="46"/>
      <c r="H97" s="46"/>
      <c r="I97" s="46"/>
      <c r="J97" s="46"/>
      <c r="K97" s="46"/>
      <c r="L97" s="46"/>
      <c r="M97" s="46"/>
      <c r="N97" s="46"/>
      <c r="O97" s="69"/>
    </row>
    <row r="98" spans="1:15" s="18" customFormat="1" outlineLevel="1">
      <c r="A98" s="4"/>
      <c r="B98" s="534" t="s">
        <v>490</v>
      </c>
      <c r="C98" s="812"/>
      <c r="D98" s="46"/>
      <c r="E98" s="46"/>
      <c r="F98" s="46"/>
      <c r="G98" s="46"/>
      <c r="H98" s="46"/>
      <c r="I98" s="46"/>
      <c r="J98" s="46"/>
      <c r="K98" s="46"/>
      <c r="L98" s="46"/>
      <c r="M98" s="46"/>
      <c r="N98" s="46"/>
      <c r="O98" s="69"/>
    </row>
    <row r="99" spans="1:15" s="18" customFormat="1">
      <c r="A99" s="4"/>
      <c r="B99" s="534" t="s">
        <v>513</v>
      </c>
      <c r="C99" s="815"/>
      <c r="D99" s="65">
        <f>SUM(D95:D98)</f>
        <v>0</v>
      </c>
      <c r="E99" s="65">
        <f>SUM(E95:E98)</f>
        <v>0</v>
      </c>
      <c r="F99" s="65">
        <f t="shared" ref="F99:N99" si="23">SUM(F95:F98)</f>
        <v>0</v>
      </c>
      <c r="G99" s="65">
        <f t="shared" si="23"/>
        <v>0</v>
      </c>
      <c r="H99" s="65">
        <f t="shared" si="23"/>
        <v>0</v>
      </c>
      <c r="I99" s="65">
        <f t="shared" si="23"/>
        <v>0</v>
      </c>
      <c r="J99" s="65">
        <f t="shared" si="23"/>
        <v>0</v>
      </c>
      <c r="K99" s="65">
        <f t="shared" si="23"/>
        <v>0</v>
      </c>
      <c r="L99" s="65">
        <f t="shared" si="23"/>
        <v>0</v>
      </c>
      <c r="M99" s="65">
        <f t="shared" si="23"/>
        <v>0</v>
      </c>
      <c r="N99" s="65">
        <f t="shared" si="23"/>
        <v>0</v>
      </c>
      <c r="O99" s="77"/>
    </row>
    <row r="100" spans="1:15" s="14" customFormat="1">
      <c r="A100" s="72"/>
      <c r="B100" s="491" t="s">
        <v>514</v>
      </c>
      <c r="C100" s="487"/>
      <c r="D100" s="71"/>
      <c r="E100" s="483">
        <f t="shared" ref="E100:N100" si="24">ROUND(SUM(D99*E16+E99*E17)/12,4)</f>
        <v>0</v>
      </c>
      <c r="F100" s="483">
        <f t="shared" si="24"/>
        <v>0</v>
      </c>
      <c r="G100" s="483">
        <f t="shared" si="24"/>
        <v>0</v>
      </c>
      <c r="H100" s="483">
        <f t="shared" si="24"/>
        <v>0</v>
      </c>
      <c r="I100" s="483">
        <f t="shared" si="24"/>
        <v>0</v>
      </c>
      <c r="J100" s="483">
        <f t="shared" si="24"/>
        <v>0</v>
      </c>
      <c r="K100" s="483">
        <f t="shared" si="24"/>
        <v>0</v>
      </c>
      <c r="L100" s="483">
        <f t="shared" si="24"/>
        <v>0</v>
      </c>
      <c r="M100" s="483">
        <f t="shared" si="24"/>
        <v>0</v>
      </c>
      <c r="N100" s="483">
        <f t="shared" si="24"/>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2">
        <f>'1.  LRAMVA Summary'!B41</f>
        <v>0</v>
      </c>
      <c r="C102" s="814">
        <f>'2. LRAMVA Threshold'!P43</f>
        <v>0</v>
      </c>
      <c r="D102" s="46"/>
      <c r="E102" s="46"/>
      <c r="F102" s="46"/>
      <c r="G102" s="46"/>
      <c r="H102" s="46"/>
      <c r="I102" s="46"/>
      <c r="J102" s="46"/>
      <c r="K102" s="46"/>
      <c r="L102" s="46"/>
      <c r="M102" s="46"/>
      <c r="N102" s="46"/>
      <c r="O102" s="69"/>
    </row>
    <row r="103" spans="1:15" s="18" customFormat="1" outlineLevel="1">
      <c r="A103" s="4"/>
      <c r="B103" s="534" t="s">
        <v>511</v>
      </c>
      <c r="C103" s="812"/>
      <c r="D103" s="46"/>
      <c r="E103" s="46"/>
      <c r="F103" s="46"/>
      <c r="G103" s="46"/>
      <c r="H103" s="46"/>
      <c r="I103" s="46"/>
      <c r="J103" s="46"/>
      <c r="K103" s="46"/>
      <c r="L103" s="46"/>
      <c r="M103" s="46"/>
      <c r="N103" s="46"/>
      <c r="O103" s="69"/>
    </row>
    <row r="104" spans="1:15" s="18" customFormat="1" outlineLevel="1">
      <c r="A104" s="4"/>
      <c r="B104" s="534" t="s">
        <v>512</v>
      </c>
      <c r="C104" s="812"/>
      <c r="D104" s="46"/>
      <c r="E104" s="46"/>
      <c r="F104" s="46"/>
      <c r="G104" s="46"/>
      <c r="H104" s="46"/>
      <c r="I104" s="46"/>
      <c r="J104" s="46"/>
      <c r="K104" s="46"/>
      <c r="L104" s="46"/>
      <c r="M104" s="46"/>
      <c r="N104" s="46"/>
      <c r="O104" s="69"/>
    </row>
    <row r="105" spans="1:15" s="18" customFormat="1" outlineLevel="1">
      <c r="A105" s="4"/>
      <c r="B105" s="534" t="s">
        <v>490</v>
      </c>
      <c r="C105" s="812"/>
      <c r="D105" s="46"/>
      <c r="E105" s="46"/>
      <c r="F105" s="46"/>
      <c r="G105" s="46"/>
      <c r="H105" s="46"/>
      <c r="I105" s="46"/>
      <c r="J105" s="46"/>
      <c r="K105" s="46"/>
      <c r="L105" s="46"/>
      <c r="M105" s="46"/>
      <c r="N105" s="46"/>
      <c r="O105" s="69"/>
    </row>
    <row r="106" spans="1:15" s="18" customFormat="1">
      <c r="A106" s="4"/>
      <c r="B106" s="534" t="s">
        <v>513</v>
      </c>
      <c r="C106" s="815"/>
      <c r="D106" s="65">
        <f>SUM(D102:D105)</f>
        <v>0</v>
      </c>
      <c r="E106" s="65">
        <f>SUM(E102:E105)</f>
        <v>0</v>
      </c>
      <c r="F106" s="65">
        <f>SUM(F102:F105)</f>
        <v>0</v>
      </c>
      <c r="G106" s="65">
        <f t="shared" ref="G106:N106" si="25">SUM(G102:G105)</f>
        <v>0</v>
      </c>
      <c r="H106" s="65">
        <f t="shared" si="25"/>
        <v>0</v>
      </c>
      <c r="I106" s="65">
        <f t="shared" si="25"/>
        <v>0</v>
      </c>
      <c r="J106" s="65">
        <f t="shared" si="25"/>
        <v>0</v>
      </c>
      <c r="K106" s="65">
        <f t="shared" si="25"/>
        <v>0</v>
      </c>
      <c r="L106" s="65">
        <f t="shared" si="25"/>
        <v>0</v>
      </c>
      <c r="M106" s="65">
        <f t="shared" si="25"/>
        <v>0</v>
      </c>
      <c r="N106" s="65">
        <f t="shared" si="25"/>
        <v>0</v>
      </c>
      <c r="O106" s="77"/>
    </row>
    <row r="107" spans="1:15" s="14" customFormat="1">
      <c r="A107" s="72"/>
      <c r="B107" s="491" t="s">
        <v>514</v>
      </c>
      <c r="C107" s="487"/>
      <c r="D107" s="71"/>
      <c r="E107" s="483">
        <f t="shared" ref="E107:N107" si="26">ROUND(SUM(D106*E16+E106*E17)/12,4)</f>
        <v>0</v>
      </c>
      <c r="F107" s="483">
        <f t="shared" si="26"/>
        <v>0</v>
      </c>
      <c r="G107" s="483">
        <f t="shared" si="26"/>
        <v>0</v>
      </c>
      <c r="H107" s="483">
        <f t="shared" si="26"/>
        <v>0</v>
      </c>
      <c r="I107" s="483">
        <f t="shared" si="26"/>
        <v>0</v>
      </c>
      <c r="J107" s="483">
        <f t="shared" si="26"/>
        <v>0</v>
      </c>
      <c r="K107" s="483">
        <f t="shared" si="26"/>
        <v>0</v>
      </c>
      <c r="L107" s="483">
        <f t="shared" si="26"/>
        <v>0</v>
      </c>
      <c r="M107" s="483">
        <f t="shared" si="26"/>
        <v>0</v>
      </c>
      <c r="N107" s="483">
        <f t="shared" si="26"/>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2">
        <f>'1.  LRAMVA Summary'!B42</f>
        <v>0</v>
      </c>
      <c r="C109" s="814">
        <f>'2. LRAMVA Threshold'!Q43</f>
        <v>0</v>
      </c>
      <c r="D109" s="46"/>
      <c r="E109" s="46"/>
      <c r="F109" s="46"/>
      <c r="G109" s="46"/>
      <c r="H109" s="46"/>
      <c r="I109" s="46"/>
      <c r="J109" s="46"/>
      <c r="K109" s="46"/>
      <c r="L109" s="46"/>
      <c r="M109" s="46"/>
      <c r="N109" s="46"/>
      <c r="O109" s="69"/>
    </row>
    <row r="110" spans="1:15" s="18" customFormat="1" outlineLevel="1">
      <c r="A110" s="4"/>
      <c r="B110" s="534" t="s">
        <v>511</v>
      </c>
      <c r="C110" s="812"/>
      <c r="D110" s="46"/>
      <c r="E110" s="46"/>
      <c r="F110" s="46"/>
      <c r="G110" s="46"/>
      <c r="H110" s="46"/>
      <c r="I110" s="46"/>
      <c r="J110" s="46"/>
      <c r="K110" s="46"/>
      <c r="L110" s="46"/>
      <c r="M110" s="46"/>
      <c r="N110" s="46"/>
      <c r="O110" s="69"/>
    </row>
    <row r="111" spans="1:15" s="18" customFormat="1" outlineLevel="1">
      <c r="A111" s="4"/>
      <c r="B111" s="534" t="s">
        <v>512</v>
      </c>
      <c r="C111" s="812"/>
      <c r="D111" s="46"/>
      <c r="E111" s="46"/>
      <c r="F111" s="46"/>
      <c r="G111" s="46"/>
      <c r="H111" s="46"/>
      <c r="I111" s="46"/>
      <c r="J111" s="46"/>
      <c r="K111" s="46"/>
      <c r="L111" s="46"/>
      <c r="M111" s="46"/>
      <c r="N111" s="46"/>
      <c r="O111" s="69"/>
    </row>
    <row r="112" spans="1:15" s="18" customFormat="1" outlineLevel="1">
      <c r="A112" s="4"/>
      <c r="B112" s="534" t="s">
        <v>490</v>
      </c>
      <c r="C112" s="812"/>
      <c r="D112" s="46"/>
      <c r="E112" s="46"/>
      <c r="F112" s="46"/>
      <c r="G112" s="46"/>
      <c r="H112" s="46"/>
      <c r="I112" s="46"/>
      <c r="J112" s="46"/>
      <c r="K112" s="46"/>
      <c r="L112" s="46"/>
      <c r="M112" s="46"/>
      <c r="N112" s="46"/>
      <c r="O112" s="69"/>
    </row>
    <row r="113" spans="1:17" s="18" customFormat="1">
      <c r="A113" s="4"/>
      <c r="B113" s="534" t="s">
        <v>513</v>
      </c>
      <c r="C113" s="815"/>
      <c r="D113" s="65">
        <f>SUM(D109:D112)</f>
        <v>0</v>
      </c>
      <c r="E113" s="65">
        <f>SUM(E109:E112)</f>
        <v>0</v>
      </c>
      <c r="F113" s="65">
        <f>SUM(F109:F112)</f>
        <v>0</v>
      </c>
      <c r="G113" s="65">
        <f>SUM(G109:G112)</f>
        <v>0</v>
      </c>
      <c r="H113" s="65">
        <f t="shared" ref="H113:N113" si="27">SUM(H109:H112)</f>
        <v>0</v>
      </c>
      <c r="I113" s="65">
        <f t="shared" si="27"/>
        <v>0</v>
      </c>
      <c r="J113" s="65">
        <f t="shared" si="27"/>
        <v>0</v>
      </c>
      <c r="K113" s="65">
        <f t="shared" si="27"/>
        <v>0</v>
      </c>
      <c r="L113" s="65">
        <f t="shared" si="27"/>
        <v>0</v>
      </c>
      <c r="M113" s="65">
        <f t="shared" si="27"/>
        <v>0</v>
      </c>
      <c r="N113" s="65">
        <f t="shared" si="27"/>
        <v>0</v>
      </c>
      <c r="O113" s="77"/>
    </row>
    <row r="114" spans="1:17" s="14" customFormat="1">
      <c r="A114" s="72"/>
      <c r="B114" s="491" t="s">
        <v>514</v>
      </c>
      <c r="C114" s="487"/>
      <c r="D114" s="71"/>
      <c r="E114" s="483">
        <f t="shared" ref="E114:N114" si="28">ROUND(SUM(D113*E16+E113*E17)/12,4)</f>
        <v>0</v>
      </c>
      <c r="F114" s="483">
        <f t="shared" si="28"/>
        <v>0</v>
      </c>
      <c r="G114" s="483">
        <f t="shared" si="28"/>
        <v>0</v>
      </c>
      <c r="H114" s="483">
        <f t="shared" si="28"/>
        <v>0</v>
      </c>
      <c r="I114" s="483">
        <f t="shared" si="28"/>
        <v>0</v>
      </c>
      <c r="J114" s="483">
        <f t="shared" si="28"/>
        <v>0</v>
      </c>
      <c r="K114" s="483">
        <f t="shared" si="28"/>
        <v>0</v>
      </c>
      <c r="L114" s="483">
        <f t="shared" si="28"/>
        <v>0</v>
      </c>
      <c r="M114" s="483">
        <f t="shared" si="28"/>
        <v>0</v>
      </c>
      <c r="N114" s="483">
        <f t="shared" si="28"/>
        <v>0</v>
      </c>
      <c r="O114" s="488"/>
    </row>
    <row r="115" spans="1:17" s="70" customFormat="1">
      <c r="A115" s="72"/>
      <c r="B115" s="74"/>
      <c r="C115" s="81"/>
      <c r="D115" s="75"/>
      <c r="E115" s="75"/>
      <c r="F115" s="75"/>
      <c r="G115" s="75"/>
      <c r="H115" s="75"/>
      <c r="I115" s="75"/>
      <c r="J115" s="75"/>
      <c r="K115" s="494"/>
      <c r="L115" s="495"/>
      <c r="M115" s="495"/>
      <c r="N115" s="495"/>
      <c r="O115" s="496"/>
    </row>
    <row r="116" spans="1:17" s="3" customFormat="1" ht="21" customHeight="1">
      <c r="A116" s="4"/>
      <c r="B116" s="497" t="s">
        <v>612</v>
      </c>
      <c r="C116" s="98"/>
      <c r="D116" s="498"/>
      <c r="E116" s="498"/>
      <c r="F116" s="498"/>
      <c r="G116" s="498"/>
      <c r="H116" s="498"/>
      <c r="I116" s="498"/>
      <c r="J116" s="498"/>
      <c r="K116" s="498"/>
      <c r="L116" s="498"/>
      <c r="M116" s="498"/>
      <c r="N116" s="498"/>
      <c r="O116" s="498"/>
    </row>
    <row r="119" spans="1:17" ht="15.6">
      <c r="B119" s="118" t="s">
        <v>484</v>
      </c>
      <c r="J119" s="18"/>
    </row>
    <row r="120" spans="1:17" s="14" customFormat="1" ht="75.599999999999994" customHeight="1">
      <c r="A120" s="72"/>
      <c r="B120" s="819" t="s">
        <v>676</v>
      </c>
      <c r="C120" s="819"/>
      <c r="D120" s="819"/>
      <c r="E120" s="819"/>
      <c r="F120" s="819"/>
      <c r="G120" s="819"/>
      <c r="H120" s="819"/>
      <c r="I120" s="819"/>
      <c r="J120" s="819"/>
      <c r="K120" s="819"/>
      <c r="L120" s="819"/>
      <c r="M120" s="819"/>
      <c r="N120" s="819"/>
      <c r="O120" s="819"/>
      <c r="P120" s="819"/>
    </row>
    <row r="121" spans="1:17" s="18" customFormat="1" ht="9" customHeight="1">
      <c r="A121" s="4"/>
      <c r="B121" s="118"/>
      <c r="C121" s="78"/>
    </row>
    <row r="122" spans="1:17" ht="63.75" customHeight="1">
      <c r="B122" s="244" t="s">
        <v>234</v>
      </c>
      <c r="C122" s="244" t="str">
        <f>'1.  LRAMVA Summary'!D52</f>
        <v>R1 (kWh)</v>
      </c>
      <c r="D122" s="244" t="str">
        <f>'1.  LRAMVA Summary'!E52</f>
        <v>Seasonal (kWh)</v>
      </c>
      <c r="E122" s="244" t="str">
        <f>'1.  LRAMVA Summary'!F52</f>
        <v>R2 (kW)</v>
      </c>
      <c r="F122" s="244" t="str">
        <f>'1.  LRAMVA Summary'!G52</f>
        <v>Street Lights (kWh)</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f>'1.  LRAMVA Summary'!H53</f>
        <v>0</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c r="C124" s="679"/>
      <c r="D124" s="680"/>
      <c r="E124" s="681"/>
      <c r="F124" s="680"/>
      <c r="G124" s="681"/>
      <c r="H124" s="680"/>
      <c r="I124" s="681"/>
      <c r="J124" s="681"/>
      <c r="K124" s="681"/>
      <c r="L124" s="681"/>
      <c r="M124" s="681"/>
      <c r="N124" s="681"/>
      <c r="O124" s="681"/>
      <c r="P124" s="681"/>
    </row>
    <row r="125" spans="1:17">
      <c r="B125" s="500"/>
      <c r="C125" s="682"/>
      <c r="D125" s="683"/>
      <c r="E125" s="684"/>
      <c r="F125" s="683"/>
      <c r="G125" s="684"/>
      <c r="H125" s="683"/>
      <c r="I125" s="684"/>
      <c r="J125" s="684"/>
      <c r="K125" s="684"/>
      <c r="L125" s="684"/>
      <c r="M125" s="684"/>
      <c r="N125" s="684"/>
      <c r="O125" s="684"/>
      <c r="P125" s="684"/>
    </row>
    <row r="126" spans="1:17">
      <c r="B126" s="500"/>
      <c r="C126" s="682"/>
      <c r="D126" s="683"/>
      <c r="E126" s="684"/>
      <c r="F126" s="683"/>
      <c r="G126" s="684"/>
      <c r="H126" s="683"/>
      <c r="I126" s="684"/>
      <c r="J126" s="684"/>
      <c r="K126" s="684"/>
      <c r="L126" s="684"/>
      <c r="M126" s="684"/>
      <c r="N126" s="684"/>
      <c r="O126" s="684"/>
      <c r="P126" s="684"/>
    </row>
    <row r="127" spans="1:17">
      <c r="B127" s="500"/>
      <c r="C127" s="682"/>
      <c r="D127" s="683"/>
      <c r="E127" s="684"/>
      <c r="F127" s="683"/>
      <c r="G127" s="684"/>
      <c r="H127" s="683"/>
      <c r="I127" s="684"/>
      <c r="J127" s="684"/>
      <c r="K127" s="684"/>
      <c r="L127" s="684"/>
      <c r="M127" s="684"/>
      <c r="N127" s="684"/>
      <c r="O127" s="684"/>
      <c r="P127" s="684"/>
    </row>
    <row r="128" spans="1:17">
      <c r="B128" s="500">
        <v>2015</v>
      </c>
      <c r="C128" s="682">
        <f t="shared" ref="C128:C129" si="29">HLOOKUP(B128,$E$15:$O$114,9,FALSE)</f>
        <v>3.2800000000000003E-2</v>
      </c>
      <c r="D128" s="683">
        <f t="shared" ref="D128:D133" si="30">HLOOKUP(B128,$E$15:$O$114,16,FALSE)</f>
        <v>0.1464</v>
      </c>
      <c r="E128" s="684">
        <f t="shared" ref="E128:E133" si="31">HLOOKUP(B128,$E$15:$O$114,23,FALSE)</f>
        <v>3.1206</v>
      </c>
      <c r="F128" s="683">
        <f t="shared" ref="F128:F133" si="32">HLOOKUP(B128,$E$15:$O$114,30,FALSE)</f>
        <v>0.1769</v>
      </c>
      <c r="G128" s="684">
        <f t="shared" ref="G128:G132" si="33">HLOOKUP(B128,$E$15:$O$114,37,FALSE)</f>
        <v>0</v>
      </c>
      <c r="H128" s="683">
        <f t="shared" ref="H128:H133" si="34">HLOOKUP(B128,$E$15:$O$114,44,FALSE)</f>
        <v>0</v>
      </c>
      <c r="I128" s="684">
        <f t="shared" ref="I128:I133" si="35">HLOOKUP(B128,$E$15:$O$114,51,FALSE)</f>
        <v>0</v>
      </c>
      <c r="J128" s="684">
        <f t="shared" ref="J128:J133" si="36">HLOOKUP(B128,$E$15:$O$114,58,FALSE)</f>
        <v>0</v>
      </c>
      <c r="K128" s="684">
        <f t="shared" ref="K128:K133" si="37">HLOOKUP(B128,$E$15:$O$114,65,FALSE)</f>
        <v>0</v>
      </c>
      <c r="L128" s="684">
        <f t="shared" ref="L128:L133" si="38">HLOOKUP(B128,$E$15:$O$114,72,FALSE)</f>
        <v>0</v>
      </c>
      <c r="M128" s="684">
        <f t="shared" ref="M128:M133" si="39">HLOOKUP(B128,$E$15:$O$114,79,FALSE)</f>
        <v>0</v>
      </c>
      <c r="N128" s="684">
        <f t="shared" ref="N128:N133" si="40">HLOOKUP(B128,$E$15:$O$114,86,FALSE)</f>
        <v>0</v>
      </c>
      <c r="O128" s="684">
        <f t="shared" ref="O128:O133" si="41">HLOOKUP(B128,$E$15:$O$114,93,FALSE)</f>
        <v>0</v>
      </c>
      <c r="P128" s="684">
        <f t="shared" ref="P128:P133" si="42">HLOOKUP(B128,$E$15:$O$114,100,FALSE)</f>
        <v>0</v>
      </c>
    </row>
    <row r="129" spans="2:16">
      <c r="B129" s="500">
        <v>2016</v>
      </c>
      <c r="C129" s="682">
        <f t="shared" si="29"/>
        <v>3.2800000000000003E-2</v>
      </c>
      <c r="D129" s="683">
        <f t="shared" si="30"/>
        <v>0.15029999999999999</v>
      </c>
      <c r="E129" s="684">
        <f t="shared" si="31"/>
        <v>3.1166</v>
      </c>
      <c r="F129" s="683">
        <f t="shared" si="32"/>
        <v>0.17860000000000001</v>
      </c>
      <c r="G129" s="684">
        <f t="shared" si="33"/>
        <v>0</v>
      </c>
      <c r="H129" s="683">
        <f t="shared" si="34"/>
        <v>0</v>
      </c>
      <c r="I129" s="684">
        <f t="shared" si="35"/>
        <v>0</v>
      </c>
      <c r="J129" s="684">
        <f t="shared" si="36"/>
        <v>0</v>
      </c>
      <c r="K129" s="684">
        <f t="shared" si="37"/>
        <v>0</v>
      </c>
      <c r="L129" s="684">
        <f t="shared" si="38"/>
        <v>0</v>
      </c>
      <c r="M129" s="684">
        <f t="shared" si="39"/>
        <v>0</v>
      </c>
      <c r="N129" s="684">
        <f t="shared" si="40"/>
        <v>0</v>
      </c>
      <c r="O129" s="684">
        <f t="shared" si="41"/>
        <v>0</v>
      </c>
      <c r="P129" s="684">
        <f t="shared" si="42"/>
        <v>0</v>
      </c>
    </row>
    <row r="130" spans="2:16">
      <c r="B130" s="500">
        <v>2017</v>
      </c>
      <c r="C130" s="682">
        <f>HLOOKUP(B130,$E$15:$O$114,9,FALSE)</f>
        <v>3.1099999999999999E-2</v>
      </c>
      <c r="D130" s="683">
        <f t="shared" si="30"/>
        <v>0.14349999999999999</v>
      </c>
      <c r="E130" s="684">
        <f t="shared" si="31"/>
        <v>3.1690999999999998</v>
      </c>
      <c r="F130" s="683">
        <f t="shared" si="32"/>
        <v>0.21640000000000001</v>
      </c>
      <c r="G130" s="684">
        <f t="shared" si="33"/>
        <v>0</v>
      </c>
      <c r="H130" s="683">
        <f t="shared" si="34"/>
        <v>0</v>
      </c>
      <c r="I130" s="684">
        <f t="shared" si="35"/>
        <v>0</v>
      </c>
      <c r="J130" s="684">
        <f t="shared" si="36"/>
        <v>0</v>
      </c>
      <c r="K130" s="684">
        <f t="shared" si="37"/>
        <v>0</v>
      </c>
      <c r="L130" s="684">
        <f t="shared" si="38"/>
        <v>0</v>
      </c>
      <c r="M130" s="684">
        <f t="shared" si="39"/>
        <v>0</v>
      </c>
      <c r="N130" s="684">
        <f t="shared" si="40"/>
        <v>0</v>
      </c>
      <c r="O130" s="684">
        <f t="shared" si="41"/>
        <v>0</v>
      </c>
      <c r="P130" s="684">
        <f t="shared" si="42"/>
        <v>0</v>
      </c>
    </row>
    <row r="131" spans="2:16" hidden="1">
      <c r="B131" s="500">
        <v>2018</v>
      </c>
      <c r="C131" s="682">
        <f>HLOOKUP(B131,$E$15:$O$114,9,FALSE)</f>
        <v>2.98E-2</v>
      </c>
      <c r="D131" s="683">
        <f t="shared" si="30"/>
        <v>0.14019999999999999</v>
      </c>
      <c r="E131" s="684">
        <f t="shared" si="31"/>
        <v>3.2629000000000001</v>
      </c>
      <c r="F131" s="683">
        <f t="shared" si="32"/>
        <v>0.23899999999999999</v>
      </c>
      <c r="G131" s="684">
        <f t="shared" si="33"/>
        <v>0</v>
      </c>
      <c r="H131" s="683">
        <f t="shared" si="34"/>
        <v>0</v>
      </c>
      <c r="I131" s="684">
        <f t="shared" si="35"/>
        <v>0</v>
      </c>
      <c r="J131" s="684">
        <f t="shared" si="36"/>
        <v>0</v>
      </c>
      <c r="K131" s="684">
        <f t="shared" si="37"/>
        <v>0</v>
      </c>
      <c r="L131" s="684">
        <f t="shared" si="38"/>
        <v>0</v>
      </c>
      <c r="M131" s="684">
        <f t="shared" si="39"/>
        <v>0</v>
      </c>
      <c r="N131" s="684">
        <f t="shared" si="40"/>
        <v>0</v>
      </c>
      <c r="O131" s="684">
        <f t="shared" si="41"/>
        <v>0</v>
      </c>
      <c r="P131" s="684">
        <f t="shared" si="42"/>
        <v>0</v>
      </c>
    </row>
    <row r="132" spans="2:16" hidden="1">
      <c r="B132" s="500">
        <v>2019</v>
      </c>
      <c r="C132" s="682">
        <f>HLOOKUP(B132,$E$15:$O$114,9,FALSE)</f>
        <v>2.8299999999999999E-2</v>
      </c>
      <c r="D132" s="683">
        <f t="shared" si="30"/>
        <v>0.1338</v>
      </c>
      <c r="E132" s="684">
        <f t="shared" si="31"/>
        <v>3.3451</v>
      </c>
      <c r="F132" s="683">
        <f t="shared" si="32"/>
        <v>0.30840000000000001</v>
      </c>
      <c r="G132" s="684">
        <f t="shared" si="33"/>
        <v>0</v>
      </c>
      <c r="H132" s="683">
        <f t="shared" si="34"/>
        <v>0</v>
      </c>
      <c r="I132" s="684">
        <f t="shared" si="35"/>
        <v>0</v>
      </c>
      <c r="J132" s="684">
        <f t="shared" si="36"/>
        <v>0</v>
      </c>
      <c r="K132" s="684">
        <f t="shared" si="37"/>
        <v>0</v>
      </c>
      <c r="L132" s="684">
        <f t="shared" si="38"/>
        <v>0</v>
      </c>
      <c r="M132" s="684">
        <f t="shared" si="39"/>
        <v>0</v>
      </c>
      <c r="N132" s="684">
        <f t="shared" si="40"/>
        <v>0</v>
      </c>
      <c r="O132" s="684">
        <f t="shared" si="41"/>
        <v>0</v>
      </c>
      <c r="P132" s="684">
        <f t="shared" si="42"/>
        <v>0</v>
      </c>
    </row>
    <row r="133" spans="2:16" hidden="1">
      <c r="B133" s="501">
        <v>2020</v>
      </c>
      <c r="C133" s="685">
        <f>HLOOKUP(B133,$E$15:$O$114,9,FALSE)</f>
        <v>0</v>
      </c>
      <c r="D133" s="686">
        <f t="shared" si="30"/>
        <v>0</v>
      </c>
      <c r="E133" s="687">
        <f t="shared" si="31"/>
        <v>0</v>
      </c>
      <c r="F133" s="686">
        <f t="shared" si="32"/>
        <v>0</v>
      </c>
      <c r="G133" s="687">
        <f>HLOOKUP(B133,$E$15:$O$114,37,FALSE)</f>
        <v>0</v>
      </c>
      <c r="H133" s="686">
        <f t="shared" si="34"/>
        <v>0</v>
      </c>
      <c r="I133" s="687">
        <f t="shared" si="35"/>
        <v>0</v>
      </c>
      <c r="J133" s="687">
        <f t="shared" si="36"/>
        <v>0</v>
      </c>
      <c r="K133" s="687">
        <f t="shared" si="37"/>
        <v>0</v>
      </c>
      <c r="L133" s="687">
        <f t="shared" si="38"/>
        <v>0</v>
      </c>
      <c r="M133" s="687">
        <f t="shared" si="39"/>
        <v>0</v>
      </c>
      <c r="N133" s="687">
        <f t="shared" si="40"/>
        <v>0</v>
      </c>
      <c r="O133" s="687">
        <f t="shared" si="41"/>
        <v>0</v>
      </c>
      <c r="P133" s="687">
        <f t="shared" si="42"/>
        <v>0</v>
      </c>
    </row>
    <row r="134" spans="2:16" ht="18.75" customHeight="1">
      <c r="B134" s="497" t="s">
        <v>629</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1"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view="pageBreakPreview" zoomScale="60" zoomScaleNormal="90" workbookViewId="0">
      <selection activeCell="L26" sqref="L26"/>
    </sheetView>
  </sheetViews>
  <sheetFormatPr defaultColWidth="9.109375" defaultRowHeight="14.4"/>
  <cols>
    <col min="1" max="16384" width="9.109375" style="12"/>
  </cols>
  <sheetData>
    <row r="14" spans="2:24" ht="15.6">
      <c r="B14" s="586" t="s">
        <v>505</v>
      </c>
    </row>
    <row r="15" spans="2:24" ht="15.6">
      <c r="B15" s="586"/>
    </row>
    <row r="16" spans="2:24" s="666" customFormat="1" ht="28.5" customHeight="1">
      <c r="B16" s="820" t="s">
        <v>632</v>
      </c>
      <c r="C16" s="820"/>
      <c r="D16" s="820"/>
      <c r="E16" s="820"/>
      <c r="F16" s="820"/>
      <c r="G16" s="820"/>
      <c r="H16" s="820"/>
      <c r="I16" s="820"/>
      <c r="J16" s="820"/>
      <c r="K16" s="820"/>
      <c r="L16" s="820"/>
      <c r="M16" s="820"/>
      <c r="N16" s="820"/>
      <c r="O16" s="820"/>
      <c r="P16" s="820"/>
      <c r="Q16" s="820"/>
      <c r="R16" s="820"/>
      <c r="S16" s="820"/>
      <c r="T16" s="820"/>
      <c r="U16" s="820"/>
      <c r="V16" s="820"/>
      <c r="W16" s="820"/>
      <c r="X16" s="820"/>
    </row>
    <row r="18" spans="2:24" ht="56.25" customHeight="1">
      <c r="B18" s="821" t="s">
        <v>723</v>
      </c>
      <c r="C18" s="821"/>
      <c r="D18" s="821"/>
      <c r="E18" s="821"/>
      <c r="F18" s="821"/>
      <c r="G18" s="821"/>
      <c r="H18" s="821"/>
      <c r="I18" s="821"/>
      <c r="J18" s="821"/>
      <c r="K18" s="821"/>
      <c r="L18" s="821"/>
      <c r="M18" s="821"/>
      <c r="N18" s="821"/>
      <c r="O18" s="821"/>
      <c r="P18" s="821"/>
      <c r="Q18" s="821"/>
      <c r="R18" s="821"/>
      <c r="S18" s="821"/>
      <c r="T18" s="821"/>
      <c r="U18" s="821"/>
      <c r="V18" s="821"/>
      <c r="W18" s="821"/>
      <c r="X18" s="821"/>
    </row>
  </sheetData>
  <mergeCells count="2">
    <mergeCell ref="B16:X16"/>
    <mergeCell ref="B18:X18"/>
  </mergeCells>
  <pageMargins left="0.7" right="0.7" top="0.75" bottom="0.75" header="0.3" footer="0.3"/>
  <pageSetup scale="41"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Barber, Rodney</cp:lastModifiedBy>
  <cp:lastPrinted>2017-05-24T00:43:43Z</cp:lastPrinted>
  <dcterms:created xsi:type="dcterms:W3CDTF">2012-03-05T18:56:04Z</dcterms:created>
  <dcterms:modified xsi:type="dcterms:W3CDTF">2019-05-13T17:55:02Z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