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019 IRM Application\Interrogatories\Interrogatory Master\Models for Submission\"/>
    </mc:Choice>
  </mc:AlternateContent>
  <xr:revisionPtr revIDLastSave="0" documentId="8_{D46498AE-5336-42EF-A49D-705F4F2D7BF2}" xr6:coauthVersionLast="43" xr6:coauthVersionMax="43" xr10:uidLastSave="{00000000-0000-0000-0000-000000000000}"/>
  <bookViews>
    <workbookView xWindow="-120" yWindow="-120" windowWidth="29040" windowHeight="15840" tabRatio="855" activeTab="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 name="9. IESO Programs" sheetId="90" r:id="rId15"/>
  </sheets>
  <externalReferences>
    <externalReference r:id="rId16"/>
    <externalReference r:id="rId17"/>
  </externalReferences>
  <definedNames>
    <definedName name="_xlnm._FilterDatabase" localSheetId="12" hidden="1">'7.  Persistence Report'!$C$26:$BT$26</definedName>
    <definedName name="_xlnm._FilterDatabase" localSheetId="3" hidden="1">DropDownList!$A$1:$A$40</definedName>
    <definedName name="DistRates">[1]Rates!$A$40:$L$51</definedName>
    <definedName name="IESO_pgm">'9. IESO Programs'!$I$18:$K$100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LRAM'!$B$209</definedName>
    <definedName name="Table_5_c.__2017_Lost_Revenues_Work_Form">'5.  2015-2020 LRAM'!$B$383</definedName>
    <definedName name="Table_5_d.__2018_Lost_Revenues_Work_Form">'5.  2015-2020 LRAM'!$B$556</definedName>
    <definedName name="Table_5_e.__2019_Lost_Revenues_Work_Form">'5.  2015-2020 LRAM'!$B$739</definedName>
    <definedName name="Table_5_f.__2020_Lost_Revenues_Work_Form">'5.  2015-2020 LRAM'!$B$922</definedName>
    <definedName name="Targets">'[2]LDC Targets'!$A$3:$D$83</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221" i="79" l="1"/>
  <c r="Z221" i="79"/>
  <c r="Y221" i="79"/>
  <c r="K62" i="85"/>
  <c r="K61" i="85"/>
  <c r="K60" i="85"/>
  <c r="K59" i="85"/>
  <c r="K58" i="85"/>
  <c r="K57" i="85"/>
  <c r="K56" i="85"/>
  <c r="K55" i="85"/>
  <c r="K54" i="85"/>
  <c r="K53" i="85"/>
  <c r="K52" i="85"/>
  <c r="K51" i="85"/>
  <c r="K42" i="85"/>
  <c r="Z62" i="79"/>
  <c r="AA62" i="79"/>
  <c r="Y46" i="79"/>
  <c r="Y45" i="79"/>
  <c r="Z47" i="79"/>
  <c r="AA46" i="79"/>
  <c r="AA47" i="79" s="1"/>
  <c r="AA45" i="79"/>
  <c r="Z46" i="79"/>
  <c r="Z45" i="79"/>
  <c r="N38" i="79"/>
  <c r="N39" i="79" s="1"/>
  <c r="N41" i="79"/>
  <c r="N42" i="79" s="1"/>
  <c r="N44" i="79"/>
  <c r="N45" i="79" s="1"/>
  <c r="N46" i="79" s="1"/>
  <c r="N47" i="79" s="1"/>
  <c r="N532" i="79"/>
  <c r="N533" i="79" s="1"/>
  <c r="B532" i="79"/>
  <c r="N529" i="79"/>
  <c r="N530" i="79" s="1"/>
  <c r="B529" i="79"/>
  <c r="N526" i="79"/>
  <c r="N527" i="79" s="1"/>
  <c r="B526" i="79"/>
  <c r="N523" i="79"/>
  <c r="N524" i="79" s="1"/>
  <c r="B523" i="79"/>
  <c r="N520" i="79"/>
  <c r="N521" i="79" s="1"/>
  <c r="B520" i="79"/>
  <c r="N517" i="79"/>
  <c r="N518" i="79" s="1"/>
  <c r="B517" i="79"/>
  <c r="N514" i="79"/>
  <c r="N515" i="79" s="1"/>
  <c r="B514" i="79"/>
  <c r="N511" i="79"/>
  <c r="N512" i="79" s="1"/>
  <c r="B511" i="79"/>
  <c r="N508" i="79"/>
  <c r="N509" i="79" s="1"/>
  <c r="B508" i="79"/>
  <c r="N505" i="79"/>
  <c r="N506" i="79" s="1"/>
  <c r="B505" i="79"/>
  <c r="N502" i="79"/>
  <c r="N503" i="79" s="1"/>
  <c r="B502" i="79"/>
  <c r="N499" i="79"/>
  <c r="N500" i="79" s="1"/>
  <c r="B499" i="79"/>
  <c r="N496" i="79"/>
  <c r="N497" i="79" s="1"/>
  <c r="B496" i="79"/>
  <c r="N493" i="79"/>
  <c r="N494" i="79" s="1"/>
  <c r="B493" i="79"/>
  <c r="N490" i="79"/>
  <c r="N491" i="79" s="1"/>
  <c r="B490" i="79"/>
  <c r="N487" i="79"/>
  <c r="N488" i="79" s="1"/>
  <c r="B487" i="79"/>
  <c r="N484" i="79"/>
  <c r="N485" i="79" s="1"/>
  <c r="B484" i="79"/>
  <c r="N481" i="79"/>
  <c r="N482" i="79" s="1"/>
  <c r="B481" i="79"/>
  <c r="N478" i="79"/>
  <c r="N479" i="79" s="1"/>
  <c r="B478" i="79"/>
  <c r="N475" i="79"/>
  <c r="N476" i="79" s="1"/>
  <c r="B475" i="79"/>
  <c r="N472" i="79"/>
  <c r="N473" i="79" s="1"/>
  <c r="B472" i="79"/>
  <c r="N469" i="79"/>
  <c r="N470" i="79" s="1"/>
  <c r="B469" i="79"/>
  <c r="N466" i="79"/>
  <c r="N467" i="79" s="1"/>
  <c r="B466" i="79"/>
  <c r="N463" i="79"/>
  <c r="N464" i="79" s="1"/>
  <c r="B463" i="79"/>
  <c r="N460" i="79"/>
  <c r="N461" i="79" s="1"/>
  <c r="B460" i="79"/>
  <c r="N457" i="79"/>
  <c r="N458" i="79" s="1"/>
  <c r="B457" i="79"/>
  <c r="N454" i="79"/>
  <c r="N455" i="79" s="1"/>
  <c r="B454" i="79"/>
  <c r="N451" i="79"/>
  <c r="N452" i="79" s="1"/>
  <c r="B451" i="79"/>
  <c r="N448" i="79"/>
  <c r="N449" i="79" s="1"/>
  <c r="B448" i="79"/>
  <c r="N445" i="79"/>
  <c r="N446" i="79" s="1"/>
  <c r="B445" i="79"/>
  <c r="N442" i="79"/>
  <c r="N443" i="79" s="1"/>
  <c r="B442" i="79"/>
  <c r="N439" i="79"/>
  <c r="N440" i="79" s="1"/>
  <c r="B439" i="79"/>
  <c r="N436" i="79"/>
  <c r="N437" i="79" s="1"/>
  <c r="B436" i="79"/>
  <c r="N433" i="79"/>
  <c r="N434" i="79" s="1"/>
  <c r="B433" i="79"/>
  <c r="N430" i="79"/>
  <c r="N431" i="79" s="1"/>
  <c r="B430" i="79"/>
  <c r="N427" i="79"/>
  <c r="N428" i="79" s="1"/>
  <c r="B427" i="79"/>
  <c r="N424" i="79"/>
  <c r="N425" i="79" s="1"/>
  <c r="B424" i="79"/>
  <c r="N422" i="79"/>
  <c r="N421" i="79"/>
  <c r="B421" i="79"/>
  <c r="N418" i="79"/>
  <c r="N419" i="79" s="1"/>
  <c r="B418" i="79"/>
  <c r="N415" i="79"/>
  <c r="N416" i="79" s="1"/>
  <c r="B415" i="79"/>
  <c r="N412" i="79"/>
  <c r="N413" i="79" s="1"/>
  <c r="B412" i="79"/>
  <c r="N409" i="79"/>
  <c r="N410" i="79" s="1"/>
  <c r="B409" i="79"/>
  <c r="N406" i="79"/>
  <c r="N407" i="79" s="1"/>
  <c r="B406" i="79"/>
  <c r="N403" i="79"/>
  <c r="N404" i="79" s="1"/>
  <c r="B403" i="79"/>
  <c r="N400" i="79"/>
  <c r="N401" i="79" s="1"/>
  <c r="B400" i="79"/>
  <c r="N397" i="79"/>
  <c r="N398" i="79" s="1"/>
  <c r="B397" i="79"/>
  <c r="N394" i="79"/>
  <c r="N395" i="79" s="1"/>
  <c r="B394" i="79"/>
  <c r="N391" i="79"/>
  <c r="N392" i="79" s="1"/>
  <c r="B391" i="79"/>
  <c r="N388" i="79"/>
  <c r="N389" i="79" s="1"/>
  <c r="B388" i="79"/>
  <c r="N359" i="79"/>
  <c r="N360" i="79" s="1"/>
  <c r="B359" i="79"/>
  <c r="N356" i="79"/>
  <c r="N357" i="79" s="1"/>
  <c r="B356" i="79"/>
  <c r="N353" i="79"/>
  <c r="N354" i="79" s="1"/>
  <c r="B353" i="79"/>
  <c r="N350" i="79"/>
  <c r="N351" i="79" s="1"/>
  <c r="B350" i="79"/>
  <c r="N347" i="79"/>
  <c r="N348" i="79" s="1"/>
  <c r="B347" i="79"/>
  <c r="N344" i="79"/>
  <c r="N345" i="79" s="1"/>
  <c r="B344" i="79"/>
  <c r="N341" i="79"/>
  <c r="N342" i="79" s="1"/>
  <c r="B341" i="79"/>
  <c r="N338" i="79"/>
  <c r="N339" i="79" s="1"/>
  <c r="B338" i="79"/>
  <c r="N335" i="79"/>
  <c r="N336" i="79" s="1"/>
  <c r="B335" i="79"/>
  <c r="N332" i="79"/>
  <c r="N333" i="79" s="1"/>
  <c r="B332" i="79"/>
  <c r="N329" i="79"/>
  <c r="N330" i="79" s="1"/>
  <c r="B329" i="79"/>
  <c r="N326" i="79"/>
  <c r="N327" i="79" s="1"/>
  <c r="B326" i="79"/>
  <c r="N323" i="79"/>
  <c r="N324" i="79" s="1"/>
  <c r="B323" i="79"/>
  <c r="N320" i="79"/>
  <c r="N321" i="79" s="1"/>
  <c r="B320" i="79"/>
  <c r="N317" i="79"/>
  <c r="N318" i="79" s="1"/>
  <c r="B317" i="79"/>
  <c r="N314" i="79"/>
  <c r="N315" i="79" s="1"/>
  <c r="B314" i="79"/>
  <c r="N311" i="79"/>
  <c r="N312" i="79" s="1"/>
  <c r="B311" i="79"/>
  <c r="N308" i="79"/>
  <c r="N309" i="79" s="1"/>
  <c r="B308" i="79"/>
  <c r="N305" i="79"/>
  <c r="N306" i="79" s="1"/>
  <c r="B305" i="79"/>
  <c r="N302" i="79"/>
  <c r="N303" i="79" s="1"/>
  <c r="B302" i="79"/>
  <c r="N299" i="79"/>
  <c r="N300" i="79" s="1"/>
  <c r="B299" i="79"/>
  <c r="N296" i="79"/>
  <c r="N297" i="79" s="1"/>
  <c r="B296" i="79"/>
  <c r="N293" i="79"/>
  <c r="N294" i="79" s="1"/>
  <c r="B293" i="79"/>
  <c r="N290" i="79"/>
  <c r="N291" i="79" s="1"/>
  <c r="B290" i="79"/>
  <c r="N287" i="79"/>
  <c r="N288" i="79" s="1"/>
  <c r="B287" i="79"/>
  <c r="N284" i="79"/>
  <c r="N285" i="79" s="1"/>
  <c r="B284" i="79"/>
  <c r="N281" i="79"/>
  <c r="N282" i="79" s="1"/>
  <c r="B281" i="79"/>
  <c r="N278" i="79"/>
  <c r="N279" i="79" s="1"/>
  <c r="B278" i="79"/>
  <c r="N275" i="79"/>
  <c r="N276" i="79" s="1"/>
  <c r="B275" i="79"/>
  <c r="N272" i="79"/>
  <c r="N273" i="79" s="1"/>
  <c r="B272" i="79"/>
  <c r="N269" i="79"/>
  <c r="N270" i="79" s="1"/>
  <c r="B269" i="79"/>
  <c r="N266" i="79"/>
  <c r="N267" i="79" s="1"/>
  <c r="B266" i="79"/>
  <c r="N263" i="79"/>
  <c r="N264" i="79" s="1"/>
  <c r="B263" i="79"/>
  <c r="N260" i="79"/>
  <c r="N261" i="79" s="1"/>
  <c r="B260" i="79"/>
  <c r="N257" i="79"/>
  <c r="N258" i="79" s="1"/>
  <c r="B257" i="79"/>
  <c r="N254" i="79"/>
  <c r="N255" i="79" s="1"/>
  <c r="B254" i="79"/>
  <c r="N251" i="79"/>
  <c r="N252" i="79" s="1"/>
  <c r="B251" i="79"/>
  <c r="N248" i="79"/>
  <c r="N249" i="79" s="1"/>
  <c r="B248" i="79"/>
  <c r="N245" i="79"/>
  <c r="N246" i="79" s="1"/>
  <c r="B245" i="79"/>
  <c r="N242" i="79"/>
  <c r="N243" i="79" s="1"/>
  <c r="B242" i="79"/>
  <c r="N239" i="79"/>
  <c r="N240" i="79" s="1"/>
  <c r="B239" i="79"/>
  <c r="N236" i="79"/>
  <c r="N237" i="79" s="1"/>
  <c r="B236" i="79"/>
  <c r="N233" i="79"/>
  <c r="N234" i="79" s="1"/>
  <c r="B233" i="79"/>
  <c r="N230" i="79"/>
  <c r="N231" i="79" s="1"/>
  <c r="B230" i="79"/>
  <c r="N227" i="79"/>
  <c r="N228" i="79" s="1"/>
  <c r="B227" i="79"/>
  <c r="N224" i="79"/>
  <c r="N225" i="79" s="1"/>
  <c r="B224" i="79"/>
  <c r="N220" i="79"/>
  <c r="N222" i="79" s="1"/>
  <c r="B220" i="79"/>
  <c r="N217" i="79"/>
  <c r="N218" i="79" s="1"/>
  <c r="B217" i="79"/>
  <c r="N214" i="79"/>
  <c r="N215" i="79" s="1"/>
  <c r="B214" i="79"/>
  <c r="N185" i="79"/>
  <c r="N186" i="79" s="1"/>
  <c r="N182" i="79"/>
  <c r="N183" i="79" s="1"/>
  <c r="N179" i="79"/>
  <c r="N180" i="79" s="1"/>
  <c r="N176" i="79"/>
  <c r="N177" i="79" s="1"/>
  <c r="N173" i="79"/>
  <c r="N174" i="79" s="1"/>
  <c r="N170" i="79"/>
  <c r="N171" i="79" s="1"/>
  <c r="N167" i="79"/>
  <c r="N168" i="79" s="1"/>
  <c r="N164" i="79"/>
  <c r="N165" i="79" s="1"/>
  <c r="N161" i="79"/>
  <c r="N162" i="79" s="1"/>
  <c r="N155" i="79"/>
  <c r="N156" i="79" s="1"/>
  <c r="N152" i="79"/>
  <c r="N153" i="79" s="1"/>
  <c r="N149" i="79"/>
  <c r="N150" i="79" s="1"/>
  <c r="N146" i="79"/>
  <c r="N147" i="79" s="1"/>
  <c r="N143" i="79"/>
  <c r="N144" i="79" s="1"/>
  <c r="N140" i="79"/>
  <c r="N141" i="79" s="1"/>
  <c r="N137" i="79"/>
  <c r="N138" i="79" s="1"/>
  <c r="N134" i="79"/>
  <c r="N135" i="79" s="1"/>
  <c r="N131" i="79"/>
  <c r="N132" i="79" s="1"/>
  <c r="N128" i="79"/>
  <c r="N129" i="79" s="1"/>
  <c r="N125" i="79"/>
  <c r="N126" i="79" s="1"/>
  <c r="N122" i="79"/>
  <c r="N123" i="79" s="1"/>
  <c r="N116" i="79"/>
  <c r="N117" i="79" s="1"/>
  <c r="N113" i="79"/>
  <c r="N114" i="79" s="1"/>
  <c r="N110" i="79"/>
  <c r="N111" i="79" s="1"/>
  <c r="N107" i="79"/>
  <c r="N108" i="79" s="1"/>
  <c r="N104" i="79"/>
  <c r="N105" i="79" s="1"/>
  <c r="N101" i="79"/>
  <c r="N102" i="79" s="1"/>
  <c r="N95" i="79"/>
  <c r="N96" i="79" s="1"/>
  <c r="N92" i="79"/>
  <c r="N93" i="79" s="1"/>
  <c r="N89" i="79"/>
  <c r="N90" i="79" s="1"/>
  <c r="N86" i="79"/>
  <c r="N87" i="79" s="1"/>
  <c r="N83" i="79"/>
  <c r="N84" i="79" s="1"/>
  <c r="N80" i="79"/>
  <c r="N81" i="79" s="1"/>
  <c r="N77" i="79"/>
  <c r="N78" i="79" s="1"/>
  <c r="N74" i="79"/>
  <c r="N75" i="79" s="1"/>
  <c r="N71" i="79"/>
  <c r="N72" i="79" s="1"/>
  <c r="N68" i="79"/>
  <c r="N69" i="79" s="1"/>
  <c r="N65" i="79"/>
  <c r="N66" i="79" s="1"/>
  <c r="N61" i="79"/>
  <c r="N62" i="79" s="1"/>
  <c r="N58" i="79"/>
  <c r="N59" i="79" s="1"/>
  <c r="N55" i="79"/>
  <c r="N56" i="79" s="1"/>
  <c r="N52" i="79"/>
  <c r="N53" i="79" s="1"/>
  <c r="N49" i="79"/>
  <c r="N50" i="79" s="1"/>
  <c r="B155" i="79"/>
  <c r="B158" i="79"/>
  <c r="B161" i="79"/>
  <c r="B164" i="79"/>
  <c r="B167" i="79"/>
  <c r="B170" i="79"/>
  <c r="B173" i="79"/>
  <c r="B179" i="79"/>
  <c r="B176" i="79"/>
  <c r="B182" i="79"/>
  <c r="B185" i="79"/>
  <c r="B152" i="79"/>
  <c r="B149" i="79"/>
  <c r="B146" i="79"/>
  <c r="B143" i="79"/>
  <c r="B140" i="79"/>
  <c r="B137" i="79"/>
  <c r="B134" i="79"/>
  <c r="B131" i="79"/>
  <c r="B128" i="79"/>
  <c r="B125" i="79"/>
  <c r="B122" i="79"/>
  <c r="B116" i="79"/>
  <c r="B113" i="79"/>
  <c r="B110" i="79"/>
  <c r="B107" i="79"/>
  <c r="B104" i="79"/>
  <c r="B101" i="79"/>
  <c r="B98" i="79"/>
  <c r="B95" i="79"/>
  <c r="B92" i="79"/>
  <c r="B89" i="79"/>
  <c r="B83" i="79"/>
  <c r="B80" i="79"/>
  <c r="B77" i="79"/>
  <c r="B74" i="79"/>
  <c r="B71" i="79"/>
  <c r="B68" i="79"/>
  <c r="B65" i="79"/>
  <c r="B61" i="79"/>
  <c r="B58" i="79"/>
  <c r="B55" i="79"/>
  <c r="B52" i="79"/>
  <c r="B49" i="79"/>
  <c r="B44" i="79"/>
  <c r="B41" i="79"/>
  <c r="B38" i="79"/>
  <c r="N221" i="79" l="1"/>
  <c r="M62" i="85"/>
  <c r="M65" i="85" s="1"/>
  <c r="M61" i="85"/>
  <c r="M60" i="85"/>
  <c r="M59" i="85"/>
  <c r="M58" i="85"/>
  <c r="M57" i="85"/>
  <c r="M56" i="85"/>
  <c r="M55" i="85"/>
  <c r="M54" i="85"/>
  <c r="M53" i="85"/>
  <c r="M52" i="85"/>
  <c r="M51" i="85"/>
  <c r="K43" i="85"/>
  <c r="M41" i="85"/>
  <c r="M40" i="85"/>
  <c r="M39" i="85"/>
  <c r="M38" i="85"/>
  <c r="M37" i="85"/>
  <c r="M36" i="85"/>
  <c r="M35" i="85"/>
  <c r="M34" i="85"/>
  <c r="M33" i="85"/>
  <c r="M32" i="85"/>
  <c r="M31" i="85"/>
  <c r="L27" i="85"/>
  <c r="D222" i="79" s="1"/>
  <c r="E222" i="79" s="1"/>
  <c r="F222" i="79" s="1"/>
  <c r="G222" i="79" s="1"/>
  <c r="H222" i="79" s="1"/>
  <c r="L26" i="85"/>
  <c r="D47" i="79" s="1"/>
  <c r="E47" i="79" s="1"/>
  <c r="F47" i="79" s="1"/>
  <c r="G47" i="79" s="1"/>
  <c r="H47" i="79" s="1"/>
  <c r="I47" i="79" s="1"/>
  <c r="J47" i="79" s="1"/>
  <c r="L25" i="85"/>
  <c r="L24" i="85"/>
  <c r="L23" i="85"/>
  <c r="M63" i="85" l="1"/>
  <c r="AD362" i="79" s="1"/>
  <c r="M66" i="85"/>
  <c r="AD376" i="79"/>
  <c r="M42" i="85"/>
  <c r="M45" i="85" s="1"/>
  <c r="K63" i="85"/>
  <c r="M46" i="85" l="1"/>
  <c r="AD201" i="79"/>
  <c r="M67" i="85"/>
  <c r="AD377" i="79"/>
  <c r="M43" i="85"/>
  <c r="AD188" i="79" s="1"/>
  <c r="D22" i="45"/>
  <c r="M68" i="85" l="1"/>
  <c r="AD379" i="79" s="1"/>
  <c r="AD378" i="79"/>
  <c r="M47" i="85"/>
  <c r="AD202" i="79"/>
  <c r="O901" i="79"/>
  <c r="M48" i="85" l="1"/>
  <c r="AD203" i="79"/>
  <c r="M49" i="85" l="1"/>
  <c r="AD204" i="79"/>
  <c r="AM134" i="79"/>
  <c r="O1084" i="79" l="1"/>
  <c r="O718" i="79"/>
  <c r="O535" i="79"/>
  <c r="O362" i="79"/>
  <c r="O188" i="79"/>
  <c r="O513" i="46"/>
  <c r="O127" i="46"/>
  <c r="D188" i="79"/>
  <c r="N594" i="79" l="1"/>
  <c r="F22" i="45" l="1"/>
  <c r="Q52" i="43" l="1"/>
  <c r="N511" i="46" l="1"/>
  <c r="N382" i="46"/>
  <c r="N379" i="46"/>
  <c r="N376" i="46"/>
  <c r="N372" i="46"/>
  <c r="N369" i="46"/>
  <c r="N366" i="46"/>
  <c r="N360" i="46"/>
  <c r="N356" i="46"/>
  <c r="N253" i="46"/>
  <c r="N250" i="46"/>
  <c r="N247" i="46"/>
  <c r="N243" i="46"/>
  <c r="N240" i="46"/>
  <c r="N237" i="46"/>
  <c r="N213" i="46"/>
  <c r="N210" i="46"/>
  <c r="N207" i="46"/>
  <c r="N204" i="46"/>
  <c r="N191" i="46"/>
  <c r="N188" i="46"/>
  <c r="N185" i="46"/>
  <c r="N125" i="46"/>
  <c r="N122" i="46"/>
  <c r="N119" i="46"/>
  <c r="N115" i="46"/>
  <c r="N112" i="46"/>
  <c r="N85" i="46"/>
  <c r="N63" i="46"/>
  <c r="N1082" i="79"/>
  <c r="N1079" i="79"/>
  <c r="N1076" i="79"/>
  <c r="N1073" i="79"/>
  <c r="N1070" i="79"/>
  <c r="N1067" i="79"/>
  <c r="N1064" i="79"/>
  <c r="N1058" i="79"/>
  <c r="N1055" i="79"/>
  <c r="N1052" i="79"/>
  <c r="N1049" i="79"/>
  <c r="N1046" i="79"/>
  <c r="N1043" i="79"/>
  <c r="N1039" i="79"/>
  <c r="N1036" i="79"/>
  <c r="N1033" i="79"/>
  <c r="N1029" i="79"/>
  <c r="N1026" i="79"/>
  <c r="N1023" i="79"/>
  <c r="N1020" i="79"/>
  <c r="N1017" i="79"/>
  <c r="N1014" i="79"/>
  <c r="N1011" i="79"/>
  <c r="N1008" i="79"/>
  <c r="N990" i="79"/>
  <c r="N987" i="79"/>
  <c r="N984" i="79"/>
  <c r="N981" i="79"/>
  <c r="N977" i="79"/>
  <c r="N974" i="79"/>
  <c r="N970" i="79"/>
  <c r="N966" i="79"/>
  <c r="N963" i="79"/>
  <c r="N960" i="79"/>
  <c r="N956" i="79"/>
  <c r="N953" i="79"/>
  <c r="N950" i="79"/>
  <c r="N947" i="79"/>
  <c r="N944" i="79"/>
  <c r="N899" i="79"/>
  <c r="N896" i="79"/>
  <c r="N893" i="79"/>
  <c r="N890" i="79"/>
  <c r="N887" i="79"/>
  <c r="N884" i="79"/>
  <c r="N881" i="79"/>
  <c r="N875" i="79"/>
  <c r="N872" i="79"/>
  <c r="N869" i="79"/>
  <c r="N866" i="79"/>
  <c r="N863" i="79"/>
  <c r="N860" i="79"/>
  <c r="N856" i="79"/>
  <c r="N853" i="79"/>
  <c r="N850" i="79"/>
  <c r="N846" i="79"/>
  <c r="N843" i="79"/>
  <c r="N840" i="79"/>
  <c r="N837" i="79"/>
  <c r="N834" i="79"/>
  <c r="N831" i="79"/>
  <c r="N828" i="79"/>
  <c r="N825" i="79"/>
  <c r="N807" i="79"/>
  <c r="N804" i="79"/>
  <c r="N801" i="79"/>
  <c r="N798" i="79"/>
  <c r="N794" i="79"/>
  <c r="N791" i="79"/>
  <c r="N787" i="79"/>
  <c r="N783" i="79"/>
  <c r="N780" i="79"/>
  <c r="N777" i="79"/>
  <c r="N773" i="79"/>
  <c r="N770" i="79"/>
  <c r="N767" i="79"/>
  <c r="N764" i="79"/>
  <c r="N761" i="79"/>
  <c r="N716" i="79"/>
  <c r="N713" i="79"/>
  <c r="N710" i="79"/>
  <c r="N707" i="79"/>
  <c r="N704" i="79"/>
  <c r="N701" i="79"/>
  <c r="N698" i="79"/>
  <c r="N692" i="79"/>
  <c r="N689" i="79"/>
  <c r="N686" i="79"/>
  <c r="N683" i="79"/>
  <c r="N680" i="79"/>
  <c r="N677" i="79"/>
  <c r="N673" i="79"/>
  <c r="N670" i="79"/>
  <c r="N667" i="79"/>
  <c r="N663" i="79"/>
  <c r="N660" i="79"/>
  <c r="N657" i="79"/>
  <c r="N654" i="79"/>
  <c r="N651" i="79"/>
  <c r="N648" i="79"/>
  <c r="N645" i="79"/>
  <c r="N642" i="79"/>
  <c r="N624" i="79"/>
  <c r="N621" i="79"/>
  <c r="N618" i="79"/>
  <c r="N615" i="79"/>
  <c r="N611" i="79"/>
  <c r="N608" i="79"/>
  <c r="N604" i="79"/>
  <c r="N600" i="79"/>
  <c r="N597" i="79"/>
  <c r="N590" i="79"/>
  <c r="N587" i="79"/>
  <c r="N584" i="79"/>
  <c r="N581" i="79"/>
  <c r="N578" i="79"/>
  <c r="N63" i="79"/>
  <c r="AM1078" i="79" l="1"/>
  <c r="AM1081" i="79"/>
  <c r="AE1017" i="79"/>
  <c r="Z1017" i="79"/>
  <c r="Y1004" i="79"/>
  <c r="Y1001" i="79"/>
  <c r="AD974" i="79"/>
  <c r="Z974" i="79"/>
  <c r="Y974" i="79"/>
  <c r="AM980" i="79"/>
  <c r="Y981" i="79"/>
  <c r="AL977" i="79"/>
  <c r="AM976" i="79"/>
  <c r="AK977" i="79"/>
  <c r="AJ977" i="79"/>
  <c r="AI977" i="79"/>
  <c r="AH977" i="79"/>
  <c r="AG977" i="79"/>
  <c r="AF977" i="79"/>
  <c r="AE977" i="79"/>
  <c r="AD977" i="79"/>
  <c r="AC977" i="79"/>
  <c r="AB977" i="79"/>
  <c r="AA977" i="79"/>
  <c r="Z977" i="79"/>
  <c r="Y977" i="79"/>
  <c r="AL974" i="79"/>
  <c r="AK974" i="79"/>
  <c r="AJ974" i="79"/>
  <c r="AI974" i="79"/>
  <c r="AH974" i="79"/>
  <c r="AG974" i="79"/>
  <c r="AF974" i="79"/>
  <c r="AE974" i="79"/>
  <c r="AC974" i="79"/>
  <c r="AB974" i="79"/>
  <c r="AA974" i="79"/>
  <c r="AM973" i="79"/>
  <c r="Y970" i="79"/>
  <c r="Y963" i="79"/>
  <c r="Y960" i="79"/>
  <c r="Y956" i="79"/>
  <c r="Y947" i="79"/>
  <c r="Y944" i="79"/>
  <c r="Y940" i="79"/>
  <c r="Y850" i="79"/>
  <c r="AL846" i="79"/>
  <c r="Y825" i="79"/>
  <c r="Y807" i="79"/>
  <c r="Y794" i="79"/>
  <c r="AL794" i="79"/>
  <c r="AK794" i="79"/>
  <c r="AJ794" i="79"/>
  <c r="AI794" i="79"/>
  <c r="AH794" i="79"/>
  <c r="AG794" i="79"/>
  <c r="AF794" i="79"/>
  <c r="AE794" i="79"/>
  <c r="AD794" i="79"/>
  <c r="AC794" i="79"/>
  <c r="AB794" i="79"/>
  <c r="AA794" i="79"/>
  <c r="Z794" i="79"/>
  <c r="AM793" i="79"/>
  <c r="AL791" i="79"/>
  <c r="AK791" i="79"/>
  <c r="AJ791" i="79"/>
  <c r="AI791" i="79"/>
  <c r="AH791" i="79"/>
  <c r="AG791" i="79"/>
  <c r="AF791" i="79"/>
  <c r="AE791" i="79"/>
  <c r="AD791" i="79"/>
  <c r="AC791" i="79"/>
  <c r="AB791" i="79"/>
  <c r="AA791" i="79"/>
  <c r="Z791" i="79"/>
  <c r="Y791" i="79"/>
  <c r="AM790" i="79"/>
  <c r="Y787" i="79"/>
  <c r="Y673" i="79"/>
  <c r="Y667" i="79"/>
  <c r="Y651" i="79"/>
  <c r="AM634" i="79"/>
  <c r="AM631" i="79"/>
  <c r="AM628" i="79"/>
  <c r="Y624" i="79"/>
  <c r="Y621" i="79"/>
  <c r="Y611" i="79"/>
  <c r="Y608" i="79"/>
  <c r="Y604" i="79"/>
  <c r="AL611" i="79"/>
  <c r="AK611" i="79"/>
  <c r="AJ611" i="79"/>
  <c r="AI611" i="79"/>
  <c r="AH611" i="79"/>
  <c r="AG611" i="79"/>
  <c r="AF611" i="79"/>
  <c r="AE611" i="79"/>
  <c r="AD611" i="79"/>
  <c r="AC611" i="79"/>
  <c r="AB611" i="79"/>
  <c r="AA611" i="79"/>
  <c r="Z611" i="79"/>
  <c r="AM610" i="79"/>
  <c r="AL608" i="79"/>
  <c r="AK608" i="79"/>
  <c r="AJ608" i="79"/>
  <c r="AI608" i="79"/>
  <c r="AH608" i="79"/>
  <c r="AG608" i="79"/>
  <c r="AF608" i="79"/>
  <c r="AE608" i="79"/>
  <c r="AD608" i="79"/>
  <c r="AC608" i="79"/>
  <c r="AB608" i="79"/>
  <c r="AA608" i="79"/>
  <c r="Z608" i="79"/>
  <c r="AM607" i="79"/>
  <c r="Y590" i="79"/>
  <c r="Y581" i="79"/>
  <c r="AM493" i="79"/>
  <c r="AM490" i="79"/>
  <c r="Y494" i="79"/>
  <c r="Y431" i="79"/>
  <c r="Y434" i="79"/>
  <c r="AL434" i="79"/>
  <c r="AK434" i="79"/>
  <c r="AJ434" i="79"/>
  <c r="AI434" i="79"/>
  <c r="AH434" i="79"/>
  <c r="AG434" i="79"/>
  <c r="AF434" i="79"/>
  <c r="AE434" i="79"/>
  <c r="AD434" i="79"/>
  <c r="AC434" i="79"/>
  <c r="AB434" i="79"/>
  <c r="AA434" i="79"/>
  <c r="Z434" i="79"/>
  <c r="AM433" i="79"/>
  <c r="AL431" i="79"/>
  <c r="AK431" i="79"/>
  <c r="AJ431" i="79"/>
  <c r="AI431" i="79"/>
  <c r="AH431" i="79"/>
  <c r="AG431" i="79"/>
  <c r="AF431" i="79"/>
  <c r="AE431" i="79"/>
  <c r="AD431" i="79"/>
  <c r="AC431" i="79"/>
  <c r="AB431" i="79"/>
  <c r="AA431" i="79"/>
  <c r="Z431" i="79"/>
  <c r="AM430" i="79"/>
  <c r="Y428" i="79"/>
  <c r="Y354" i="79"/>
  <c r="Y360" i="79"/>
  <c r="AL261" i="79"/>
  <c r="AK261" i="79"/>
  <c r="AJ261" i="79"/>
  <c r="AI261" i="79"/>
  <c r="AH261" i="79"/>
  <c r="AG261" i="79"/>
  <c r="AF261" i="79"/>
  <c r="AE261" i="79"/>
  <c r="AD261" i="79"/>
  <c r="AC261" i="79"/>
  <c r="AB261" i="79"/>
  <c r="AA261" i="79"/>
  <c r="Z261" i="79"/>
  <c r="Y261" i="79"/>
  <c r="AM260" i="79"/>
  <c r="AL258" i="79"/>
  <c r="AK258" i="79"/>
  <c r="AJ258" i="79"/>
  <c r="AI258" i="79"/>
  <c r="AH258" i="79"/>
  <c r="AG258" i="79"/>
  <c r="AF258" i="79"/>
  <c r="AE258" i="79"/>
  <c r="AD258" i="79"/>
  <c r="AC258" i="79"/>
  <c r="AB258" i="79"/>
  <c r="AA258" i="79"/>
  <c r="Z258" i="79"/>
  <c r="Y258" i="79"/>
  <c r="AM257" i="79"/>
  <c r="Y255" i="79"/>
  <c r="Y228" i="79"/>
  <c r="Y218" i="79"/>
  <c r="Y215" i="79"/>
  <c r="Y147" i="79"/>
  <c r="AM86" i="79"/>
  <c r="AL87" i="79"/>
  <c r="AK87" i="79"/>
  <c r="AJ87" i="79"/>
  <c r="AI87" i="79"/>
  <c r="AH87" i="79"/>
  <c r="AG87" i="79"/>
  <c r="AF87" i="79"/>
  <c r="AE87" i="79"/>
  <c r="AD87" i="79"/>
  <c r="AC87" i="79"/>
  <c r="AB87" i="79"/>
  <c r="AA87" i="79"/>
  <c r="Z87" i="79"/>
  <c r="Y87" i="79"/>
  <c r="AM80" i="79"/>
  <c r="AL84" i="79"/>
  <c r="AK84" i="79"/>
  <c r="AJ84" i="79"/>
  <c r="AI84" i="79"/>
  <c r="AH84" i="79"/>
  <c r="AG84" i="79"/>
  <c r="AF84" i="79"/>
  <c r="AE84" i="79"/>
  <c r="AD84" i="79"/>
  <c r="AC84" i="79"/>
  <c r="AB84" i="79"/>
  <c r="AA84" i="79"/>
  <c r="Z84" i="79"/>
  <c r="Y84" i="79"/>
  <c r="AM83" i="79"/>
  <c r="Y81" i="79"/>
  <c r="AD81" i="79"/>
  <c r="AM1072" i="79"/>
  <c r="AM1075" i="79"/>
  <c r="AM1069" i="79"/>
  <c r="AM1066" i="79"/>
  <c r="AM1063" i="79"/>
  <c r="AM1060" i="79"/>
  <c r="AM1057" i="79"/>
  <c r="AM1054" i="79"/>
  <c r="AM1051" i="79"/>
  <c r="AM1048" i="79"/>
  <c r="AM1045" i="79"/>
  <c r="AM1042" i="79"/>
  <c r="AM1038" i="79"/>
  <c r="AM1035" i="79"/>
  <c r="AM1032" i="79"/>
  <c r="AM1028" i="79"/>
  <c r="AM1025" i="79"/>
  <c r="AM1022" i="79"/>
  <c r="AM1019" i="79"/>
  <c r="AM1016" i="79"/>
  <c r="AM1013" i="79"/>
  <c r="AM1010" i="79"/>
  <c r="AM1007" i="79"/>
  <c r="AM1003" i="79"/>
  <c r="AM1000" i="79"/>
  <c r="AM997" i="79"/>
  <c r="AM994" i="79"/>
  <c r="AM989" i="79"/>
  <c r="AM986" i="79"/>
  <c r="AM983" i="79"/>
  <c r="AM969" i="79"/>
  <c r="AM965" i="79"/>
  <c r="AM962" i="79"/>
  <c r="AM959" i="79"/>
  <c r="AM955" i="79"/>
  <c r="AM952" i="79"/>
  <c r="AM949" i="79"/>
  <c r="AM946" i="79"/>
  <c r="AM943" i="79"/>
  <c r="AM939" i="79"/>
  <c r="AM936" i="79"/>
  <c r="AM933" i="79"/>
  <c r="AM930" i="79"/>
  <c r="AM927" i="79"/>
  <c r="AM898" i="79"/>
  <c r="AM895" i="79"/>
  <c r="AM892" i="79"/>
  <c r="AM889" i="79"/>
  <c r="AM886" i="79"/>
  <c r="AM883" i="79"/>
  <c r="AM880" i="79"/>
  <c r="AM877" i="79"/>
  <c r="AM874" i="79"/>
  <c r="AM871" i="79"/>
  <c r="AM868" i="79"/>
  <c r="AM865" i="79"/>
  <c r="AM862" i="79"/>
  <c r="AM859" i="79"/>
  <c r="AM855" i="79"/>
  <c r="AM852" i="79"/>
  <c r="AM849" i="79"/>
  <c r="AM845" i="79"/>
  <c r="AM842" i="79"/>
  <c r="AM839" i="79"/>
  <c r="AM836" i="79"/>
  <c r="AM833" i="79"/>
  <c r="AM830" i="79"/>
  <c r="AM827" i="79"/>
  <c r="AM824" i="79"/>
  <c r="AM820" i="79"/>
  <c r="AM817" i="79"/>
  <c r="AM814" i="79"/>
  <c r="AM811" i="79"/>
  <c r="AM806" i="79"/>
  <c r="AM803" i="79"/>
  <c r="AM800" i="79"/>
  <c r="AM797" i="79"/>
  <c r="AM786" i="79"/>
  <c r="AM782" i="79"/>
  <c r="AM779" i="79"/>
  <c r="AM776" i="79"/>
  <c r="AM772" i="79"/>
  <c r="AM769" i="79"/>
  <c r="AM766" i="79"/>
  <c r="AM763" i="79"/>
  <c r="AM760" i="79"/>
  <c r="AM756" i="79"/>
  <c r="AM753" i="79"/>
  <c r="AM750" i="79"/>
  <c r="AM747" i="79"/>
  <c r="AM744" i="79"/>
  <c r="AM715" i="79"/>
  <c r="AM712" i="79"/>
  <c r="AM709" i="79"/>
  <c r="AM706" i="79"/>
  <c r="AM703" i="79"/>
  <c r="AM700" i="79"/>
  <c r="AM697" i="79"/>
  <c r="AM694" i="79"/>
  <c r="AM691" i="79"/>
  <c r="AM688" i="79"/>
  <c r="AM685" i="79"/>
  <c r="AM682" i="79"/>
  <c r="AM679" i="79"/>
  <c r="AM676" i="79"/>
  <c r="AM672" i="79"/>
  <c r="AM669" i="79"/>
  <c r="AM666" i="79"/>
  <c r="AM662" i="79"/>
  <c r="AM659" i="79"/>
  <c r="AM656" i="79"/>
  <c r="AM653" i="79"/>
  <c r="AM650" i="79"/>
  <c r="AM647" i="79"/>
  <c r="AM644" i="79"/>
  <c r="AM641" i="79"/>
  <c r="AM637" i="79"/>
  <c r="AM623" i="79"/>
  <c r="AM620" i="79"/>
  <c r="AM617" i="79"/>
  <c r="AM614" i="79"/>
  <c r="AM603" i="79"/>
  <c r="AM599" i="79"/>
  <c r="AM596" i="79"/>
  <c r="AM593" i="79"/>
  <c r="AM589" i="79"/>
  <c r="AM586" i="79"/>
  <c r="AM583" i="79"/>
  <c r="AM580" i="79"/>
  <c r="AM577" i="79"/>
  <c r="AM573" i="79"/>
  <c r="AM570" i="79"/>
  <c r="AM567" i="79"/>
  <c r="AM564" i="79"/>
  <c r="AM561" i="79"/>
  <c r="AM532" i="79"/>
  <c r="AM529" i="79"/>
  <c r="AM526" i="79"/>
  <c r="AM523" i="79"/>
  <c r="AM520" i="79"/>
  <c r="AM517" i="79"/>
  <c r="AM514" i="79"/>
  <c r="AM511" i="79"/>
  <c r="AM508" i="79"/>
  <c r="AM505" i="79"/>
  <c r="AM502" i="79"/>
  <c r="AM499" i="79"/>
  <c r="AM496" i="79"/>
  <c r="AM487" i="79"/>
  <c r="AM484" i="79"/>
  <c r="AM481" i="79"/>
  <c r="AM478" i="79"/>
  <c r="AM475" i="79"/>
  <c r="AM472" i="79"/>
  <c r="AM469" i="79"/>
  <c r="AM466" i="79"/>
  <c r="AM463" i="79"/>
  <c r="AM460" i="79"/>
  <c r="AM457" i="79"/>
  <c r="AM454" i="79"/>
  <c r="AM451" i="79"/>
  <c r="AM448" i="79"/>
  <c r="AM445" i="79"/>
  <c r="AM442" i="79"/>
  <c r="AM439" i="79"/>
  <c r="AM436" i="79"/>
  <c r="AM427" i="79"/>
  <c r="AM424" i="79"/>
  <c r="AM421" i="79"/>
  <c r="AM418" i="79"/>
  <c r="AM415" i="79"/>
  <c r="AM412" i="79"/>
  <c r="AM409" i="79"/>
  <c r="AM406" i="79"/>
  <c r="AM403" i="79"/>
  <c r="AM400" i="79"/>
  <c r="AM397" i="79"/>
  <c r="AM394" i="79"/>
  <c r="AM391" i="79"/>
  <c r="AM388" i="79"/>
  <c r="AM359" i="79"/>
  <c r="AM353" i="79"/>
  <c r="AM356" i="79"/>
  <c r="AM350" i="79"/>
  <c r="AM347" i="79"/>
  <c r="AM344" i="79"/>
  <c r="AM341" i="79"/>
  <c r="AM338" i="79"/>
  <c r="AM335" i="79"/>
  <c r="AM332" i="79"/>
  <c r="AM329" i="79"/>
  <c r="AM326" i="79"/>
  <c r="AM323" i="79"/>
  <c r="AM320" i="79"/>
  <c r="AM317" i="79"/>
  <c r="AM314" i="79"/>
  <c r="AM311" i="79"/>
  <c r="AM308" i="79"/>
  <c r="AM305" i="79"/>
  <c r="AM302" i="79"/>
  <c r="AM299" i="79"/>
  <c r="AM296" i="79"/>
  <c r="AM293" i="79"/>
  <c r="AM290" i="79"/>
  <c r="AM287" i="79"/>
  <c r="AM284" i="79"/>
  <c r="AM281" i="79"/>
  <c r="AM278" i="79"/>
  <c r="AM275" i="79"/>
  <c r="AM272" i="79"/>
  <c r="AM269" i="79"/>
  <c r="AM266" i="79"/>
  <c r="AM263" i="79"/>
  <c r="AM254" i="79"/>
  <c r="AM251" i="79"/>
  <c r="AM248" i="79"/>
  <c r="AM245" i="79"/>
  <c r="AM242" i="79"/>
  <c r="AM239" i="79"/>
  <c r="AM236" i="79"/>
  <c r="AM233" i="79"/>
  <c r="AM230" i="79"/>
  <c r="AM227" i="79"/>
  <c r="AM224" i="79"/>
  <c r="AM220" i="79"/>
  <c r="AM217" i="79"/>
  <c r="AM214" i="79"/>
  <c r="AM185" i="79"/>
  <c r="AM179" i="79"/>
  <c r="AM182" i="79"/>
  <c r="AM176" i="79"/>
  <c r="AM173" i="79"/>
  <c r="AM170" i="79"/>
  <c r="AM167" i="79"/>
  <c r="AM164" i="79"/>
  <c r="AM161" i="79"/>
  <c r="AM158" i="79"/>
  <c r="AM155" i="79"/>
  <c r="AM152" i="79"/>
  <c r="AM149" i="79"/>
  <c r="AM146" i="79"/>
  <c r="AM143" i="79"/>
  <c r="AM140" i="79"/>
  <c r="AM137" i="79"/>
  <c r="AM131" i="79"/>
  <c r="AM128" i="79"/>
  <c r="AM125" i="79"/>
  <c r="AM122" i="79"/>
  <c r="AM119" i="79"/>
  <c r="AM116" i="79"/>
  <c r="AM113" i="79"/>
  <c r="AM110" i="79"/>
  <c r="AM107" i="79"/>
  <c r="AM104" i="79"/>
  <c r="AM101" i="79"/>
  <c r="AM98" i="79"/>
  <c r="AM77" i="79"/>
  <c r="AM92" i="79"/>
  <c r="AM95" i="79"/>
  <c r="AM89" i="79"/>
  <c r="AM74" i="79"/>
  <c r="AM71" i="79"/>
  <c r="AM68" i="79"/>
  <c r="AM65" i="79"/>
  <c r="AM61" i="79"/>
  <c r="AM58" i="79"/>
  <c r="AM55" i="79"/>
  <c r="AM52" i="79"/>
  <c r="AM49" i="79"/>
  <c r="AM44" i="79"/>
  <c r="AM41" i="79"/>
  <c r="AM38" i="79"/>
  <c r="AL990" i="79"/>
  <c r="AK990" i="79"/>
  <c r="AJ990" i="79"/>
  <c r="AI990" i="79"/>
  <c r="AH990" i="79"/>
  <c r="AG990" i="79"/>
  <c r="AF990" i="79"/>
  <c r="AE990" i="79"/>
  <c r="AD990" i="79"/>
  <c r="AC990" i="79"/>
  <c r="AB990" i="79"/>
  <c r="AA990" i="79"/>
  <c r="Z990" i="79"/>
  <c r="Y990" i="79"/>
  <c r="AL987" i="79"/>
  <c r="AK987" i="79"/>
  <c r="AJ987" i="79"/>
  <c r="AI987" i="79"/>
  <c r="AH987" i="79"/>
  <c r="AG987" i="79"/>
  <c r="AF987" i="79"/>
  <c r="AE987" i="79"/>
  <c r="AD987" i="79"/>
  <c r="AC987" i="79"/>
  <c r="AB987" i="79"/>
  <c r="AA987" i="79"/>
  <c r="Z987" i="79"/>
  <c r="Y987" i="79"/>
  <c r="AL984" i="79"/>
  <c r="AK984" i="79"/>
  <c r="AJ984" i="79"/>
  <c r="AI984" i="79"/>
  <c r="AH984" i="79"/>
  <c r="AG984" i="79"/>
  <c r="AF984" i="79"/>
  <c r="AE984" i="79"/>
  <c r="AD984" i="79"/>
  <c r="AC984" i="79"/>
  <c r="AB984" i="79"/>
  <c r="AA984" i="79"/>
  <c r="Z984" i="79"/>
  <c r="Y984" i="79"/>
  <c r="AL981" i="79"/>
  <c r="AK981" i="79"/>
  <c r="AJ981" i="79"/>
  <c r="AI981" i="79"/>
  <c r="AH981" i="79"/>
  <c r="AG981" i="79"/>
  <c r="AF981" i="79"/>
  <c r="AE981" i="79"/>
  <c r="AD981" i="79"/>
  <c r="AC981" i="79"/>
  <c r="AB981" i="79"/>
  <c r="AA981" i="79"/>
  <c r="Z981" i="79"/>
  <c r="AL807" i="79"/>
  <c r="AK807" i="79"/>
  <c r="AJ807" i="79"/>
  <c r="AI807" i="79"/>
  <c r="AH807" i="79"/>
  <c r="AG807" i="79"/>
  <c r="AF807" i="79"/>
  <c r="AE807" i="79"/>
  <c r="AD807" i="79"/>
  <c r="AC807" i="79"/>
  <c r="AB807" i="79"/>
  <c r="AA807" i="79"/>
  <c r="Z807" i="79"/>
  <c r="AL804" i="79"/>
  <c r="AK804" i="79"/>
  <c r="AJ804" i="79"/>
  <c r="AI804" i="79"/>
  <c r="AH804" i="79"/>
  <c r="AG804" i="79"/>
  <c r="AF804" i="79"/>
  <c r="AE804" i="79"/>
  <c r="AD804" i="79"/>
  <c r="AC804" i="79"/>
  <c r="AB804" i="79"/>
  <c r="AA804" i="79"/>
  <c r="Z804" i="79"/>
  <c r="Y804" i="79"/>
  <c r="AL801" i="79"/>
  <c r="AK801" i="79"/>
  <c r="AJ801" i="79"/>
  <c r="AI801" i="79"/>
  <c r="AH801" i="79"/>
  <c r="AG801" i="79"/>
  <c r="AF801" i="79"/>
  <c r="AE801" i="79"/>
  <c r="AD801" i="79"/>
  <c r="AC801" i="79"/>
  <c r="AB801" i="79"/>
  <c r="AA801" i="79"/>
  <c r="Z801" i="79"/>
  <c r="Y801" i="79"/>
  <c r="AL798" i="79"/>
  <c r="AK798" i="79"/>
  <c r="AJ798" i="79"/>
  <c r="AI798" i="79"/>
  <c r="AH798" i="79"/>
  <c r="AG798" i="79"/>
  <c r="AF798" i="79"/>
  <c r="AE798" i="79"/>
  <c r="AD798" i="79"/>
  <c r="AC798" i="79"/>
  <c r="AB798" i="79"/>
  <c r="AA798" i="79"/>
  <c r="Z798" i="79"/>
  <c r="Y798" i="79"/>
  <c r="N109" i="46" l="1"/>
  <c r="N99" i="46"/>
  <c r="N82" i="46"/>
  <c r="N79" i="46"/>
  <c r="N76" i="46"/>
  <c r="AL624" i="79"/>
  <c r="AK624" i="79"/>
  <c r="AJ624" i="79"/>
  <c r="AI624" i="79"/>
  <c r="AH624" i="79"/>
  <c r="AG624" i="79"/>
  <c r="AF624" i="79"/>
  <c r="AE624" i="79"/>
  <c r="AD624" i="79"/>
  <c r="AC624" i="79"/>
  <c r="AB624" i="79"/>
  <c r="AA624" i="79"/>
  <c r="Z624" i="79"/>
  <c r="AL621" i="79"/>
  <c r="AK621" i="79"/>
  <c r="AJ621" i="79"/>
  <c r="AI621" i="79"/>
  <c r="AH621" i="79"/>
  <c r="AG621" i="79"/>
  <c r="AF621" i="79"/>
  <c r="AE621" i="79"/>
  <c r="AD621" i="79"/>
  <c r="AC621" i="79"/>
  <c r="AB621" i="79"/>
  <c r="AA621" i="79"/>
  <c r="Z621" i="79"/>
  <c r="AL618" i="79"/>
  <c r="AK618" i="79"/>
  <c r="AJ618" i="79"/>
  <c r="AI618" i="79"/>
  <c r="AH618" i="79"/>
  <c r="AG618" i="79"/>
  <c r="AF618" i="79"/>
  <c r="AE618" i="79"/>
  <c r="AD618" i="79"/>
  <c r="AC618" i="79"/>
  <c r="AB618" i="79"/>
  <c r="AA618" i="79"/>
  <c r="Z618" i="79"/>
  <c r="Y618" i="79"/>
  <c r="AL615" i="79"/>
  <c r="AK615" i="79"/>
  <c r="AJ615" i="79"/>
  <c r="AI615" i="79"/>
  <c r="AH615" i="79"/>
  <c r="AG615" i="79"/>
  <c r="AF615" i="79"/>
  <c r="AE615" i="79"/>
  <c r="AD615" i="79"/>
  <c r="AC615" i="79"/>
  <c r="AB615" i="79"/>
  <c r="AA615" i="79"/>
  <c r="Z615" i="79"/>
  <c r="Y615" i="79"/>
  <c r="AL446" i="79"/>
  <c r="AK446" i="79"/>
  <c r="AJ446" i="79"/>
  <c r="AI446" i="79"/>
  <c r="AH446" i="79"/>
  <c r="AG446" i="79"/>
  <c r="AF446" i="79"/>
  <c r="AE446" i="79"/>
  <c r="AD446" i="79"/>
  <c r="AC446" i="79"/>
  <c r="AB446" i="79"/>
  <c r="AA446" i="79"/>
  <c r="Z446" i="79"/>
  <c r="Y446"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273" i="79"/>
  <c r="AK273" i="79"/>
  <c r="AJ273" i="79"/>
  <c r="AI273" i="79"/>
  <c r="AH273" i="79"/>
  <c r="AG273" i="79"/>
  <c r="AF273" i="79"/>
  <c r="AE273" i="79"/>
  <c r="AD273" i="79"/>
  <c r="AC273" i="79"/>
  <c r="AB273" i="79"/>
  <c r="AA273" i="79"/>
  <c r="Z273" i="79"/>
  <c r="Y273" i="79"/>
  <c r="AL270" i="79"/>
  <c r="AK270" i="79"/>
  <c r="AJ270" i="79"/>
  <c r="AI270" i="79"/>
  <c r="AH270" i="79"/>
  <c r="AG270" i="79"/>
  <c r="AF270" i="79"/>
  <c r="AE270" i="79"/>
  <c r="AD270" i="79"/>
  <c r="AC270" i="79"/>
  <c r="AB270" i="79"/>
  <c r="AA270" i="79"/>
  <c r="Z270" i="79"/>
  <c r="Y270" i="79"/>
  <c r="AL267" i="79"/>
  <c r="AK267" i="79"/>
  <c r="AJ267" i="79"/>
  <c r="AI267" i="79"/>
  <c r="AH267" i="79"/>
  <c r="AG267" i="79"/>
  <c r="AF267" i="79"/>
  <c r="AE267" i="79"/>
  <c r="AD267" i="79"/>
  <c r="AC267" i="79"/>
  <c r="AB267" i="79"/>
  <c r="AA267" i="79"/>
  <c r="Z267" i="79"/>
  <c r="Y267" i="79"/>
  <c r="AL264" i="79"/>
  <c r="AK264" i="79"/>
  <c r="AJ264" i="79"/>
  <c r="AI264" i="79"/>
  <c r="AH264" i="79"/>
  <c r="AG264" i="79"/>
  <c r="AF264" i="79"/>
  <c r="AE264" i="79"/>
  <c r="AD264" i="79"/>
  <c r="AC264" i="79"/>
  <c r="AB264" i="79"/>
  <c r="AA264" i="79"/>
  <c r="Z264" i="79"/>
  <c r="Y264"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F498" i="46"/>
  <c r="AG498" i="46"/>
  <c r="AH498" i="46"/>
  <c r="AI498" i="46"/>
  <c r="AJ498" i="46"/>
  <c r="AK498" i="46"/>
  <c r="AL498" i="46"/>
  <c r="AF501" i="46"/>
  <c r="AG501" i="46"/>
  <c r="AH501" i="46"/>
  <c r="AI501" i="46"/>
  <c r="AJ501" i="46"/>
  <c r="AK501" i="46"/>
  <c r="AL501" i="46"/>
  <c r="AF505" i="46"/>
  <c r="AG505" i="46"/>
  <c r="AH505" i="46"/>
  <c r="AI505" i="46"/>
  <c r="AJ505" i="46"/>
  <c r="AK505" i="46"/>
  <c r="AL505" i="46"/>
  <c r="AF508" i="46"/>
  <c r="AG508" i="46"/>
  <c r="AH508" i="46"/>
  <c r="AI508" i="46"/>
  <c r="AJ508" i="46"/>
  <c r="AK508" i="46"/>
  <c r="AL508" i="46"/>
  <c r="Z511" i="46"/>
  <c r="AA511" i="46"/>
  <c r="AB511" i="46"/>
  <c r="AC511" i="46"/>
  <c r="AD511" i="46"/>
  <c r="AE511" i="46"/>
  <c r="AF511" i="46"/>
  <c r="AG511" i="46"/>
  <c r="AH511" i="46"/>
  <c r="AI511" i="46"/>
  <c r="AJ511" i="46"/>
  <c r="AK511" i="46"/>
  <c r="Y511"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AL78" i="79" l="1"/>
  <c r="AK78" i="79"/>
  <c r="AJ78" i="79"/>
  <c r="AI78" i="79"/>
  <c r="AH78" i="79"/>
  <c r="AG78" i="79"/>
  <c r="AF78" i="79"/>
  <c r="AE78" i="79"/>
  <c r="AD78" i="79"/>
  <c r="AC78" i="79"/>
  <c r="AB78" i="79"/>
  <c r="AA78" i="79"/>
  <c r="Z78" i="79"/>
  <c r="Y78" i="79"/>
  <c r="AL96" i="79"/>
  <c r="AK96" i="79"/>
  <c r="AJ96" i="79"/>
  <c r="AI96" i="79"/>
  <c r="AH96" i="79"/>
  <c r="AG96" i="79"/>
  <c r="AF96" i="79"/>
  <c r="AE96" i="79"/>
  <c r="AD96" i="79"/>
  <c r="AC96" i="79"/>
  <c r="AB96" i="79"/>
  <c r="AA96" i="79"/>
  <c r="Z96" i="79"/>
  <c r="Y96" i="79"/>
  <c r="AL90" i="79"/>
  <c r="AK90" i="79"/>
  <c r="AJ90" i="79"/>
  <c r="AI90" i="79"/>
  <c r="AH90" i="79"/>
  <c r="AG90" i="79"/>
  <c r="AF90" i="79"/>
  <c r="AE90" i="79"/>
  <c r="AD90" i="79"/>
  <c r="AC90" i="79"/>
  <c r="AB90" i="79"/>
  <c r="AA90" i="79"/>
  <c r="Z90" i="79"/>
  <c r="Y90" i="79"/>
  <c r="AL485" i="46"/>
  <c r="AK485" i="46"/>
  <c r="AJ485" i="46"/>
  <c r="AI485" i="46"/>
  <c r="AH485" i="46"/>
  <c r="AG485" i="46"/>
  <c r="AF485" i="46"/>
  <c r="AL482" i="46"/>
  <c r="AK482" i="46"/>
  <c r="AJ482" i="46"/>
  <c r="AI482" i="46"/>
  <c r="AH482" i="46"/>
  <c r="AG482" i="46"/>
  <c r="AF482" i="46"/>
  <c r="AL455" i="46"/>
  <c r="AK455" i="46"/>
  <c r="AJ455" i="46"/>
  <c r="AI455" i="46"/>
  <c r="AH455" i="46"/>
  <c r="AG455" i="46"/>
  <c r="AF455" i="46"/>
  <c r="AL452" i="46"/>
  <c r="AK452" i="46"/>
  <c r="AJ452" i="46"/>
  <c r="AI452" i="46"/>
  <c r="AH452" i="46"/>
  <c r="AG452" i="46"/>
  <c r="AF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L323" i="46"/>
  <c r="AK323" i="46"/>
  <c r="AJ323" i="46"/>
  <c r="AI323" i="46"/>
  <c r="AH323" i="46"/>
  <c r="AG323" i="46"/>
  <c r="AF323" i="46"/>
  <c r="AE323" i="46"/>
  <c r="AD323" i="46"/>
  <c r="AC323" i="46"/>
  <c r="AL301" i="46"/>
  <c r="AK301" i="46"/>
  <c r="AJ301" i="46"/>
  <c r="AI301" i="46"/>
  <c r="AH301" i="46"/>
  <c r="AG301" i="46"/>
  <c r="AF301" i="46"/>
  <c r="AE301" i="46"/>
  <c r="AD301" i="46"/>
  <c r="AC301" i="46"/>
  <c r="AB301" i="46"/>
  <c r="C31" i="44"/>
  <c r="C30" i="44"/>
  <c r="C16" i="44"/>
  <c r="C15" i="44"/>
  <c r="AL227" i="46"/>
  <c r="AK227" i="46"/>
  <c r="AJ227" i="46"/>
  <c r="AI227" i="46"/>
  <c r="AH227" i="46"/>
  <c r="AG227" i="46"/>
  <c r="AF227" i="46"/>
  <c r="AE227" i="46"/>
  <c r="AD227" i="46"/>
  <c r="AC227" i="46"/>
  <c r="AL224" i="46"/>
  <c r="AK224" i="46"/>
  <c r="AJ224" i="46"/>
  <c r="AI224" i="46"/>
  <c r="AH224" i="46"/>
  <c r="AG224" i="46"/>
  <c r="AF224" i="46"/>
  <c r="AE224" i="46"/>
  <c r="AD224" i="46"/>
  <c r="AC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AB106" i="46" l="1"/>
  <c r="AL1082" i="79" l="1"/>
  <c r="AK1082" i="79"/>
  <c r="AJ1082" i="79"/>
  <c r="AI1082" i="79"/>
  <c r="AH1082" i="79"/>
  <c r="AG1082" i="79"/>
  <c r="AF1082" i="79"/>
  <c r="AE1082" i="79"/>
  <c r="AD1082" i="79"/>
  <c r="AC1082" i="79"/>
  <c r="AB1082" i="79"/>
  <c r="AA1082" i="79"/>
  <c r="Z1082" i="79"/>
  <c r="Y1082" i="79"/>
  <c r="AL1079" i="79"/>
  <c r="AK1079" i="79"/>
  <c r="AJ1079" i="79"/>
  <c r="AI1079" i="79"/>
  <c r="AH1079" i="79"/>
  <c r="AG1079" i="79"/>
  <c r="AF1079" i="79"/>
  <c r="AE1079" i="79"/>
  <c r="AD1079" i="79"/>
  <c r="AC1079" i="79"/>
  <c r="AB1079" i="79"/>
  <c r="AA1079" i="79"/>
  <c r="Z1079" i="79"/>
  <c r="Y1079" i="79"/>
  <c r="AL1076" i="79"/>
  <c r="AK1076" i="79"/>
  <c r="AJ1076" i="79"/>
  <c r="AI1076" i="79"/>
  <c r="AH1076" i="79"/>
  <c r="AG1076" i="79"/>
  <c r="AF1076" i="79"/>
  <c r="AE1076" i="79"/>
  <c r="AD1076" i="79"/>
  <c r="AC1076" i="79"/>
  <c r="AB1076" i="79"/>
  <c r="AA1076" i="79"/>
  <c r="Z1076" i="79"/>
  <c r="Y1076" i="79"/>
  <c r="AL1073" i="79"/>
  <c r="AK1073" i="79"/>
  <c r="AJ1073" i="79"/>
  <c r="AI1073" i="79"/>
  <c r="AH1073" i="79"/>
  <c r="AG1073" i="79"/>
  <c r="AF1073" i="79"/>
  <c r="AE1073" i="79"/>
  <c r="AD1073" i="79"/>
  <c r="AC1073" i="79"/>
  <c r="AB1073" i="79"/>
  <c r="AA1073" i="79"/>
  <c r="Z1073" i="79"/>
  <c r="Y1073" i="79"/>
  <c r="AL1070" i="79"/>
  <c r="AK1070" i="79"/>
  <c r="AJ1070" i="79"/>
  <c r="AI1070" i="79"/>
  <c r="AH1070" i="79"/>
  <c r="AG1070" i="79"/>
  <c r="AF1070" i="79"/>
  <c r="AE1070" i="79"/>
  <c r="AD1070" i="79"/>
  <c r="AC1070" i="79"/>
  <c r="AB1070" i="79"/>
  <c r="AA1070" i="79"/>
  <c r="Z1070" i="79"/>
  <c r="Y1070" i="79"/>
  <c r="AL1067" i="79"/>
  <c r="AK1067" i="79"/>
  <c r="AJ1067" i="79"/>
  <c r="AI1067" i="79"/>
  <c r="AH1067" i="79"/>
  <c r="AG1067" i="79"/>
  <c r="AF1067" i="79"/>
  <c r="AE1067" i="79"/>
  <c r="AD1067" i="79"/>
  <c r="AC1067" i="79"/>
  <c r="AB1067" i="79"/>
  <c r="AA1067" i="79"/>
  <c r="Z1067" i="79"/>
  <c r="Y1067" i="79"/>
  <c r="AL1064" i="79"/>
  <c r="AK1064" i="79"/>
  <c r="AJ1064" i="79"/>
  <c r="AI1064" i="79"/>
  <c r="AH1064" i="79"/>
  <c r="AG1064" i="79"/>
  <c r="AF1064" i="79"/>
  <c r="AE1064" i="79"/>
  <c r="AD1064" i="79"/>
  <c r="AC1064" i="79"/>
  <c r="AB1064" i="79"/>
  <c r="AA1064" i="79"/>
  <c r="Z1064" i="79"/>
  <c r="Y1064" i="79"/>
  <c r="AL1061" i="79"/>
  <c r="AK1061" i="79"/>
  <c r="AJ1061" i="79"/>
  <c r="AI1061" i="79"/>
  <c r="AH1061" i="79"/>
  <c r="AG1061" i="79"/>
  <c r="AF1061" i="79"/>
  <c r="AE1061" i="79"/>
  <c r="AD1061" i="79"/>
  <c r="AC1061" i="79"/>
  <c r="AB1061" i="79"/>
  <c r="AA1061" i="79"/>
  <c r="Z1061" i="79"/>
  <c r="Y1061" i="79"/>
  <c r="AL1058" i="79"/>
  <c r="AK1058" i="79"/>
  <c r="AJ1058" i="79"/>
  <c r="AI1058" i="79"/>
  <c r="AH1058" i="79"/>
  <c r="AG1058" i="79"/>
  <c r="AF1058" i="79"/>
  <c r="AE1058" i="79"/>
  <c r="AD1058" i="79"/>
  <c r="AC1058" i="79"/>
  <c r="AB1058" i="79"/>
  <c r="AA1058" i="79"/>
  <c r="Z1058" i="79"/>
  <c r="Y1058"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E1043" i="79"/>
  <c r="AD1043" i="79"/>
  <c r="AC1043" i="79"/>
  <c r="AB1043" i="79"/>
  <c r="AA1043" i="79"/>
  <c r="Z1043" i="79"/>
  <c r="Y1043" i="79"/>
  <c r="AL1039" i="79"/>
  <c r="AK1039" i="79"/>
  <c r="AJ1039" i="79"/>
  <c r="AI1039" i="79"/>
  <c r="AH1039" i="79"/>
  <c r="AG1039" i="79"/>
  <c r="AF1039" i="79"/>
  <c r="AE1039" i="79"/>
  <c r="AD1039" i="79"/>
  <c r="AC1039" i="79"/>
  <c r="AB1039" i="79"/>
  <c r="AA1039" i="79"/>
  <c r="Z1039" i="79"/>
  <c r="Y1039" i="79"/>
  <c r="AL1036" i="79"/>
  <c r="AK1036" i="79"/>
  <c r="AJ1036" i="79"/>
  <c r="AI1036" i="79"/>
  <c r="AH1036" i="79"/>
  <c r="AG1036" i="79"/>
  <c r="AF1036" i="79"/>
  <c r="AE1036" i="79"/>
  <c r="AD1036" i="79"/>
  <c r="AC1036" i="79"/>
  <c r="AB1036" i="79"/>
  <c r="AA1036" i="79"/>
  <c r="Z1036" i="79"/>
  <c r="Y1036" i="79"/>
  <c r="AL1033" i="79"/>
  <c r="AK1033" i="79"/>
  <c r="AJ1033" i="79"/>
  <c r="AI1033" i="79"/>
  <c r="AH1033" i="79"/>
  <c r="AG1033" i="79"/>
  <c r="AF1033" i="79"/>
  <c r="AE1033" i="79"/>
  <c r="AD1033" i="79"/>
  <c r="AC1033" i="79"/>
  <c r="AB1033" i="79"/>
  <c r="AA1033" i="79"/>
  <c r="Z1033" i="79"/>
  <c r="Y1033" i="79"/>
  <c r="AL1029" i="79"/>
  <c r="AK1029" i="79"/>
  <c r="AJ1029" i="79"/>
  <c r="AI1029" i="79"/>
  <c r="AH1029" i="79"/>
  <c r="AG1029" i="79"/>
  <c r="AF1029" i="79"/>
  <c r="AE1029" i="79"/>
  <c r="AD1029" i="79"/>
  <c r="AC1029" i="79"/>
  <c r="AB1029" i="79"/>
  <c r="AA1029" i="79"/>
  <c r="Z1029" i="79"/>
  <c r="Y1029" i="79"/>
  <c r="AL1026" i="79"/>
  <c r="AK1026" i="79"/>
  <c r="AJ1026" i="79"/>
  <c r="AI1026" i="79"/>
  <c r="AH1026" i="79"/>
  <c r="AG1026" i="79"/>
  <c r="AF1026" i="79"/>
  <c r="AE1026" i="79"/>
  <c r="AD1026" i="79"/>
  <c r="AC1026" i="79"/>
  <c r="AB1026" i="79"/>
  <c r="AA1026" i="79"/>
  <c r="Z1026" i="79"/>
  <c r="Y1026" i="79"/>
  <c r="AL1023" i="79"/>
  <c r="AK1023" i="79"/>
  <c r="AJ1023" i="79"/>
  <c r="AI1023" i="79"/>
  <c r="AH1023" i="79"/>
  <c r="AG1023" i="79"/>
  <c r="AF1023" i="79"/>
  <c r="AE1023" i="79"/>
  <c r="AD1023" i="79"/>
  <c r="AC1023" i="79"/>
  <c r="AB1023" i="79"/>
  <c r="AA1023" i="79"/>
  <c r="Z1023" i="79"/>
  <c r="Y1023" i="79"/>
  <c r="AL1020" i="79"/>
  <c r="AK1020" i="79"/>
  <c r="AJ1020" i="79"/>
  <c r="AI1020" i="79"/>
  <c r="AH1020" i="79"/>
  <c r="AG1020" i="79"/>
  <c r="AF1020" i="79"/>
  <c r="AE1020" i="79"/>
  <c r="AD1020" i="79"/>
  <c r="AC1020" i="79"/>
  <c r="AB1020" i="79"/>
  <c r="AA1020" i="79"/>
  <c r="Z1020" i="79"/>
  <c r="Y1020" i="79"/>
  <c r="AL1017" i="79"/>
  <c r="AK1017" i="79"/>
  <c r="AJ1017" i="79"/>
  <c r="AI1017" i="79"/>
  <c r="AH1017" i="79"/>
  <c r="AG1017" i="79"/>
  <c r="AF1017" i="79"/>
  <c r="AD1017" i="79"/>
  <c r="AC1017" i="79"/>
  <c r="AB1017" i="79"/>
  <c r="AA1017" i="79"/>
  <c r="Y1017" i="79"/>
  <c r="AL1014" i="79"/>
  <c r="AK1014" i="79"/>
  <c r="AJ1014" i="79"/>
  <c r="AI1014" i="79"/>
  <c r="AH1014" i="79"/>
  <c r="AG1014" i="79"/>
  <c r="AF1014" i="79"/>
  <c r="AE1014" i="79"/>
  <c r="AD1014" i="79"/>
  <c r="AC1014" i="79"/>
  <c r="AB1014" i="79"/>
  <c r="AA1014" i="79"/>
  <c r="Z1014" i="79"/>
  <c r="Y1014" i="79"/>
  <c r="AL1011" i="79"/>
  <c r="AK1011" i="79"/>
  <c r="AJ1011" i="79"/>
  <c r="AI1011" i="79"/>
  <c r="AH1011" i="79"/>
  <c r="AG1011" i="79"/>
  <c r="AF1011" i="79"/>
  <c r="AE1011" i="79"/>
  <c r="AD1011" i="79"/>
  <c r="AC1011" i="79"/>
  <c r="AB1011" i="79"/>
  <c r="AA1011" i="79"/>
  <c r="Z1011" i="79"/>
  <c r="Y1011" i="79"/>
  <c r="AL1008" i="79"/>
  <c r="AK1008" i="79"/>
  <c r="AJ1008" i="79"/>
  <c r="AI1008" i="79"/>
  <c r="AH1008" i="79"/>
  <c r="AG1008" i="79"/>
  <c r="AF1008" i="79"/>
  <c r="AE1008" i="79"/>
  <c r="AD1008" i="79"/>
  <c r="AC1008" i="79"/>
  <c r="AB1008" i="79"/>
  <c r="AA1008" i="79"/>
  <c r="Z1008" i="79"/>
  <c r="Y1008" i="79"/>
  <c r="AL1004" i="79"/>
  <c r="AK1004" i="79"/>
  <c r="AJ1004" i="79"/>
  <c r="AI1004" i="79"/>
  <c r="AH1004" i="79"/>
  <c r="AG1004" i="79"/>
  <c r="AF1004" i="79"/>
  <c r="AE1004" i="79"/>
  <c r="AD1004" i="79"/>
  <c r="AC1004" i="79"/>
  <c r="AB1004" i="79"/>
  <c r="AA1004" i="79"/>
  <c r="Z1004" i="79"/>
  <c r="AL1001" i="79"/>
  <c r="AK1001" i="79"/>
  <c r="AJ1001" i="79"/>
  <c r="AI1001" i="79"/>
  <c r="AH1001" i="79"/>
  <c r="AG1001" i="79"/>
  <c r="AF1001" i="79"/>
  <c r="AE1001" i="79"/>
  <c r="AD1001" i="79"/>
  <c r="AC1001" i="79"/>
  <c r="AB1001" i="79"/>
  <c r="AA1001" i="79"/>
  <c r="Z1001" i="79"/>
  <c r="AL998" i="79"/>
  <c r="AK998" i="79"/>
  <c r="AJ998" i="79"/>
  <c r="AI998" i="79"/>
  <c r="AH998" i="79"/>
  <c r="AG998" i="79"/>
  <c r="AF998" i="79"/>
  <c r="AE998" i="79"/>
  <c r="AD998" i="79"/>
  <c r="AC998" i="79"/>
  <c r="AB998" i="79"/>
  <c r="AA998" i="79"/>
  <c r="Z998" i="79"/>
  <c r="Y998" i="79"/>
  <c r="AL995" i="79"/>
  <c r="AK995" i="79"/>
  <c r="AJ995" i="79"/>
  <c r="AI995" i="79"/>
  <c r="AH995" i="79"/>
  <c r="AG995" i="79"/>
  <c r="AF995" i="79"/>
  <c r="AE995" i="79"/>
  <c r="AD995" i="79"/>
  <c r="AC995" i="79"/>
  <c r="AB995" i="79"/>
  <c r="AA995" i="79"/>
  <c r="Z995" i="79"/>
  <c r="Y995"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Y966" i="79"/>
  <c r="AL963" i="79"/>
  <c r="AK963" i="79"/>
  <c r="AJ963" i="79"/>
  <c r="AI963" i="79"/>
  <c r="AH963" i="79"/>
  <c r="AG963" i="79"/>
  <c r="AF963" i="79"/>
  <c r="AE963" i="79"/>
  <c r="AD963" i="79"/>
  <c r="AC963" i="79"/>
  <c r="AB963" i="79"/>
  <c r="AA963" i="79"/>
  <c r="Z963" i="79"/>
  <c r="AL960" i="79"/>
  <c r="AK960" i="79"/>
  <c r="AJ960" i="79"/>
  <c r="AI960" i="79"/>
  <c r="AH960" i="79"/>
  <c r="AG960" i="79"/>
  <c r="AF960" i="79"/>
  <c r="AE960" i="79"/>
  <c r="AD960" i="79"/>
  <c r="AC960" i="79"/>
  <c r="AB960" i="79"/>
  <c r="AA960" i="79"/>
  <c r="Z960" i="79"/>
  <c r="AL956" i="79"/>
  <c r="AK956" i="79"/>
  <c r="AJ956" i="79"/>
  <c r="AI956" i="79"/>
  <c r="AH956" i="79"/>
  <c r="AG956" i="79"/>
  <c r="AF956" i="79"/>
  <c r="AE956" i="79"/>
  <c r="AD956" i="79"/>
  <c r="AC956" i="79"/>
  <c r="AB956" i="79"/>
  <c r="AA956" i="79"/>
  <c r="Z956" i="79"/>
  <c r="AL953" i="79"/>
  <c r="AK953" i="79"/>
  <c r="AJ953" i="79"/>
  <c r="AI953" i="79"/>
  <c r="AH953" i="79"/>
  <c r="AG953" i="79"/>
  <c r="AF953" i="79"/>
  <c r="AE953" i="79"/>
  <c r="AD953" i="79"/>
  <c r="AC953" i="79"/>
  <c r="AB953" i="79"/>
  <c r="AA953" i="79"/>
  <c r="Z953" i="79"/>
  <c r="Y953" i="79"/>
  <c r="AL950" i="79"/>
  <c r="AK950" i="79"/>
  <c r="AJ950" i="79"/>
  <c r="AI950" i="79"/>
  <c r="AH950" i="79"/>
  <c r="AG950" i="79"/>
  <c r="AF950" i="79"/>
  <c r="AE950" i="79"/>
  <c r="AD950" i="79"/>
  <c r="AC950" i="79"/>
  <c r="AB950" i="79"/>
  <c r="AA950" i="79"/>
  <c r="Z950" i="79"/>
  <c r="Y950" i="79"/>
  <c r="AL947" i="79"/>
  <c r="AK947" i="79"/>
  <c r="AJ947" i="79"/>
  <c r="AI947" i="79"/>
  <c r="AH947" i="79"/>
  <c r="AG947" i="79"/>
  <c r="AF947" i="79"/>
  <c r="AE947" i="79"/>
  <c r="AD947" i="79"/>
  <c r="AC947" i="79"/>
  <c r="AB947" i="79"/>
  <c r="AA947" i="79"/>
  <c r="Z947" i="79"/>
  <c r="AL944" i="79"/>
  <c r="AK944" i="79"/>
  <c r="AJ944" i="79"/>
  <c r="AI944" i="79"/>
  <c r="AH944" i="79"/>
  <c r="AG944" i="79"/>
  <c r="AF944" i="79"/>
  <c r="AE944" i="79"/>
  <c r="AD944" i="79"/>
  <c r="AC944" i="79"/>
  <c r="AB944" i="79"/>
  <c r="AA944" i="79"/>
  <c r="Z944" i="79"/>
  <c r="AL940" i="79"/>
  <c r="AK940" i="79"/>
  <c r="AJ940" i="79"/>
  <c r="AI940" i="79"/>
  <c r="AH940" i="79"/>
  <c r="AG940" i="79"/>
  <c r="AF940" i="79"/>
  <c r="AE940" i="79"/>
  <c r="AD940" i="79"/>
  <c r="AC940" i="79"/>
  <c r="AB940" i="79"/>
  <c r="AA940" i="79"/>
  <c r="Z940" i="79"/>
  <c r="AL937" i="79"/>
  <c r="AK937" i="79"/>
  <c r="AJ937" i="79"/>
  <c r="AI937" i="79"/>
  <c r="AH937" i="79"/>
  <c r="AG937" i="79"/>
  <c r="AF937" i="79"/>
  <c r="AE937" i="79"/>
  <c r="AD937" i="79"/>
  <c r="AC937" i="79"/>
  <c r="AB937" i="79"/>
  <c r="AA937" i="79"/>
  <c r="Z937" i="79"/>
  <c r="Y937" i="79"/>
  <c r="AL934" i="79"/>
  <c r="AK934" i="79"/>
  <c r="AJ934" i="79"/>
  <c r="AI934" i="79"/>
  <c r="AH934" i="79"/>
  <c r="AG934" i="79"/>
  <c r="AF934" i="79"/>
  <c r="AE934" i="79"/>
  <c r="AD934" i="79"/>
  <c r="AC934" i="79"/>
  <c r="AB934" i="79"/>
  <c r="AA934" i="79"/>
  <c r="Z934" i="79"/>
  <c r="Y934" i="79"/>
  <c r="AL931" i="79"/>
  <c r="AK931" i="79"/>
  <c r="AJ931" i="79"/>
  <c r="AI931" i="79"/>
  <c r="AH931" i="79"/>
  <c r="AG931" i="79"/>
  <c r="AF931" i="79"/>
  <c r="AE931" i="79"/>
  <c r="AD931" i="79"/>
  <c r="AC931" i="79"/>
  <c r="AB931" i="79"/>
  <c r="AA931" i="79"/>
  <c r="Z931" i="79"/>
  <c r="Y931" i="79"/>
  <c r="AL928" i="79"/>
  <c r="AK928" i="79"/>
  <c r="AJ928" i="79"/>
  <c r="AI928" i="79"/>
  <c r="AH928" i="79"/>
  <c r="AG928" i="79"/>
  <c r="AF928" i="79"/>
  <c r="AE928" i="79"/>
  <c r="AD928" i="79"/>
  <c r="AC928" i="79"/>
  <c r="AB928" i="79"/>
  <c r="AA928" i="79"/>
  <c r="Z928" i="79"/>
  <c r="Y928" i="79"/>
  <c r="AL899" i="79"/>
  <c r="AK899" i="79"/>
  <c r="AJ899" i="79"/>
  <c r="AI899" i="79"/>
  <c r="AH899" i="79"/>
  <c r="AG899" i="79"/>
  <c r="AF899" i="79"/>
  <c r="AE899" i="79"/>
  <c r="AD899" i="79"/>
  <c r="AC899" i="79"/>
  <c r="AB899" i="79"/>
  <c r="AA899" i="79"/>
  <c r="Z899" i="79"/>
  <c r="Y899" i="79"/>
  <c r="AL896" i="79"/>
  <c r="AK896" i="79"/>
  <c r="AJ896" i="79"/>
  <c r="AI896" i="79"/>
  <c r="AH896" i="79"/>
  <c r="AG896" i="79"/>
  <c r="AF896" i="79"/>
  <c r="AE896" i="79"/>
  <c r="AD896" i="79"/>
  <c r="AC896" i="79"/>
  <c r="AB896" i="79"/>
  <c r="AA896" i="79"/>
  <c r="Z896" i="79"/>
  <c r="Y896" i="79"/>
  <c r="AL893" i="79"/>
  <c r="AK893" i="79"/>
  <c r="AJ893" i="79"/>
  <c r="AI893" i="79"/>
  <c r="AH893" i="79"/>
  <c r="AG893" i="79"/>
  <c r="AF893" i="79"/>
  <c r="AE893" i="79"/>
  <c r="AD893" i="79"/>
  <c r="AC893" i="79"/>
  <c r="AB893" i="79"/>
  <c r="AA893" i="79"/>
  <c r="Z893" i="79"/>
  <c r="Y893" i="79"/>
  <c r="AL890" i="79"/>
  <c r="AK890" i="79"/>
  <c r="AJ890" i="79"/>
  <c r="AI890" i="79"/>
  <c r="AH890" i="79"/>
  <c r="AG890" i="79"/>
  <c r="AF890" i="79"/>
  <c r="AE890" i="79"/>
  <c r="AD890" i="79"/>
  <c r="AC890" i="79"/>
  <c r="AB890" i="79"/>
  <c r="AA890" i="79"/>
  <c r="Z890" i="79"/>
  <c r="Y890" i="79"/>
  <c r="AL887" i="79"/>
  <c r="AK887" i="79"/>
  <c r="AJ887" i="79"/>
  <c r="AI887" i="79"/>
  <c r="AH887" i="79"/>
  <c r="AG887" i="79"/>
  <c r="AF887" i="79"/>
  <c r="AE887" i="79"/>
  <c r="AD887" i="79"/>
  <c r="AC887" i="79"/>
  <c r="AB887" i="79"/>
  <c r="AA887" i="79"/>
  <c r="Z887" i="79"/>
  <c r="Y887" i="79"/>
  <c r="AL884" i="79"/>
  <c r="AK884" i="79"/>
  <c r="AJ884" i="79"/>
  <c r="AI884" i="79"/>
  <c r="AH884" i="79"/>
  <c r="AG884" i="79"/>
  <c r="AF884" i="79"/>
  <c r="AE884" i="79"/>
  <c r="AD884" i="79"/>
  <c r="AC884" i="79"/>
  <c r="AB884" i="79"/>
  <c r="AA884" i="79"/>
  <c r="Z884" i="79"/>
  <c r="Y884" i="79"/>
  <c r="AL881" i="79"/>
  <c r="AK881" i="79"/>
  <c r="AJ881" i="79"/>
  <c r="AI881" i="79"/>
  <c r="AH881" i="79"/>
  <c r="AG881" i="79"/>
  <c r="AF881" i="79"/>
  <c r="AE881" i="79"/>
  <c r="AD881" i="79"/>
  <c r="AC881" i="79"/>
  <c r="AB881" i="79"/>
  <c r="AA881" i="79"/>
  <c r="Z881" i="79"/>
  <c r="Y881" i="79"/>
  <c r="AL878" i="79"/>
  <c r="AK878" i="79"/>
  <c r="AJ878" i="79"/>
  <c r="AI878" i="79"/>
  <c r="AH878" i="79"/>
  <c r="AG878" i="79"/>
  <c r="AF878" i="79"/>
  <c r="AE878" i="79"/>
  <c r="AD878" i="79"/>
  <c r="AC878" i="79"/>
  <c r="AB878" i="79"/>
  <c r="AA878" i="79"/>
  <c r="Z878" i="79"/>
  <c r="Y878" i="79"/>
  <c r="AL875" i="79"/>
  <c r="AK875" i="79"/>
  <c r="AJ875" i="79"/>
  <c r="AI875" i="79"/>
  <c r="AH875" i="79"/>
  <c r="AG875" i="79"/>
  <c r="AF875" i="79"/>
  <c r="AE875" i="79"/>
  <c r="AD875" i="79"/>
  <c r="AC875" i="79"/>
  <c r="AB875" i="79"/>
  <c r="AA875" i="79"/>
  <c r="Z875" i="79"/>
  <c r="Y875" i="79"/>
  <c r="AL872"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6" i="79"/>
  <c r="AK856" i="79"/>
  <c r="AJ856" i="79"/>
  <c r="AI856" i="79"/>
  <c r="AH856" i="79"/>
  <c r="AG856" i="79"/>
  <c r="AF856" i="79"/>
  <c r="AE856" i="79"/>
  <c r="AD856" i="79"/>
  <c r="AC856" i="79"/>
  <c r="AB856" i="79"/>
  <c r="AA856" i="79"/>
  <c r="Z856" i="79"/>
  <c r="Y856" i="79"/>
  <c r="AL853" i="79"/>
  <c r="AK853" i="79"/>
  <c r="AJ853" i="79"/>
  <c r="AI853" i="79"/>
  <c r="AH853" i="79"/>
  <c r="AG853" i="79"/>
  <c r="AF853" i="79"/>
  <c r="AE853" i="79"/>
  <c r="AD853" i="79"/>
  <c r="AC853" i="79"/>
  <c r="AB853" i="79"/>
  <c r="AA853" i="79"/>
  <c r="Z853" i="79"/>
  <c r="Y853" i="79"/>
  <c r="AL850" i="79"/>
  <c r="AK850" i="79"/>
  <c r="AJ850" i="79"/>
  <c r="AI850" i="79"/>
  <c r="AH850" i="79"/>
  <c r="AG850" i="79"/>
  <c r="AF850" i="79"/>
  <c r="AE850" i="79"/>
  <c r="AD850" i="79"/>
  <c r="AC850" i="79"/>
  <c r="AB850" i="79"/>
  <c r="AA850" i="79"/>
  <c r="Z850" i="79"/>
  <c r="AK846" i="79"/>
  <c r="AJ846" i="79"/>
  <c r="AI846" i="79"/>
  <c r="AH846" i="79"/>
  <c r="AG846" i="79"/>
  <c r="AF846" i="79"/>
  <c r="AE846" i="79"/>
  <c r="AD846" i="79"/>
  <c r="AC846" i="79"/>
  <c r="AB846" i="79"/>
  <c r="AA846" i="79"/>
  <c r="Z846" i="79"/>
  <c r="Y846" i="79"/>
  <c r="AL843" i="79"/>
  <c r="AK843" i="79"/>
  <c r="AJ843" i="79"/>
  <c r="AI843" i="79"/>
  <c r="AH843" i="79"/>
  <c r="AG843" i="79"/>
  <c r="AF843" i="79"/>
  <c r="AE843" i="79"/>
  <c r="AD843" i="79"/>
  <c r="AC843" i="79"/>
  <c r="AB843" i="79"/>
  <c r="AA843" i="79"/>
  <c r="Z843" i="79"/>
  <c r="Y843" i="79"/>
  <c r="AL840" i="79"/>
  <c r="AK840" i="79"/>
  <c r="AJ840" i="79"/>
  <c r="AI840" i="79"/>
  <c r="AH840" i="79"/>
  <c r="AG840" i="79"/>
  <c r="AF840" i="79"/>
  <c r="AE840" i="79"/>
  <c r="AD840" i="79"/>
  <c r="AC840" i="79"/>
  <c r="AB840" i="79"/>
  <c r="AA840" i="79"/>
  <c r="Z840" i="79"/>
  <c r="Y840" i="79"/>
  <c r="AL837" i="79"/>
  <c r="AK837" i="79"/>
  <c r="AJ837" i="79"/>
  <c r="AI837" i="79"/>
  <c r="AH837" i="79"/>
  <c r="AG837" i="79"/>
  <c r="AF837" i="79"/>
  <c r="AE837" i="79"/>
  <c r="AD837" i="79"/>
  <c r="AC837" i="79"/>
  <c r="AB837" i="79"/>
  <c r="AA837" i="79"/>
  <c r="Z837" i="79"/>
  <c r="Y837" i="79"/>
  <c r="AL834" i="79"/>
  <c r="AK834" i="79"/>
  <c r="AJ834" i="79"/>
  <c r="AI834" i="79"/>
  <c r="AH834" i="79"/>
  <c r="AG834" i="79"/>
  <c r="AF834" i="79"/>
  <c r="AE834" i="79"/>
  <c r="AD834" i="79"/>
  <c r="AC834" i="79"/>
  <c r="AB834" i="79"/>
  <c r="AA834" i="79"/>
  <c r="Z834" i="79"/>
  <c r="Y834" i="79"/>
  <c r="AL831" i="79"/>
  <c r="AK831" i="79"/>
  <c r="AJ831" i="79"/>
  <c r="AI831" i="79"/>
  <c r="AH831" i="79"/>
  <c r="AG831" i="79"/>
  <c r="AF831" i="79"/>
  <c r="AE831" i="79"/>
  <c r="AD831" i="79"/>
  <c r="AC831" i="79"/>
  <c r="AB831" i="79"/>
  <c r="AA831" i="79"/>
  <c r="Z831" i="79"/>
  <c r="Y831" i="79"/>
  <c r="AL828" i="79"/>
  <c r="AK828" i="79"/>
  <c r="AJ828" i="79"/>
  <c r="AI828" i="79"/>
  <c r="AH828" i="79"/>
  <c r="AG828" i="79"/>
  <c r="AF828" i="79"/>
  <c r="AE828" i="79"/>
  <c r="AD828" i="79"/>
  <c r="AC828" i="79"/>
  <c r="AB828" i="79"/>
  <c r="AA828" i="79"/>
  <c r="Z828" i="79"/>
  <c r="Y828" i="79"/>
  <c r="AL825" i="79"/>
  <c r="AK825" i="79"/>
  <c r="AJ825" i="79"/>
  <c r="AI825" i="79"/>
  <c r="AH825" i="79"/>
  <c r="AG825" i="79"/>
  <c r="AF825" i="79"/>
  <c r="AE825" i="79"/>
  <c r="AD825" i="79"/>
  <c r="AC825" i="79"/>
  <c r="AB825" i="79"/>
  <c r="AA825" i="79"/>
  <c r="Z825" i="79"/>
  <c r="AL821" i="79"/>
  <c r="AK821" i="79"/>
  <c r="AJ821" i="79"/>
  <c r="AI821" i="79"/>
  <c r="AH821" i="79"/>
  <c r="AG821" i="79"/>
  <c r="AF821" i="79"/>
  <c r="AE821" i="79"/>
  <c r="AD821" i="79"/>
  <c r="AC821" i="79"/>
  <c r="AB821" i="79"/>
  <c r="AA821" i="79"/>
  <c r="Z821" i="79"/>
  <c r="Y821" i="79"/>
  <c r="AL818" i="79"/>
  <c r="AK818" i="79"/>
  <c r="AJ818" i="79"/>
  <c r="AI818" i="79"/>
  <c r="AH818" i="79"/>
  <c r="AG818" i="79"/>
  <c r="AF818" i="79"/>
  <c r="AE818" i="79"/>
  <c r="AD818" i="79"/>
  <c r="AC818" i="79"/>
  <c r="AB818" i="79"/>
  <c r="AA818" i="79"/>
  <c r="Z818" i="79"/>
  <c r="Y818" i="79"/>
  <c r="AL815" i="79"/>
  <c r="AK815" i="79"/>
  <c r="AJ815" i="79"/>
  <c r="AI815" i="79"/>
  <c r="AH815" i="79"/>
  <c r="AG815" i="79"/>
  <c r="AF815" i="79"/>
  <c r="AE815" i="79"/>
  <c r="AD815" i="79"/>
  <c r="AC815" i="79"/>
  <c r="AB815" i="79"/>
  <c r="AA815" i="79"/>
  <c r="Z815" i="79"/>
  <c r="Y815" i="79"/>
  <c r="AL812" i="79"/>
  <c r="AK812" i="79"/>
  <c r="AJ812" i="79"/>
  <c r="AI812" i="79"/>
  <c r="AH812" i="79"/>
  <c r="AG812" i="79"/>
  <c r="AF812" i="79"/>
  <c r="AE812" i="79"/>
  <c r="AD812" i="79"/>
  <c r="AC812" i="79"/>
  <c r="AB812" i="79"/>
  <c r="AA812" i="79"/>
  <c r="Z812" i="79"/>
  <c r="Y812" i="79"/>
  <c r="AL787" i="79"/>
  <c r="AK787" i="79"/>
  <c r="AJ787" i="79"/>
  <c r="AI787" i="79"/>
  <c r="AH787" i="79"/>
  <c r="AG787" i="79"/>
  <c r="AF787" i="79"/>
  <c r="AE787" i="79"/>
  <c r="AD787" i="79"/>
  <c r="AC787" i="79"/>
  <c r="AB787" i="79"/>
  <c r="AA787" i="79"/>
  <c r="Z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3" i="79"/>
  <c r="AK773" i="79"/>
  <c r="AJ773" i="79"/>
  <c r="AI773" i="79"/>
  <c r="AH773" i="79"/>
  <c r="AG773" i="79"/>
  <c r="AF773" i="79"/>
  <c r="AE773" i="79"/>
  <c r="AD773" i="79"/>
  <c r="AC773" i="79"/>
  <c r="AB773" i="79"/>
  <c r="AA773" i="79"/>
  <c r="Z773" i="79"/>
  <c r="Y773" i="79"/>
  <c r="AL770" i="79"/>
  <c r="AK770" i="79"/>
  <c r="AJ770" i="79"/>
  <c r="AI770" i="79"/>
  <c r="AH770" i="79"/>
  <c r="AG770" i="79"/>
  <c r="AF770" i="79"/>
  <c r="AE770" i="79"/>
  <c r="AD770" i="79"/>
  <c r="AC770" i="79"/>
  <c r="AB770" i="79"/>
  <c r="AA770" i="79"/>
  <c r="Z770" i="79"/>
  <c r="Y770" i="79"/>
  <c r="AL767" i="79"/>
  <c r="AK767" i="79"/>
  <c r="AJ767" i="79"/>
  <c r="AI767" i="79"/>
  <c r="AH767" i="79"/>
  <c r="AG767" i="79"/>
  <c r="AF767" i="79"/>
  <c r="AE767" i="79"/>
  <c r="AD767" i="79"/>
  <c r="AC767" i="79"/>
  <c r="AB767" i="79"/>
  <c r="AA767" i="79"/>
  <c r="Z767" i="79"/>
  <c r="Y767" i="79"/>
  <c r="AL764" i="79"/>
  <c r="AK764" i="79"/>
  <c r="AJ764" i="79"/>
  <c r="AI764" i="79"/>
  <c r="AH764" i="79"/>
  <c r="AG764" i="79"/>
  <c r="AF764" i="79"/>
  <c r="AE764" i="79"/>
  <c r="AD764" i="79"/>
  <c r="AC764" i="79"/>
  <c r="AB764" i="79"/>
  <c r="AA764" i="79"/>
  <c r="Z764" i="79"/>
  <c r="Y764" i="79"/>
  <c r="AL761" i="79"/>
  <c r="AK761" i="79"/>
  <c r="AJ761" i="79"/>
  <c r="AI761" i="79"/>
  <c r="AH761" i="79"/>
  <c r="AG761" i="79"/>
  <c r="AF761" i="79"/>
  <c r="AE761" i="79"/>
  <c r="AD761" i="79"/>
  <c r="AC761" i="79"/>
  <c r="AB761" i="79"/>
  <c r="AA761" i="79"/>
  <c r="Z761" i="79"/>
  <c r="Y761" i="79"/>
  <c r="AL757" i="79"/>
  <c r="AK757" i="79"/>
  <c r="AJ757" i="79"/>
  <c r="AI757" i="79"/>
  <c r="AH757" i="79"/>
  <c r="AG757" i="79"/>
  <c r="AF757" i="79"/>
  <c r="AE757" i="79"/>
  <c r="AD757" i="79"/>
  <c r="AC757" i="79"/>
  <c r="AB757" i="79"/>
  <c r="AA757" i="79"/>
  <c r="Z757" i="79"/>
  <c r="Y757" i="79"/>
  <c r="AL754" i="79"/>
  <c r="AK754" i="79"/>
  <c r="AJ754" i="79"/>
  <c r="AI754" i="79"/>
  <c r="AH754" i="79"/>
  <c r="AG754" i="79"/>
  <c r="AF754" i="79"/>
  <c r="AE754" i="79"/>
  <c r="AD754" i="79"/>
  <c r="AC754" i="79"/>
  <c r="AB754" i="79"/>
  <c r="AA754" i="79"/>
  <c r="Z754" i="79"/>
  <c r="Y754" i="79"/>
  <c r="AL751" i="79"/>
  <c r="AK751" i="79"/>
  <c r="AJ751" i="79"/>
  <c r="AI751" i="79"/>
  <c r="AH751" i="79"/>
  <c r="AG751" i="79"/>
  <c r="AF751" i="79"/>
  <c r="AE751" i="79"/>
  <c r="AD751" i="79"/>
  <c r="AC751" i="79"/>
  <c r="AB751" i="79"/>
  <c r="AA751" i="79"/>
  <c r="Z751" i="79"/>
  <c r="Y751" i="79"/>
  <c r="AL748" i="79"/>
  <c r="AK748" i="79"/>
  <c r="AJ748" i="79"/>
  <c r="AI748" i="79"/>
  <c r="AH748" i="79"/>
  <c r="AG748" i="79"/>
  <c r="AF748" i="79"/>
  <c r="AE748" i="79"/>
  <c r="AD748" i="79"/>
  <c r="AC748" i="79"/>
  <c r="AB748" i="79"/>
  <c r="AA748" i="79"/>
  <c r="Z748" i="79"/>
  <c r="Y748" i="79"/>
  <c r="AL745" i="79"/>
  <c r="AK745" i="79"/>
  <c r="AJ745" i="79"/>
  <c r="AI745" i="79"/>
  <c r="AH745" i="79"/>
  <c r="AG745" i="79"/>
  <c r="AF745" i="79"/>
  <c r="AE745" i="79"/>
  <c r="AD745" i="79"/>
  <c r="AC745" i="79"/>
  <c r="AB745" i="79"/>
  <c r="AA745" i="79"/>
  <c r="Z745" i="79"/>
  <c r="Y745" i="79"/>
  <c r="AL716" i="79"/>
  <c r="AK716" i="79"/>
  <c r="AJ716" i="79"/>
  <c r="AI716" i="79"/>
  <c r="AH716" i="79"/>
  <c r="AG716" i="79"/>
  <c r="AF716" i="79"/>
  <c r="AE716" i="79"/>
  <c r="AD716" i="79"/>
  <c r="AC716" i="79"/>
  <c r="AB716" i="79"/>
  <c r="AA716" i="79"/>
  <c r="Z716" i="79"/>
  <c r="Y716" i="79"/>
  <c r="AL713" i="79"/>
  <c r="AK713" i="79"/>
  <c r="AJ713" i="79"/>
  <c r="AI713" i="79"/>
  <c r="AH713" i="79"/>
  <c r="AG713" i="79"/>
  <c r="AF713" i="79"/>
  <c r="AE713" i="79"/>
  <c r="AD713" i="79"/>
  <c r="AC713" i="79"/>
  <c r="AB713" i="79"/>
  <c r="AA713" i="79"/>
  <c r="Z713" i="79"/>
  <c r="Y713" i="79"/>
  <c r="AL710" i="79"/>
  <c r="AK710" i="79"/>
  <c r="AJ710" i="79"/>
  <c r="AI710" i="79"/>
  <c r="AH710" i="79"/>
  <c r="AG710" i="79"/>
  <c r="AF710" i="79"/>
  <c r="AE710" i="79"/>
  <c r="AD710" i="79"/>
  <c r="AC710" i="79"/>
  <c r="AB710" i="79"/>
  <c r="AA710" i="79"/>
  <c r="Z710" i="79"/>
  <c r="Y710" i="79"/>
  <c r="AL707" i="79"/>
  <c r="AK707" i="79"/>
  <c r="AJ707" i="79"/>
  <c r="AI707" i="79"/>
  <c r="AH707" i="79"/>
  <c r="AG707" i="79"/>
  <c r="AF707" i="79"/>
  <c r="AE707" i="79"/>
  <c r="AD707" i="79"/>
  <c r="AC707" i="79"/>
  <c r="AB707" i="79"/>
  <c r="AA707" i="79"/>
  <c r="Z707" i="79"/>
  <c r="Y707" i="79"/>
  <c r="AL704" i="79"/>
  <c r="AK704" i="79"/>
  <c r="AJ704" i="79"/>
  <c r="AI704" i="79"/>
  <c r="AH704" i="79"/>
  <c r="AG704" i="79"/>
  <c r="AF704" i="79"/>
  <c r="AE704" i="79"/>
  <c r="AD704" i="79"/>
  <c r="AC704" i="79"/>
  <c r="AB704" i="79"/>
  <c r="AA704" i="79"/>
  <c r="Z704" i="79"/>
  <c r="Y704" i="79"/>
  <c r="AL701" i="79"/>
  <c r="AK701" i="79"/>
  <c r="AJ701" i="79"/>
  <c r="AI701" i="79"/>
  <c r="AH701" i="79"/>
  <c r="AG701" i="79"/>
  <c r="AF701" i="79"/>
  <c r="AE701" i="79"/>
  <c r="AD701" i="79"/>
  <c r="AC701" i="79"/>
  <c r="AB701" i="79"/>
  <c r="AA701" i="79"/>
  <c r="Z701" i="79"/>
  <c r="Y701" i="79"/>
  <c r="AL698" i="79"/>
  <c r="AK698" i="79"/>
  <c r="AJ698" i="79"/>
  <c r="AI698" i="79"/>
  <c r="AH698" i="79"/>
  <c r="AG698" i="79"/>
  <c r="AF698" i="79"/>
  <c r="AE698" i="79"/>
  <c r="AD698" i="79"/>
  <c r="AC698" i="79"/>
  <c r="AB698" i="79"/>
  <c r="AA698" i="79"/>
  <c r="Z698" i="79"/>
  <c r="Y698" i="79"/>
  <c r="AL695" i="79"/>
  <c r="AK695" i="79"/>
  <c r="AJ695" i="79"/>
  <c r="AI695" i="79"/>
  <c r="AH695" i="79"/>
  <c r="AG695" i="79"/>
  <c r="AF695" i="79"/>
  <c r="AE695" i="79"/>
  <c r="AD695" i="79"/>
  <c r="AC695" i="79"/>
  <c r="AB695" i="79"/>
  <c r="AA695" i="79"/>
  <c r="Z695" i="79"/>
  <c r="Y695" i="79"/>
  <c r="AL692" i="79"/>
  <c r="AK692" i="79"/>
  <c r="AJ692" i="79"/>
  <c r="AI692" i="79"/>
  <c r="AH692" i="79"/>
  <c r="AG692" i="79"/>
  <c r="AF692" i="79"/>
  <c r="AE692" i="79"/>
  <c r="AD692" i="79"/>
  <c r="AC692" i="79"/>
  <c r="AB692" i="79"/>
  <c r="AA692" i="79"/>
  <c r="Z692" i="79"/>
  <c r="Y692"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Y677" i="79"/>
  <c r="AL673" i="79"/>
  <c r="AK673" i="79"/>
  <c r="AJ673" i="79"/>
  <c r="AI673" i="79"/>
  <c r="AH673" i="79"/>
  <c r="AG673" i="79"/>
  <c r="AF673" i="79"/>
  <c r="AE673" i="79"/>
  <c r="AD673" i="79"/>
  <c r="AC673" i="79"/>
  <c r="AB673" i="79"/>
  <c r="AA673" i="79"/>
  <c r="Z673" i="79"/>
  <c r="AL670" i="79"/>
  <c r="AK670" i="79"/>
  <c r="AJ670" i="79"/>
  <c r="AI670" i="79"/>
  <c r="AH670" i="79"/>
  <c r="AG670" i="79"/>
  <c r="AF670" i="79"/>
  <c r="AE670" i="79"/>
  <c r="AD670" i="79"/>
  <c r="AC670" i="79"/>
  <c r="AB670" i="79"/>
  <c r="AA670" i="79"/>
  <c r="Z670" i="79"/>
  <c r="Y670" i="79"/>
  <c r="AL667" i="79"/>
  <c r="AK667" i="79"/>
  <c r="AJ667" i="79"/>
  <c r="AI667" i="79"/>
  <c r="AH667" i="79"/>
  <c r="AG667" i="79"/>
  <c r="AF667" i="79"/>
  <c r="AE667" i="79"/>
  <c r="AD667" i="79"/>
  <c r="AC667" i="79"/>
  <c r="AB667" i="79"/>
  <c r="AA667" i="79"/>
  <c r="Z667" i="79"/>
  <c r="AL663" i="79"/>
  <c r="AK663" i="79"/>
  <c r="AJ663" i="79"/>
  <c r="AI663" i="79"/>
  <c r="AH663" i="79"/>
  <c r="AG663" i="79"/>
  <c r="AF663" i="79"/>
  <c r="AE663" i="79"/>
  <c r="AD663" i="79"/>
  <c r="AC663" i="79"/>
  <c r="AB663" i="79"/>
  <c r="AA663" i="79"/>
  <c r="Z663" i="79"/>
  <c r="Y663" i="79"/>
  <c r="AL660" i="79"/>
  <c r="AK660" i="79"/>
  <c r="AJ660" i="79"/>
  <c r="AI660" i="79"/>
  <c r="AH660" i="79"/>
  <c r="AG660" i="79"/>
  <c r="AF660" i="79"/>
  <c r="AE660" i="79"/>
  <c r="AD660" i="79"/>
  <c r="AC660" i="79"/>
  <c r="AB660" i="79"/>
  <c r="AA660" i="79"/>
  <c r="Z660" i="79"/>
  <c r="Y660" i="79"/>
  <c r="AL657" i="79"/>
  <c r="AK657" i="79"/>
  <c r="AJ657" i="79"/>
  <c r="AI657" i="79"/>
  <c r="AH657" i="79"/>
  <c r="AG657" i="79"/>
  <c r="AF657" i="79"/>
  <c r="AE657" i="79"/>
  <c r="AD657" i="79"/>
  <c r="AC657" i="79"/>
  <c r="AB657" i="79"/>
  <c r="AA657" i="79"/>
  <c r="Z657" i="79"/>
  <c r="Y657" i="79"/>
  <c r="AL654" i="79"/>
  <c r="AK654" i="79"/>
  <c r="AJ654" i="79"/>
  <c r="AI654" i="79"/>
  <c r="AH654" i="79"/>
  <c r="AG654" i="79"/>
  <c r="AF654" i="79"/>
  <c r="AE654" i="79"/>
  <c r="AD654" i="79"/>
  <c r="AC654" i="79"/>
  <c r="AB654" i="79"/>
  <c r="AA654" i="79"/>
  <c r="Z654" i="79"/>
  <c r="Y654" i="79"/>
  <c r="AL651" i="79"/>
  <c r="AK651" i="79"/>
  <c r="AJ651" i="79"/>
  <c r="AI651" i="79"/>
  <c r="AH651" i="79"/>
  <c r="AG651" i="79"/>
  <c r="AF651" i="79"/>
  <c r="AE651" i="79"/>
  <c r="AD651" i="79"/>
  <c r="AC651" i="79"/>
  <c r="AB651" i="79"/>
  <c r="AA651" i="79"/>
  <c r="Z651" i="79"/>
  <c r="AL648" i="79"/>
  <c r="AK648" i="79"/>
  <c r="AJ648" i="79"/>
  <c r="AI648" i="79"/>
  <c r="AH648" i="79"/>
  <c r="AG648" i="79"/>
  <c r="AF648" i="79"/>
  <c r="AE648" i="79"/>
  <c r="AD648" i="79"/>
  <c r="AC648" i="79"/>
  <c r="AB648" i="79"/>
  <c r="AA648" i="79"/>
  <c r="Z648" i="79"/>
  <c r="Y648" i="79"/>
  <c r="AL645" i="79"/>
  <c r="AK645" i="79"/>
  <c r="AJ645" i="79"/>
  <c r="AI645" i="79"/>
  <c r="AH645" i="79"/>
  <c r="AG645" i="79"/>
  <c r="AF645" i="79"/>
  <c r="AE645" i="79"/>
  <c r="AD645" i="79"/>
  <c r="AC645" i="79"/>
  <c r="AB645" i="79"/>
  <c r="AA645" i="79"/>
  <c r="Z645" i="79"/>
  <c r="Y645" i="79"/>
  <c r="AL642" i="79"/>
  <c r="AK642" i="79"/>
  <c r="AJ642" i="79"/>
  <c r="AI642" i="79"/>
  <c r="AH642" i="79"/>
  <c r="AG642" i="79"/>
  <c r="AF642" i="79"/>
  <c r="AE642" i="79"/>
  <c r="AD642" i="79"/>
  <c r="AC642" i="79"/>
  <c r="AB642" i="79"/>
  <c r="AA642" i="79"/>
  <c r="Z642" i="79"/>
  <c r="Y642" i="79"/>
  <c r="AL638" i="79"/>
  <c r="AK638" i="79"/>
  <c r="AJ638" i="79"/>
  <c r="AI638" i="79"/>
  <c r="AH638" i="79"/>
  <c r="AG638" i="79"/>
  <c r="AF638" i="79"/>
  <c r="AE638" i="79"/>
  <c r="AD638" i="79"/>
  <c r="AC638" i="79"/>
  <c r="AB638" i="79"/>
  <c r="AA638" i="79"/>
  <c r="Z638" i="79"/>
  <c r="Y638" i="79"/>
  <c r="AL635" i="79"/>
  <c r="AK635" i="79"/>
  <c r="AJ635" i="79"/>
  <c r="AI635" i="79"/>
  <c r="AH635" i="79"/>
  <c r="AG635" i="79"/>
  <c r="AF635" i="79"/>
  <c r="AE635" i="79"/>
  <c r="AD635" i="79"/>
  <c r="AC635" i="79"/>
  <c r="AB635" i="79"/>
  <c r="AA635" i="79"/>
  <c r="Z635" i="79"/>
  <c r="Y635" i="79"/>
  <c r="AL632" i="79"/>
  <c r="AK632" i="79"/>
  <c r="AJ632" i="79"/>
  <c r="AI632" i="79"/>
  <c r="AH632" i="79"/>
  <c r="AG632" i="79"/>
  <c r="AF632" i="79"/>
  <c r="AE632" i="79"/>
  <c r="AD632" i="79"/>
  <c r="AC632" i="79"/>
  <c r="AB632" i="79"/>
  <c r="AA632" i="79"/>
  <c r="Z632" i="79"/>
  <c r="Y632" i="79"/>
  <c r="AL629" i="79"/>
  <c r="AK629" i="79"/>
  <c r="AJ629" i="79"/>
  <c r="AI629" i="79"/>
  <c r="AH629" i="79"/>
  <c r="AG629" i="79"/>
  <c r="AF629" i="79"/>
  <c r="AE629" i="79"/>
  <c r="AD629" i="79"/>
  <c r="AC629" i="79"/>
  <c r="AB629" i="79"/>
  <c r="AA629" i="79"/>
  <c r="Z629" i="79"/>
  <c r="Y629" i="79"/>
  <c r="AL604" i="79"/>
  <c r="AK604" i="79"/>
  <c r="AJ604" i="79"/>
  <c r="AI604" i="79"/>
  <c r="AH604" i="79"/>
  <c r="AG604" i="79"/>
  <c r="AF604" i="79"/>
  <c r="AE604" i="79"/>
  <c r="AD604" i="79"/>
  <c r="AC604" i="79"/>
  <c r="AB604" i="79"/>
  <c r="AA604" i="79"/>
  <c r="Z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0" i="79"/>
  <c r="AK590" i="79"/>
  <c r="AJ590" i="79"/>
  <c r="AI590" i="79"/>
  <c r="AH590" i="79"/>
  <c r="AG590" i="79"/>
  <c r="AF590" i="79"/>
  <c r="AE590" i="79"/>
  <c r="AD590" i="79"/>
  <c r="AC590" i="79"/>
  <c r="AB590" i="79"/>
  <c r="AA590" i="79"/>
  <c r="Z590" i="79"/>
  <c r="AL587" i="79"/>
  <c r="AK587" i="79"/>
  <c r="AJ587" i="79"/>
  <c r="AI587" i="79"/>
  <c r="AH587" i="79"/>
  <c r="AG587" i="79"/>
  <c r="AF587" i="79"/>
  <c r="AE587" i="79"/>
  <c r="AD587" i="79"/>
  <c r="AC587" i="79"/>
  <c r="AB587" i="79"/>
  <c r="AA587" i="79"/>
  <c r="Z587" i="79"/>
  <c r="Y587" i="79"/>
  <c r="AL584" i="79"/>
  <c r="AK584" i="79"/>
  <c r="AJ584" i="79"/>
  <c r="AI584" i="79"/>
  <c r="AH584" i="79"/>
  <c r="AG584" i="79"/>
  <c r="AF584" i="79"/>
  <c r="AE584" i="79"/>
  <c r="AD584" i="79"/>
  <c r="AC584" i="79"/>
  <c r="AB584" i="79"/>
  <c r="AA584" i="79"/>
  <c r="Z584" i="79"/>
  <c r="Y584" i="79"/>
  <c r="AL581" i="79"/>
  <c r="AK581" i="79"/>
  <c r="AJ581" i="79"/>
  <c r="AI581" i="79"/>
  <c r="AH581" i="79"/>
  <c r="AG581" i="79"/>
  <c r="AF581" i="79"/>
  <c r="AE581" i="79"/>
  <c r="AD581" i="79"/>
  <c r="AC581" i="79"/>
  <c r="AB581" i="79"/>
  <c r="AA581" i="79"/>
  <c r="Z581" i="79"/>
  <c r="AL578" i="79"/>
  <c r="AK578" i="79"/>
  <c r="AJ578" i="79"/>
  <c r="AI578" i="79"/>
  <c r="AH578" i="79"/>
  <c r="AG578" i="79"/>
  <c r="AF578" i="79"/>
  <c r="AE578" i="79"/>
  <c r="AD578" i="79"/>
  <c r="AC578" i="79"/>
  <c r="AB578" i="79"/>
  <c r="AA578" i="79"/>
  <c r="Z578" i="79"/>
  <c r="Y578" i="79"/>
  <c r="AL574" i="79"/>
  <c r="AK574" i="79"/>
  <c r="AJ574" i="79"/>
  <c r="AI574" i="79"/>
  <c r="AH574" i="79"/>
  <c r="AG574" i="79"/>
  <c r="AF574" i="79"/>
  <c r="AE574" i="79"/>
  <c r="AD574" i="79"/>
  <c r="AC574" i="79"/>
  <c r="AB574" i="79"/>
  <c r="AA574" i="79"/>
  <c r="Z574" i="79"/>
  <c r="Y574" i="79"/>
  <c r="AL571" i="79"/>
  <c r="AK571" i="79"/>
  <c r="AJ571" i="79"/>
  <c r="AI571" i="79"/>
  <c r="AH571" i="79"/>
  <c r="AG571" i="79"/>
  <c r="AF571" i="79"/>
  <c r="AE571" i="79"/>
  <c r="AD571" i="79"/>
  <c r="AC571" i="79"/>
  <c r="AB571" i="79"/>
  <c r="AA571" i="79"/>
  <c r="Z571" i="79"/>
  <c r="Y571" i="79"/>
  <c r="AL568" i="79"/>
  <c r="AK568" i="79"/>
  <c r="AJ568" i="79"/>
  <c r="AI568" i="79"/>
  <c r="AH568" i="79"/>
  <c r="AG568" i="79"/>
  <c r="AF568" i="79"/>
  <c r="AE568" i="79"/>
  <c r="AD568" i="79"/>
  <c r="AC568" i="79"/>
  <c r="AB568" i="79"/>
  <c r="AA568" i="79"/>
  <c r="Z568" i="79"/>
  <c r="Y568" i="79"/>
  <c r="AL565" i="79"/>
  <c r="AK565" i="79"/>
  <c r="AJ565" i="79"/>
  <c r="AI565" i="79"/>
  <c r="AH565" i="79"/>
  <c r="AG565" i="79"/>
  <c r="AF565" i="79"/>
  <c r="AE565" i="79"/>
  <c r="AD565" i="79"/>
  <c r="AC565" i="79"/>
  <c r="AB565" i="79"/>
  <c r="AA565" i="79"/>
  <c r="Z565" i="79"/>
  <c r="Y565" i="79"/>
  <c r="AL562" i="79"/>
  <c r="AK562" i="79"/>
  <c r="AJ562" i="79"/>
  <c r="AI562" i="79"/>
  <c r="AH562" i="79"/>
  <c r="AG562" i="79"/>
  <c r="AF562" i="79"/>
  <c r="AE562" i="79"/>
  <c r="AD562" i="79"/>
  <c r="AC562" i="79"/>
  <c r="AB562" i="79"/>
  <c r="AA562" i="79"/>
  <c r="Z562" i="79"/>
  <c r="Y562" i="79"/>
  <c r="AL533" i="79"/>
  <c r="AK533" i="79"/>
  <c r="AJ533" i="79"/>
  <c r="AI533" i="79"/>
  <c r="AH533" i="79"/>
  <c r="AG533" i="79"/>
  <c r="AF533" i="79"/>
  <c r="AE533" i="79"/>
  <c r="AD533" i="79"/>
  <c r="AC533" i="79"/>
  <c r="AB533" i="79"/>
  <c r="AA533" i="79"/>
  <c r="Z533" i="79"/>
  <c r="Y533" i="79"/>
  <c r="AL530" i="79"/>
  <c r="AK530" i="79"/>
  <c r="AJ530" i="79"/>
  <c r="AI530" i="79"/>
  <c r="AH530" i="79"/>
  <c r="AG530" i="79"/>
  <c r="AF530" i="79"/>
  <c r="AE530" i="79"/>
  <c r="AD530" i="79"/>
  <c r="AC530" i="79"/>
  <c r="AB530" i="79"/>
  <c r="AA530" i="79"/>
  <c r="Z530" i="79"/>
  <c r="Y530" i="79"/>
  <c r="AL527" i="79"/>
  <c r="AK527" i="79"/>
  <c r="AJ527" i="79"/>
  <c r="AI527" i="79"/>
  <c r="AH527" i="79"/>
  <c r="AG527" i="79"/>
  <c r="AF527" i="79"/>
  <c r="AE527" i="79"/>
  <c r="AD527" i="79"/>
  <c r="AC527" i="79"/>
  <c r="AB527" i="79"/>
  <c r="AA527" i="79"/>
  <c r="Z527" i="79"/>
  <c r="Y527" i="79"/>
  <c r="AL524" i="79"/>
  <c r="AK524" i="79"/>
  <c r="AJ524" i="79"/>
  <c r="AI524" i="79"/>
  <c r="AH524" i="79"/>
  <c r="AG524" i="79"/>
  <c r="AF524" i="79"/>
  <c r="AE524" i="79"/>
  <c r="AD524" i="79"/>
  <c r="AC524" i="79"/>
  <c r="AB524" i="79"/>
  <c r="AA524" i="79"/>
  <c r="Z524" i="79"/>
  <c r="Y524" i="79"/>
  <c r="AL521" i="79"/>
  <c r="AK521" i="79"/>
  <c r="AJ521" i="79"/>
  <c r="AI521" i="79"/>
  <c r="AH521" i="79"/>
  <c r="AG521" i="79"/>
  <c r="AF521" i="79"/>
  <c r="AE521" i="79"/>
  <c r="AD521" i="79"/>
  <c r="AC521" i="79"/>
  <c r="AB521" i="79"/>
  <c r="AA521" i="79"/>
  <c r="Z521" i="79"/>
  <c r="Y521" i="79"/>
  <c r="AL518" i="79"/>
  <c r="AK518" i="79"/>
  <c r="AJ518" i="79"/>
  <c r="AI518" i="79"/>
  <c r="AH518" i="79"/>
  <c r="AG518" i="79"/>
  <c r="AF518" i="79"/>
  <c r="AE518" i="79"/>
  <c r="AD518" i="79"/>
  <c r="AC518" i="79"/>
  <c r="AB518" i="79"/>
  <c r="AA518" i="79"/>
  <c r="Z518" i="79"/>
  <c r="Y518" i="79"/>
  <c r="AL515" i="79"/>
  <c r="AK515" i="79"/>
  <c r="AJ515" i="79"/>
  <c r="AI515" i="79"/>
  <c r="AH515" i="79"/>
  <c r="AG515" i="79"/>
  <c r="AF515" i="79"/>
  <c r="AE515" i="79"/>
  <c r="AD515" i="79"/>
  <c r="AC515" i="79"/>
  <c r="AB515" i="79"/>
  <c r="AA515" i="79"/>
  <c r="Z515" i="79"/>
  <c r="Y515" i="79"/>
  <c r="AL512" i="79"/>
  <c r="AK512" i="79"/>
  <c r="AJ512" i="79"/>
  <c r="AI512" i="79"/>
  <c r="AH512" i="79"/>
  <c r="AG512" i="79"/>
  <c r="AF512" i="79"/>
  <c r="AE512" i="79"/>
  <c r="AD512" i="79"/>
  <c r="AC512" i="79"/>
  <c r="AB512" i="79"/>
  <c r="AA512" i="79"/>
  <c r="Z512" i="79"/>
  <c r="Y512" i="79"/>
  <c r="AL509" i="79"/>
  <c r="AK509" i="79"/>
  <c r="AJ509" i="79"/>
  <c r="AI509" i="79"/>
  <c r="AH509" i="79"/>
  <c r="AG509" i="79"/>
  <c r="AF509" i="79"/>
  <c r="AE509" i="79"/>
  <c r="AD509" i="79"/>
  <c r="AC509" i="79"/>
  <c r="AB509" i="79"/>
  <c r="AA509" i="79"/>
  <c r="Z509" i="79"/>
  <c r="Y509"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2" i="79"/>
  <c r="AK482" i="79"/>
  <c r="AJ482" i="79"/>
  <c r="AI482" i="79"/>
  <c r="AH482" i="79"/>
  <c r="AG482" i="79"/>
  <c r="AF482" i="79"/>
  <c r="AE482" i="79"/>
  <c r="AD482" i="79"/>
  <c r="AC482" i="79"/>
  <c r="AB482" i="79"/>
  <c r="AA482" i="79"/>
  <c r="Z482" i="79"/>
  <c r="Y482" i="79"/>
  <c r="AL479" i="79"/>
  <c r="AK479" i="79"/>
  <c r="AJ479" i="79"/>
  <c r="AI479" i="79"/>
  <c r="AH479" i="79"/>
  <c r="AG479" i="79"/>
  <c r="AF479" i="79"/>
  <c r="AE479" i="79"/>
  <c r="AD479" i="79"/>
  <c r="AC479" i="79"/>
  <c r="AB479" i="79"/>
  <c r="AA479" i="79"/>
  <c r="Z479" i="79"/>
  <c r="Y479" i="79"/>
  <c r="AL476" i="79"/>
  <c r="AK476" i="79"/>
  <c r="AJ476" i="79"/>
  <c r="AI476" i="79"/>
  <c r="AH476" i="79"/>
  <c r="AG476" i="79"/>
  <c r="AF476" i="79"/>
  <c r="AE476" i="79"/>
  <c r="AD476" i="79"/>
  <c r="AC476" i="79"/>
  <c r="AB476" i="79"/>
  <c r="AA476" i="79"/>
  <c r="Z476" i="79"/>
  <c r="Y476" i="79"/>
  <c r="AL473" i="79"/>
  <c r="AK473" i="79"/>
  <c r="AJ473" i="79"/>
  <c r="AI473" i="79"/>
  <c r="AH473" i="79"/>
  <c r="AG473" i="79"/>
  <c r="AF473" i="79"/>
  <c r="AE473" i="79"/>
  <c r="AD473" i="79"/>
  <c r="AC473" i="79"/>
  <c r="AB473" i="79"/>
  <c r="AA473" i="79"/>
  <c r="Z473" i="79"/>
  <c r="Y473" i="79"/>
  <c r="AL470" i="79"/>
  <c r="AK470" i="79"/>
  <c r="AJ470" i="79"/>
  <c r="AI470" i="79"/>
  <c r="AH470" i="79"/>
  <c r="AG470" i="79"/>
  <c r="AF470" i="79"/>
  <c r="AE470" i="79"/>
  <c r="AD470" i="79"/>
  <c r="AC470" i="79"/>
  <c r="AB470" i="79"/>
  <c r="AA470" i="79"/>
  <c r="Z470" i="79"/>
  <c r="Y470"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455" i="79"/>
  <c r="AK455" i="79"/>
  <c r="AJ455" i="79"/>
  <c r="AI455" i="79"/>
  <c r="AH455" i="79"/>
  <c r="AG455" i="79"/>
  <c r="AF455" i="79"/>
  <c r="AE455" i="79"/>
  <c r="AD455" i="79"/>
  <c r="AC455" i="79"/>
  <c r="AB455" i="79"/>
  <c r="AA455" i="79"/>
  <c r="Z455" i="79"/>
  <c r="Y455" i="79"/>
  <c r="AL452" i="79"/>
  <c r="AK452" i="79"/>
  <c r="AJ452" i="79"/>
  <c r="AI452" i="79"/>
  <c r="AH452" i="79"/>
  <c r="AG452" i="79"/>
  <c r="AF452" i="79"/>
  <c r="AE452" i="79"/>
  <c r="AD452" i="79"/>
  <c r="AC452" i="79"/>
  <c r="AB452" i="79"/>
  <c r="AA452" i="79"/>
  <c r="Z452" i="79"/>
  <c r="Y452" i="79"/>
  <c r="AL449" i="79"/>
  <c r="AK449" i="79"/>
  <c r="AJ449" i="79"/>
  <c r="AI449" i="79"/>
  <c r="AH449" i="79"/>
  <c r="AG449" i="79"/>
  <c r="AF449" i="79"/>
  <c r="AE449" i="79"/>
  <c r="AD449" i="79"/>
  <c r="AC449" i="79"/>
  <c r="AB449" i="79"/>
  <c r="AA449" i="79"/>
  <c r="Z449" i="79"/>
  <c r="Y449" i="79"/>
  <c r="AL428" i="79"/>
  <c r="AK428" i="79"/>
  <c r="AJ428" i="79"/>
  <c r="AI428" i="79"/>
  <c r="AH428" i="79"/>
  <c r="AG428" i="79"/>
  <c r="AF428" i="79"/>
  <c r="AE428" i="79"/>
  <c r="AD428" i="79"/>
  <c r="AC428" i="79"/>
  <c r="AB428" i="79"/>
  <c r="AA428" i="79"/>
  <c r="Z428" i="79"/>
  <c r="AL425" i="79"/>
  <c r="AK425" i="79"/>
  <c r="AJ425" i="79"/>
  <c r="AI425" i="79"/>
  <c r="AH425" i="79"/>
  <c r="AG425" i="79"/>
  <c r="AF425" i="79"/>
  <c r="AE425" i="79"/>
  <c r="AD425" i="79"/>
  <c r="AC425" i="79"/>
  <c r="AB425" i="79"/>
  <c r="AA425" i="79"/>
  <c r="Z425" i="79"/>
  <c r="Y425" i="79"/>
  <c r="AL422" i="79"/>
  <c r="AK422" i="79"/>
  <c r="AJ422" i="79"/>
  <c r="AI422" i="79"/>
  <c r="AH422" i="79"/>
  <c r="AG422" i="79"/>
  <c r="AF422" i="79"/>
  <c r="AE422" i="79"/>
  <c r="AD422" i="79"/>
  <c r="AC422" i="79"/>
  <c r="AB422" i="79"/>
  <c r="AA422" i="79"/>
  <c r="Z422" i="79"/>
  <c r="Y422" i="79"/>
  <c r="AL419" i="79"/>
  <c r="AK419" i="79"/>
  <c r="AJ419" i="79"/>
  <c r="AI419" i="79"/>
  <c r="AH419" i="79"/>
  <c r="AG419" i="79"/>
  <c r="AF419" i="79"/>
  <c r="AE419" i="79"/>
  <c r="AD419" i="79"/>
  <c r="AC419" i="79"/>
  <c r="AB419" i="79"/>
  <c r="AA419" i="79"/>
  <c r="Z419" i="79"/>
  <c r="Y419" i="79"/>
  <c r="AL416" i="79"/>
  <c r="AK416" i="79"/>
  <c r="AJ416" i="79"/>
  <c r="AI416" i="79"/>
  <c r="AH416" i="79"/>
  <c r="AG416" i="79"/>
  <c r="AF416" i="79"/>
  <c r="AE416" i="79"/>
  <c r="AD416" i="79"/>
  <c r="AC416" i="79"/>
  <c r="AB416" i="79"/>
  <c r="AA416" i="79"/>
  <c r="Z416" i="79"/>
  <c r="Y416" i="79"/>
  <c r="AL413" i="79"/>
  <c r="AK413" i="79"/>
  <c r="AJ413" i="79"/>
  <c r="AI413" i="79"/>
  <c r="AH413" i="79"/>
  <c r="AG413" i="79"/>
  <c r="AF413" i="79"/>
  <c r="AE413" i="79"/>
  <c r="AD413" i="79"/>
  <c r="AC413" i="79"/>
  <c r="AB413" i="79"/>
  <c r="AA413" i="79"/>
  <c r="Z413" i="79"/>
  <c r="Y413" i="79"/>
  <c r="AL410" i="79"/>
  <c r="AK410" i="79"/>
  <c r="AJ410" i="79"/>
  <c r="AI410" i="79"/>
  <c r="AH410" i="79"/>
  <c r="AG410" i="79"/>
  <c r="AF410" i="79"/>
  <c r="AE410" i="79"/>
  <c r="AD410" i="79"/>
  <c r="AC410" i="79"/>
  <c r="AB410" i="79"/>
  <c r="AA410" i="79"/>
  <c r="Z410" i="79"/>
  <c r="Y410" i="79"/>
  <c r="AL407" i="79"/>
  <c r="AK407" i="79"/>
  <c r="AJ407" i="79"/>
  <c r="AI407" i="79"/>
  <c r="AH407" i="79"/>
  <c r="AG407" i="79"/>
  <c r="AF407" i="79"/>
  <c r="AE407" i="79"/>
  <c r="AD407" i="79"/>
  <c r="AC407" i="79"/>
  <c r="AB407" i="79"/>
  <c r="AA407" i="79"/>
  <c r="Z407" i="79"/>
  <c r="Y407" i="79"/>
  <c r="AL404" i="79"/>
  <c r="AK404" i="79"/>
  <c r="AJ404" i="79"/>
  <c r="AI404" i="79"/>
  <c r="AH404" i="79"/>
  <c r="AG404" i="79"/>
  <c r="AF404" i="79"/>
  <c r="AE404" i="79"/>
  <c r="AD404" i="79"/>
  <c r="AC404" i="79"/>
  <c r="AB404" i="79"/>
  <c r="AA404" i="79"/>
  <c r="Z404" i="79"/>
  <c r="Y404" i="79"/>
  <c r="AL401" i="79"/>
  <c r="AK401" i="79"/>
  <c r="AJ401" i="79"/>
  <c r="AI401" i="79"/>
  <c r="AH401" i="79"/>
  <c r="AG401" i="79"/>
  <c r="AF401" i="79"/>
  <c r="AE401" i="79"/>
  <c r="AD401" i="79"/>
  <c r="AC401" i="79"/>
  <c r="AB401" i="79"/>
  <c r="AA401" i="79"/>
  <c r="Z401" i="79"/>
  <c r="Y401" i="79"/>
  <c r="AL398" i="79"/>
  <c r="AK398" i="79"/>
  <c r="AJ398" i="79"/>
  <c r="AI398" i="79"/>
  <c r="AH398" i="79"/>
  <c r="AG398" i="79"/>
  <c r="AF398" i="79"/>
  <c r="AE398" i="79"/>
  <c r="AD398" i="79"/>
  <c r="AC398" i="79"/>
  <c r="AB398" i="79"/>
  <c r="AA398" i="79"/>
  <c r="Z398" i="79"/>
  <c r="Y398" i="79"/>
  <c r="AL395" i="79"/>
  <c r="AK395" i="79"/>
  <c r="AJ395" i="79"/>
  <c r="AI395" i="79"/>
  <c r="AH395" i="79"/>
  <c r="AG395" i="79"/>
  <c r="AF395" i="79"/>
  <c r="AE395" i="79"/>
  <c r="AD395" i="79"/>
  <c r="AC395" i="79"/>
  <c r="AB395" i="79"/>
  <c r="AA395" i="79"/>
  <c r="Z395" i="79"/>
  <c r="Y395" i="79"/>
  <c r="AL392" i="79"/>
  <c r="AK392" i="79"/>
  <c r="AJ392" i="79"/>
  <c r="AI392" i="79"/>
  <c r="AH392" i="79"/>
  <c r="AG392" i="79"/>
  <c r="AF392" i="79"/>
  <c r="AE392" i="79"/>
  <c r="AD392" i="79"/>
  <c r="AC392" i="79"/>
  <c r="AB392" i="79"/>
  <c r="AA392" i="79"/>
  <c r="Z392" i="79"/>
  <c r="Y392" i="79"/>
  <c r="AL389" i="79"/>
  <c r="AK389" i="79"/>
  <c r="AJ389" i="79"/>
  <c r="AI389" i="79"/>
  <c r="AH389" i="79"/>
  <c r="AG389" i="79"/>
  <c r="AF389" i="79"/>
  <c r="AE389" i="79"/>
  <c r="AD389" i="79"/>
  <c r="AC389" i="79"/>
  <c r="AB389" i="79"/>
  <c r="AA389" i="79"/>
  <c r="Z389" i="79"/>
  <c r="Y389" i="79"/>
  <c r="AL360" i="79"/>
  <c r="AK360" i="79"/>
  <c r="AJ360" i="79"/>
  <c r="AI360" i="79"/>
  <c r="AH360" i="79"/>
  <c r="AG360" i="79"/>
  <c r="AF360" i="79"/>
  <c r="AE360" i="79"/>
  <c r="AD360" i="79"/>
  <c r="AC360" i="79"/>
  <c r="AB360" i="79"/>
  <c r="AA360" i="79"/>
  <c r="Z360" i="79"/>
  <c r="AL357" i="79"/>
  <c r="AK357" i="79"/>
  <c r="AJ357" i="79"/>
  <c r="AI357" i="79"/>
  <c r="AH357" i="79"/>
  <c r="AG357" i="79"/>
  <c r="AF357" i="79"/>
  <c r="AE357" i="79"/>
  <c r="AD357" i="79"/>
  <c r="AC357" i="79"/>
  <c r="AB357" i="79"/>
  <c r="AA357" i="79"/>
  <c r="Z357" i="79"/>
  <c r="Y357" i="79"/>
  <c r="AL354" i="79"/>
  <c r="AK354" i="79"/>
  <c r="AJ354" i="79"/>
  <c r="AI354" i="79"/>
  <c r="AH354" i="79"/>
  <c r="AG354" i="79"/>
  <c r="AF354" i="79"/>
  <c r="AE354" i="79"/>
  <c r="AD354" i="79"/>
  <c r="AC354" i="79"/>
  <c r="AB354" i="79"/>
  <c r="AA354" i="79"/>
  <c r="Z354" i="79"/>
  <c r="AL351" i="79"/>
  <c r="AK351" i="79"/>
  <c r="AJ351" i="79"/>
  <c r="AI351" i="79"/>
  <c r="AH351" i="79"/>
  <c r="AG351" i="79"/>
  <c r="AF351" i="79"/>
  <c r="AE351" i="79"/>
  <c r="AD351" i="79"/>
  <c r="AC351" i="79"/>
  <c r="AB351" i="79"/>
  <c r="AA351" i="79"/>
  <c r="Z351" i="79"/>
  <c r="Y351" i="79"/>
  <c r="AL348" i="79"/>
  <c r="AK348" i="79"/>
  <c r="AJ348" i="79"/>
  <c r="AI348" i="79"/>
  <c r="AH348" i="79"/>
  <c r="AG348" i="79"/>
  <c r="AF348" i="79"/>
  <c r="AE348" i="79"/>
  <c r="AD348" i="79"/>
  <c r="AC348" i="79"/>
  <c r="AB348" i="79"/>
  <c r="AA348" i="79"/>
  <c r="Z348" i="79"/>
  <c r="Y348" i="79"/>
  <c r="AL345" i="79"/>
  <c r="AK345" i="79"/>
  <c r="AJ345" i="79"/>
  <c r="AI345" i="79"/>
  <c r="AH345" i="79"/>
  <c r="AG345" i="79"/>
  <c r="AF345" i="79"/>
  <c r="AE345" i="79"/>
  <c r="AD345" i="79"/>
  <c r="AC345" i="79"/>
  <c r="AB345" i="79"/>
  <c r="AA345" i="79"/>
  <c r="Z345" i="79"/>
  <c r="Y345" i="79"/>
  <c r="AL342" i="79"/>
  <c r="AK342" i="79"/>
  <c r="AJ342" i="79"/>
  <c r="AI342" i="79"/>
  <c r="AH342" i="79"/>
  <c r="AG342" i="79"/>
  <c r="AF342" i="79"/>
  <c r="AE342" i="79"/>
  <c r="AD342" i="79"/>
  <c r="AC342" i="79"/>
  <c r="AB342" i="79"/>
  <c r="AA342" i="79"/>
  <c r="Z342" i="79"/>
  <c r="Y342" i="79"/>
  <c r="AL339" i="79"/>
  <c r="AK339" i="79"/>
  <c r="AJ339" i="79"/>
  <c r="AI339" i="79"/>
  <c r="AH339" i="79"/>
  <c r="AG339" i="79"/>
  <c r="AF339" i="79"/>
  <c r="AE339" i="79"/>
  <c r="AD339" i="79"/>
  <c r="AC339" i="79"/>
  <c r="AB339" i="79"/>
  <c r="AA339" i="79"/>
  <c r="Z339" i="79"/>
  <c r="Y339" i="79"/>
  <c r="AL336" i="79"/>
  <c r="AK336" i="79"/>
  <c r="AJ336" i="79"/>
  <c r="AI336" i="79"/>
  <c r="AH336" i="79"/>
  <c r="AG336" i="79"/>
  <c r="AF336" i="79"/>
  <c r="AE336" i="79"/>
  <c r="AD336" i="79"/>
  <c r="AC336" i="79"/>
  <c r="AB336" i="79"/>
  <c r="AA336" i="79"/>
  <c r="Z336" i="79"/>
  <c r="Y336"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4" i="79"/>
  <c r="AK324" i="79"/>
  <c r="AJ324" i="79"/>
  <c r="AI324" i="79"/>
  <c r="AH324" i="79"/>
  <c r="AG324" i="79"/>
  <c r="AF324" i="79"/>
  <c r="AE324" i="79"/>
  <c r="AD324" i="79"/>
  <c r="AC324" i="79"/>
  <c r="AB324" i="79"/>
  <c r="AA324" i="79"/>
  <c r="Z324" i="79"/>
  <c r="Y324" i="79"/>
  <c r="AL321" i="79"/>
  <c r="AK321" i="79"/>
  <c r="AJ321" i="79"/>
  <c r="AI321" i="79"/>
  <c r="AH321" i="79"/>
  <c r="AG321" i="79"/>
  <c r="AF321" i="79"/>
  <c r="AE321" i="79"/>
  <c r="AD321" i="79"/>
  <c r="AC321" i="79"/>
  <c r="AB321" i="79"/>
  <c r="AA321" i="79"/>
  <c r="Z321" i="79"/>
  <c r="Y321" i="79"/>
  <c r="AL318" i="79"/>
  <c r="AK318" i="79"/>
  <c r="AJ318" i="79"/>
  <c r="AI318" i="79"/>
  <c r="AH318" i="79"/>
  <c r="AG318" i="79"/>
  <c r="AF318" i="79"/>
  <c r="AE318" i="79"/>
  <c r="AD318" i="79"/>
  <c r="AC318" i="79"/>
  <c r="AB318" i="79"/>
  <c r="AA318" i="79"/>
  <c r="Z318" i="79"/>
  <c r="Y318" i="79"/>
  <c r="AL315" i="79"/>
  <c r="AK315" i="79"/>
  <c r="AJ315" i="79"/>
  <c r="AI315" i="79"/>
  <c r="AH315" i="79"/>
  <c r="AG315" i="79"/>
  <c r="AF315" i="79"/>
  <c r="AE315" i="79"/>
  <c r="AD315" i="79"/>
  <c r="AC315" i="79"/>
  <c r="AB315" i="79"/>
  <c r="AA315" i="79"/>
  <c r="Z315" i="79"/>
  <c r="Y315" i="79"/>
  <c r="AL312" i="79"/>
  <c r="AK312" i="79"/>
  <c r="AJ312" i="79"/>
  <c r="AI312" i="79"/>
  <c r="AH312" i="79"/>
  <c r="AG312" i="79"/>
  <c r="AF312" i="79"/>
  <c r="AE312" i="79"/>
  <c r="AD312" i="79"/>
  <c r="AC312" i="79"/>
  <c r="AB312" i="79"/>
  <c r="AA312" i="79"/>
  <c r="Z312" i="79"/>
  <c r="Y312" i="79"/>
  <c r="AL309" i="79"/>
  <c r="AK309" i="79"/>
  <c r="AJ309" i="79"/>
  <c r="AI309" i="79"/>
  <c r="AH309" i="79"/>
  <c r="AG309" i="79"/>
  <c r="AF309" i="79"/>
  <c r="AE309" i="79"/>
  <c r="AD309" i="79"/>
  <c r="AC309" i="79"/>
  <c r="AB309" i="79"/>
  <c r="AA309" i="79"/>
  <c r="Z309" i="79"/>
  <c r="Y309" i="79"/>
  <c r="AL306" i="79"/>
  <c r="AK306" i="79"/>
  <c r="AJ306" i="79"/>
  <c r="AI306" i="79"/>
  <c r="AH306" i="79"/>
  <c r="AG306" i="79"/>
  <c r="AF306" i="79"/>
  <c r="AE306" i="79"/>
  <c r="AD306" i="79"/>
  <c r="AC306" i="79"/>
  <c r="AB306" i="79"/>
  <c r="AA306" i="79"/>
  <c r="Z306" i="79"/>
  <c r="Y306" i="79"/>
  <c r="AL303" i="79"/>
  <c r="AK303" i="79"/>
  <c r="AJ303" i="79"/>
  <c r="AI303" i="79"/>
  <c r="AH303" i="79"/>
  <c r="AG303" i="79"/>
  <c r="AF303" i="79"/>
  <c r="AE303" i="79"/>
  <c r="AD303" i="79"/>
  <c r="AC303" i="79"/>
  <c r="AB303" i="79"/>
  <c r="AA303" i="79"/>
  <c r="Z303" i="79"/>
  <c r="Y303" i="79"/>
  <c r="AL300" i="79"/>
  <c r="AK300" i="79"/>
  <c r="AJ300" i="79"/>
  <c r="AI300" i="79"/>
  <c r="AH300" i="79"/>
  <c r="AG300" i="79"/>
  <c r="AF300" i="79"/>
  <c r="AE300" i="79"/>
  <c r="AD300" i="79"/>
  <c r="AC300" i="79"/>
  <c r="AB300" i="79"/>
  <c r="AA300" i="79"/>
  <c r="Z300" i="79"/>
  <c r="Y300" i="79"/>
  <c r="AL297" i="79"/>
  <c r="AK297" i="79"/>
  <c r="AJ297" i="79"/>
  <c r="AI297" i="79"/>
  <c r="AH297" i="79"/>
  <c r="AG297" i="79"/>
  <c r="AF297" i="79"/>
  <c r="AE297" i="79"/>
  <c r="AD297" i="79"/>
  <c r="AC297" i="79"/>
  <c r="AB297" i="79"/>
  <c r="AA297" i="79"/>
  <c r="Z297" i="79"/>
  <c r="Y297" i="79"/>
  <c r="AL294" i="79"/>
  <c r="AK294" i="79"/>
  <c r="AJ294" i="79"/>
  <c r="AI294" i="79"/>
  <c r="AH294" i="79"/>
  <c r="AG294" i="79"/>
  <c r="AF294" i="79"/>
  <c r="AE294" i="79"/>
  <c r="AD294" i="79"/>
  <c r="AC294" i="79"/>
  <c r="AB294" i="79"/>
  <c r="AA294" i="79"/>
  <c r="Z294" i="79"/>
  <c r="Y294" i="79"/>
  <c r="AL291" i="79"/>
  <c r="AK291" i="79"/>
  <c r="AJ291" i="79"/>
  <c r="AI291" i="79"/>
  <c r="AH291" i="79"/>
  <c r="AG291" i="79"/>
  <c r="AF291" i="79"/>
  <c r="AE291" i="79"/>
  <c r="AD291" i="79"/>
  <c r="AC291" i="79"/>
  <c r="AB291" i="79"/>
  <c r="AA291" i="79"/>
  <c r="Z291" i="79"/>
  <c r="Y291" i="79"/>
  <c r="AL288" i="79"/>
  <c r="AK288" i="79"/>
  <c r="AJ288" i="79"/>
  <c r="AI288" i="79"/>
  <c r="AH288" i="79"/>
  <c r="AG288" i="79"/>
  <c r="AF288" i="79"/>
  <c r="AE288" i="79"/>
  <c r="AD288" i="79"/>
  <c r="AC288" i="79"/>
  <c r="AB288" i="79"/>
  <c r="AA288" i="79"/>
  <c r="Z288" i="79"/>
  <c r="Y288" i="79"/>
  <c r="AL285" i="79"/>
  <c r="AK285" i="79"/>
  <c r="AJ285" i="79"/>
  <c r="AI285" i="79"/>
  <c r="AH285" i="79"/>
  <c r="AG285" i="79"/>
  <c r="AF285" i="79"/>
  <c r="AE285" i="79"/>
  <c r="AD285" i="79"/>
  <c r="AC285" i="79"/>
  <c r="AB285" i="79"/>
  <c r="AA285" i="79"/>
  <c r="Z285" i="79"/>
  <c r="Y285" i="79"/>
  <c r="AL282" i="79"/>
  <c r="AK282" i="79"/>
  <c r="AJ282" i="79"/>
  <c r="AI282" i="79"/>
  <c r="AH282" i="79"/>
  <c r="AG282" i="79"/>
  <c r="AF282" i="79"/>
  <c r="AE282" i="79"/>
  <c r="AD282" i="79"/>
  <c r="AC282" i="79"/>
  <c r="AB282" i="79"/>
  <c r="AA282" i="79"/>
  <c r="Z282" i="79"/>
  <c r="Y282" i="79"/>
  <c r="AL279" i="79"/>
  <c r="AK279" i="79"/>
  <c r="AJ279" i="79"/>
  <c r="AI279" i="79"/>
  <c r="AH279" i="79"/>
  <c r="AG279" i="79"/>
  <c r="AF279" i="79"/>
  <c r="AE279" i="79"/>
  <c r="AD279" i="79"/>
  <c r="AC279" i="79"/>
  <c r="AB279" i="79"/>
  <c r="AA279" i="79"/>
  <c r="Z279" i="79"/>
  <c r="Y279" i="79"/>
  <c r="AL276" i="79"/>
  <c r="AK276" i="79"/>
  <c r="AJ276" i="79"/>
  <c r="AI276" i="79"/>
  <c r="AH276" i="79"/>
  <c r="AG276" i="79"/>
  <c r="AF276" i="79"/>
  <c r="AE276" i="79"/>
  <c r="AD276" i="79"/>
  <c r="AC276" i="79"/>
  <c r="AB276" i="79"/>
  <c r="AA276" i="79"/>
  <c r="Z276" i="79"/>
  <c r="Y276" i="79"/>
  <c r="AL255" i="79"/>
  <c r="AK255" i="79"/>
  <c r="AJ255" i="79"/>
  <c r="AI255" i="79"/>
  <c r="AH255" i="79"/>
  <c r="AG255" i="79"/>
  <c r="AF255" i="79"/>
  <c r="AE255" i="79"/>
  <c r="AD255" i="79"/>
  <c r="AC255" i="79"/>
  <c r="AB255" i="79"/>
  <c r="AA255" i="79"/>
  <c r="Z255" i="79"/>
  <c r="AL252" i="79"/>
  <c r="AK252" i="79"/>
  <c r="AJ252" i="79"/>
  <c r="AI252" i="79"/>
  <c r="AH252" i="79"/>
  <c r="AG252" i="79"/>
  <c r="AF252" i="79"/>
  <c r="AE252" i="79"/>
  <c r="AD252" i="79"/>
  <c r="AC252" i="79"/>
  <c r="AB252" i="79"/>
  <c r="AA252" i="79"/>
  <c r="Z252" i="79"/>
  <c r="Y252" i="79"/>
  <c r="AL249" i="79"/>
  <c r="AK249" i="79"/>
  <c r="AJ249" i="79"/>
  <c r="AI249" i="79"/>
  <c r="AH249" i="79"/>
  <c r="AG249" i="79"/>
  <c r="AF249" i="79"/>
  <c r="AE249" i="79"/>
  <c r="AD249" i="79"/>
  <c r="AC249" i="79"/>
  <c r="AB249" i="79"/>
  <c r="AA249" i="79"/>
  <c r="Z249" i="79"/>
  <c r="Y249" i="79"/>
  <c r="AL246" i="79"/>
  <c r="AK246" i="79"/>
  <c r="AJ246" i="79"/>
  <c r="AI246" i="79"/>
  <c r="AH246" i="79"/>
  <c r="AG246" i="79"/>
  <c r="AF246" i="79"/>
  <c r="AE246" i="79"/>
  <c r="AD246" i="79"/>
  <c r="AC246" i="79"/>
  <c r="AB246" i="79"/>
  <c r="AA246" i="79"/>
  <c r="Z246" i="79"/>
  <c r="Y246" i="79"/>
  <c r="AL243" i="79"/>
  <c r="AK243" i="79"/>
  <c r="AJ243" i="79"/>
  <c r="AI243" i="79"/>
  <c r="AH243" i="79"/>
  <c r="AG243" i="79"/>
  <c r="AF243" i="79"/>
  <c r="AE243" i="79"/>
  <c r="AD243" i="79"/>
  <c r="AC243" i="79"/>
  <c r="AB243" i="79"/>
  <c r="AA243" i="79"/>
  <c r="Z243" i="79"/>
  <c r="Y243" i="79"/>
  <c r="AL240" i="79"/>
  <c r="AK240" i="79"/>
  <c r="AJ240" i="79"/>
  <c r="AI240" i="79"/>
  <c r="AH240" i="79"/>
  <c r="AG240" i="79"/>
  <c r="AF240" i="79"/>
  <c r="AE240" i="79"/>
  <c r="AD240" i="79"/>
  <c r="AC240" i="79"/>
  <c r="AB240" i="79"/>
  <c r="AA240" i="79"/>
  <c r="Z240" i="79"/>
  <c r="Y240" i="79"/>
  <c r="AL237" i="79"/>
  <c r="AK237" i="79"/>
  <c r="AJ237" i="79"/>
  <c r="AI237" i="79"/>
  <c r="AH237" i="79"/>
  <c r="AG237" i="79"/>
  <c r="AF237" i="79"/>
  <c r="AE237" i="79"/>
  <c r="AD237" i="79"/>
  <c r="AC237" i="79"/>
  <c r="AB237" i="79"/>
  <c r="AA237" i="79"/>
  <c r="Z237" i="79"/>
  <c r="Y237" i="79"/>
  <c r="AL234" i="79"/>
  <c r="AK234" i="79"/>
  <c r="AJ234" i="79"/>
  <c r="AI234" i="79"/>
  <c r="AH234" i="79"/>
  <c r="AG234" i="79"/>
  <c r="AF234" i="79"/>
  <c r="AE234" i="79"/>
  <c r="AD234" i="79"/>
  <c r="AC234" i="79"/>
  <c r="AB234" i="79"/>
  <c r="AA234" i="79"/>
  <c r="Z234" i="79"/>
  <c r="Y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AL225" i="79"/>
  <c r="AK225" i="79"/>
  <c r="AJ225" i="79"/>
  <c r="AI225" i="79"/>
  <c r="AH225" i="79"/>
  <c r="AG225" i="79"/>
  <c r="AF225" i="79"/>
  <c r="AE225" i="79"/>
  <c r="AD225" i="79"/>
  <c r="AC225" i="79"/>
  <c r="AB225" i="79"/>
  <c r="AA225" i="79"/>
  <c r="Z225" i="79"/>
  <c r="Y225" i="79"/>
  <c r="AL222" i="79"/>
  <c r="AK222" i="79"/>
  <c r="AJ222" i="79"/>
  <c r="AI222" i="79"/>
  <c r="AH222" i="79"/>
  <c r="AG222" i="79"/>
  <c r="AF222" i="79"/>
  <c r="AE222" i="79"/>
  <c r="AD222" i="79"/>
  <c r="AC222" i="79"/>
  <c r="AB222" i="79"/>
  <c r="AA222" i="79"/>
  <c r="Z222" i="79"/>
  <c r="Y222" i="79"/>
  <c r="AL218" i="79"/>
  <c r="AK218" i="79"/>
  <c r="AJ218" i="79"/>
  <c r="AI218" i="79"/>
  <c r="AH218" i="79"/>
  <c r="AG218" i="79"/>
  <c r="AF218" i="79"/>
  <c r="AE218" i="79"/>
  <c r="AD218" i="79"/>
  <c r="AC218" i="79"/>
  <c r="AB218" i="79"/>
  <c r="AA218" i="79"/>
  <c r="Z218" i="79"/>
  <c r="AL215" i="79"/>
  <c r="AK215" i="79"/>
  <c r="AJ215" i="79"/>
  <c r="AI215" i="79"/>
  <c r="AH215" i="79"/>
  <c r="AG215" i="79"/>
  <c r="AF215" i="79"/>
  <c r="AE215" i="79"/>
  <c r="AD215" i="79"/>
  <c r="AC215" i="79"/>
  <c r="AB215" i="79"/>
  <c r="AA215" i="79"/>
  <c r="Z215" i="79"/>
  <c r="AL186" i="79"/>
  <c r="AK186" i="79"/>
  <c r="AJ186" i="79"/>
  <c r="AI186" i="79"/>
  <c r="AH186" i="79"/>
  <c r="AG186" i="79"/>
  <c r="AF186" i="79"/>
  <c r="AE186" i="79"/>
  <c r="AD186" i="79"/>
  <c r="AC186" i="79"/>
  <c r="AB186" i="79"/>
  <c r="AA186" i="79"/>
  <c r="Z186" i="79"/>
  <c r="Y186" i="79"/>
  <c r="AL183" i="79"/>
  <c r="AK183" i="79"/>
  <c r="AJ183" i="79"/>
  <c r="AI183" i="79"/>
  <c r="AH183" i="79"/>
  <c r="AG183" i="79"/>
  <c r="AF183" i="79"/>
  <c r="AE183" i="79"/>
  <c r="AD183" i="79"/>
  <c r="AC183" i="79"/>
  <c r="AB183" i="79"/>
  <c r="AA183" i="79"/>
  <c r="Z183" i="79"/>
  <c r="Y183" i="79"/>
  <c r="AL180" i="79"/>
  <c r="AK180" i="79"/>
  <c r="AJ180" i="79"/>
  <c r="AI180" i="79"/>
  <c r="AH180" i="79"/>
  <c r="AG180" i="79"/>
  <c r="AF180" i="79"/>
  <c r="AE180" i="79"/>
  <c r="AD180" i="79"/>
  <c r="AC180" i="79"/>
  <c r="AB180" i="79"/>
  <c r="AA180" i="79"/>
  <c r="Z180" i="79"/>
  <c r="Y180" i="79"/>
  <c r="AL177" i="79"/>
  <c r="AK177" i="79"/>
  <c r="AJ177" i="79"/>
  <c r="AI177" i="79"/>
  <c r="AH177" i="79"/>
  <c r="AG177" i="79"/>
  <c r="AF177" i="79"/>
  <c r="AE177" i="79"/>
  <c r="AD177" i="79"/>
  <c r="AC177" i="79"/>
  <c r="AB177" i="79"/>
  <c r="AA177" i="79"/>
  <c r="Z177" i="79"/>
  <c r="Y177" i="79"/>
  <c r="AL174" i="79"/>
  <c r="AK174" i="79"/>
  <c r="AJ174" i="79"/>
  <c r="AI174" i="79"/>
  <c r="AH174" i="79"/>
  <c r="AG174" i="79"/>
  <c r="AF174" i="79"/>
  <c r="AE174" i="79"/>
  <c r="AD174" i="79"/>
  <c r="AC174" i="79"/>
  <c r="AB174" i="79"/>
  <c r="AA174" i="79"/>
  <c r="Z174" i="79"/>
  <c r="Y174" i="79"/>
  <c r="AL171" i="79"/>
  <c r="AK171" i="79"/>
  <c r="AJ171" i="79"/>
  <c r="AI171" i="79"/>
  <c r="AH171" i="79"/>
  <c r="AG171" i="79"/>
  <c r="AF171" i="79"/>
  <c r="AE171" i="79"/>
  <c r="AD171" i="79"/>
  <c r="AC171" i="79"/>
  <c r="AB171" i="79"/>
  <c r="AA171" i="79"/>
  <c r="Z171" i="79"/>
  <c r="Y171" i="79"/>
  <c r="AL168" i="79"/>
  <c r="AK168" i="79"/>
  <c r="AJ168" i="79"/>
  <c r="AI168" i="79"/>
  <c r="AH168" i="79"/>
  <c r="AG168" i="79"/>
  <c r="AF168" i="79"/>
  <c r="AE168" i="79"/>
  <c r="AD168" i="79"/>
  <c r="AC168" i="79"/>
  <c r="AB168" i="79"/>
  <c r="AA168" i="79"/>
  <c r="Z168" i="79"/>
  <c r="Y168" i="79"/>
  <c r="AL165" i="79"/>
  <c r="AK165" i="79"/>
  <c r="AJ165" i="79"/>
  <c r="AI165" i="79"/>
  <c r="AH165" i="79"/>
  <c r="AG165" i="79"/>
  <c r="AF165" i="79"/>
  <c r="AE165" i="79"/>
  <c r="AD165" i="79"/>
  <c r="AC165" i="79"/>
  <c r="AB165" i="79"/>
  <c r="AA165" i="79"/>
  <c r="Z165" i="79"/>
  <c r="Y165" i="79"/>
  <c r="AL162" i="79"/>
  <c r="AK162" i="79"/>
  <c r="AJ162" i="79"/>
  <c r="AI162" i="79"/>
  <c r="AH162" i="79"/>
  <c r="AG162" i="79"/>
  <c r="AF162" i="79"/>
  <c r="AE162" i="79"/>
  <c r="AD162" i="79"/>
  <c r="AC162" i="79"/>
  <c r="AB162" i="79"/>
  <c r="AA162" i="79"/>
  <c r="Z162" i="79"/>
  <c r="Y162" i="79"/>
  <c r="AL159" i="79"/>
  <c r="AK159" i="79"/>
  <c r="AJ159" i="79"/>
  <c r="AI159" i="79"/>
  <c r="AH159" i="79"/>
  <c r="AG159" i="79"/>
  <c r="AF159" i="79"/>
  <c r="AE159" i="79"/>
  <c r="AD159" i="79"/>
  <c r="AC159" i="79"/>
  <c r="AB159" i="79"/>
  <c r="AA159" i="79"/>
  <c r="Z159" i="79"/>
  <c r="Y159" i="79"/>
  <c r="AL156" i="79"/>
  <c r="AK156" i="79"/>
  <c r="AJ156" i="79"/>
  <c r="AI156" i="79"/>
  <c r="AH156" i="79"/>
  <c r="AG156" i="79"/>
  <c r="AF156" i="79"/>
  <c r="AE156" i="79"/>
  <c r="AD156" i="79"/>
  <c r="AC156" i="79"/>
  <c r="AB156" i="79"/>
  <c r="AA156" i="79"/>
  <c r="Z156" i="79"/>
  <c r="Y156" i="79"/>
  <c r="AL153" i="79"/>
  <c r="AK153" i="79"/>
  <c r="AJ153" i="79"/>
  <c r="AI153" i="79"/>
  <c r="AH153" i="79"/>
  <c r="AG153" i="79"/>
  <c r="AF153" i="79"/>
  <c r="AE153" i="79"/>
  <c r="AD153" i="79"/>
  <c r="AC153" i="79"/>
  <c r="AB153" i="79"/>
  <c r="AA153" i="79"/>
  <c r="Z153" i="79"/>
  <c r="Y153"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AL144" i="79"/>
  <c r="AK144" i="79"/>
  <c r="AJ144" i="79"/>
  <c r="AI144" i="79"/>
  <c r="AH144" i="79"/>
  <c r="AG144" i="79"/>
  <c r="AF144" i="79"/>
  <c r="AE144" i="79"/>
  <c r="AD144" i="79"/>
  <c r="AC144" i="79"/>
  <c r="AB144" i="79"/>
  <c r="AA144" i="79"/>
  <c r="Z144" i="79"/>
  <c r="Y144" i="79"/>
  <c r="AL141" i="79"/>
  <c r="AK141" i="79"/>
  <c r="AJ141" i="79"/>
  <c r="AI141" i="79"/>
  <c r="AH141" i="79"/>
  <c r="AG141" i="79"/>
  <c r="AF141" i="79"/>
  <c r="AE141" i="79"/>
  <c r="AD141" i="79"/>
  <c r="AC141" i="79"/>
  <c r="AB141" i="79"/>
  <c r="AA141" i="79"/>
  <c r="Z141" i="79"/>
  <c r="Y141" i="79"/>
  <c r="AL138" i="79"/>
  <c r="AK138" i="79"/>
  <c r="AJ138" i="79"/>
  <c r="AI138" i="79"/>
  <c r="AH138" i="79"/>
  <c r="AG138" i="79"/>
  <c r="AF138" i="79"/>
  <c r="AE138" i="79"/>
  <c r="AD138" i="79"/>
  <c r="AC138" i="79"/>
  <c r="AB138" i="79"/>
  <c r="AA138" i="79"/>
  <c r="Z138" i="79"/>
  <c r="Y138" i="79"/>
  <c r="AL135" i="79"/>
  <c r="AK135" i="79"/>
  <c r="AJ135" i="79"/>
  <c r="AI135" i="79"/>
  <c r="AH135" i="79"/>
  <c r="AG135" i="79"/>
  <c r="AF135" i="79"/>
  <c r="AE135" i="79"/>
  <c r="AD135" i="79"/>
  <c r="AC135" i="79"/>
  <c r="AB135" i="79"/>
  <c r="AA135" i="79"/>
  <c r="Z135" i="79"/>
  <c r="Y135" i="79"/>
  <c r="AL132" i="79"/>
  <c r="AK132" i="79"/>
  <c r="AJ132" i="79"/>
  <c r="AI132" i="79"/>
  <c r="AH132" i="79"/>
  <c r="AG132" i="79"/>
  <c r="AF132" i="79"/>
  <c r="AE132" i="79"/>
  <c r="AD132" i="79"/>
  <c r="AC132" i="79"/>
  <c r="AB132" i="79"/>
  <c r="AA132" i="79"/>
  <c r="Z132" i="79"/>
  <c r="Y132" i="79"/>
  <c r="AL129" i="79"/>
  <c r="AK129" i="79"/>
  <c r="AJ129" i="79"/>
  <c r="AI129" i="79"/>
  <c r="AH129" i="79"/>
  <c r="AG129" i="79"/>
  <c r="AF129" i="79"/>
  <c r="AE129" i="79"/>
  <c r="AD129" i="79"/>
  <c r="AC129" i="79"/>
  <c r="AB129" i="79"/>
  <c r="AA129" i="79"/>
  <c r="Z129" i="79"/>
  <c r="Y129" i="79"/>
  <c r="AL126" i="79"/>
  <c r="AK126" i="79"/>
  <c r="AJ126" i="79"/>
  <c r="AI126" i="79"/>
  <c r="AH126" i="79"/>
  <c r="AG126" i="79"/>
  <c r="AF126" i="79"/>
  <c r="AE126" i="79"/>
  <c r="AD126" i="79"/>
  <c r="AC126" i="79"/>
  <c r="AB126" i="79"/>
  <c r="AA126" i="79"/>
  <c r="Z126" i="79"/>
  <c r="Y126" i="79"/>
  <c r="AL123" i="79"/>
  <c r="AK123" i="79"/>
  <c r="AJ123" i="79"/>
  <c r="AI123" i="79"/>
  <c r="AH123" i="79"/>
  <c r="AG123" i="79"/>
  <c r="AF123" i="79"/>
  <c r="AE123" i="79"/>
  <c r="AD123" i="79"/>
  <c r="AC123" i="79"/>
  <c r="AB123" i="79"/>
  <c r="AA123" i="79"/>
  <c r="Z123" i="79"/>
  <c r="Y123" i="79"/>
  <c r="AL120" i="79"/>
  <c r="AK120" i="79"/>
  <c r="AJ120" i="79"/>
  <c r="AI120" i="79"/>
  <c r="AH120" i="79"/>
  <c r="AG120" i="79"/>
  <c r="AF120" i="79"/>
  <c r="AE120" i="79"/>
  <c r="AD120" i="79"/>
  <c r="AC120" i="79"/>
  <c r="AB120" i="79"/>
  <c r="AA120" i="79"/>
  <c r="Z120" i="79"/>
  <c r="Y120" i="79"/>
  <c r="AL117" i="79"/>
  <c r="AK117" i="79"/>
  <c r="AJ117" i="79"/>
  <c r="AI117" i="79"/>
  <c r="AH117" i="79"/>
  <c r="AG117" i="79"/>
  <c r="AF117" i="79"/>
  <c r="AE117" i="79"/>
  <c r="AD117" i="79"/>
  <c r="AC117" i="79"/>
  <c r="AB117" i="79"/>
  <c r="AA117" i="79"/>
  <c r="Z117" i="79"/>
  <c r="Y117" i="79"/>
  <c r="AL114" i="79"/>
  <c r="AK114" i="79"/>
  <c r="AJ114" i="79"/>
  <c r="AI114" i="79"/>
  <c r="AH114" i="79"/>
  <c r="AG114" i="79"/>
  <c r="AF114" i="79"/>
  <c r="AE114" i="79"/>
  <c r="AD114" i="79"/>
  <c r="AC114" i="79"/>
  <c r="AB114" i="79"/>
  <c r="AA114" i="79"/>
  <c r="Z114" i="79"/>
  <c r="Y114" i="79"/>
  <c r="AL111" i="79"/>
  <c r="AK111" i="79"/>
  <c r="AJ111" i="79"/>
  <c r="AI111" i="79"/>
  <c r="AH111" i="79"/>
  <c r="AG111" i="79"/>
  <c r="AF111" i="79"/>
  <c r="AE111" i="79"/>
  <c r="AD111" i="79"/>
  <c r="AC111" i="79"/>
  <c r="AB111" i="79"/>
  <c r="AA111" i="79"/>
  <c r="Z111" i="79"/>
  <c r="Y111" i="79"/>
  <c r="AL108" i="79"/>
  <c r="AK108" i="79"/>
  <c r="AJ108" i="79"/>
  <c r="AI108" i="79"/>
  <c r="AH108" i="79"/>
  <c r="AG108" i="79"/>
  <c r="AF108" i="79"/>
  <c r="AE108" i="79"/>
  <c r="AD108" i="79"/>
  <c r="AC108" i="79"/>
  <c r="AB108" i="79"/>
  <c r="AA108" i="79"/>
  <c r="Z108" i="79"/>
  <c r="Y108" i="79"/>
  <c r="AL105" i="79"/>
  <c r="AK105" i="79"/>
  <c r="AJ105" i="79"/>
  <c r="AI105" i="79"/>
  <c r="AH105" i="79"/>
  <c r="AG105" i="79"/>
  <c r="AF105" i="79"/>
  <c r="AE105" i="79"/>
  <c r="AD105" i="79"/>
  <c r="AC105" i="79"/>
  <c r="AB105" i="79"/>
  <c r="AA105" i="79"/>
  <c r="Z105" i="79"/>
  <c r="Y105" i="79"/>
  <c r="AL102" i="79"/>
  <c r="AK102" i="79"/>
  <c r="AJ102" i="79"/>
  <c r="AI102" i="79"/>
  <c r="AH102" i="79"/>
  <c r="AG102" i="79"/>
  <c r="AF102" i="79"/>
  <c r="AE102" i="79"/>
  <c r="AD102" i="79"/>
  <c r="AC102" i="79"/>
  <c r="AB102" i="79"/>
  <c r="AA102" i="79"/>
  <c r="Z102" i="79"/>
  <c r="Y102" i="79"/>
  <c r="AL99" i="79"/>
  <c r="AK99" i="79"/>
  <c r="AJ99" i="79"/>
  <c r="AI99" i="79"/>
  <c r="AH99" i="79"/>
  <c r="AG99" i="79"/>
  <c r="AF99" i="79"/>
  <c r="AE99" i="79"/>
  <c r="AD99" i="79"/>
  <c r="AC99" i="79"/>
  <c r="AB99" i="79"/>
  <c r="AA99" i="79"/>
  <c r="Z99" i="79"/>
  <c r="Y99" i="79"/>
  <c r="AL93" i="79"/>
  <c r="AK93" i="79"/>
  <c r="AJ93" i="79"/>
  <c r="AI93" i="79"/>
  <c r="AH93" i="79"/>
  <c r="AG93" i="79"/>
  <c r="AF93" i="79"/>
  <c r="AE93" i="79"/>
  <c r="AD93" i="79"/>
  <c r="AC93" i="79"/>
  <c r="AB93" i="79"/>
  <c r="AA93" i="79"/>
  <c r="Z93" i="79"/>
  <c r="Y93" i="79"/>
  <c r="AL81" i="79"/>
  <c r="AK81" i="79"/>
  <c r="AJ81" i="79"/>
  <c r="AI81" i="79"/>
  <c r="AH81" i="79"/>
  <c r="AG81" i="79"/>
  <c r="AF81" i="79"/>
  <c r="AE81" i="79"/>
  <c r="AC81" i="79"/>
  <c r="AB81" i="79"/>
  <c r="AA81" i="79"/>
  <c r="Z81" i="79"/>
  <c r="AL75" i="79"/>
  <c r="AK75" i="79"/>
  <c r="AJ75" i="79"/>
  <c r="AI75" i="79"/>
  <c r="AH75" i="79"/>
  <c r="AG75" i="79"/>
  <c r="AF75" i="79"/>
  <c r="AE75" i="79"/>
  <c r="AD75" i="79"/>
  <c r="AC75" i="79"/>
  <c r="AB75" i="79"/>
  <c r="AA75" i="79"/>
  <c r="Z75" i="79"/>
  <c r="Y75" i="79"/>
  <c r="AL72" i="79"/>
  <c r="AK72" i="79"/>
  <c r="AJ72" i="79"/>
  <c r="AI72" i="79"/>
  <c r="AH72" i="79"/>
  <c r="AG72" i="79"/>
  <c r="AF72" i="79"/>
  <c r="AE72" i="79"/>
  <c r="AD72" i="79"/>
  <c r="AC72" i="79"/>
  <c r="AB72" i="79"/>
  <c r="AA72" i="79"/>
  <c r="Z72" i="79"/>
  <c r="Y72" i="79"/>
  <c r="AL69" i="79"/>
  <c r="AK69" i="79"/>
  <c r="AJ69" i="79"/>
  <c r="AI69" i="79"/>
  <c r="AH69" i="79"/>
  <c r="AG69" i="79"/>
  <c r="AF69" i="79"/>
  <c r="AE69" i="79"/>
  <c r="AD69" i="79"/>
  <c r="AC69" i="79"/>
  <c r="AB69" i="79"/>
  <c r="AA69" i="79"/>
  <c r="Z69" i="79"/>
  <c r="Y69" i="79"/>
  <c r="AL66" i="79"/>
  <c r="AK66" i="79"/>
  <c r="AJ66" i="79"/>
  <c r="AI66" i="79"/>
  <c r="AH66" i="79"/>
  <c r="AG66" i="79"/>
  <c r="AF66" i="79"/>
  <c r="AE66" i="79"/>
  <c r="AD66" i="79"/>
  <c r="AC66" i="79"/>
  <c r="AB66" i="79"/>
  <c r="AA66" i="79"/>
  <c r="Z66" i="79"/>
  <c r="Y66" i="79"/>
  <c r="AL63" i="79"/>
  <c r="AK63" i="79"/>
  <c r="AJ63" i="79"/>
  <c r="AI63" i="79"/>
  <c r="AH63" i="79"/>
  <c r="AG63" i="79"/>
  <c r="AF63" i="79"/>
  <c r="AE63" i="79"/>
  <c r="AD63" i="79"/>
  <c r="AC63" i="79"/>
  <c r="AB63" i="79"/>
  <c r="AA63" i="79"/>
  <c r="Z63" i="79"/>
  <c r="Y63" i="79"/>
  <c r="AL59" i="79"/>
  <c r="AK59" i="79"/>
  <c r="AJ59" i="79"/>
  <c r="AI59" i="79"/>
  <c r="AH59" i="79"/>
  <c r="AG59" i="79"/>
  <c r="AF59" i="79"/>
  <c r="AE59" i="79"/>
  <c r="AD59" i="79"/>
  <c r="AC59" i="79"/>
  <c r="AB59" i="79"/>
  <c r="AA59" i="79"/>
  <c r="Z59" i="79"/>
  <c r="Y59" i="79"/>
  <c r="AL56" i="79"/>
  <c r="AK56" i="79"/>
  <c r="AJ56" i="79"/>
  <c r="AI56" i="79"/>
  <c r="AH56" i="79"/>
  <c r="AG56" i="79"/>
  <c r="AF56" i="79"/>
  <c r="AE56" i="79"/>
  <c r="AD56" i="79"/>
  <c r="AC56" i="79"/>
  <c r="AB56" i="79"/>
  <c r="AA56" i="79"/>
  <c r="Z56" i="79"/>
  <c r="Y56" i="79"/>
  <c r="AL53" i="79"/>
  <c r="AK53" i="79"/>
  <c r="AJ53" i="79"/>
  <c r="AI53" i="79"/>
  <c r="AH53" i="79"/>
  <c r="AG53" i="79"/>
  <c r="AF53" i="79"/>
  <c r="AE53" i="79"/>
  <c r="AD53" i="79"/>
  <c r="AC53" i="79"/>
  <c r="AB53" i="79"/>
  <c r="AA53" i="79"/>
  <c r="Z53" i="79"/>
  <c r="Y53" i="79"/>
  <c r="AL50" i="79"/>
  <c r="AK50" i="79"/>
  <c r="AJ50" i="79"/>
  <c r="AI50" i="79"/>
  <c r="AH50" i="79"/>
  <c r="AG50" i="79"/>
  <c r="AF50" i="79"/>
  <c r="AE50" i="79"/>
  <c r="AD50" i="79"/>
  <c r="AC50" i="79"/>
  <c r="AB50" i="79"/>
  <c r="AA50" i="79"/>
  <c r="Z50" i="79"/>
  <c r="Y50" i="79"/>
  <c r="AL47" i="79"/>
  <c r="AK47" i="79"/>
  <c r="AJ47" i="79"/>
  <c r="AI47" i="79"/>
  <c r="AH47" i="79"/>
  <c r="AG47" i="79"/>
  <c r="AF47" i="79"/>
  <c r="AE47" i="79"/>
  <c r="AD47" i="79"/>
  <c r="AC47" i="79"/>
  <c r="AB47" i="79"/>
  <c r="Y47"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AL495" i="46"/>
  <c r="AK495" i="46"/>
  <c r="AJ495" i="46"/>
  <c r="AI495" i="46"/>
  <c r="AH495" i="46"/>
  <c r="AG495" i="46"/>
  <c r="AF495" i="46"/>
  <c r="AL492" i="46"/>
  <c r="AK492" i="46"/>
  <c r="AJ492" i="46"/>
  <c r="AI492" i="46"/>
  <c r="AH492" i="46"/>
  <c r="AG492" i="46"/>
  <c r="AF492" i="46"/>
  <c r="AL489" i="46"/>
  <c r="AK489" i="46"/>
  <c r="AJ489" i="46"/>
  <c r="AI489" i="46"/>
  <c r="AH489" i="46"/>
  <c r="AG489" i="46"/>
  <c r="AF489" i="46"/>
  <c r="AL478" i="46"/>
  <c r="AK478" i="46"/>
  <c r="AJ478" i="46"/>
  <c r="AI478" i="46"/>
  <c r="AH478" i="46"/>
  <c r="AG478" i="46"/>
  <c r="AF478" i="46"/>
  <c r="AL474" i="46"/>
  <c r="AK474" i="46"/>
  <c r="AJ474" i="46"/>
  <c r="AI474" i="46"/>
  <c r="AH474" i="46"/>
  <c r="AG474" i="46"/>
  <c r="AF474" i="46"/>
  <c r="AL471" i="46"/>
  <c r="AK471" i="46"/>
  <c r="AJ471" i="46"/>
  <c r="AI471" i="46"/>
  <c r="AH471" i="46"/>
  <c r="AG471" i="46"/>
  <c r="AF471" i="46"/>
  <c r="AL468" i="46"/>
  <c r="AK468" i="46"/>
  <c r="AJ468" i="46"/>
  <c r="AI468" i="46"/>
  <c r="AH468" i="46"/>
  <c r="AG468" i="46"/>
  <c r="AF468" i="46"/>
  <c r="AL465" i="46"/>
  <c r="AK465" i="46"/>
  <c r="AJ465" i="46"/>
  <c r="AI465" i="46"/>
  <c r="AH465" i="46"/>
  <c r="AG465" i="46"/>
  <c r="AF465" i="46"/>
  <c r="AL462" i="46"/>
  <c r="AK462" i="46"/>
  <c r="AJ462" i="46"/>
  <c r="AI462" i="46"/>
  <c r="AH462" i="46"/>
  <c r="AG462" i="46"/>
  <c r="AF462" i="46"/>
  <c r="AL458" i="46"/>
  <c r="AK458" i="46"/>
  <c r="AJ458" i="46"/>
  <c r="AI458" i="46"/>
  <c r="AH458" i="46"/>
  <c r="AG458" i="46"/>
  <c r="AF458" i="46"/>
  <c r="AL449" i="46"/>
  <c r="AK449" i="46"/>
  <c r="AJ449" i="46"/>
  <c r="AI449" i="46"/>
  <c r="AH449" i="46"/>
  <c r="AG449" i="46"/>
  <c r="AF449" i="46"/>
  <c r="AL446" i="46"/>
  <c r="AK446" i="46"/>
  <c r="AJ446" i="46"/>
  <c r="AI446" i="46"/>
  <c r="AH446" i="46"/>
  <c r="AG446" i="46"/>
  <c r="AF446" i="46"/>
  <c r="AL443" i="46"/>
  <c r="AK443" i="46"/>
  <c r="AJ443" i="46"/>
  <c r="AI443" i="46"/>
  <c r="AH443" i="46"/>
  <c r="AG443" i="46"/>
  <c r="AF443" i="46"/>
  <c r="AL440" i="46"/>
  <c r="AK440" i="46"/>
  <c r="AJ440" i="46"/>
  <c r="AI440" i="46"/>
  <c r="AH440" i="46"/>
  <c r="AG440" i="46"/>
  <c r="AF440" i="46"/>
  <c r="AL437" i="46"/>
  <c r="AK437" i="46"/>
  <c r="AJ437" i="46"/>
  <c r="AI437" i="46"/>
  <c r="AH437" i="46"/>
  <c r="AG437" i="46"/>
  <c r="AF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L345" i="46"/>
  <c r="AK345" i="46"/>
  <c r="AJ345" i="46"/>
  <c r="AI345" i="46"/>
  <c r="AH345" i="46"/>
  <c r="AG345" i="46"/>
  <c r="AF345" i="46"/>
  <c r="AE345" i="46"/>
  <c r="AD345" i="46"/>
  <c r="AC345" i="46"/>
  <c r="AL342" i="46"/>
  <c r="AK342" i="46"/>
  <c r="AJ342" i="46"/>
  <c r="AI342" i="46"/>
  <c r="AH342" i="46"/>
  <c r="AG342" i="46"/>
  <c r="AF342" i="46"/>
  <c r="AE342" i="46"/>
  <c r="AD342" i="46"/>
  <c r="AC342" i="46"/>
  <c r="AL339" i="46"/>
  <c r="AK339" i="46"/>
  <c r="AJ339" i="46"/>
  <c r="AI339" i="46"/>
  <c r="AH339" i="46"/>
  <c r="AG339" i="46"/>
  <c r="AF339" i="46"/>
  <c r="AE339" i="46"/>
  <c r="AD339" i="46"/>
  <c r="AC339" i="46"/>
  <c r="AL336" i="46"/>
  <c r="AK336" i="46"/>
  <c r="AJ336" i="46"/>
  <c r="AI336" i="46"/>
  <c r="AH336" i="46"/>
  <c r="AG336" i="46"/>
  <c r="AF336" i="46"/>
  <c r="AE336" i="46"/>
  <c r="AD336" i="46"/>
  <c r="AC336" i="46"/>
  <c r="AL333" i="46"/>
  <c r="AK333" i="46"/>
  <c r="AJ333" i="46"/>
  <c r="AI333" i="46"/>
  <c r="AH333" i="46"/>
  <c r="AG333" i="46"/>
  <c r="AF333" i="46"/>
  <c r="AE333" i="46"/>
  <c r="AD333" i="46"/>
  <c r="AC333" i="46"/>
  <c r="AL329" i="46"/>
  <c r="AK329" i="46"/>
  <c r="AJ329" i="46"/>
  <c r="AI329" i="46"/>
  <c r="AH329" i="46"/>
  <c r="AG329" i="46"/>
  <c r="AF329" i="46"/>
  <c r="AE329" i="46"/>
  <c r="AD329" i="46"/>
  <c r="AC329" i="46"/>
  <c r="AL320" i="46"/>
  <c r="AK320" i="46"/>
  <c r="AJ320" i="46"/>
  <c r="AI320" i="46"/>
  <c r="AH320" i="46"/>
  <c r="AG320" i="46"/>
  <c r="AF320" i="46"/>
  <c r="AE320" i="46"/>
  <c r="AD320" i="46"/>
  <c r="AC320" i="46"/>
  <c r="AL317" i="46"/>
  <c r="AK317" i="46"/>
  <c r="AJ317" i="46"/>
  <c r="AI317" i="46"/>
  <c r="AH317" i="46"/>
  <c r="AG317" i="46"/>
  <c r="AF317" i="46"/>
  <c r="AE317" i="46"/>
  <c r="AD317" i="46"/>
  <c r="AC317" i="46"/>
  <c r="AL314" i="46"/>
  <c r="AK314" i="46"/>
  <c r="AJ314" i="46"/>
  <c r="AI314" i="46"/>
  <c r="AH314" i="46"/>
  <c r="AG314" i="46"/>
  <c r="AF314" i="46"/>
  <c r="AE314" i="46"/>
  <c r="AD314" i="46"/>
  <c r="AC314" i="46"/>
  <c r="AL311" i="46"/>
  <c r="AK311" i="46"/>
  <c r="AJ311" i="46"/>
  <c r="AI311" i="46"/>
  <c r="AH311" i="46"/>
  <c r="AG311" i="46"/>
  <c r="AF311" i="46"/>
  <c r="AE311" i="46"/>
  <c r="AD311" i="46"/>
  <c r="AC311" i="46"/>
  <c r="AL308" i="46"/>
  <c r="AK308" i="46"/>
  <c r="AJ308" i="46"/>
  <c r="AI308" i="46"/>
  <c r="AH308" i="46"/>
  <c r="AG308" i="46"/>
  <c r="AF308" i="46"/>
  <c r="AE308" i="46"/>
  <c r="AD308" i="46"/>
  <c r="AC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L295" i="46"/>
  <c r="AK295" i="46"/>
  <c r="AJ295" i="46"/>
  <c r="AI295" i="46"/>
  <c r="AH295" i="46"/>
  <c r="AG295" i="46"/>
  <c r="AF295" i="46"/>
  <c r="AE295" i="46"/>
  <c r="AD295" i="46"/>
  <c r="AC295" i="46"/>
  <c r="AB295" i="46"/>
  <c r="AL292" i="46"/>
  <c r="AK292" i="46"/>
  <c r="AJ292" i="46"/>
  <c r="AI292" i="46"/>
  <c r="AH292" i="46"/>
  <c r="AG292" i="46"/>
  <c r="AF292" i="46"/>
  <c r="AE292" i="46"/>
  <c r="AD292" i="46"/>
  <c r="AC292" i="46"/>
  <c r="AB292" i="46"/>
  <c r="AL289" i="46"/>
  <c r="AK289" i="46"/>
  <c r="AJ289" i="46"/>
  <c r="AI289" i="46"/>
  <c r="AH289" i="46"/>
  <c r="AG289" i="46"/>
  <c r="AF289" i="46"/>
  <c r="AE289" i="46"/>
  <c r="AD289" i="46"/>
  <c r="AC289" i="46"/>
  <c r="AB289" i="46"/>
  <c r="AL286" i="46"/>
  <c r="AK286" i="46"/>
  <c r="AJ286" i="46"/>
  <c r="AI286" i="46"/>
  <c r="AH286" i="46"/>
  <c r="AG286" i="46"/>
  <c r="AF286" i="46"/>
  <c r="AE286" i="46"/>
  <c r="AD286" i="46"/>
  <c r="AC286" i="46"/>
  <c r="AB286" i="46"/>
  <c r="AL283" i="46"/>
  <c r="AK283" i="46"/>
  <c r="AJ283" i="46"/>
  <c r="AI283" i="46"/>
  <c r="AH283" i="46"/>
  <c r="AG283" i="46"/>
  <c r="AF283" i="46"/>
  <c r="AE283" i="46"/>
  <c r="AD283" i="46"/>
  <c r="AC283" i="46"/>
  <c r="AB283" i="46"/>
  <c r="AL280" i="46"/>
  <c r="AK280" i="46"/>
  <c r="AJ280" i="46"/>
  <c r="AI280" i="46"/>
  <c r="AH280" i="46"/>
  <c r="AG280" i="46"/>
  <c r="AF280" i="46"/>
  <c r="AE280" i="46"/>
  <c r="AD280" i="46"/>
  <c r="AC280" i="46"/>
  <c r="AB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L231" i="46"/>
  <c r="AK231" i="46"/>
  <c r="AJ231" i="46"/>
  <c r="AI231" i="46"/>
  <c r="AH231" i="46"/>
  <c r="AG231" i="46"/>
  <c r="AF231" i="46"/>
  <c r="AE231" i="46"/>
  <c r="AD231" i="46"/>
  <c r="AC231" i="46"/>
  <c r="AL220" i="46"/>
  <c r="AK220" i="46"/>
  <c r="AJ220" i="46"/>
  <c r="AI220" i="46"/>
  <c r="AH220" i="46"/>
  <c r="AG220" i="46"/>
  <c r="AF220" i="46"/>
  <c r="AE220" i="46"/>
  <c r="AD220" i="46"/>
  <c r="AC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L179" i="46"/>
  <c r="AK179" i="46"/>
  <c r="AJ179" i="46"/>
  <c r="AI179" i="46"/>
  <c r="AH179" i="46"/>
  <c r="AG179" i="46"/>
  <c r="AF179" i="46"/>
  <c r="AE179" i="46"/>
  <c r="AD179" i="46"/>
  <c r="AC179" i="46"/>
  <c r="AL175" i="46"/>
  <c r="AK175" i="46"/>
  <c r="AJ175" i="46"/>
  <c r="AI175" i="46"/>
  <c r="AH175" i="46"/>
  <c r="AG175" i="46"/>
  <c r="AF175" i="46"/>
  <c r="AE175" i="46"/>
  <c r="AD175" i="46"/>
  <c r="AC175" i="46"/>
  <c r="AL169" i="46"/>
  <c r="AK169" i="46"/>
  <c r="AJ169" i="46"/>
  <c r="AI169" i="46"/>
  <c r="AH169" i="46"/>
  <c r="AG169" i="46"/>
  <c r="AF169" i="46"/>
  <c r="AE169" i="46"/>
  <c r="AD169" i="46"/>
  <c r="AC169" i="46"/>
  <c r="AL166" i="46"/>
  <c r="AK166" i="46"/>
  <c r="AJ166" i="46"/>
  <c r="AI166" i="46"/>
  <c r="AH166" i="46"/>
  <c r="AG166" i="46"/>
  <c r="AF166" i="46"/>
  <c r="AE166" i="46"/>
  <c r="AD166" i="46"/>
  <c r="AC166" i="46"/>
  <c r="AL163" i="46"/>
  <c r="AK163" i="46"/>
  <c r="AJ163" i="46"/>
  <c r="AI163" i="46"/>
  <c r="AH163" i="46"/>
  <c r="AG163" i="46"/>
  <c r="AF163" i="46"/>
  <c r="AE163" i="46"/>
  <c r="AD163" i="46"/>
  <c r="AC163" i="46"/>
  <c r="AL160" i="46"/>
  <c r="AK160" i="46"/>
  <c r="AJ160" i="46"/>
  <c r="AI160" i="46"/>
  <c r="AH160" i="46"/>
  <c r="AG160" i="46"/>
  <c r="AF160" i="46"/>
  <c r="AE160" i="46"/>
  <c r="AD160" i="46"/>
  <c r="AC160" i="46"/>
  <c r="AL157" i="46"/>
  <c r="AK157" i="46"/>
  <c r="AJ157" i="46"/>
  <c r="AI157" i="46"/>
  <c r="AH157" i="46"/>
  <c r="AG157" i="46"/>
  <c r="AF157" i="46"/>
  <c r="AE157" i="46"/>
  <c r="AD157" i="46"/>
  <c r="AC157" i="46"/>
  <c r="AL154" i="46"/>
  <c r="AK154" i="46"/>
  <c r="AJ154" i="46"/>
  <c r="AI154" i="46"/>
  <c r="AH154" i="46"/>
  <c r="AG154" i="46"/>
  <c r="AF154" i="46"/>
  <c r="AE154" i="46"/>
  <c r="AD154" i="46"/>
  <c r="AC154" i="46"/>
  <c r="AL151" i="46"/>
  <c r="AK151" i="46"/>
  <c r="AJ151" i="46"/>
  <c r="AI151" i="46"/>
  <c r="AH151" i="46"/>
  <c r="AG151" i="46"/>
  <c r="AF151" i="46"/>
  <c r="AE151" i="46"/>
  <c r="AD151" i="46"/>
  <c r="AC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AL103" i="46"/>
  <c r="AK103" i="46"/>
  <c r="AJ103" i="46"/>
  <c r="AI103" i="46"/>
  <c r="AH103" i="46"/>
  <c r="AG103" i="46"/>
  <c r="AF103" i="46"/>
  <c r="AE103" i="46"/>
  <c r="AD103" i="46"/>
  <c r="AC103" i="46"/>
  <c r="AB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L51" i="46"/>
  <c r="AK51" i="46"/>
  <c r="AJ51" i="46"/>
  <c r="AI51" i="46"/>
  <c r="AH51" i="46"/>
  <c r="AG51" i="46"/>
  <c r="AF51" i="46"/>
  <c r="AE51" i="46"/>
  <c r="AD51" i="46"/>
  <c r="AC51" i="46"/>
  <c r="AB51" i="46"/>
  <c r="AL47" i="46"/>
  <c r="AK47" i="46"/>
  <c r="AJ47" i="46"/>
  <c r="AI47" i="46"/>
  <c r="AH47" i="46"/>
  <c r="AG47" i="46"/>
  <c r="AF47" i="46"/>
  <c r="AE47" i="46"/>
  <c r="AD47" i="46"/>
  <c r="AC47" i="46"/>
  <c r="AB47" i="46"/>
  <c r="AA47" i="46"/>
  <c r="Z47" i="46"/>
  <c r="AL41" i="46"/>
  <c r="AK41" i="46"/>
  <c r="AJ41" i="46"/>
  <c r="AI41" i="46"/>
  <c r="AH41" i="46"/>
  <c r="AG41" i="46"/>
  <c r="AF41" i="46"/>
  <c r="AE41" i="46"/>
  <c r="AD41" i="46"/>
  <c r="AC41" i="46"/>
  <c r="AB41" i="46"/>
  <c r="AA41" i="46"/>
  <c r="Z41" i="46"/>
  <c r="AL38" i="46"/>
  <c r="AK38" i="46"/>
  <c r="AJ38" i="46"/>
  <c r="AI38" i="46"/>
  <c r="AH38" i="46"/>
  <c r="AG38" i="46"/>
  <c r="AF38" i="46"/>
  <c r="AE38" i="46"/>
  <c r="AD38" i="46"/>
  <c r="AC38" i="46"/>
  <c r="AB38" i="46"/>
  <c r="AA38" i="46"/>
  <c r="Z38" i="46"/>
  <c r="AL35" i="46"/>
  <c r="AK35" i="46"/>
  <c r="AJ35" i="46"/>
  <c r="AI35" i="46"/>
  <c r="AH35" i="46"/>
  <c r="AG35" i="46"/>
  <c r="AF35" i="46"/>
  <c r="AE35" i="46"/>
  <c r="AD35" i="46"/>
  <c r="AC35" i="46"/>
  <c r="AB35" i="46"/>
  <c r="AA35" i="46"/>
  <c r="Z35" i="46"/>
  <c r="AL32" i="46"/>
  <c r="AK32" i="46"/>
  <c r="AJ32" i="46"/>
  <c r="AI32" i="46"/>
  <c r="AH32" i="46"/>
  <c r="AG32" i="46"/>
  <c r="AF32" i="46"/>
  <c r="AE32" i="46"/>
  <c r="AD32" i="46"/>
  <c r="AC32" i="46"/>
  <c r="AB32" i="46"/>
  <c r="AA32" i="46"/>
  <c r="Z32" i="46"/>
  <c r="AL29" i="46"/>
  <c r="AK29" i="46"/>
  <c r="AJ29" i="46"/>
  <c r="AI29" i="46"/>
  <c r="AH29" i="46"/>
  <c r="AG29" i="46"/>
  <c r="AF29" i="46"/>
  <c r="AE29" i="46"/>
  <c r="AD29" i="46"/>
  <c r="AC29" i="46"/>
  <c r="AB29" i="46"/>
  <c r="AA29" i="46"/>
  <c r="Z29" i="46"/>
  <c r="AL26" i="46"/>
  <c r="AK26" i="46"/>
  <c r="AJ26" i="46"/>
  <c r="AI26" i="46"/>
  <c r="AH26" i="46"/>
  <c r="AG26" i="46"/>
  <c r="AF26" i="46"/>
  <c r="AE26" i="46"/>
  <c r="AD26" i="46"/>
  <c r="AC26" i="46"/>
  <c r="AB26" i="46"/>
  <c r="AA26" i="46"/>
  <c r="Z26" i="46"/>
  <c r="Z550" i="79" l="1"/>
  <c r="Y734" i="79"/>
  <c r="Y918"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Z138" i="46" l="1"/>
  <c r="Z140" i="46"/>
  <c r="Z142" i="46"/>
  <c r="Z139" i="46"/>
  <c r="Z141" i="46"/>
  <c r="Z143" i="46"/>
  <c r="Y735" i="79"/>
  <c r="Y552" i="79"/>
  <c r="Y550" i="79"/>
  <c r="Y551" i="79"/>
  <c r="Y376" i="79"/>
  <c r="Y379" i="79"/>
  <c r="Y378" i="79"/>
  <c r="Y377" i="79"/>
  <c r="Z378" i="79"/>
  <c r="Z376" i="79"/>
  <c r="Z377"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24" i="79" l="1"/>
  <c r="AM741" i="79"/>
  <c r="AM558" i="79"/>
  <c r="AM385" i="79"/>
  <c r="AM211"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AJ21" i="46"/>
  <c r="AJ149" i="46"/>
  <c r="AF149" i="46"/>
  <c r="AJ278" i="46"/>
  <c r="AF278" i="46"/>
  <c r="AJ407" i="46"/>
  <c r="AF407" i="46"/>
  <c r="AJ36" i="79"/>
  <c r="AJ201" i="79" s="1"/>
  <c r="AF36" i="79"/>
  <c r="AJ212" i="79"/>
  <c r="AF212" i="79"/>
  <c r="AJ386" i="79"/>
  <c r="AF386" i="79"/>
  <c r="AJ559" i="79"/>
  <c r="AF559" i="79"/>
  <c r="AJ742" i="79"/>
  <c r="AF742" i="79"/>
  <c r="AJ925" i="79"/>
  <c r="AF925" i="79"/>
  <c r="K14" i="44"/>
  <c r="K18" i="44" s="1"/>
  <c r="O14" i="44"/>
  <c r="O18" i="44" s="1"/>
  <c r="O29" i="44"/>
  <c r="O33" i="44" s="1"/>
  <c r="O43" i="44"/>
  <c r="AF21" i="46"/>
  <c r="AI149" i="46"/>
  <c r="AI278" i="46"/>
  <c r="AI407" i="46"/>
  <c r="AI36" i="79"/>
  <c r="AI212" i="79"/>
  <c r="AI386" i="79"/>
  <c r="AI559" i="79"/>
  <c r="AI742" i="79"/>
  <c r="AI925" i="79"/>
  <c r="M43" i="44"/>
  <c r="AL21" i="46"/>
  <c r="AL149" i="46"/>
  <c r="AH149" i="46"/>
  <c r="AL278" i="46"/>
  <c r="AH278" i="46"/>
  <c r="AL407" i="46"/>
  <c r="AH407" i="46"/>
  <c r="AL36" i="79"/>
  <c r="AH36" i="79"/>
  <c r="AL212" i="79"/>
  <c r="AH212" i="79"/>
  <c r="AL386" i="79"/>
  <c r="AH386" i="79"/>
  <c r="AL559" i="79"/>
  <c r="AH559" i="79"/>
  <c r="AL742" i="79"/>
  <c r="AH742" i="79"/>
  <c r="AL925" i="79"/>
  <c r="AH925" i="79"/>
  <c r="N29" i="44"/>
  <c r="N33" i="44" s="1"/>
  <c r="K43" i="44"/>
  <c r="AH21" i="46"/>
  <c r="AK21" i="46"/>
  <c r="AK149" i="46"/>
  <c r="AG149" i="46"/>
  <c r="AK278" i="46"/>
  <c r="AG278" i="46"/>
  <c r="AK407" i="46"/>
  <c r="AG407" i="46"/>
  <c r="AK36" i="79"/>
  <c r="AG36" i="79"/>
  <c r="AK212" i="79"/>
  <c r="AG212" i="79"/>
  <c r="AK386" i="79"/>
  <c r="AG386" i="79"/>
  <c r="AK559" i="79"/>
  <c r="AG559" i="79"/>
  <c r="AK742" i="79"/>
  <c r="AG742" i="79"/>
  <c r="AK925" i="79"/>
  <c r="AK1084" i="79" s="1"/>
  <c r="AG925" i="79"/>
  <c r="K122" i="45"/>
  <c r="AK385" i="79"/>
  <c r="AJ20" i="46"/>
  <c r="AG558" i="79"/>
  <c r="AG148" i="46"/>
  <c r="AK406" i="46"/>
  <c r="AF741" i="79"/>
  <c r="AG35" i="79"/>
  <c r="L13" i="44"/>
  <c r="P13" i="44"/>
  <c r="S14" i="47"/>
  <c r="AF148" i="46"/>
  <c r="AK277" i="46"/>
  <c r="AG406" i="46"/>
  <c r="AF35" i="79"/>
  <c r="AI385" i="79"/>
  <c r="AK741" i="79"/>
  <c r="AJ924" i="79"/>
  <c r="N28" i="44"/>
  <c r="Q14" i="47"/>
  <c r="AI20" i="46"/>
  <c r="AK148" i="46"/>
  <c r="AI277" i="46"/>
  <c r="AK35" i="79"/>
  <c r="AJ211" i="79"/>
  <c r="AG385" i="79"/>
  <c r="AJ741" i="79"/>
  <c r="AF924" i="79"/>
  <c r="O122" i="45"/>
  <c r="U14" i="47"/>
  <c r="AG20" i="46"/>
  <c r="AK20" i="46"/>
  <c r="AJ148" i="46"/>
  <c r="AG277" i="46"/>
  <c r="AJ35" i="79"/>
  <c r="AF211" i="79"/>
  <c r="AK558" i="79"/>
  <c r="AG741" i="79"/>
  <c r="V14" i="47"/>
  <c r="AL406" i="46"/>
  <c r="AH406" i="46"/>
  <c r="AL558" i="79"/>
  <c r="AH558" i="79"/>
  <c r="N13" i="44"/>
  <c r="M122" i="45"/>
  <c r="M28" i="44"/>
  <c r="Q42" i="44"/>
  <c r="R14" i="47"/>
  <c r="AH20" i="46"/>
  <c r="AL277" i="46"/>
  <c r="AH277" i="46"/>
  <c r="AI211" i="79"/>
  <c r="AL385" i="79"/>
  <c r="AH385" i="79"/>
  <c r="AI924" i="79"/>
  <c r="Q28" i="44"/>
  <c r="M42" i="44"/>
  <c r="AI148" i="46"/>
  <c r="AJ406" i="46"/>
  <c r="AF406" i="46"/>
  <c r="AI35" i="79"/>
  <c r="AL211" i="79"/>
  <c r="AH211" i="79"/>
  <c r="AJ558" i="79"/>
  <c r="AF558" i="79"/>
  <c r="AI741" i="79"/>
  <c r="AL924" i="79"/>
  <c r="AH924" i="79"/>
  <c r="T14" i="47"/>
  <c r="P14" i="47"/>
  <c r="AF20" i="46"/>
  <c r="AL20" i="46"/>
  <c r="AL148" i="46"/>
  <c r="AH148" i="46"/>
  <c r="AJ277" i="46"/>
  <c r="AF277" i="46"/>
  <c r="AI406" i="46"/>
  <c r="AL35" i="79"/>
  <c r="AH35" i="79"/>
  <c r="AK211" i="79"/>
  <c r="AG211" i="79"/>
  <c r="AJ385" i="79"/>
  <c r="AF385" i="79"/>
  <c r="AI558" i="79"/>
  <c r="AL741" i="79"/>
  <c r="AH741" i="79"/>
  <c r="AK924" i="79"/>
  <c r="AG924" i="79"/>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C109" i="45" l="1"/>
  <c r="Q46" i="44"/>
  <c r="C95" i="45"/>
  <c r="O46" i="44"/>
  <c r="K53" i="44"/>
  <c r="K46" i="44"/>
  <c r="L53" i="44"/>
  <c r="L46" i="44"/>
  <c r="C102" i="45"/>
  <c r="P46" i="44"/>
  <c r="M46" i="44"/>
  <c r="N46" i="44"/>
  <c r="AL531" i="46"/>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18" i="79"/>
  <c r="AK901" i="79"/>
  <c r="AK552" i="79"/>
  <c r="AK551" i="79"/>
  <c r="AK535" i="79"/>
  <c r="AK550" i="79"/>
  <c r="AK205" i="79"/>
  <c r="AK204" i="79"/>
  <c r="AK188" i="79"/>
  <c r="AK203" i="79"/>
  <c r="AK202" i="79"/>
  <c r="AK201" i="79"/>
  <c r="AK735" i="79"/>
  <c r="AK718" i="79"/>
  <c r="AK734" i="79"/>
  <c r="AK377" i="79"/>
  <c r="AK379" i="79"/>
  <c r="AK378" i="79"/>
  <c r="AK362" i="79"/>
  <c r="AK376"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084" i="79"/>
  <c r="D901" i="79"/>
  <c r="D718" i="79"/>
  <c r="D535" i="79"/>
  <c r="D362" i="79"/>
  <c r="AL362" i="79" l="1"/>
  <c r="AL377" i="79"/>
  <c r="AL376" i="79"/>
  <c r="AL378" i="79"/>
  <c r="AL379" i="79"/>
  <c r="AL551" i="79"/>
  <c r="AL550" i="79"/>
  <c r="AL552" i="79"/>
  <c r="AL535" i="79"/>
  <c r="AL718" i="79"/>
  <c r="AL734" i="79"/>
  <c r="AL735" i="79"/>
  <c r="AL918" i="79"/>
  <c r="AL901" i="79"/>
  <c r="AL1084" i="79"/>
  <c r="AH918" i="79"/>
  <c r="AI918" i="79"/>
  <c r="AF918" i="79"/>
  <c r="AJ918" i="79"/>
  <c r="AG918" i="79"/>
  <c r="AF734" i="79"/>
  <c r="AJ734" i="79"/>
  <c r="AG735" i="79"/>
  <c r="AG734" i="79"/>
  <c r="AI735" i="79"/>
  <c r="AI734" i="79"/>
  <c r="AF735" i="79"/>
  <c r="AJ735" i="79"/>
  <c r="AH735" i="79"/>
  <c r="AH734" i="79"/>
  <c r="AH901" i="79"/>
  <c r="AJ901" i="79"/>
  <c r="AG901" i="79"/>
  <c r="AF901" i="79"/>
  <c r="AI901" i="79"/>
  <c r="AJ1084" i="79"/>
  <c r="AF1084" i="79"/>
  <c r="AG1084" i="79"/>
  <c r="AI1084" i="79"/>
  <c r="AH1084" i="79"/>
  <c r="AJ718" i="79"/>
  <c r="AF718" i="79"/>
  <c r="AG718" i="79"/>
  <c r="AI718" i="79"/>
  <c r="AH718" i="79"/>
  <c r="AH550" i="79"/>
  <c r="AI551" i="79"/>
  <c r="AF552" i="79"/>
  <c r="AJ552" i="79"/>
  <c r="AJ535" i="79"/>
  <c r="AF535" i="79"/>
  <c r="AJ551" i="79"/>
  <c r="AG552" i="79"/>
  <c r="AJ550" i="79"/>
  <c r="AG551" i="79"/>
  <c r="AH535" i="79"/>
  <c r="AG550" i="79"/>
  <c r="AH551" i="79"/>
  <c r="AI552" i="79"/>
  <c r="AG535" i="79"/>
  <c r="AI550" i="79"/>
  <c r="AF551" i="79"/>
  <c r="AI535" i="79"/>
  <c r="AF550" i="79"/>
  <c r="AH552" i="79"/>
  <c r="AI379" i="79"/>
  <c r="AH378" i="79"/>
  <c r="AG377" i="79"/>
  <c r="AI376" i="79"/>
  <c r="AJ378" i="79"/>
  <c r="AI377" i="79"/>
  <c r="AG376" i="79"/>
  <c r="AH379" i="79"/>
  <c r="AG378" i="79"/>
  <c r="AJ377" i="79"/>
  <c r="AH376" i="79"/>
  <c r="AF379" i="79"/>
  <c r="AJ379" i="79"/>
  <c r="AI378" i="79"/>
  <c r="AH377" i="79"/>
  <c r="AF376" i="79"/>
  <c r="AJ376" i="79"/>
  <c r="AG379" i="79"/>
  <c r="AF378" i="79"/>
  <c r="AF377" i="79"/>
  <c r="AI362" i="79"/>
  <c r="AH362" i="79"/>
  <c r="AJ362" i="79"/>
  <c r="AF362" i="79"/>
  <c r="AG362" i="79"/>
  <c r="Z918" i="79"/>
  <c r="Z735" i="79"/>
  <c r="Z734" i="79"/>
  <c r="Z379" i="79"/>
  <c r="Z551" i="79"/>
  <c r="Z552" i="79"/>
  <c r="Y39" i="79" l="1"/>
  <c r="Y201" i="79" s="1"/>
  <c r="B60" i="45"/>
  <c r="B53" i="45"/>
  <c r="B46" i="45"/>
  <c r="B39" i="45"/>
  <c r="B32" i="45"/>
  <c r="B25" i="45"/>
  <c r="B18" i="45"/>
  <c r="AL205" i="79" l="1"/>
  <c r="AL188" i="79"/>
  <c r="AL202" i="79"/>
  <c r="AL203" i="79"/>
  <c r="AL201" i="79"/>
  <c r="AL204" i="79"/>
  <c r="AI205" i="79"/>
  <c r="AI204" i="79"/>
  <c r="AI203" i="79"/>
  <c r="AI202" i="79"/>
  <c r="AI201" i="79"/>
  <c r="AJ188" i="79"/>
  <c r="AF188" i="79"/>
  <c r="AH204" i="79"/>
  <c r="AH202" i="79"/>
  <c r="AG204" i="79"/>
  <c r="AG202" i="79"/>
  <c r="AH188" i="79"/>
  <c r="AJ205" i="79"/>
  <c r="AF205" i="79"/>
  <c r="AJ204" i="79"/>
  <c r="AF204" i="79"/>
  <c r="AJ203" i="79"/>
  <c r="AF203" i="79"/>
  <c r="AJ202" i="79"/>
  <c r="AF202" i="79"/>
  <c r="AF201" i="79"/>
  <c r="AG188" i="79"/>
  <c r="AH205" i="79"/>
  <c r="AH203" i="79"/>
  <c r="AH201" i="79"/>
  <c r="AI188" i="79"/>
  <c r="AG205" i="79"/>
  <c r="AG203" i="79"/>
  <c r="AG201" i="79"/>
  <c r="Z201" i="79"/>
  <c r="Z205" i="79"/>
  <c r="Z204" i="79"/>
  <c r="Z203" i="79"/>
  <c r="Z202" i="79"/>
  <c r="Y202" i="79"/>
  <c r="Y203" i="79"/>
  <c r="Y204" i="79"/>
  <c r="Y205"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385" i="79"/>
  <c r="Z741" i="79"/>
  <c r="Z211" i="79"/>
  <c r="Z924" i="79"/>
  <c r="Z558" i="79"/>
  <c r="Z35" i="79"/>
  <c r="D123" i="45"/>
  <c r="E14" i="44"/>
  <c r="E18" i="44" s="1"/>
  <c r="Z559" i="79"/>
  <c r="Z718" i="79" s="1"/>
  <c r="Z212" i="79"/>
  <c r="Z362" i="79" s="1"/>
  <c r="Z386" i="79"/>
  <c r="Z535" i="79" s="1"/>
  <c r="Z742" i="79"/>
  <c r="Z901" i="79" s="1"/>
  <c r="Z925" i="79"/>
  <c r="Z1084" i="79" s="1"/>
  <c r="Z36" i="79"/>
  <c r="Z188" i="79" s="1"/>
  <c r="AE406" i="46"/>
  <c r="J13" i="44"/>
  <c r="AE924" i="79"/>
  <c r="AE385" i="79"/>
  <c r="AE741" i="79"/>
  <c r="AE558" i="79"/>
  <c r="AE211" i="79"/>
  <c r="AE35" i="79"/>
  <c r="J43" i="44"/>
  <c r="J14" i="44"/>
  <c r="J18" i="44" s="1"/>
  <c r="AE386" i="79"/>
  <c r="AE559" i="79"/>
  <c r="AE925" i="79"/>
  <c r="AE1084" i="79" s="1"/>
  <c r="AE742" i="79"/>
  <c r="AE212" i="79"/>
  <c r="AE36" i="79"/>
  <c r="Y277" i="46"/>
  <c r="D13" i="44"/>
  <c r="Y741" i="79"/>
  <c r="Y558" i="79"/>
  <c r="Y211" i="79"/>
  <c r="Y924" i="79"/>
  <c r="Y385" i="79"/>
  <c r="Y35" i="79"/>
  <c r="AC148" i="46"/>
  <c r="H13" i="44"/>
  <c r="AC741" i="79"/>
  <c r="AC924" i="79"/>
  <c r="AC385" i="79"/>
  <c r="AC558" i="79"/>
  <c r="AC211" i="79"/>
  <c r="AC35" i="79"/>
  <c r="Y407" i="46"/>
  <c r="Y513" i="46" s="1"/>
  <c r="D14" i="44"/>
  <c r="D18" i="44" s="1"/>
  <c r="Y925" i="79"/>
  <c r="Y1084" i="79" s="1"/>
  <c r="Y386" i="79"/>
  <c r="Y535" i="79" s="1"/>
  <c r="Y742" i="79"/>
  <c r="Y901" i="79" s="1"/>
  <c r="Y559" i="79"/>
  <c r="Y718" i="79" s="1"/>
  <c r="Y212" i="79"/>
  <c r="Y362" i="79" s="1"/>
  <c r="Y36" i="79"/>
  <c r="Y188" i="79" s="1"/>
  <c r="AC278" i="46"/>
  <c r="AC395" i="46" s="1"/>
  <c r="H14" i="44"/>
  <c r="H18" i="44" s="1"/>
  <c r="AC742" i="79"/>
  <c r="AC918" i="79" s="1"/>
  <c r="AC559" i="79"/>
  <c r="AC212" i="79"/>
  <c r="AC925" i="79"/>
  <c r="AC1084" i="79" s="1"/>
  <c r="AC386" i="79"/>
  <c r="AC36" i="79"/>
  <c r="AD148" i="46"/>
  <c r="I13" i="44"/>
  <c r="AD385" i="79"/>
  <c r="AD558" i="79"/>
  <c r="AD924" i="79"/>
  <c r="AD741" i="79"/>
  <c r="AD211" i="79"/>
  <c r="AD35" i="79"/>
  <c r="H123" i="45"/>
  <c r="I14" i="44"/>
  <c r="I18" i="44" s="1"/>
  <c r="AD742" i="79"/>
  <c r="AD918" i="79" s="1"/>
  <c r="AD925" i="79"/>
  <c r="AD1084" i="79" s="1"/>
  <c r="AD386" i="79"/>
  <c r="AD550" i="79" s="1"/>
  <c r="AD559" i="79"/>
  <c r="AD212" i="79"/>
  <c r="AD36" i="79"/>
  <c r="AA406" i="46"/>
  <c r="F13" i="44"/>
  <c r="AA924" i="79"/>
  <c r="AA741" i="79"/>
  <c r="AA558" i="79"/>
  <c r="AA211" i="79"/>
  <c r="AA385" i="79"/>
  <c r="AA35" i="79"/>
  <c r="F43" i="44"/>
  <c r="F14" i="44"/>
  <c r="F18" i="44" s="1"/>
  <c r="AA386" i="79"/>
  <c r="AA550" i="79" s="1"/>
  <c r="AA742" i="79"/>
  <c r="AA212" i="79"/>
  <c r="AA925" i="79"/>
  <c r="AA1084" i="79" s="1"/>
  <c r="AA559" i="79"/>
  <c r="AA36" i="79"/>
  <c r="AB406" i="46"/>
  <c r="G13" i="44"/>
  <c r="AB741" i="79"/>
  <c r="AB558" i="79"/>
  <c r="AB211" i="79"/>
  <c r="AB924" i="79"/>
  <c r="AB385" i="79"/>
  <c r="AB35" i="79"/>
  <c r="AB407" i="46"/>
  <c r="G14" i="44"/>
  <c r="G18" i="44" s="1"/>
  <c r="AB925" i="79"/>
  <c r="AB1084" i="79" s="1"/>
  <c r="AB742" i="79"/>
  <c r="AB559" i="79"/>
  <c r="AB212" i="79"/>
  <c r="AB386" i="79"/>
  <c r="AB550" i="79" s="1"/>
  <c r="AB36" i="79"/>
  <c r="AB188" i="79" s="1"/>
  <c r="AB21" i="46"/>
  <c r="AB135" i="46" s="1"/>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0" i="44" l="1"/>
  <c r="D46" i="44"/>
  <c r="E53" i="44"/>
  <c r="E50" i="44"/>
  <c r="E44" i="44"/>
  <c r="E46" i="44"/>
  <c r="F53" i="44"/>
  <c r="F50" i="44"/>
  <c r="F46" i="44"/>
  <c r="J53" i="44"/>
  <c r="J46" i="44"/>
  <c r="I53" i="44"/>
  <c r="I50" i="44"/>
  <c r="I46" i="44"/>
  <c r="AA201" i="79"/>
  <c r="AA188" i="79"/>
  <c r="G53" i="44"/>
  <c r="G50" i="44"/>
  <c r="G46" i="44"/>
  <c r="H53" i="44"/>
  <c r="H50" i="44"/>
  <c r="H46" i="44"/>
  <c r="AC552" i="79"/>
  <c r="AC551" i="79"/>
  <c r="AC550" i="79"/>
  <c r="D53" i="44"/>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76" i="79"/>
  <c r="AB378" i="79"/>
  <c r="AB362" i="79"/>
  <c r="AB377" i="79"/>
  <c r="AB379" i="79"/>
  <c r="AB734" i="79"/>
  <c r="AB735" i="79"/>
  <c r="AB718" i="79"/>
  <c r="AD551" i="79"/>
  <c r="AD535" i="79"/>
  <c r="AD552" i="79"/>
  <c r="AC376" i="79"/>
  <c r="AC378" i="79"/>
  <c r="AC362" i="79"/>
  <c r="AC377" i="79"/>
  <c r="AC379" i="79"/>
  <c r="AB551" i="79"/>
  <c r="AB552" i="79"/>
  <c r="AB535" i="79"/>
  <c r="AA734" i="79"/>
  <c r="AA718" i="79"/>
  <c r="AA735" i="79"/>
  <c r="AA552" i="79"/>
  <c r="AA551" i="79"/>
  <c r="AA535" i="79"/>
  <c r="AD901" i="79"/>
  <c r="AC535" i="79"/>
  <c r="AC901" i="79"/>
  <c r="AE376" i="79"/>
  <c r="AE362" i="79"/>
  <c r="AE378" i="79"/>
  <c r="AE377" i="79"/>
  <c r="AE379" i="79"/>
  <c r="AE535" i="79"/>
  <c r="AE552" i="79"/>
  <c r="AE551" i="79"/>
  <c r="AE550" i="79"/>
  <c r="AD735" i="79"/>
  <c r="AD718" i="79"/>
  <c r="AD734" i="79"/>
  <c r="AE918" i="79"/>
  <c r="AE901" i="79"/>
  <c r="AA379" i="79"/>
  <c r="AA362" i="79"/>
  <c r="AA378" i="79"/>
  <c r="AA376" i="79"/>
  <c r="AA377" i="79"/>
  <c r="AB204" i="79"/>
  <c r="AB205" i="79"/>
  <c r="AB201" i="79"/>
  <c r="AB203" i="79"/>
  <c r="AB202" i="79"/>
  <c r="AB901" i="79"/>
  <c r="AB918" i="79"/>
  <c r="AA203" i="79"/>
  <c r="AA202" i="79"/>
  <c r="AA204" i="79"/>
  <c r="AA205" i="79"/>
  <c r="AA901" i="79"/>
  <c r="AA918" i="79"/>
  <c r="AC202" i="79"/>
  <c r="AC205" i="79"/>
  <c r="AC201" i="79"/>
  <c r="AC203" i="79"/>
  <c r="AC188" i="79"/>
  <c r="AC204" i="79"/>
  <c r="AC735" i="79"/>
  <c r="AC718" i="79"/>
  <c r="AC734" i="79"/>
  <c r="AE204" i="79"/>
  <c r="AE188" i="79"/>
  <c r="AE201" i="79"/>
  <c r="AE202" i="79"/>
  <c r="AE203" i="79"/>
  <c r="AE205" i="79"/>
  <c r="AE734" i="79"/>
  <c r="AE735" i="79"/>
  <c r="AE718"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D127" i="46"/>
  <c r="D122" i="45" l="1"/>
  <c r="E122" i="45"/>
  <c r="F122" i="45"/>
  <c r="G122" i="45"/>
  <c r="H122" i="45"/>
  <c r="I122" i="45"/>
  <c r="C122" i="45"/>
  <c r="O17" i="45" l="1"/>
  <c r="N17" i="45"/>
  <c r="N23" i="45" s="1"/>
  <c r="M17" i="45"/>
  <c r="M23" i="45" s="1"/>
  <c r="L17" i="45"/>
  <c r="L23" i="45" s="1"/>
  <c r="N60" i="46"/>
  <c r="N57" i="46"/>
  <c r="AA127" i="46" l="1"/>
  <c r="AD142" i="46"/>
  <c r="AD139" i="46"/>
  <c r="AD127" i="46"/>
  <c r="AD137" i="46"/>
  <c r="AD138" i="46"/>
  <c r="AD136" i="46"/>
  <c r="AD141" i="46"/>
  <c r="AD135" i="46"/>
  <c r="AD140" i="46"/>
  <c r="AD143"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G17" i="45"/>
  <c r="F17" i="45"/>
  <c r="F23" i="45" s="1"/>
  <c r="E17" i="45"/>
  <c r="J30" i="45" l="1"/>
  <c r="J23" i="45"/>
  <c r="K23" i="45"/>
  <c r="C130" i="45" s="1"/>
  <c r="E30" i="45"/>
  <c r="E23" i="45"/>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F65" i="45"/>
  <c r="I125" i="45" s="1"/>
  <c r="H37" i="45"/>
  <c r="H65" i="45"/>
  <c r="I127" i="45" s="1"/>
  <c r="H30" i="45"/>
  <c r="I23" i="45"/>
  <c r="G58" i="45"/>
  <c r="G51" i="45"/>
  <c r="G44" i="45"/>
  <c r="G37" i="45"/>
  <c r="K58" i="45"/>
  <c r="K51" i="45"/>
  <c r="K30" i="45"/>
  <c r="K44" i="45"/>
  <c r="K37" i="45"/>
  <c r="H58" i="45"/>
  <c r="H44" i="45"/>
  <c r="H51" i="45"/>
  <c r="E51" i="45"/>
  <c r="E37" i="45"/>
  <c r="E44" i="45"/>
  <c r="I58" i="45"/>
  <c r="I44" i="45"/>
  <c r="I37" i="45"/>
  <c r="I51" i="45"/>
  <c r="F51" i="45"/>
  <c r="F44" i="45"/>
  <c r="F37" i="45"/>
  <c r="J58" i="45"/>
  <c r="J44" i="45"/>
  <c r="J37" i="45"/>
  <c r="J51" i="45"/>
  <c r="I30" i="45"/>
  <c r="F30" i="45"/>
  <c r="G23" i="45"/>
  <c r="G30"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21" i="79" s="1"/>
  <c r="Y729" i="79" s="1"/>
  <c r="L129" i="45"/>
  <c r="AF516" i="46"/>
  <c r="J127" i="45"/>
  <c r="H130" i="45"/>
  <c r="C133" i="45"/>
  <c r="Y1087" i="79" s="1"/>
  <c r="N130" i="45"/>
  <c r="AG258" i="46"/>
  <c r="AG259" i="46" s="1"/>
  <c r="K125" i="45"/>
  <c r="K128" i="45"/>
  <c r="AJ516" i="46"/>
  <c r="AJ520" i="46" s="1"/>
  <c r="N127" i="45"/>
  <c r="K126" i="45"/>
  <c r="AG387" i="46" s="1"/>
  <c r="AA365" i="79"/>
  <c r="AA366" i="79" s="1"/>
  <c r="J125" i="45"/>
  <c r="AF258" i="46" s="1"/>
  <c r="Y258" i="46"/>
  <c r="Y259" i="46" s="1"/>
  <c r="E130" i="45"/>
  <c r="L130" i="45"/>
  <c r="J128" i="45"/>
  <c r="K127" i="45"/>
  <c r="AG516" i="46" s="1"/>
  <c r="AG520" i="46" s="1"/>
  <c r="J124" i="45"/>
  <c r="AF130" i="46" s="1"/>
  <c r="AF131" i="46" s="1"/>
  <c r="K54" i="43" s="1"/>
  <c r="I129" i="45"/>
  <c r="K124" i="45"/>
  <c r="AG130" i="46" s="1"/>
  <c r="AG131" i="46" s="1"/>
  <c r="L54" i="43" s="1"/>
  <c r="AE191" i="79"/>
  <c r="AE195" i="79" s="1"/>
  <c r="F130" i="45"/>
  <c r="C132" i="45"/>
  <c r="M130" i="45"/>
  <c r="L125" i="45"/>
  <c r="AH258" i="46" s="1"/>
  <c r="L128" i="45"/>
  <c r="AI516" i="46"/>
  <c r="M127" i="45"/>
  <c r="K129" i="45"/>
  <c r="K130" i="45"/>
  <c r="J129" i="45"/>
  <c r="AH516" i="46"/>
  <c r="L127" i="45"/>
  <c r="AI387" i="46"/>
  <c r="AI389" i="46" s="1"/>
  <c r="D130" i="45"/>
  <c r="I130" i="45"/>
  <c r="J130" i="45"/>
  <c r="J126" i="45"/>
  <c r="AF387" i="46" s="1"/>
  <c r="AH130" i="46"/>
  <c r="AH131" i="46" s="1"/>
  <c r="M54" i="43" s="1"/>
  <c r="L124" i="45"/>
  <c r="Y191" i="79"/>
  <c r="AI130" i="46"/>
  <c r="AI131" i="46" s="1"/>
  <c r="N54" i="43" s="1"/>
  <c r="AJ130" i="46"/>
  <c r="AJ131" i="46" s="1"/>
  <c r="O54" i="43" s="1"/>
  <c r="AJ387" i="46"/>
  <c r="AJ389" i="46" s="1"/>
  <c r="AI258" i="46"/>
  <c r="AI260" i="46" s="1"/>
  <c r="AJ258" i="46"/>
  <c r="AJ260" i="46" s="1"/>
  <c r="Y128" i="46"/>
  <c r="AL387" i="46"/>
  <c r="AL389" i="46" s="1"/>
  <c r="AL258" i="46"/>
  <c r="AK258" i="46"/>
  <c r="AK516" i="46"/>
  <c r="AK520" i="46" s="1"/>
  <c r="AL516" i="46"/>
  <c r="AL520" i="46" s="1"/>
  <c r="AL130" i="46"/>
  <c r="AL131" i="46" s="1"/>
  <c r="Q54" i="43" s="1"/>
  <c r="AK130" i="46"/>
  <c r="AK131" i="46" s="1"/>
  <c r="P54" i="43" s="1"/>
  <c r="AJ719" i="79"/>
  <c r="AG719" i="79"/>
  <c r="AG363" i="79"/>
  <c r="AK902" i="79"/>
  <c r="AF719" i="79"/>
  <c r="AH536" i="79"/>
  <c r="AL189" i="79"/>
  <c r="AG514" i="46"/>
  <c r="AI902" i="79"/>
  <c r="AJ902" i="79"/>
  <c r="AF363" i="79"/>
  <c r="AL536" i="79"/>
  <c r="AF902" i="79"/>
  <c r="AJ363" i="79"/>
  <c r="AH1085" i="79"/>
  <c r="AI1085" i="79"/>
  <c r="AK514" i="46"/>
  <c r="AI189" i="79"/>
  <c r="AK363" i="79"/>
  <c r="AF514" i="46"/>
  <c r="AF536" i="79"/>
  <c r="AL363" i="79"/>
  <c r="AL719" i="79"/>
  <c r="AJ536" i="79"/>
  <c r="AJ514" i="46"/>
  <c r="AK189" i="79"/>
  <c r="AG189" i="79"/>
  <c r="AG1085" i="79"/>
  <c r="AG536" i="79"/>
  <c r="AH514" i="46"/>
  <c r="AK1085" i="79"/>
  <c r="AH189" i="79"/>
  <c r="AH902" i="79"/>
  <c r="AJ1085" i="79"/>
  <c r="AF189" i="79"/>
  <c r="AF1085" i="79"/>
  <c r="AL902" i="79"/>
  <c r="AI363" i="79"/>
  <c r="AL514" i="46"/>
  <c r="AK719" i="79"/>
  <c r="AH363" i="79"/>
  <c r="AJ189" i="79"/>
  <c r="AL1085" i="79"/>
  <c r="AH719" i="79"/>
  <c r="AI514" i="46"/>
  <c r="AK536" i="79"/>
  <c r="AI536" i="79"/>
  <c r="AI719" i="79"/>
  <c r="AG902" i="79"/>
  <c r="Y514" i="46"/>
  <c r="AB514" i="46"/>
  <c r="AE1085" i="79"/>
  <c r="AD363" i="79"/>
  <c r="AC536" i="79"/>
  <c r="Y1085" i="79"/>
  <c r="Y536" i="79"/>
  <c r="AC514" i="46"/>
  <c r="AB902" i="79"/>
  <c r="AA1085" i="79"/>
  <c r="AD189" i="79"/>
  <c r="Y189" i="79"/>
  <c r="AE719" i="79"/>
  <c r="AA514" i="46"/>
  <c r="AE514" i="46"/>
  <c r="AC363" i="79"/>
  <c r="AB719" i="79"/>
  <c r="AC1085" i="79"/>
  <c r="AE363" i="79"/>
  <c r="Z902" i="79"/>
  <c r="AD514" i="46"/>
  <c r="AA536" i="79"/>
  <c r="AD1085" i="79"/>
  <c r="AE902" i="79"/>
  <c r="AB363" i="79"/>
  <c r="AB1085" i="79"/>
  <c r="AA719" i="79"/>
  <c r="AD536" i="79"/>
  <c r="Y719" i="79"/>
  <c r="AE536" i="79"/>
  <c r="Z719" i="79"/>
  <c r="Z514" i="46"/>
  <c r="AC902" i="79"/>
  <c r="AB536" i="79"/>
  <c r="Y363" i="79"/>
  <c r="Z363" i="79"/>
  <c r="AA189" i="79"/>
  <c r="AD902" i="79"/>
  <c r="AC189" i="79"/>
  <c r="Y902" i="79"/>
  <c r="AE189" i="79"/>
  <c r="AD719" i="79"/>
  <c r="AA363" i="79"/>
  <c r="AA902" i="79"/>
  <c r="AB189" i="79"/>
  <c r="AC719" i="79"/>
  <c r="Z536" i="79"/>
  <c r="Z189" i="79"/>
  <c r="Z1085"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K538" i="79" l="1"/>
  <c r="AK547" i="79" s="1"/>
  <c r="P73" i="43" s="1"/>
  <c r="Y522" i="46"/>
  <c r="D64" i="43" s="1"/>
  <c r="AD522" i="46"/>
  <c r="I64" i="43" s="1"/>
  <c r="Y1091" i="79"/>
  <c r="Y1097" i="79"/>
  <c r="AI517" i="46"/>
  <c r="AI520" i="46"/>
  <c r="AF518" i="46"/>
  <c r="AF520" i="46"/>
  <c r="Y518" i="46"/>
  <c r="Y517" i="46"/>
  <c r="Y519" i="46"/>
  <c r="Y520" i="46"/>
  <c r="AA522" i="46"/>
  <c r="F64" i="43" s="1"/>
  <c r="AH518" i="46"/>
  <c r="AH520" i="46"/>
  <c r="AJ538" i="79"/>
  <c r="AA191" i="79"/>
  <c r="AB191" i="79"/>
  <c r="AJ365" i="79"/>
  <c r="AJ368" i="79" s="1"/>
  <c r="AH538" i="79"/>
  <c r="AH542" i="79" s="1"/>
  <c r="AL365" i="79"/>
  <c r="AL371" i="79" s="1"/>
  <c r="AC191" i="79"/>
  <c r="AC194" i="79" s="1"/>
  <c r="AK365" i="79"/>
  <c r="AK369" i="79" s="1"/>
  <c r="AF365" i="79"/>
  <c r="AF368" i="79" s="1"/>
  <c r="AI538" i="79"/>
  <c r="AI547" i="79" s="1"/>
  <c r="N73" i="43" s="1"/>
  <c r="AL538" i="79"/>
  <c r="AL542" i="79" s="1"/>
  <c r="AE538" i="79"/>
  <c r="AE541" i="79" s="1"/>
  <c r="AG538" i="79"/>
  <c r="AG541" i="79" s="1"/>
  <c r="AG365" i="79"/>
  <c r="AG373" i="79" s="1"/>
  <c r="L70" i="43" s="1"/>
  <c r="AD365" i="79"/>
  <c r="AD369" i="79" s="1"/>
  <c r="AB538" i="79"/>
  <c r="Z191" i="79"/>
  <c r="AB365" i="79"/>
  <c r="AB368" i="79" s="1"/>
  <c r="Z365" i="79"/>
  <c r="Z368" i="79" s="1"/>
  <c r="AC365" i="79"/>
  <c r="AC369" i="79" s="1"/>
  <c r="AD904" i="79"/>
  <c r="AH904" i="79"/>
  <c r="AH915" i="79" s="1"/>
  <c r="M79" i="43" s="1"/>
  <c r="AJ904" i="79"/>
  <c r="AJ915" i="79" s="1"/>
  <c r="O79" i="43" s="1"/>
  <c r="AI904" i="79"/>
  <c r="AI915" i="79" s="1"/>
  <c r="N79" i="43" s="1"/>
  <c r="Z904" i="79"/>
  <c r="Z915" i="79" s="1"/>
  <c r="E79" i="43" s="1"/>
  <c r="AK904" i="79"/>
  <c r="AK915" i="79" s="1"/>
  <c r="P79" i="43" s="1"/>
  <c r="AL904" i="79"/>
  <c r="AE904" i="79"/>
  <c r="AE915" i="79" s="1"/>
  <c r="J79" i="43" s="1"/>
  <c r="AF904" i="79"/>
  <c r="AC904" i="79"/>
  <c r="AC915" i="79" s="1"/>
  <c r="H79" i="43" s="1"/>
  <c r="AA904" i="79"/>
  <c r="AA915" i="79" s="1"/>
  <c r="F79" i="43" s="1"/>
  <c r="AB904" i="79"/>
  <c r="AB915" i="79" s="1"/>
  <c r="G79" i="43" s="1"/>
  <c r="AG904" i="79"/>
  <c r="AG915" i="79" s="1"/>
  <c r="L79" i="43" s="1"/>
  <c r="Y1094" i="79"/>
  <c r="Z538" i="79"/>
  <c r="Y904" i="79"/>
  <c r="Y906" i="79" s="1"/>
  <c r="AA538" i="79"/>
  <c r="AA545" i="79" s="1"/>
  <c r="Y538" i="79"/>
  <c r="AJ1087" i="79"/>
  <c r="AJ1099" i="79" s="1"/>
  <c r="O82" i="43" s="1"/>
  <c r="AI1087" i="79"/>
  <c r="AL1087" i="79"/>
  <c r="AL1099" i="79" s="1"/>
  <c r="Q82" i="43" s="1"/>
  <c r="AG1087" i="79"/>
  <c r="AK1087" i="79"/>
  <c r="AK1099" i="79" s="1"/>
  <c r="P82" i="43" s="1"/>
  <c r="AH1087" i="79"/>
  <c r="AH1099" i="79" s="1"/>
  <c r="M82" i="43" s="1"/>
  <c r="AF1087" i="79"/>
  <c r="AC1087" i="79"/>
  <c r="AC1099" i="79" s="1"/>
  <c r="H82" i="43" s="1"/>
  <c r="AE1087" i="79"/>
  <c r="AE1099" i="79" s="1"/>
  <c r="J82" i="43" s="1"/>
  <c r="AB1087" i="79"/>
  <c r="AB1099" i="79" s="1"/>
  <c r="G82" i="43" s="1"/>
  <c r="AD1087" i="79"/>
  <c r="AD1099" i="79" s="1"/>
  <c r="I82" i="43" s="1"/>
  <c r="Z1087" i="79"/>
  <c r="Z1097" i="79" s="1"/>
  <c r="AA1087" i="79"/>
  <c r="AC538" i="79"/>
  <c r="AC544" i="79" s="1"/>
  <c r="AE192" i="79"/>
  <c r="AD191" i="79"/>
  <c r="AD194" i="79" s="1"/>
  <c r="AE365" i="79"/>
  <c r="AE368" i="79" s="1"/>
  <c r="AD538" i="79"/>
  <c r="AE196" i="79"/>
  <c r="AL721" i="79"/>
  <c r="AL731" i="79" s="1"/>
  <c r="Q76" i="43" s="1"/>
  <c r="AE721" i="79"/>
  <c r="AE731" i="79" s="1"/>
  <c r="J76" i="43" s="1"/>
  <c r="AI721" i="79"/>
  <c r="AG721" i="79"/>
  <c r="AF721" i="79"/>
  <c r="AF731" i="79" s="1"/>
  <c r="K76" i="43" s="1"/>
  <c r="Z721" i="79"/>
  <c r="Z731" i="79" s="1"/>
  <c r="E76" i="43" s="1"/>
  <c r="AD721" i="79"/>
  <c r="AC721" i="79"/>
  <c r="AC731" i="79" s="1"/>
  <c r="H76" i="43" s="1"/>
  <c r="AJ721" i="79"/>
  <c r="AJ731" i="79" s="1"/>
  <c r="O76" i="43" s="1"/>
  <c r="AH721" i="79"/>
  <c r="AH731" i="79" s="1"/>
  <c r="M76" i="43" s="1"/>
  <c r="AA721" i="79"/>
  <c r="AA731" i="79" s="1"/>
  <c r="F76" i="43" s="1"/>
  <c r="AB721" i="79"/>
  <c r="AB731" i="79" s="1"/>
  <c r="G76" i="43" s="1"/>
  <c r="AK721" i="79"/>
  <c r="AE193" i="79"/>
  <c r="AH132" i="46"/>
  <c r="M55" i="43" s="1"/>
  <c r="R26" i="47" s="1"/>
  <c r="AG191" i="79"/>
  <c r="AG195" i="79" s="1"/>
  <c r="AE194" i="79"/>
  <c r="AF538" i="79"/>
  <c r="AF542" i="79" s="1"/>
  <c r="Y365" i="79"/>
  <c r="Y373" i="79" s="1"/>
  <c r="AF191" i="79"/>
  <c r="AF194" i="79" s="1"/>
  <c r="AH365" i="79"/>
  <c r="AH373" i="79" s="1"/>
  <c r="M70" i="43" s="1"/>
  <c r="AH519" i="46"/>
  <c r="AG262" i="46"/>
  <c r="L58" i="43" s="1"/>
  <c r="AI518" i="46"/>
  <c r="AH517" i="46"/>
  <c r="AG260" i="46"/>
  <c r="AG261" i="46" s="1"/>
  <c r="L57" i="43" s="1"/>
  <c r="AI519" i="46"/>
  <c r="AI522" i="46"/>
  <c r="N64" i="43" s="1"/>
  <c r="AH522" i="46"/>
  <c r="M64" i="43" s="1"/>
  <c r="Y1092" i="79"/>
  <c r="AG389" i="46"/>
  <c r="AG390" i="46"/>
  <c r="AG388" i="46"/>
  <c r="Y1089" i="79"/>
  <c r="AI191" i="79"/>
  <c r="AI192" i="79" s="1"/>
  <c r="AJ191" i="79"/>
  <c r="AJ196" i="79" s="1"/>
  <c r="AK191" i="79"/>
  <c r="AK194" i="79" s="1"/>
  <c r="AL191" i="79"/>
  <c r="AL196" i="79" s="1"/>
  <c r="AH191" i="79"/>
  <c r="AH198" i="79" s="1"/>
  <c r="M67" i="43" s="1"/>
  <c r="AA367" i="79"/>
  <c r="AA370" i="79"/>
  <c r="AA371" i="79"/>
  <c r="AA369" i="79"/>
  <c r="AA368" i="79"/>
  <c r="AF132" i="46"/>
  <c r="K55" i="43" s="1"/>
  <c r="P20" i="47" s="1"/>
  <c r="AJ522" i="46"/>
  <c r="O64" i="43" s="1"/>
  <c r="Y728" i="79"/>
  <c r="Y727" i="79"/>
  <c r="Y722" i="79"/>
  <c r="Y726" i="79"/>
  <c r="Y724" i="79"/>
  <c r="Y723" i="79"/>
  <c r="Y725" i="79"/>
  <c r="AF260" i="46"/>
  <c r="AF259" i="46"/>
  <c r="AJ517" i="46"/>
  <c r="AJ519" i="46"/>
  <c r="AJ518" i="46"/>
  <c r="Y1095" i="79"/>
  <c r="Y1093" i="79"/>
  <c r="Y1088" i="79"/>
  <c r="Y1090" i="79"/>
  <c r="Y1096" i="79"/>
  <c r="AF389" i="46"/>
  <c r="AF390" i="46"/>
  <c r="AF388" i="46"/>
  <c r="AH260" i="46"/>
  <c r="AH259" i="46"/>
  <c r="AG519" i="46"/>
  <c r="AG517" i="46"/>
  <c r="AG518" i="46"/>
  <c r="AF262" i="46"/>
  <c r="K58" i="43" s="1"/>
  <c r="Y1099" i="79"/>
  <c r="AF517" i="46"/>
  <c r="AK387" i="46"/>
  <c r="AK389" i="46" s="1"/>
  <c r="AH262" i="46"/>
  <c r="M58" i="43" s="1"/>
  <c r="AH387" i="46"/>
  <c r="AH392" i="46" s="1"/>
  <c r="M61" i="43" s="1"/>
  <c r="AG132" i="46"/>
  <c r="L55" i="43" s="1"/>
  <c r="Q15" i="47" s="1"/>
  <c r="AA373" i="79"/>
  <c r="F70" i="43" s="1"/>
  <c r="AF522" i="46"/>
  <c r="K64" i="43" s="1"/>
  <c r="AF519" i="46"/>
  <c r="AI365" i="79"/>
  <c r="AI367" i="79" s="1"/>
  <c r="AG522" i="46"/>
  <c r="L64" i="43" s="1"/>
  <c r="Y731" i="79"/>
  <c r="AJ390" i="46"/>
  <c r="AI390" i="46"/>
  <c r="Y195" i="79"/>
  <c r="Y193" i="79"/>
  <c r="Y194" i="79"/>
  <c r="AJ388" i="46"/>
  <c r="Y198" i="79"/>
  <c r="AI132" i="46"/>
  <c r="N55" i="43" s="1"/>
  <c r="S23" i="47" s="1"/>
  <c r="AJ132" i="46"/>
  <c r="O55" i="43" s="1"/>
  <c r="T18" i="47"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U17" i="47" s="1"/>
  <c r="AK262" i="46"/>
  <c r="P58" i="43" s="1"/>
  <c r="AL262" i="46"/>
  <c r="Q58" i="43" s="1"/>
  <c r="AL522" i="46"/>
  <c r="Q64" i="43" s="1"/>
  <c r="AK517" i="46"/>
  <c r="AL390" i="46"/>
  <c r="AL388" i="46"/>
  <c r="AK522" i="46"/>
  <c r="P64" i="43" s="1"/>
  <c r="AK260" i="46"/>
  <c r="AK259" i="46"/>
  <c r="AL517" i="46"/>
  <c r="AL260" i="46"/>
  <c r="AL259" i="46"/>
  <c r="AK542" i="79"/>
  <c r="AK540" i="79"/>
  <c r="AK541" i="79"/>
  <c r="AK544" i="79"/>
  <c r="AK543" i="79"/>
  <c r="AK545" i="79"/>
  <c r="AK539" i="79"/>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F61" i="43" s="1"/>
  <c r="AB392" i="46"/>
  <c r="G61" i="43" s="1"/>
  <c r="AB262" i="46"/>
  <c r="G58" i="43" s="1"/>
  <c r="AA260" i="46"/>
  <c r="AA261" i="46" s="1"/>
  <c r="F57" i="43" s="1"/>
  <c r="AA262" i="46"/>
  <c r="F58" i="43" s="1"/>
  <c r="Y262" i="46"/>
  <c r="AF392" i="46"/>
  <c r="K61" i="43" s="1"/>
  <c r="AG392" i="46"/>
  <c r="L61" i="43" s="1"/>
  <c r="AJ392" i="46"/>
  <c r="O61" i="43" s="1"/>
  <c r="AI392" i="46"/>
  <c r="N61" i="43" s="1"/>
  <c r="AL392" i="46"/>
  <c r="Q61" i="43" s="1"/>
  <c r="AD132" i="46"/>
  <c r="I55" i="43" s="1"/>
  <c r="AA132" i="46"/>
  <c r="F55" i="43" s="1"/>
  <c r="AB132" i="46"/>
  <c r="G55" i="43" s="1"/>
  <c r="AC132" i="46"/>
  <c r="H55" i="43" s="1"/>
  <c r="AE132" i="46"/>
  <c r="J55" i="43" s="1"/>
  <c r="AE198" i="79"/>
  <c r="J67" i="43" s="1"/>
  <c r="AE392" i="46"/>
  <c r="J61" i="43" s="1"/>
  <c r="AE390" i="46"/>
  <c r="AE388" i="46"/>
  <c r="Y132" i="46"/>
  <c r="Y131" i="46"/>
  <c r="Y392" i="46"/>
  <c r="Y390" i="46"/>
  <c r="Y192" i="79"/>
  <c r="Y196" i="79"/>
  <c r="Z262" i="46"/>
  <c r="E58" i="43" s="1"/>
  <c r="Z260" i="46"/>
  <c r="Z259" i="46"/>
  <c r="Z392" i="46"/>
  <c r="E61" i="43" s="1"/>
  <c r="Z390" i="46"/>
  <c r="Z388" i="46"/>
  <c r="AC131" i="46"/>
  <c r="H54" i="43" s="1"/>
  <c r="AA131" i="46"/>
  <c r="F54" i="43" s="1"/>
  <c r="AB131" i="46"/>
  <c r="G54" i="43" s="1"/>
  <c r="Z131" i="46"/>
  <c r="Z132" i="46"/>
  <c r="E55" i="43" s="1"/>
  <c r="I54" i="43"/>
  <c r="AB544" i="79" l="1"/>
  <c r="AB543" i="79"/>
  <c r="AB194" i="79"/>
  <c r="AB195" i="79"/>
  <c r="AA192" i="79"/>
  <c r="AA195" i="79"/>
  <c r="AA196" i="79"/>
  <c r="AD543" i="79"/>
  <c r="AD547" i="79"/>
  <c r="Z195" i="79"/>
  <c r="Z196" i="79"/>
  <c r="AJ544" i="79"/>
  <c r="AJ547" i="79"/>
  <c r="AM522" i="46"/>
  <c r="F104" i="43" s="1"/>
  <c r="Y541" i="79"/>
  <c r="Y544" i="79"/>
  <c r="Y545" i="79"/>
  <c r="Z542" i="79"/>
  <c r="Z544" i="79"/>
  <c r="Y521" i="46"/>
  <c r="V21" i="47"/>
  <c r="AM259" i="46"/>
  <c r="Z1099" i="79"/>
  <c r="E82" i="43" s="1"/>
  <c r="D70" i="43"/>
  <c r="AM131" i="46"/>
  <c r="C93" i="43" s="1"/>
  <c r="AM262" i="46"/>
  <c r="D104" i="43" s="1"/>
  <c r="AM518" i="46"/>
  <c r="D76" i="43"/>
  <c r="AM132" i="46"/>
  <c r="C104" i="43" s="1"/>
  <c r="AM520" i="46"/>
  <c r="AM260" i="46"/>
  <c r="AM519" i="46"/>
  <c r="D67" i="43"/>
  <c r="AM517" i="46"/>
  <c r="AD542" i="79"/>
  <c r="AH543" i="79"/>
  <c r="AL543" i="79"/>
  <c r="AD539" i="79"/>
  <c r="AI543" i="79"/>
  <c r="R18" i="47"/>
  <c r="R17" i="47"/>
  <c r="R20" i="47"/>
  <c r="R21" i="47"/>
  <c r="R16" i="47"/>
  <c r="AE373" i="79"/>
  <c r="J70" i="43" s="1"/>
  <c r="R22" i="47"/>
  <c r="AB193" i="79"/>
  <c r="AD367" i="79"/>
  <c r="AC195" i="79"/>
  <c r="AG544" i="79"/>
  <c r="AA540" i="79"/>
  <c r="AG543" i="79"/>
  <c r="AH539" i="79"/>
  <c r="AA542" i="79"/>
  <c r="AL540" i="79"/>
  <c r="AC198" i="79"/>
  <c r="H67" i="43" s="1"/>
  <c r="Z370" i="79"/>
  <c r="AC193" i="79"/>
  <c r="AD366" i="79"/>
  <c r="AB196" i="79"/>
  <c r="AD368" i="79"/>
  <c r="AL547" i="79"/>
  <c r="Q73" i="43" s="1"/>
  <c r="AL539" i="79"/>
  <c r="AB198" i="79"/>
  <c r="G67" i="43" s="1"/>
  <c r="AD373" i="79"/>
  <c r="I70" i="43" s="1"/>
  <c r="Z367" i="79"/>
  <c r="AL541" i="79"/>
  <c r="Z371" i="79"/>
  <c r="AB192" i="79"/>
  <c r="AB369" i="79"/>
  <c r="AK196" i="79"/>
  <c r="AA193" i="79"/>
  <c r="AA198" i="79"/>
  <c r="F67" i="43" s="1"/>
  <c r="AE369" i="79"/>
  <c r="AB371" i="79"/>
  <c r="AB370" i="79"/>
  <c r="AB373" i="79"/>
  <c r="G70" i="43" s="1"/>
  <c r="AI541" i="79"/>
  <c r="AI544" i="79"/>
  <c r="AK195" i="79"/>
  <c r="AI540" i="79"/>
  <c r="R19" i="47"/>
  <c r="R24" i="47"/>
  <c r="R25" i="47"/>
  <c r="R23" i="47"/>
  <c r="R15" i="47"/>
  <c r="AG547" i="79"/>
  <c r="L73" i="43" s="1"/>
  <c r="AB367" i="79"/>
  <c r="AA539" i="79"/>
  <c r="AG545" i="79"/>
  <c r="AA194" i="79"/>
  <c r="AI539" i="79"/>
  <c r="AH540" i="79"/>
  <c r="AB366" i="79"/>
  <c r="AA541" i="79"/>
  <c r="AG540" i="79"/>
  <c r="AH547" i="79"/>
  <c r="M73" i="43" s="1"/>
  <c r="AA547" i="79"/>
  <c r="F73" i="43" s="1"/>
  <c r="AA544" i="79"/>
  <c r="AG539" i="79"/>
  <c r="AA543" i="79"/>
  <c r="AG542" i="79"/>
  <c r="AD370" i="79"/>
  <c r="AG193" i="79"/>
  <c r="AK390" i="46"/>
  <c r="AB541" i="79"/>
  <c r="AJ366" i="79"/>
  <c r="AL194" i="79"/>
  <c r="AK373" i="79"/>
  <c r="P70" i="43" s="1"/>
  <c r="AG367" i="79"/>
  <c r="AL195" i="79"/>
  <c r="AK367" i="79"/>
  <c r="AL370" i="79"/>
  <c r="AG368" i="79"/>
  <c r="AE540" i="79"/>
  <c r="AK366" i="79"/>
  <c r="Y909" i="79"/>
  <c r="AL368" i="79"/>
  <c r="AB545" i="79"/>
  <c r="AH370" i="79"/>
  <c r="AI366" i="79"/>
  <c r="AH371" i="79"/>
  <c r="AG198" i="79"/>
  <c r="L67" i="43" s="1"/>
  <c r="AD193" i="79"/>
  <c r="AH366" i="79"/>
  <c r="Y368" i="79"/>
  <c r="AG371" i="79"/>
  <c r="Y370" i="79"/>
  <c r="AK371" i="79"/>
  <c r="AL373" i="79"/>
  <c r="Q70" i="43" s="1"/>
  <c r="AJ371" i="79"/>
  <c r="AF547" i="79"/>
  <c r="K73" i="43" s="1"/>
  <c r="AG370" i="79"/>
  <c r="AL369" i="79"/>
  <c r="AJ367" i="79"/>
  <c r="AB547" i="79"/>
  <c r="G73" i="43" s="1"/>
  <c r="AG192" i="79"/>
  <c r="AC542" i="79"/>
  <c r="AF370" i="79"/>
  <c r="Y915" i="79"/>
  <c r="Q19" i="47"/>
  <c r="AC540" i="79"/>
  <c r="Q24" i="47"/>
  <c r="AD198" i="79"/>
  <c r="I67" i="43" s="1"/>
  <c r="AD196" i="79"/>
  <c r="AG196" i="79"/>
  <c r="Y911" i="79"/>
  <c r="AI521" i="46"/>
  <c r="N63" i="43" s="1"/>
  <c r="AG194" i="79"/>
  <c r="AH521" i="46"/>
  <c r="M63" i="43" s="1"/>
  <c r="Q26" i="47"/>
  <c r="AK198" i="79"/>
  <c r="P67" i="43" s="1"/>
  <c r="AF193" i="79"/>
  <c r="Y907" i="79"/>
  <c r="AJ545" i="79"/>
  <c r="AF367" i="79"/>
  <c r="AK368" i="79"/>
  <c r="AL367" i="79"/>
  <c r="I73" i="43"/>
  <c r="AG369" i="79"/>
  <c r="AC541" i="79"/>
  <c r="AJ540" i="79"/>
  <c r="AF371" i="79"/>
  <c r="AH369" i="79"/>
  <c r="AF543" i="79"/>
  <c r="AJ541" i="79"/>
  <c r="AJ542" i="79"/>
  <c r="AF545" i="79"/>
  <c r="AK370" i="79"/>
  <c r="AJ370" i="79"/>
  <c r="Z192" i="79"/>
  <c r="AG366" i="79"/>
  <c r="AH368" i="79"/>
  <c r="AB542" i="79"/>
  <c r="AH367" i="79"/>
  <c r="AF544" i="79"/>
  <c r="Z194" i="79"/>
  <c r="AF540" i="79"/>
  <c r="AL366" i="79"/>
  <c r="AJ373" i="79"/>
  <c r="O70" i="43" s="1"/>
  <c r="Z193" i="79"/>
  <c r="O73" i="43"/>
  <c r="AB540" i="79"/>
  <c r="AJ539" i="79"/>
  <c r="AF539" i="79"/>
  <c r="Y905" i="79"/>
  <c r="AJ369" i="79"/>
  <c r="Y540" i="79"/>
  <c r="AB539" i="79"/>
  <c r="AJ543" i="79"/>
  <c r="AF541" i="79"/>
  <c r="AD544" i="79"/>
  <c r="Y912" i="79"/>
  <c r="AC367" i="79"/>
  <c r="AE539" i="79"/>
  <c r="AF195" i="79"/>
  <c r="Q31" i="47"/>
  <c r="AE547" i="79"/>
  <c r="J73" i="43" s="1"/>
  <c r="Q17" i="47"/>
  <c r="AK193" i="79"/>
  <c r="AL545" i="79"/>
  <c r="Z373" i="79"/>
  <c r="E70" i="43" s="1"/>
  <c r="Z369" i="79"/>
  <c r="AC539" i="79"/>
  <c r="AC192" i="79"/>
  <c r="AC371" i="79"/>
  <c r="AF366" i="79"/>
  <c r="AE544" i="79"/>
  <c r="AD540" i="79"/>
  <c r="AC373" i="79"/>
  <c r="H70" i="43" s="1"/>
  <c r="AI545" i="79"/>
  <c r="AI542" i="79"/>
  <c r="AC370" i="79"/>
  <c r="Z198" i="79"/>
  <c r="E67" i="43" s="1"/>
  <c r="Q21" i="47"/>
  <c r="AL544" i="79"/>
  <c r="AC547" i="79"/>
  <c r="H73" i="43" s="1"/>
  <c r="Y539" i="79"/>
  <c r="Z366" i="79"/>
  <c r="AC196" i="79"/>
  <c r="AC366" i="79"/>
  <c r="AF369" i="79"/>
  <c r="AD541" i="79"/>
  <c r="Y913" i="79"/>
  <c r="AK192" i="79"/>
  <c r="AF373" i="79"/>
  <c r="K70" i="43" s="1"/>
  <c r="AG521" i="46"/>
  <c r="L63" i="43" s="1"/>
  <c r="AF261" i="46"/>
  <c r="K57" i="43" s="1"/>
  <c r="P39" i="47" s="1"/>
  <c r="AC543" i="79"/>
  <c r="AE545" i="79"/>
  <c r="AD371" i="79"/>
  <c r="AC368" i="79"/>
  <c r="AE542" i="79"/>
  <c r="AC545" i="79"/>
  <c r="AE543" i="79"/>
  <c r="AD545" i="79"/>
  <c r="Y547" i="79"/>
  <c r="D73" i="43" s="1"/>
  <c r="AH545" i="79"/>
  <c r="AH544" i="79"/>
  <c r="AH541" i="79"/>
  <c r="AA1094" i="79"/>
  <c r="AA1093" i="79"/>
  <c r="AA1091" i="79"/>
  <c r="AA1089" i="79"/>
  <c r="AA1096" i="79"/>
  <c r="AA1088" i="79"/>
  <c r="AA1095" i="79"/>
  <c r="AA1097" i="79"/>
  <c r="AA1092" i="79"/>
  <c r="AA1090" i="79"/>
  <c r="AI371" i="79"/>
  <c r="Z539" i="79"/>
  <c r="Z541" i="79"/>
  <c r="Z547" i="79"/>
  <c r="E73" i="43" s="1"/>
  <c r="Z725" i="79"/>
  <c r="Z728" i="79"/>
  <c r="Z724" i="79"/>
  <c r="Z722" i="79"/>
  <c r="Z727" i="79"/>
  <c r="Z723" i="79"/>
  <c r="Z729" i="79"/>
  <c r="Z726" i="79"/>
  <c r="Z1094" i="79"/>
  <c r="Z1089" i="79"/>
  <c r="Z1090" i="79"/>
  <c r="Z1093" i="79"/>
  <c r="Z1088" i="79"/>
  <c r="Z1092" i="79"/>
  <c r="Z1091" i="79"/>
  <c r="Z1095" i="79"/>
  <c r="Z1096" i="79"/>
  <c r="AG1097" i="79"/>
  <c r="AG1088" i="79"/>
  <c r="AG1090" i="79"/>
  <c r="AG1096" i="79"/>
  <c r="AG1093" i="79"/>
  <c r="AG1094" i="79"/>
  <c r="AG1095" i="79"/>
  <c r="AG1089" i="79"/>
  <c r="AG1092" i="79"/>
  <c r="AG1091" i="79"/>
  <c r="AF908" i="79"/>
  <c r="AF905" i="79"/>
  <c r="AF909" i="79"/>
  <c r="AF910" i="79"/>
  <c r="AF912" i="79"/>
  <c r="AF907" i="79"/>
  <c r="AF913" i="79"/>
  <c r="AF911" i="79"/>
  <c r="AF906" i="79"/>
  <c r="AD907" i="79"/>
  <c r="AD912" i="79"/>
  <c r="AD909" i="79"/>
  <c r="AD906" i="79"/>
  <c r="AD911" i="79"/>
  <c r="AD905" i="79"/>
  <c r="AD910" i="79"/>
  <c r="AD913" i="79"/>
  <c r="AD908" i="79"/>
  <c r="AK392" i="46"/>
  <c r="P61" i="43" s="1"/>
  <c r="AK388" i="46"/>
  <c r="AL198" i="79"/>
  <c r="Q67" i="43" s="1"/>
  <c r="AE370" i="79"/>
  <c r="AK727" i="79"/>
  <c r="AK728" i="79"/>
  <c r="AK722" i="79"/>
  <c r="AK726" i="79"/>
  <c r="AK725" i="79"/>
  <c r="AK729" i="79"/>
  <c r="AK723" i="79"/>
  <c r="AK724" i="79"/>
  <c r="AF722" i="79"/>
  <c r="AF726" i="79"/>
  <c r="AF729" i="79"/>
  <c r="AF723" i="79"/>
  <c r="AF727" i="79"/>
  <c r="AF728" i="79"/>
  <c r="AF724" i="79"/>
  <c r="AF725" i="79"/>
  <c r="AD1094" i="79"/>
  <c r="AD1092" i="79"/>
  <c r="AD1096" i="79"/>
  <c r="AD1088" i="79"/>
  <c r="AD1095" i="79"/>
  <c r="AD1091" i="79"/>
  <c r="AD1093" i="79"/>
  <c r="AD1097" i="79"/>
  <c r="AD1090" i="79"/>
  <c r="AD1089" i="79"/>
  <c r="AL1088" i="79"/>
  <c r="AL1096" i="79"/>
  <c r="AL1091" i="79"/>
  <c r="AL1097" i="79"/>
  <c r="AL1095" i="79"/>
  <c r="AL1089" i="79"/>
  <c r="AL1094" i="79"/>
  <c r="AL1090" i="79"/>
  <c r="AL1092" i="79"/>
  <c r="AL1093" i="79"/>
  <c r="AE911" i="79"/>
  <c r="AE913" i="79"/>
  <c r="AE907" i="79"/>
  <c r="AE909" i="79"/>
  <c r="AE908" i="79"/>
  <c r="AE912" i="79"/>
  <c r="AE905" i="79"/>
  <c r="AE910" i="79"/>
  <c r="AE906" i="79"/>
  <c r="AC909" i="79"/>
  <c r="AC906" i="79"/>
  <c r="AC908" i="79"/>
  <c r="AC905" i="79"/>
  <c r="AC911" i="79"/>
  <c r="AC907" i="79"/>
  <c r="AC912" i="79"/>
  <c r="AC910" i="79"/>
  <c r="AC913" i="79"/>
  <c r="Z543" i="79"/>
  <c r="AB725" i="79"/>
  <c r="AB727" i="79"/>
  <c r="AB729" i="79"/>
  <c r="AB724" i="79"/>
  <c r="AB722" i="79"/>
  <c r="AB723" i="79"/>
  <c r="AB726" i="79"/>
  <c r="AB728" i="79"/>
  <c r="AG729" i="79"/>
  <c r="AG727" i="79"/>
  <c r="AG726" i="79"/>
  <c r="AG728" i="79"/>
  <c r="AG722" i="79"/>
  <c r="AG724" i="79"/>
  <c r="AG723" i="79"/>
  <c r="AG725" i="79"/>
  <c r="AE367" i="79"/>
  <c r="AE371" i="79"/>
  <c r="AB1095" i="79"/>
  <c r="AB1089" i="79"/>
  <c r="AB1090" i="79"/>
  <c r="AB1096" i="79"/>
  <c r="AB1091" i="79"/>
  <c r="AB1097" i="79"/>
  <c r="AB1094" i="79"/>
  <c r="AB1092" i="79"/>
  <c r="AB1093" i="79"/>
  <c r="AB1088" i="79"/>
  <c r="AI1097" i="79"/>
  <c r="AI1093" i="79"/>
  <c r="AI1092" i="79"/>
  <c r="AI1091" i="79"/>
  <c r="AI1090" i="79"/>
  <c r="AI1094" i="79"/>
  <c r="AI1095" i="79"/>
  <c r="AI1088" i="79"/>
  <c r="AI1089" i="79"/>
  <c r="AI1096" i="79"/>
  <c r="AL905" i="79"/>
  <c r="AL906" i="79"/>
  <c r="AL913" i="79"/>
  <c r="AL907" i="79"/>
  <c r="AL910" i="79"/>
  <c r="AL911" i="79"/>
  <c r="AL912" i="79"/>
  <c r="AL908" i="79"/>
  <c r="AL909" i="79"/>
  <c r="AI368" i="79"/>
  <c r="AF198" i="79"/>
  <c r="K67" i="43" s="1"/>
  <c r="AA723" i="79"/>
  <c r="AA725" i="79"/>
  <c r="AA724" i="79"/>
  <c r="AA722" i="79"/>
  <c r="AA728" i="79"/>
  <c r="AA729" i="79"/>
  <c r="AA727" i="79"/>
  <c r="AA726" i="79"/>
  <c r="AI728" i="79"/>
  <c r="AI726" i="79"/>
  <c r="AI729" i="79"/>
  <c r="AI722" i="79"/>
  <c r="AI727" i="79"/>
  <c r="AI724" i="79"/>
  <c r="AI725" i="79"/>
  <c r="AI723" i="79"/>
  <c r="AD195" i="79"/>
  <c r="AD192" i="79"/>
  <c r="AF915" i="79"/>
  <c r="K79" i="43" s="1"/>
  <c r="AE1089" i="79"/>
  <c r="AE1091" i="79"/>
  <c r="AE1096" i="79"/>
  <c r="AE1095" i="79"/>
  <c r="AE1094" i="79"/>
  <c r="AE1090" i="79"/>
  <c r="AE1088" i="79"/>
  <c r="AE1093" i="79"/>
  <c r="AE1097" i="79"/>
  <c r="AE1092" i="79"/>
  <c r="AJ1095" i="79"/>
  <c r="AJ1096" i="79"/>
  <c r="AJ1090" i="79"/>
  <c r="AJ1092" i="79"/>
  <c r="AJ1089" i="79"/>
  <c r="AJ1094" i="79"/>
  <c r="AJ1088" i="79"/>
  <c r="AJ1097" i="79"/>
  <c r="AJ1091" i="79"/>
  <c r="AJ1093" i="79"/>
  <c r="AK912" i="79"/>
  <c r="AK905" i="79"/>
  <c r="AK907" i="79"/>
  <c r="AK911" i="79"/>
  <c r="AK913" i="79"/>
  <c r="AK910" i="79"/>
  <c r="AK908" i="79"/>
  <c r="AK909" i="79"/>
  <c r="AK906" i="79"/>
  <c r="AD724" i="79"/>
  <c r="AD726" i="79"/>
  <c r="AD725" i="79"/>
  <c r="AD729" i="79"/>
  <c r="AD728" i="79"/>
  <c r="AD727" i="79"/>
  <c r="AD722" i="79"/>
  <c r="AD723" i="79"/>
  <c r="AK1093" i="79"/>
  <c r="AK1097" i="79"/>
  <c r="AK1092" i="79"/>
  <c r="AK1088" i="79"/>
  <c r="AK1094" i="79"/>
  <c r="AK1090" i="79"/>
  <c r="AK1096" i="79"/>
  <c r="AK1091" i="79"/>
  <c r="AK1095" i="79"/>
  <c r="AK1089" i="79"/>
  <c r="AI370" i="79"/>
  <c r="AH723" i="79"/>
  <c r="AH729" i="79"/>
  <c r="AH728" i="79"/>
  <c r="AH722" i="79"/>
  <c r="AH725" i="79"/>
  <c r="AH724" i="79"/>
  <c r="AH727" i="79"/>
  <c r="AH726" i="79"/>
  <c r="AL915" i="79"/>
  <c r="Q79" i="43" s="1"/>
  <c r="Y542" i="79"/>
  <c r="Y543" i="79"/>
  <c r="Z911" i="79"/>
  <c r="Z905" i="79"/>
  <c r="Z912" i="79"/>
  <c r="Z907" i="79"/>
  <c r="Z913" i="79"/>
  <c r="Z910" i="79"/>
  <c r="Z908" i="79"/>
  <c r="Z909" i="79"/>
  <c r="Z906" i="79"/>
  <c r="AI373" i="79"/>
  <c r="N70" i="43" s="1"/>
  <c r="AF196" i="79"/>
  <c r="Z540" i="79"/>
  <c r="Y369" i="79"/>
  <c r="Y371" i="79"/>
  <c r="AJ727" i="79"/>
  <c r="AJ728" i="79"/>
  <c r="AJ729" i="79"/>
  <c r="AJ723" i="79"/>
  <c r="AJ722" i="79"/>
  <c r="AJ725" i="79"/>
  <c r="AJ726" i="79"/>
  <c r="AJ724" i="79"/>
  <c r="AL722" i="79"/>
  <c r="AL723" i="79"/>
  <c r="AL728" i="79"/>
  <c r="AL729" i="79"/>
  <c r="AL725" i="79"/>
  <c r="AL726" i="79"/>
  <c r="AL727" i="79"/>
  <c r="AL724" i="79"/>
  <c r="AG1099" i="79"/>
  <c r="L82" i="43" s="1"/>
  <c r="AK731" i="79"/>
  <c r="P76" i="43" s="1"/>
  <c r="AF1090" i="79"/>
  <c r="AF1095" i="79"/>
  <c r="AF1094" i="79"/>
  <c r="AF1092" i="79"/>
  <c r="AF1097" i="79"/>
  <c r="AF1089" i="79"/>
  <c r="AF1093" i="79"/>
  <c r="AF1088" i="79"/>
  <c r="AF1091" i="79"/>
  <c r="AF1096" i="79"/>
  <c r="AB905" i="79"/>
  <c r="AB912" i="79"/>
  <c r="AB907" i="79"/>
  <c r="AB911" i="79"/>
  <c r="AB910" i="79"/>
  <c r="AB913" i="79"/>
  <c r="AB909" i="79"/>
  <c r="AB908" i="79"/>
  <c r="AB906" i="79"/>
  <c r="AI908" i="79"/>
  <c r="AI911" i="79"/>
  <c r="AI909" i="79"/>
  <c r="AI912" i="79"/>
  <c r="AI906" i="79"/>
  <c r="AI910" i="79"/>
  <c r="AI913" i="79"/>
  <c r="AI905" i="79"/>
  <c r="AI907" i="79"/>
  <c r="AG731" i="79"/>
  <c r="L76" i="43" s="1"/>
  <c r="AE729" i="79"/>
  <c r="AE726" i="79"/>
  <c r="AE722" i="79"/>
  <c r="AE727" i="79"/>
  <c r="AE728" i="79"/>
  <c r="AE725" i="79"/>
  <c r="AE723" i="79"/>
  <c r="AE724" i="79"/>
  <c r="AC1088" i="79"/>
  <c r="AC1092" i="79"/>
  <c r="AC1089" i="79"/>
  <c r="AC1096" i="79"/>
  <c r="AC1097" i="79"/>
  <c r="AC1094" i="79"/>
  <c r="AC1091" i="79"/>
  <c r="AC1090" i="79"/>
  <c r="AC1093" i="79"/>
  <c r="AC1095" i="79"/>
  <c r="AG907" i="79"/>
  <c r="AG910" i="79"/>
  <c r="AG908" i="79"/>
  <c r="AG912" i="79"/>
  <c r="AG909" i="79"/>
  <c r="AG905" i="79"/>
  <c r="AG913" i="79"/>
  <c r="AG906" i="79"/>
  <c r="AG911" i="79"/>
  <c r="AD915" i="79"/>
  <c r="I79" i="43" s="1"/>
  <c r="AI369" i="79"/>
  <c r="AF192" i="79"/>
  <c r="AE366" i="79"/>
  <c r="Z545" i="79"/>
  <c r="Y367" i="79"/>
  <c r="Y366" i="79"/>
  <c r="AA1099" i="79"/>
  <c r="F82" i="43" s="1"/>
  <c r="AD731" i="79"/>
  <c r="I76" i="43" s="1"/>
  <c r="AC727" i="79"/>
  <c r="AC725" i="79"/>
  <c r="AC724" i="79"/>
  <c r="AC726" i="79"/>
  <c r="AC728" i="79"/>
  <c r="AC729" i="79"/>
  <c r="AC722" i="79"/>
  <c r="AC723" i="79"/>
  <c r="AI1099" i="79"/>
  <c r="N82" i="43" s="1"/>
  <c r="AF1099" i="79"/>
  <c r="K82" i="43" s="1"/>
  <c r="AH1097" i="79"/>
  <c r="AH1095" i="79"/>
  <c r="AH1096" i="79"/>
  <c r="AH1088" i="79"/>
  <c r="AH1094" i="79"/>
  <c r="AH1092" i="79"/>
  <c r="AH1090" i="79"/>
  <c r="AH1091" i="79"/>
  <c r="AH1089" i="79"/>
  <c r="AH1093" i="79"/>
  <c r="Y910" i="79"/>
  <c r="Y908" i="79"/>
  <c r="AA909" i="79"/>
  <c r="AA913" i="79"/>
  <c r="AA908" i="79"/>
  <c r="AA907" i="79"/>
  <c r="AA911" i="79"/>
  <c r="AA905" i="79"/>
  <c r="AA910" i="79"/>
  <c r="AA906" i="79"/>
  <c r="AA912" i="79"/>
  <c r="AJ908" i="79"/>
  <c r="AJ909" i="79"/>
  <c r="AJ906" i="79"/>
  <c r="AJ911" i="79"/>
  <c r="AJ907" i="79"/>
  <c r="AJ905" i="79"/>
  <c r="AJ912" i="79"/>
  <c r="AJ910" i="79"/>
  <c r="AJ913" i="79"/>
  <c r="AI731" i="79"/>
  <c r="N76" i="43" s="1"/>
  <c r="AH909" i="79"/>
  <c r="AH907" i="79"/>
  <c r="AH906" i="79"/>
  <c r="AH910" i="79"/>
  <c r="AH911" i="79"/>
  <c r="AH905" i="79"/>
  <c r="AH912" i="79"/>
  <c r="AH913" i="79"/>
  <c r="AH908" i="79"/>
  <c r="P15" i="47"/>
  <c r="AI198" i="79"/>
  <c r="N67" i="43" s="1"/>
  <c r="AF391" i="46"/>
  <c r="K60" i="43" s="1"/>
  <c r="AJ521" i="46"/>
  <c r="O63" i="43" s="1"/>
  <c r="AF521" i="46"/>
  <c r="K63" i="43" s="1"/>
  <c r="AH261" i="46"/>
  <c r="M57" i="43" s="1"/>
  <c r="R30" i="47" s="1"/>
  <c r="AA372" i="79"/>
  <c r="F69" i="43" s="1"/>
  <c r="AG391" i="46"/>
  <c r="L60" i="43" s="1"/>
  <c r="D82" i="43"/>
  <c r="Y1098" i="79"/>
  <c r="D81" i="43" s="1"/>
  <c r="P17" i="47"/>
  <c r="P18" i="47"/>
  <c r="AJ195" i="79"/>
  <c r="AI193" i="79"/>
  <c r="P21" i="47"/>
  <c r="P24" i="47"/>
  <c r="Q22" i="47"/>
  <c r="Q25" i="47"/>
  <c r="AL193" i="79"/>
  <c r="AI195" i="79"/>
  <c r="AH389" i="46"/>
  <c r="E94" i="43" s="1"/>
  <c r="AH390" i="46"/>
  <c r="AH388" i="46"/>
  <c r="P19" i="47"/>
  <c r="AJ193" i="79"/>
  <c r="P22" i="47"/>
  <c r="Q23" i="47"/>
  <c r="AI196" i="79"/>
  <c r="P16" i="47"/>
  <c r="P25" i="47"/>
  <c r="P23" i="47"/>
  <c r="Q18" i="47"/>
  <c r="Q16" i="47"/>
  <c r="AL192" i="79"/>
  <c r="AJ192" i="79"/>
  <c r="AJ194" i="79"/>
  <c r="Y730" i="79"/>
  <c r="D75" i="43" s="1"/>
  <c r="AI194" i="79"/>
  <c r="P26" i="47"/>
  <c r="Q20" i="47"/>
  <c r="AJ198" i="79"/>
  <c r="O67" i="43" s="1"/>
  <c r="AH196" i="79"/>
  <c r="AH194" i="79"/>
  <c r="AH192" i="79"/>
  <c r="AH193" i="79"/>
  <c r="AH195" i="79"/>
  <c r="R64" i="43"/>
  <c r="AI391" i="46"/>
  <c r="N60" i="43" s="1"/>
  <c r="S56" i="47"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197" i="79"/>
  <c r="V16" i="47"/>
  <c r="V20" i="47"/>
  <c r="V23" i="47"/>
  <c r="V25" i="47"/>
  <c r="V15" i="47"/>
  <c r="F94" i="43"/>
  <c r="V26" i="47"/>
  <c r="V24" i="47"/>
  <c r="V19" i="47"/>
  <c r="V17" i="47"/>
  <c r="V22" i="47"/>
  <c r="D93" i="43"/>
  <c r="Y261" i="46"/>
  <c r="D57" i="43" s="1"/>
  <c r="D94" i="43"/>
  <c r="F93" i="43"/>
  <c r="D58" i="43"/>
  <c r="R58"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V39" i="47" s="1"/>
  <c r="AK261" i="46"/>
  <c r="P57" i="43" s="1"/>
  <c r="T32" i="47"/>
  <c r="T35" i="47"/>
  <c r="T38" i="47"/>
  <c r="T39" i="47"/>
  <c r="T41" i="47"/>
  <c r="T30" i="47"/>
  <c r="AL391" i="46"/>
  <c r="Q60" i="43" s="1"/>
  <c r="T34" i="47"/>
  <c r="AK546" i="79"/>
  <c r="P72" i="43" s="1"/>
  <c r="AA391" i="46"/>
  <c r="F60" i="43" s="1"/>
  <c r="K45" i="47" s="1"/>
  <c r="AL521" i="46"/>
  <c r="Q63" i="43" s="1"/>
  <c r="AC391" i="46"/>
  <c r="H60" i="43" s="1"/>
  <c r="M45" i="47" s="1"/>
  <c r="AE521" i="46"/>
  <c r="J63" i="43" s="1"/>
  <c r="AD391" i="46"/>
  <c r="I60" i="43" s="1"/>
  <c r="N51" i="47" s="1"/>
  <c r="AB521" i="46"/>
  <c r="G63" i="43" s="1"/>
  <c r="AD521" i="46"/>
  <c r="I63" i="43" s="1"/>
  <c r="AA521" i="46"/>
  <c r="F63" i="43" s="1"/>
  <c r="AC521" i="46"/>
  <c r="H63" i="43" s="1"/>
  <c r="Z521" i="46"/>
  <c r="E63" i="43" s="1"/>
  <c r="AB391" i="46"/>
  <c r="G60" i="43" s="1"/>
  <c r="D61"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197" i="79"/>
  <c r="J66" i="43" s="1"/>
  <c r="Z391" i="46"/>
  <c r="E60" i="43" s="1"/>
  <c r="Z261" i="46"/>
  <c r="Y391" i="46"/>
  <c r="J54" i="43"/>
  <c r="D54" i="43"/>
  <c r="D55" i="43"/>
  <c r="E54" i="43"/>
  <c r="AM198" i="79" l="1"/>
  <c r="AD546" i="79"/>
  <c r="I72" i="43" s="1"/>
  <c r="AJ546" i="79"/>
  <c r="O72" i="43" s="1"/>
  <c r="AM521" i="46"/>
  <c r="AM523" i="46" s="1"/>
  <c r="U31" i="47"/>
  <c r="R55" i="43"/>
  <c r="AM367" i="79"/>
  <c r="AM261" i="46"/>
  <c r="AM263" i="46" s="1"/>
  <c r="AM388" i="46"/>
  <c r="AM541" i="79"/>
  <c r="AM390" i="46"/>
  <c r="AM193" i="79"/>
  <c r="AM192" i="79"/>
  <c r="AM1089" i="79"/>
  <c r="AM1090" i="79"/>
  <c r="AM724" i="79"/>
  <c r="AM1092" i="79"/>
  <c r="AM728" i="79"/>
  <c r="AM723" i="79"/>
  <c r="AM1088" i="79"/>
  <c r="AM722" i="79"/>
  <c r="AM906" i="79"/>
  <c r="AM1096" i="79"/>
  <c r="AM1094" i="79"/>
  <c r="AM194" i="79"/>
  <c r="AM389" i="46"/>
  <c r="AM133" i="46"/>
  <c r="AM1091" i="79"/>
  <c r="AM1093" i="79"/>
  <c r="AM908" i="79"/>
  <c r="AM366" i="79"/>
  <c r="AM545" i="79"/>
  <c r="AM727" i="79"/>
  <c r="AM1097" i="79"/>
  <c r="AM725" i="79"/>
  <c r="AM1095" i="79"/>
  <c r="AM726" i="79"/>
  <c r="AM195" i="79"/>
  <c r="AM196" i="79"/>
  <c r="AM368" i="79"/>
  <c r="AM540" i="79"/>
  <c r="D79" i="43"/>
  <c r="R79" i="43" s="1"/>
  <c r="AM915" i="79"/>
  <c r="K104" i="43" s="1"/>
  <c r="AM909" i="79"/>
  <c r="AM371" i="79"/>
  <c r="AM542" i="79"/>
  <c r="R73" i="43"/>
  <c r="AM547" i="79"/>
  <c r="I104" i="43" s="1"/>
  <c r="AM392" i="46"/>
  <c r="E104" i="43" s="1"/>
  <c r="AM539" i="79"/>
  <c r="AM911" i="79"/>
  <c r="AM373" i="79"/>
  <c r="H104" i="43" s="1"/>
  <c r="AM543" i="79"/>
  <c r="AK391" i="46"/>
  <c r="P60" i="43" s="1"/>
  <c r="U47" i="47" s="1"/>
  <c r="AM370" i="79"/>
  <c r="AM369" i="79"/>
  <c r="AM544" i="79"/>
  <c r="AM905" i="79"/>
  <c r="AM907" i="79"/>
  <c r="AM1099" i="79"/>
  <c r="L104" i="43" s="1"/>
  <c r="G104" i="43"/>
  <c r="AM910" i="79"/>
  <c r="AM729" i="79"/>
  <c r="AM913" i="79"/>
  <c r="AM912" i="79"/>
  <c r="AM731" i="79"/>
  <c r="J104" i="43" s="1"/>
  <c r="D103" i="43"/>
  <c r="C103" i="43"/>
  <c r="AB197" i="79"/>
  <c r="G66" i="43" s="1"/>
  <c r="L81" i="47" s="1"/>
  <c r="AL546" i="79"/>
  <c r="Q72" i="43" s="1"/>
  <c r="E95" i="43"/>
  <c r="Z372" i="79"/>
  <c r="E69" i="43" s="1"/>
  <c r="AA197" i="79"/>
  <c r="F66" i="43" s="1"/>
  <c r="AG546" i="79"/>
  <c r="L72" i="43" s="1"/>
  <c r="AB372" i="79"/>
  <c r="G69" i="43" s="1"/>
  <c r="AA546" i="79"/>
  <c r="F72" i="43" s="1"/>
  <c r="R27" i="47"/>
  <c r="R29" i="47" s="1"/>
  <c r="P30" i="47"/>
  <c r="P37" i="47"/>
  <c r="P33" i="47"/>
  <c r="P56" i="47"/>
  <c r="P32" i="47"/>
  <c r="AG372" i="79"/>
  <c r="L69" i="43" s="1"/>
  <c r="AH372" i="79"/>
  <c r="M69" i="43" s="1"/>
  <c r="AB546" i="79"/>
  <c r="G72" i="43" s="1"/>
  <c r="AI546" i="79"/>
  <c r="N72" i="43" s="1"/>
  <c r="AJ372" i="79"/>
  <c r="O69" i="43" s="1"/>
  <c r="AL372" i="79"/>
  <c r="Q69" i="43" s="1"/>
  <c r="H97" i="43"/>
  <c r="P48" i="47"/>
  <c r="AD197" i="79"/>
  <c r="I66" i="43" s="1"/>
  <c r="K95" i="43"/>
  <c r="AF372" i="79"/>
  <c r="K69" i="43" s="1"/>
  <c r="P54" i="47"/>
  <c r="AF546" i="79"/>
  <c r="K72" i="43" s="1"/>
  <c r="AF197" i="79"/>
  <c r="K66" i="43" s="1"/>
  <c r="AK372" i="79"/>
  <c r="P69" i="43" s="1"/>
  <c r="AG197" i="79"/>
  <c r="L66" i="43" s="1"/>
  <c r="P34" i="47"/>
  <c r="P40" i="47"/>
  <c r="AK197" i="79"/>
  <c r="P66" i="43" s="1"/>
  <c r="U83" i="47" s="1"/>
  <c r="Z197" i="79"/>
  <c r="E66" i="43" s="1"/>
  <c r="Y914" i="79"/>
  <c r="D78" i="43" s="1"/>
  <c r="H94" i="43"/>
  <c r="H96" i="43"/>
  <c r="AI197" i="79"/>
  <c r="N66" i="43" s="1"/>
  <c r="AE546" i="79"/>
  <c r="J72" i="43" s="1"/>
  <c r="P51" i="47"/>
  <c r="K94" i="43"/>
  <c r="AH546" i="79"/>
  <c r="M72" i="43" s="1"/>
  <c r="AC372" i="79"/>
  <c r="H69" i="43" s="1"/>
  <c r="I99" i="43"/>
  <c r="H93" i="43"/>
  <c r="H98" i="43"/>
  <c r="P55" i="47"/>
  <c r="AI1098" i="79"/>
  <c r="N81" i="43" s="1"/>
  <c r="AB1098" i="79"/>
  <c r="G81" i="43" s="1"/>
  <c r="J99" i="43"/>
  <c r="I95" i="43"/>
  <c r="P50" i="47"/>
  <c r="K101" i="43"/>
  <c r="R76" i="43"/>
  <c r="J98" i="43"/>
  <c r="R70" i="43"/>
  <c r="AC197" i="79"/>
  <c r="H66" i="43" s="1"/>
  <c r="AC546" i="79"/>
  <c r="H72" i="43" s="1"/>
  <c r="K97" i="43"/>
  <c r="L100" i="43"/>
  <c r="J97" i="43"/>
  <c r="P47" i="47"/>
  <c r="P35" i="47"/>
  <c r="P38" i="47"/>
  <c r="AD372" i="79"/>
  <c r="I69" i="43" s="1"/>
  <c r="AD1098" i="79"/>
  <c r="I81" i="43" s="1"/>
  <c r="AF914" i="79"/>
  <c r="K78" i="43" s="1"/>
  <c r="I93" i="43"/>
  <c r="P53" i="47"/>
  <c r="P36" i="47"/>
  <c r="P31" i="47"/>
  <c r="H95" i="43"/>
  <c r="AG914" i="79"/>
  <c r="L78" i="43" s="1"/>
  <c r="AI372" i="79"/>
  <c r="N69" i="43" s="1"/>
  <c r="I98" i="43"/>
  <c r="L94" i="43"/>
  <c r="R61" i="43"/>
  <c r="P46" i="47"/>
  <c r="P52" i="47"/>
  <c r="P41" i="47"/>
  <c r="J96" i="43"/>
  <c r="L95" i="43"/>
  <c r="K93" i="43"/>
  <c r="P45" i="47"/>
  <c r="P49" i="47"/>
  <c r="L102" i="43"/>
  <c r="M102" i="43" s="1"/>
  <c r="I94" i="43"/>
  <c r="AE372" i="79"/>
  <c r="J69" i="43" s="1"/>
  <c r="O98" i="47" s="1"/>
  <c r="Z546" i="79"/>
  <c r="E72" i="43" s="1"/>
  <c r="AH914" i="79"/>
  <c r="M78" i="43" s="1"/>
  <c r="K99" i="43"/>
  <c r="AD730" i="79"/>
  <c r="I75" i="43" s="1"/>
  <c r="J93" i="43"/>
  <c r="AE914" i="79"/>
  <c r="J78" i="43" s="1"/>
  <c r="AL1098" i="79"/>
  <c r="Q81" i="43" s="1"/>
  <c r="AK730" i="79"/>
  <c r="P75" i="43" s="1"/>
  <c r="L93" i="43"/>
  <c r="Z1098" i="79"/>
  <c r="E81" i="43" s="1"/>
  <c r="G97" i="43"/>
  <c r="AH1098" i="79"/>
  <c r="M81" i="43" s="1"/>
  <c r="AF1098" i="79"/>
  <c r="K81" i="43" s="1"/>
  <c r="AC914" i="79"/>
  <c r="H78" i="43" s="1"/>
  <c r="AG1098" i="79"/>
  <c r="L81" i="43" s="1"/>
  <c r="L98" i="43"/>
  <c r="Z730" i="79"/>
  <c r="E75" i="43" s="1"/>
  <c r="J94" i="43"/>
  <c r="L97" i="43"/>
  <c r="AL730" i="79"/>
  <c r="Q75" i="43" s="1"/>
  <c r="AF730" i="79"/>
  <c r="K75" i="43" s="1"/>
  <c r="AD914" i="79"/>
  <c r="I78" i="43" s="1"/>
  <c r="J95" i="43"/>
  <c r="I96" i="43"/>
  <c r="Y546" i="79"/>
  <c r="D72" i="43" s="1"/>
  <c r="AC730" i="79"/>
  <c r="H75" i="43" s="1"/>
  <c r="K100" i="43"/>
  <c r="AK1098" i="79"/>
  <c r="P81" i="43" s="1"/>
  <c r="AJ1098" i="79"/>
  <c r="O81" i="43" s="1"/>
  <c r="AI730" i="79"/>
  <c r="N75" i="43" s="1"/>
  <c r="AA730" i="79"/>
  <c r="F75" i="43" s="1"/>
  <c r="I97" i="43"/>
  <c r="K96" i="43"/>
  <c r="Y372" i="79"/>
  <c r="D69" i="43" s="1"/>
  <c r="L99" i="43"/>
  <c r="R82" i="43"/>
  <c r="AJ914" i="79"/>
  <c r="O78" i="43" s="1"/>
  <c r="K98" i="43"/>
  <c r="AE1098" i="79"/>
  <c r="J81" i="43" s="1"/>
  <c r="AE730" i="79"/>
  <c r="J75" i="43" s="1"/>
  <c r="Z914" i="79"/>
  <c r="E78" i="43" s="1"/>
  <c r="AL914" i="79"/>
  <c r="Q78" i="43" s="1"/>
  <c r="L101" i="43"/>
  <c r="AA914" i="79"/>
  <c r="F78" i="43" s="1"/>
  <c r="AC1098" i="79"/>
  <c r="H81" i="43" s="1"/>
  <c r="AI914" i="79"/>
  <c r="N78" i="43" s="1"/>
  <c r="AB914" i="79"/>
  <c r="G78" i="43" s="1"/>
  <c r="AJ730" i="79"/>
  <c r="O75" i="43" s="1"/>
  <c r="AH730" i="79"/>
  <c r="M75" i="43" s="1"/>
  <c r="AK914" i="79"/>
  <c r="P78" i="43" s="1"/>
  <c r="AG730" i="79"/>
  <c r="L75" i="43" s="1"/>
  <c r="AB730" i="79"/>
  <c r="G75" i="43" s="1"/>
  <c r="L96" i="43"/>
  <c r="J100" i="43"/>
  <c r="AA1098" i="79"/>
  <c r="F81" i="43" s="1"/>
  <c r="AH391" i="46"/>
  <c r="M60" i="43" s="1"/>
  <c r="R68" i="47" s="1"/>
  <c r="T63" i="47"/>
  <c r="S60" i="47"/>
  <c r="Q61" i="47"/>
  <c r="P62" i="47"/>
  <c r="P66" i="47"/>
  <c r="P69" i="47"/>
  <c r="P67" i="47"/>
  <c r="P61" i="47"/>
  <c r="R31" i="47"/>
  <c r="P71" i="47"/>
  <c r="P70" i="47"/>
  <c r="R34" i="47"/>
  <c r="P68" i="47"/>
  <c r="P64" i="47"/>
  <c r="R38" i="47"/>
  <c r="T47" i="47"/>
  <c r="R37" i="47"/>
  <c r="P60" i="47"/>
  <c r="P63" i="47"/>
  <c r="R39" i="47"/>
  <c r="P65" i="47"/>
  <c r="AJ197" i="79"/>
  <c r="O66" i="43" s="1"/>
  <c r="T75" i="47" s="1"/>
  <c r="Q27" i="47"/>
  <c r="Q29" i="47" s="1"/>
  <c r="Q42" i="47" s="1"/>
  <c r="Q44" i="47" s="1"/>
  <c r="P27" i="47"/>
  <c r="P29" i="47" s="1"/>
  <c r="Q60" i="47"/>
  <c r="Q67" i="47"/>
  <c r="Q69" i="47"/>
  <c r="Q50" i="47"/>
  <c r="R40" i="47"/>
  <c r="Q71" i="47"/>
  <c r="R41" i="47"/>
  <c r="R33" i="47"/>
  <c r="AL197"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197"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D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R54" i="43"/>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K27" i="47"/>
  <c r="H20" i="43" l="1"/>
  <c r="E29" i="43"/>
  <c r="Q82" i="47"/>
  <c r="P83" i="47"/>
  <c r="R63" i="43"/>
  <c r="AM391" i="46"/>
  <c r="AM393" i="46" s="1"/>
  <c r="U63" i="47"/>
  <c r="U71" i="47"/>
  <c r="AM197" i="79"/>
  <c r="AM199" i="79" s="1"/>
  <c r="AM1098" i="79"/>
  <c r="AM1100" i="79" s="1"/>
  <c r="U48" i="47"/>
  <c r="U50" i="47"/>
  <c r="AM730" i="79"/>
  <c r="AM732" i="79" s="1"/>
  <c r="U61" i="47"/>
  <c r="U65" i="47"/>
  <c r="U49" i="47"/>
  <c r="U56" i="47"/>
  <c r="U68" i="47"/>
  <c r="U70" i="47"/>
  <c r="U45" i="47"/>
  <c r="U46" i="47"/>
  <c r="U60" i="47"/>
  <c r="U66" i="47"/>
  <c r="U69" i="47"/>
  <c r="U52" i="47"/>
  <c r="AM546" i="79"/>
  <c r="AM548" i="79" s="1"/>
  <c r="AM372" i="79"/>
  <c r="AM374" i="79" s="1"/>
  <c r="U62" i="47"/>
  <c r="U64" i="47"/>
  <c r="U54" i="47"/>
  <c r="U55" i="47"/>
  <c r="U67" i="47"/>
  <c r="U53" i="47"/>
  <c r="U51" i="47"/>
  <c r="AM914" i="79"/>
  <c r="AM916" i="79" s="1"/>
  <c r="W15" i="47"/>
  <c r="M82" i="47"/>
  <c r="N84" i="47"/>
  <c r="M104" i="43"/>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2"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5" i="43"/>
  <c r="R69"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1" i="43"/>
  <c r="U124" i="47"/>
  <c r="S91" i="47"/>
  <c r="S156" i="47"/>
  <c r="S120" i="47"/>
  <c r="S96" i="47"/>
  <c r="E39"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R75" i="43"/>
  <c r="Q153" i="47"/>
  <c r="R81" i="43"/>
  <c r="O155" i="47"/>
  <c r="U154" i="47"/>
  <c r="U126" i="47"/>
  <c r="P155" i="47"/>
  <c r="O157" i="47"/>
  <c r="L121" i="47"/>
  <c r="L125" i="47"/>
  <c r="L151" i="47"/>
  <c r="N108" i="47"/>
  <c r="N144" i="47"/>
  <c r="U128" i="47"/>
  <c r="U127" i="47"/>
  <c r="U129" i="47"/>
  <c r="U159" i="47"/>
  <c r="S115" i="47"/>
  <c r="S90" i="47"/>
  <c r="S105" i="47"/>
  <c r="E36"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4" i="43"/>
  <c r="M126" i="47"/>
  <c r="M156" i="47"/>
  <c r="M155" i="47"/>
  <c r="M151" i="47"/>
  <c r="M127" i="47"/>
  <c r="N131" i="47"/>
  <c r="U145" i="47"/>
  <c r="S128" i="47"/>
  <c r="S123" i="47"/>
  <c r="S141" i="47"/>
  <c r="R71" i="47"/>
  <c r="R67" i="47"/>
  <c r="R48" i="47"/>
  <c r="R61" i="47"/>
  <c r="P135" i="47"/>
  <c r="P142" i="47"/>
  <c r="E37" i="43"/>
  <c r="R60" i="47"/>
  <c r="P152" i="47"/>
  <c r="R45" i="47"/>
  <c r="L137" i="47"/>
  <c r="L154" i="47"/>
  <c r="M143" i="47"/>
  <c r="O140" i="47"/>
  <c r="L144" i="47"/>
  <c r="E32"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60"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3"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2"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40"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8" i="43"/>
  <c r="R66"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R57"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1"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30"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H19" i="43" l="1"/>
  <c r="U57" i="47"/>
  <c r="U59" i="47" s="1"/>
  <c r="U72" i="47" s="1"/>
  <c r="U74" i="47" s="1"/>
  <c r="U87" i="47" s="1"/>
  <c r="U89" i="47" s="1"/>
  <c r="U102" i="47" s="1"/>
  <c r="M103" i="43"/>
  <c r="W27" i="47"/>
  <c r="C105"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161" i="47"/>
  <c r="E43"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4" i="43" s="1"/>
  <c r="Q85" i="43" s="1"/>
  <c r="P104" i="47"/>
  <c r="P117" i="47" s="1"/>
  <c r="P119" i="47" s="1"/>
  <c r="P132" i="47" s="1"/>
  <c r="P134" i="47" s="1"/>
  <c r="P147" i="47" s="1"/>
  <c r="P149" i="47" s="1"/>
  <c r="P162" i="47" s="1"/>
  <c r="K84" i="43" s="1"/>
  <c r="K85" i="43" s="1"/>
  <c r="R104" i="47"/>
  <c r="R117" i="47" s="1"/>
  <c r="R119" i="47" s="1"/>
  <c r="R132" i="47" s="1"/>
  <c r="R134" i="47" s="1"/>
  <c r="R147" i="47" s="1"/>
  <c r="R149" i="47" s="1"/>
  <c r="R162" i="47" s="1"/>
  <c r="M84" i="43" s="1"/>
  <c r="M85" i="43" s="1"/>
  <c r="Q104" i="47"/>
  <c r="Q117" i="47" s="1"/>
  <c r="Q119" i="47" s="1"/>
  <c r="Q132" i="47" s="1"/>
  <c r="Q134" i="47" s="1"/>
  <c r="Q147" i="47" s="1"/>
  <c r="Q149" i="47" s="1"/>
  <c r="Q162" i="47" s="1"/>
  <c r="L84" i="43" s="1"/>
  <c r="L85" i="43" s="1"/>
  <c r="S104" i="47"/>
  <c r="S117" i="47" s="1"/>
  <c r="S119" i="47" s="1"/>
  <c r="S132" i="47" s="1"/>
  <c r="S134" i="47" s="1"/>
  <c r="S147" i="47" s="1"/>
  <c r="S149" i="47" s="1"/>
  <c r="S162" i="47" s="1"/>
  <c r="N84" i="43" s="1"/>
  <c r="N85" i="43" s="1"/>
  <c r="T104" i="47"/>
  <c r="T117" i="47" s="1"/>
  <c r="T119" i="47" s="1"/>
  <c r="T132" i="47" s="1"/>
  <c r="T134" i="47" s="1"/>
  <c r="T147" i="47" s="1"/>
  <c r="T149" i="47" s="1"/>
  <c r="T162" i="47" s="1"/>
  <c r="O84" i="43" s="1"/>
  <c r="O85" i="43" s="1"/>
  <c r="U104" i="47"/>
  <c r="U117" i="47" s="1"/>
  <c r="U119" i="47" s="1"/>
  <c r="U132" i="47" s="1"/>
  <c r="U134" i="47" s="1"/>
  <c r="U147" i="47" s="1"/>
  <c r="U149" i="47" s="1"/>
  <c r="U162" i="47" s="1"/>
  <c r="P84" i="43" s="1"/>
  <c r="P85" i="43"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F38" i="43" l="1"/>
  <c r="G38" i="43" s="1"/>
  <c r="F36" i="43"/>
  <c r="G36" i="43" s="1"/>
  <c r="F42" i="43"/>
  <c r="G42" i="43" s="1"/>
  <c r="F41" i="43"/>
  <c r="G41" i="43" s="1"/>
  <c r="F39" i="43"/>
  <c r="G39" i="43" s="1"/>
  <c r="O104" i="47"/>
  <c r="O117" i="47" s="1"/>
  <c r="O119" i="47" s="1"/>
  <c r="O132" i="47" s="1"/>
  <c r="O134" i="47" s="1"/>
  <c r="O147" i="47" s="1"/>
  <c r="O149" i="47" s="1"/>
  <c r="O162" i="47" s="1"/>
  <c r="J84" i="43" s="1"/>
  <c r="J85" i="43" s="1"/>
  <c r="J104" i="47"/>
  <c r="J117" i="47" s="1"/>
  <c r="J119" i="47" s="1"/>
  <c r="J132" i="47" s="1"/>
  <c r="J134" i="47" s="1"/>
  <c r="J147" i="47" s="1"/>
  <c r="J149" i="47" s="1"/>
  <c r="J162" i="47" s="1"/>
  <c r="E84" i="43" s="1"/>
  <c r="E85" i="43" s="1"/>
  <c r="F40" i="43"/>
  <c r="G40" i="43" s="1"/>
  <c r="F37" i="43"/>
  <c r="G37" i="43" s="1"/>
  <c r="M104" i="47"/>
  <c r="M117" i="47" s="1"/>
  <c r="M119" i="47" s="1"/>
  <c r="M132" i="47" s="1"/>
  <c r="M134" i="47" s="1"/>
  <c r="M147" i="47" s="1"/>
  <c r="M149" i="47" s="1"/>
  <c r="M162" i="47" s="1"/>
  <c r="H84" i="43" s="1"/>
  <c r="H85" i="43" s="1"/>
  <c r="N104" i="47"/>
  <c r="N117" i="47" s="1"/>
  <c r="N119" i="47" s="1"/>
  <c r="N132" i="47" s="1"/>
  <c r="N134" i="47" s="1"/>
  <c r="N147" i="47" s="1"/>
  <c r="N149" i="47" s="1"/>
  <c r="N162" i="47" s="1"/>
  <c r="I84" i="43" s="1"/>
  <c r="I85" i="43" s="1"/>
  <c r="L72" i="47"/>
  <c r="L74" i="47" s="1"/>
  <c r="L87" i="47" s="1"/>
  <c r="L89" i="47" s="1"/>
  <c r="L102" i="47" s="1"/>
  <c r="F33" i="43" l="1"/>
  <c r="G33" i="43" s="1"/>
  <c r="F30" i="43"/>
  <c r="G30" i="43" s="1"/>
  <c r="F34" i="43"/>
  <c r="G34" i="43" s="1"/>
  <c r="L104" i="47"/>
  <c r="L117" i="47" s="1"/>
  <c r="L119" i="47" s="1"/>
  <c r="L132" i="47" s="1"/>
  <c r="L134" i="47" s="1"/>
  <c r="L147" i="47" s="1"/>
  <c r="L149" i="47" s="1"/>
  <c r="L162" i="47" s="1"/>
  <c r="G84" i="43" s="1"/>
  <c r="G85" i="43" s="1"/>
  <c r="I104" i="47"/>
  <c r="I117" i="47" s="1"/>
  <c r="I119" i="47" s="1"/>
  <c r="I132" i="47" s="1"/>
  <c r="I134" i="47" s="1"/>
  <c r="I147" i="47" s="1"/>
  <c r="I149" i="47" s="1"/>
  <c r="I162" i="47" s="1"/>
  <c r="D84" i="43" s="1"/>
  <c r="D85" i="43" s="1"/>
  <c r="F35" i="43"/>
  <c r="G35" i="43" s="1"/>
  <c r="F32" i="43" l="1"/>
  <c r="G32" i="43" s="1"/>
  <c r="W42" i="47"/>
  <c r="D105" i="43" s="1"/>
  <c r="K42" i="47"/>
  <c r="F29" i="43" l="1"/>
  <c r="G29" i="43" s="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F84" i="43" s="1"/>
  <c r="F85" i="43" s="1"/>
  <c r="W74" i="47"/>
  <c r="W87" i="47" s="1"/>
  <c r="F105" i="43"/>
  <c r="F106" i="43" s="1"/>
  <c r="E106" i="43"/>
  <c r="R84" i="43" l="1"/>
  <c r="F31" i="43"/>
  <c r="F43" i="43" s="1"/>
  <c r="W89" i="47"/>
  <c r="W102" i="47" s="1"/>
  <c r="G105" i="43"/>
  <c r="H21" i="43" l="1"/>
  <c r="H22" i="43" s="1"/>
  <c r="R85" i="43"/>
  <c r="G31" i="43"/>
  <c r="G43" i="43" s="1"/>
  <c r="G106" i="43"/>
  <c r="W104" i="47"/>
  <c r="W117" i="47" s="1"/>
  <c r="H105" i="43"/>
  <c r="H106" i="43" s="1"/>
  <c r="W119" i="47" l="1"/>
  <c r="W132" i="47" s="1"/>
  <c r="I105" i="43"/>
  <c r="I106" i="43" s="1"/>
  <c r="W134" i="47" l="1"/>
  <c r="W147" i="47" s="1"/>
  <c r="J105" i="43"/>
  <c r="J106" i="43" l="1"/>
  <c r="K105" i="43"/>
  <c r="K106" i="43" s="1"/>
  <c r="W149" i="47"/>
  <c r="W162" i="47" s="1"/>
  <c r="L105" i="43" s="1"/>
  <c r="L106" i="43" s="1"/>
  <c r="M105" i="43" l="1"/>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rgb="FF000000"/>
            <rFont val="Tahoma"/>
            <family val="2"/>
          </rPr>
          <t>OEB Staff:</t>
        </r>
        <r>
          <rPr>
            <sz val="9"/>
            <color rgb="FF000000"/>
            <rFont val="Tahoma"/>
            <family val="2"/>
          </rPr>
          <t xml:space="preserve">
</t>
        </r>
        <r>
          <rPr>
            <sz val="9"/>
            <color rgb="FF000000"/>
            <rFont val="Tahoma"/>
            <family val="2"/>
          </rPr>
          <t xml:space="preserve">Values for monthly rates should use the applicable quarterly rate, but should also be capable of being overridden.
</t>
        </r>
        <r>
          <rPr>
            <sz val="9"/>
            <color rgb="FF000000"/>
            <rFont val="Tahoma"/>
            <family val="2"/>
          </rPr>
          <t xml:space="preserve">
</t>
        </r>
        <r>
          <rPr>
            <sz val="9"/>
            <color rgb="FF000000"/>
            <rFont val="Tahoma"/>
            <family val="2"/>
          </rPr>
          <t>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<sst xmlns="http://schemas.openxmlformats.org/spreadsheetml/2006/main" count="3009" uniqueCount="822">
  <si>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</si>
  <si>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</si>
  <si>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</si>
  <si>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</si>
  <si>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</si>
  <si>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</si>
  <si>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</si>
  <si>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</si>
  <si>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</si>
  <si>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</si>
  <si>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</si>
  <si>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</si>
  <si>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</si>
  <si>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</si>
  <si>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</si>
  <si>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</si>
  <si>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</si>
  <si>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</si>
  <si>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</si>
  <si>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</si>
  <si>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</si>
  <si>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</si>
  <si>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</si>
  <si>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</si>
  <si>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</si>
  <si>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</si>
  <si>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</si>
  <si>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</si>
  <si>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</si>
  <si>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</si>
  <si>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</si>
  <si>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</si>
  <si>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</si>
  <si>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</si>
  <si>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</si>
  <si>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</si>
  <si>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</si>
  <si>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</si>
  <si>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</si>
  <si>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</si>
  <si>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</si>
  <si>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</si>
  <si>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</si>
  <si>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</si>
  <si>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</si>
  <si>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</si>
  <si>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</si>
  <si>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</si>
  <si>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</si>
  <si>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</si>
  <si>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</si>
  <si>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</si>
  <si>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</si>
  <si>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</si>
  <si>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</si>
  <si>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</si>
  <si>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</si>
  <si>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</si>
  <si>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</si>
  <si>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</si>
  <si>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</si>
  <si>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</si>
  <si>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</si>
  <si>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</si>
  <si>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</si>
  <si>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</si>
  <si>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</si>
  <si>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</si>
  <si>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</si>
  <si>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</si>
  <si>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</si>
  <si>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</si>
  <si>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</si>
  <si>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</si>
  <si>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</si>
  <si>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</si>
  <si>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</si>
  <si>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</si>
  <si>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</si>
  <si>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</si>
  <si>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</si>
  <si>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</si>
  <si>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</si>
  <si>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</si>
  <si>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</si>
  <si>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</si>
  <si>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</si>
  <si>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</si>
  <si>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</si>
  <si>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</si>
  <si>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</si>
  <si>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</si>
  <si>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</si>
  <si>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</si>
  <si>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</si>
  <si>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</si>
  <si>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</si>
  <si>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</si>
  <si>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</si>
  <si>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</si>
  <si>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</si>
  <si>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</si>
  <si>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</si>
  <si>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</si>
  <si>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</si>
  <si>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</si>
  <si>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</si>
  <si>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</si>
  <si>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</si>
  <si>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</si>
  <si>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</si>
  <si>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</si>
  <si>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</si>
  <si>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</si>
  <si>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</si>
  <si>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</si>
  <si>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</si>
  <si>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</si>
  <si>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</si>
  <si>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</si>
  <si>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</si>
  <si>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</si>
  <si>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</si>
  <si>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</si>
  <si>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</si>
  <si>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</si>
  <si>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</si>
  <si>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</si>
  <si>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</si>
  <si>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</si>
  <si>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</si>
  <si>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</si>
  <si>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</si>
  <si>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</si>
  <si>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</si>
  <si>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</si>
  <si>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</si>
  <si>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</si>
  <si>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</si>
  <si>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</si>
  <si>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</si>
  <si>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</si>
  <si>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</si>
  <si>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</si>
  <si>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</si>
  <si>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</si>
  <si>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</si>
  <si>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</si>
  <si>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</si>
  <si>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</si>
  <si>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</si>
  <si>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</si>
  <si>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</si>
  <si>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</si>
  <si>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</si>
  <si>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</si>
  <si>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</si>
  <si>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</si>
  <si>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</si>
  <si>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</si>
  <si>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</si>
  <si>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</si>
  <si>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</si>
  <si>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</si>
  <si>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</si>
  <si>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</si>
  <si>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</si>
  <si>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</si>
  <si>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</si>
  <si>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</si>
  <si>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</si>
  <si>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</si>
  <si>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</si>
  <si>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</si>
  <si>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</si>
  <si>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</si>
  <si>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</si>
  <si>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</si>
  <si>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</si>
  <si>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</si>
  <si>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</si>
  <si>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</si>
  <si>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</si>
  <si>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</si>
  <si>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</si>
  <si>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</si>
  <si>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</si>
  <si>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</si>
  <si>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</si>
  <si>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</si>
  <si>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</si>
  <si>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</si>
  <si>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</si>
  <si>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</si>
  <si>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</si>
  <si>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</si>
  <si>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</si>
  <si>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</si>
  <si>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</si>
  <si>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</si>
  <si>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</si>
  <si>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</si>
  <si>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</si>
  <si>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</si>
  <si>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</si>
  <si>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</si>
  <si>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</si>
  <si>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</si>
  <si>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</si>
  <si>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</si>
  <si>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</si>
  <si>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</si>
  <si>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</si>
  <si>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</si>
  <si>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</si>
  <si>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</si>
  <si>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</si>
  <si>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</si>
  <si>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</si>
  <si>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</si>
  <si>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</si>
  <si>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</si>
  <si>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</si>
  <si>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</si>
  <si>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</si>
  <si>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</si>
  <si>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</si>
  <si>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</si>
  <si>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</si>
  <si>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</si>
  <si>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</si>
  <si>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</si>
  <si>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</si>
  <si>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</si>
  <si>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</si>
  <si>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</si>
  <si>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</si>
  <si>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</si>
  <si>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</si>
  <si>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</si>
  <si>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</si>
  <si>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</si>
  <si>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</si>
  <si>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</si>
  <si>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</si>
  <si>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</si>
  <si>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</si>
  <si>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</si>
  <si>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</si>
  <si>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</si>
  <si>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</si>
  <si>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</si>
  <si>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</si>
  <si>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</si>
  <si>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</si>
  <si>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</si>
  <si>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</si>
  <si>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</si>
  <si>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</si>
  <si>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</si>
  <si>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</si>
  <si>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</si>
  <si>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</si>
  <si>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</si>
  <si>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</si>
  <si>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</si>
  <si>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</si>
  <si>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</si>
  <si>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</si>
  <si>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</si>
  <si>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</si>
  <si>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</si>
  <si>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</si>
  <si>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</si>
  <si>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</si>
  <si>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</si>
  <si>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</si>
  <si>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</si>
  <si>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</si>
  <si>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</si>
  <si>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</si>
  <si>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</si>
  <si>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</si>
  <si>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</si>
  <si>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</si>
  <si>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</si>
  <si>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</si>
  <si>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</si>
  <si>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</si>
  <si>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</si>
  <si>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</si>
  <si>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</si>
  <si>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</si>
  <si>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</si>
  <si>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</si>
  <si>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</si>
  <si>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</si>
  <si>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</si>
  <si>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</si>
  <si>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</si>
  <si>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</si>
  <si>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</si>
  <si>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</si>
  <si>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</si>
  <si>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</si>
  <si>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</si>
  <si>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</si>
  <si>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</si>
  <si>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</si>
  <si>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</si>
  <si>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</si>
  <si>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</si>
  <si>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</si>
  <si>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</si>
  <si>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</si>
  <si>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</si>
  <si>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</si>
  <si>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</si>
  <si>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</si>
  <si>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</si>
  <si>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</si>
  <si>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</si>
  <si>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</si>
  <si>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</si>
  <si>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</si>
  <si>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</si>
  <si>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</si>
  <si>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</si>
  <si>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</si>
  <si>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</si>
  <si>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</si>
  <si>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</si>
  <si>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</si>
  <si>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</si>
  <si>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</si>
  <si>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</si>
  <si>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</si>
  <si>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</si>
  <si>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</si>
  <si>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</si>
  <si>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</si>
  <si>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</si>
  <si>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</si>
  <si>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</si>
  <si>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</si>
  <si>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</si>
  <si>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</si>
  <si>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</si>
  <si>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</si>
  <si>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</si>
  <si>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</si>
  <si>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</si>
  <si>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</si>
  <si>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</si>
  <si>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</si>
  <si>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</si>
  <si>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</si>
  <si>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</si>
  <si>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</si>
  <si>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</si>
  <si>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</si>
  <si>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</si>
  <si>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</si>
  <si>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</si>
  <si>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</si>
  <si>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</si>
  <si>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</si>
  <si>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</si>
  <si>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</si>
  <si>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</si>
  <si>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</si>
  <si>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</si>
  <si>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</si>
  <si>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</si>
  <si>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</si>
  <si>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</si>
  <si>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</si>
  <si>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</si>
  <si>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</si>
  <si>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</si>
  <si>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</si>
  <si>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</si>
  <si>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</si>
  <si>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</si>
  <si>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</si>
  <si>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</si>
  <si>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</si>
  <si>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</si>
  <si>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</si>
  <si>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</si>
  <si>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</si>
  <si>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</si>
  <si>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</si>
  <si>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</si>
  <si>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</si>
  <si>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</si>
  <si>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</si>
  <si>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</si>
  <si>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</si>
  <si>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</si>
  <si>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</si>
  <si>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</si>
  <si>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</si>
  <si>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</si>
  <si>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</si>
  <si>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</si>
  <si>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</si>
  <si>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</si>
  <si>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</si>
  <si>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</si>
  <si>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</si>
  <si>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</si>
  <si>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</si>
  <si>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</si>
  <si>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</si>
  <si>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</si>
  <si>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</si>
  <si>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</si>
  <si>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</si>
  <si>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</si>
  <si>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</si>
  <si>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</si>
  <si>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</si>
  <si>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</si>
  <si>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</si>
  <si>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</si>
  <si>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</si>
  <si>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</si>
  <si>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</si>
  <si>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</si>
  <si>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</si>
  <si>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</si>
  <si>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</si>
  <si>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</si>
  <si>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</si>
  <si>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</si>
  <si>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</si>
  <si>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</si>
  <si>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</si>
  <si>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</si>
  <si>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</si>
  <si>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</si>
  <si>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</si>
  <si>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</si>
  <si>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</si>
  <si>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</si>
  <si>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</si>
  <si>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</si>
  <si>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</si>
  <si>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</si>
  <si>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</si>
  <si>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</si>
  <si>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</si>
  <si>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</si>
  <si>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</si>
  <si>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</si>
  <si>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</si>
  <si>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</si>
  <si>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</si>
  <si>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</si>
  <si>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</si>
  <si>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</si>
  <si>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</si>
  <si>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</si>
  <si>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</si>
  <si>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</si>
  <si>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</si>
  <si>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</si>
  <si>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</si>
  <si>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</si>
  <si>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</si>
  <si>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</si>
  <si>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</si>
  <si>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</si>
  <si>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</si>
  <si>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</si>
  <si>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</si>
  <si>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</si>
  <si>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</si>
  <si>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</si>
  <si>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</si>
  <si>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</si>
  <si>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</si>
  <si>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</si>
  <si>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</si>
  <si>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</si>
  <si>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</si>
  <si>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</si>
  <si>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</si>
  <si>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</si>
  <si>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</si>
  <si>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</si>
  <si>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</si>
  <si>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</si>
  <si>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</si>
  <si>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</si>
  <si>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</si>
  <si>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</si>
  <si>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</si>
  <si>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</si>
  <si>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</si>
  <si>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</si>
  <si>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</si>
  <si>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</si>
  <si>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</si>
  <si>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</si>
  <si>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</si>
  <si>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</si>
  <si>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</si>
  <si>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</si>
  <si>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</si>
  <si>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</si>
  <si>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</si>
  <si>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</si>
  <si>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</si>
  <si>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</si>
  <si>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</si>
  <si>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</si>
  <si>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</si>
  <si>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</si>
  <si>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</si>
  <si>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</si>
  <si>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</si>
  <si>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</si>
  <si>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</si>
  <si>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</si>
  <si>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</si>
  <si>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</si>
  <si>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</si>
  <si>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</si>
  <si>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</si>
  <si>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</si>
  <si>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</si>
  <si>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</si>
  <si>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</si>
  <si>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</si>
  <si>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</si>
  <si>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</si>
  <si>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</si>
  <si>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</si>
  <si>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</si>
  <si>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</si>
  <si>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</si>
  <si>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</si>
  <si>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</si>
  <si>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</si>
  <si>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</si>
  <si>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</si>
  <si>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</si>
  <si>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</si>
  <si>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</si>
  <si>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</si>
  <si>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</si>
  <si>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</si>
  <si>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</si>
  <si>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</si>
  <si>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</si>
  <si>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</si>
  <si>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</si>
  <si>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</si>
  <si>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</si>
  <si>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</si>
  <si>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</si>
  <si>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</si>
  <si>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</si>
  <si>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</si>
  <si>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</si>
  <si>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</si>
  <si>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</si>
  <si>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</si>
  <si>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</si>
  <si>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</si>
  <si>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</si>
  <si>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</si>
  <si>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</si>
  <si>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</si>
  <si>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</si>
  <si>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</si>
  <si>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</si>
  <si>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</si>
  <si>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</si>
  <si>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</si>
  <si>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</si>
  <si>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</si>
  <si>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</si>
  <si>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</si>
  <si>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</si>
  <si>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</si>
  <si>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</si>
  <si>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</si>
  <si>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</si>
  <si>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</si>
  <si>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</si>
  <si>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</si>
  <si>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</si>
  <si>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</si>
  <si>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</si>
  <si>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</si>
  <si>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</si>
  <si>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</si>
  <si>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</si>
  <si>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</si>
  <si>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</si>
  <si>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</si>
  <si>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</si>
  <si>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</si>
  <si>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</si>
  <si>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</si>
  <si>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</si>
  <si>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</si>
  <si>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</si>
  <si>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</si>
  <si>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</si>
  <si>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</si>
  <si>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</si>
  <si>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</si>
  <si>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</si>
  <si>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</si>
  <si>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</si>
  <si>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</si>
  <si>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</si>
  <si>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</si>
  <si>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</si>
  <si>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</si>
  <si>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</si>
  <si>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</si>
  <si>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</si>
  <si>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</si>
  <si>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</si>
  <si>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</si>
  <si>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</si>
  <si>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</si>
  <si>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t>The LRAMVA work form was created in a generic manner for use by all LDCs.  There are some elements that are not applicable at this time (i.e., 2017, 2018, 2019 and 2020 related components) but have been included in an effort to avoid major updates in the future.  Distributors should follow the checklist, which is referenced in this tab of the work form and listed below:</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</si>
  <si>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</si>
  <si>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</si>
  <si>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</si>
  <si>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</si>
  <si>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</si>
  <si>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</si>
  <si>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</si>
  <si>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</si>
  <si>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</si>
  <si>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</si>
  <si>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</si>
  <si>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</si>
  <si>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</si>
  <si>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</si>
  <si>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</si>
  <si>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</si>
  <si>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</si>
  <si>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</si>
  <si>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</si>
  <si>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</si>
  <si>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</si>
  <si>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</si>
  <si>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</si>
  <si>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</si>
  <si>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</si>
  <si>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</si>
  <si>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</si>
  <si>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</si>
  <si>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</si>
  <si>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</si>
  <si>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</si>
  <si>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</si>
  <si>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</si>
  <si>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</si>
  <si>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</si>
  <si>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</si>
  <si>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</si>
  <si>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</si>
  <si>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</si>
  <si>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</si>
  <si>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</si>
  <si>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</si>
  <si>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</si>
  <si>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</si>
  <si>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</si>
  <si>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</si>
  <si>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</si>
  <si>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Energy savings attributed to street lighting project in IESO results</t>
  </si>
  <si>
    <t>Gross</t>
  </si>
  <si>
    <t>NTG</t>
  </si>
  <si>
    <t>Net</t>
  </si>
  <si>
    <t>Actual lost revenue based on kW billing</t>
  </si>
  <si>
    <t>Net kW reduction</t>
  </si>
  <si>
    <t>Billed kW</t>
  </si>
  <si>
    <t>Gross kW reduction</t>
  </si>
  <si>
    <t>2014 total</t>
  </si>
  <si>
    <t>2015 total</t>
  </si>
  <si>
    <t>Persistence to</t>
  </si>
  <si>
    <t>2016 total</t>
  </si>
  <si>
    <t>Save on Energy Instant Discount Program</t>
  </si>
  <si>
    <t>Save on Energy Heating &amp; Cooling Program</t>
  </si>
  <si>
    <t>Business Province-Wide Programs</t>
  </si>
  <si>
    <t>Save on Energy Business Refrigeration Incentive Program</t>
  </si>
  <si>
    <t>Save on Energy Retrofit Program - P4P</t>
  </si>
  <si>
    <t>Save on Energy Process &amp; Systems Upgrades Program - P4P</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</si>
  <si>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</si>
  <si>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</si>
  <si>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</si>
  <si>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</si>
  <si>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</si>
  <si>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</si>
  <si>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</si>
  <si>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</si>
  <si>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Pool Saver Local Program</t>
  </si>
  <si>
    <t>PUMPsaver Local Program</t>
  </si>
  <si>
    <t>RTUsaver Local Program</t>
  </si>
  <si>
    <t>LDC Innovation Fund Pilot Programs</t>
  </si>
  <si>
    <t>Air Source Heat Pump – For Residential Space Heating LDC Innovation Fund Pilot Program</t>
  </si>
  <si>
    <t>Air Source Heat Pump – For Residential Water Heating LDC Innovation Fund Pilot Program</t>
  </si>
  <si>
    <t>Block Heater Timer LDC Innovation Fund Pilot Program</t>
  </si>
  <si>
    <t>Commercial Energy Management and Load Control (CEMLC)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</si>
  <si>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</si>
  <si>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</si>
  <si>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</si>
  <si>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</si>
  <si>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</si>
  <si>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</si>
  <si>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Intelligent Air Technology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</si>
  <si>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</si>
  <si>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</si>
  <si>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</si>
  <si>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</si>
  <si>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Residential Ductless Heat Pump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</si>
  <si>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</si>
  <si>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</si>
  <si>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</si>
  <si>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</si>
  <si>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Toronto Hydro – Enbridge Joint Low-Income Program LDC Innovation Fund Pilot Program</t>
  </si>
  <si>
    <t>Truckload Event LDC Innovation Fund Pilot Program</t>
  </si>
  <si>
    <t>Centrally Delivered Programs</t>
  </si>
  <si>
    <t>Industrial Accelerator Program</t>
  </si>
  <si>
    <t>Save on Energy Energy Performance Program for Multi-Site Customers</t>
  </si>
  <si>
    <t>Whole Home Pilot Program</t>
  </si>
  <si>
    <t>Save on Energy Retrofit Program Enabled Savings</t>
  </si>
  <si>
    <t>Save on Energy High Performance New Construction Program Enabled Savings</t>
  </si>
  <si>
    <t>Save on Energy Process &amp; Systems Upgrades Program Enabled Savings</t>
  </si>
  <si>
    <t>Non-Approved Program</t>
  </si>
  <si>
    <t>Unassigned Program</t>
  </si>
  <si>
    <t>Conservation Fund</t>
  </si>
  <si>
    <t>Conservation Voltage Reduction Conservation Fund Pilot Program</t>
  </si>
  <si>
    <t>EnerNOC Conservation Fund Pilot Program</t>
  </si>
  <si>
    <t>Home Depot Home Appliance Market Uplift Conservation Fund Pilot Program</t>
  </si>
  <si>
    <t>Loblaw P4P Conservation Fund Pilot Program</t>
  </si>
  <si>
    <t>Ontario Clean Water Agency P4P Conservation Fund Pilot Program</t>
  </si>
  <si>
    <t>Performance Based Conservation Fund Pilot Program</t>
  </si>
  <si>
    <t>Social Benchmarking Conservation Fund Pilot Program</t>
  </si>
  <si>
    <t>Strategic Energy Group Conservation Fund Pilot Program</t>
  </si>
  <si>
    <t>2011-2014+2015 Extension Legacy Framework Programs:  Commercial &amp; Institutional Program</t>
  </si>
  <si>
    <t>2011-2014+2015 Extension Legacy Framework Programs:  Industrial Program</t>
  </si>
  <si>
    <t>2011-2014+2015 Extension Legacy Framework Programs:  Low Income Program</t>
  </si>
  <si>
    <t>2011-2014+2015 Extension Legacy Framework Programs:  Other</t>
  </si>
  <si>
    <t>Not used</t>
  </si>
  <si>
    <t>Program Type</t>
  </si>
  <si>
    <t>Number</t>
  </si>
  <si>
    <t>Monthly multiplier</t>
  </si>
  <si>
    <t>2011-2014+2015 Extension Legacy Framework Programs: Residential program</t>
  </si>
  <si>
    <t>List of IESO programs in order consistent with IESO 2017 reporting. Used to facilitate comparison with IESO report on Tables on Tab 5.</t>
  </si>
  <si>
    <t>EB-2017-0071</t>
  </si>
  <si>
    <t>2018 COS</t>
  </si>
  <si>
    <t>2013-2016</t>
  </si>
  <si>
    <t>2019 IRM</t>
  </si>
  <si>
    <t>EB-2018-0219</t>
  </si>
  <si>
    <t>GS 50 to 4,999 kW</t>
  </si>
  <si>
    <t>2011 actuals + 2012 +2013  equal allocation to meet target at end of 2014</t>
  </si>
  <si>
    <t>2013 Cost of Service decision Settlement Table #7, p. 20, of the Decision and Order for EB-2012-0162, dated July 4, 2013.</t>
  </si>
  <si>
    <t>Note: 2013 Cost of Service decision Settlement Table #7, p.20 of the Decision and Order for EB-2012-0162, dated July 4, 2013. Note that Street Lighting and Sentinel Lighting were inadvertently switched in the source table, and corrected here.  LRAMVA threshold incorporated 2011 results, so they are carried through in this application.</t>
  </si>
  <si>
    <t>EB-2009-0247</t>
  </si>
  <si>
    <t>EB-2010-0111</t>
  </si>
  <si>
    <t>EB-2012-0084</t>
  </si>
  <si>
    <t>EB-2012-0162</t>
  </si>
  <si>
    <t>EB-2013-0167</t>
  </si>
  <si>
    <t>EB-2014-0109</t>
  </si>
  <si>
    <t>EB-2015-0098</t>
  </si>
  <si>
    <t>EB-2016-0102</t>
  </si>
  <si>
    <t>Note: 2012 rates were only implemented beginning in August</t>
  </si>
  <si>
    <t>Note: Rates for 2011-2016 have been removed from the table as they are not part of this application</t>
  </si>
  <si>
    <t>Allocations are shown on Tab 4 and 5. Allocations are based on project specific information where available.</t>
  </si>
  <si>
    <t>For 2011-2015, allocations were estimated by PUC staff, drawing on gross savings in the IESO project database</t>
  </si>
  <si>
    <t>For 2016 and 2017, allocations are based on net results reported by IESO in the projects spreadsheet</t>
  </si>
  <si>
    <t/>
  </si>
  <si>
    <t>2016 True-up</t>
  </si>
  <si>
    <t>2017 True-up</t>
  </si>
  <si>
    <t>Streetlighting</t>
  </si>
  <si>
    <t>Less</t>
  </si>
  <si>
    <t>Note:  Annual total net kW reductions are carried over to '5.  2015-2020 LRAM'!AD188 and AD362</t>
  </si>
  <si>
    <t>Although a 2012 COS, rates only came into effect in 2013</t>
  </si>
  <si>
    <t>Rates in calendar year 2012 did not account for CDM</t>
  </si>
  <si>
    <t>Rates for 2011-2016 have been removed</t>
  </si>
  <si>
    <t>LRAMVA for these years was already claimed</t>
  </si>
  <si>
    <t>Rearranged programs to match IESO programs (drawing on new Tab 9)</t>
  </si>
  <si>
    <t>Simplifies compoarison to IESO report, has full list of programs, program names consistent with IESO report</t>
  </si>
  <si>
    <t>Showed adjustments in 2015 from 2016 and 2017 separately</t>
  </si>
  <si>
    <t>Facilitates comparison with IESO report</t>
  </si>
  <si>
    <t>Streetlighting results subtracted from retrofit program</t>
  </si>
  <si>
    <t>Separate calculation of streetlights because of way billed (kW), and IESO reports (0 kW savings)</t>
  </si>
  <si>
    <t>Streetlight demand savings calculated separately from Tab 8</t>
  </si>
  <si>
    <t>Actual rate not available yet</t>
  </si>
  <si>
    <t>Carrying charge rate estimated for Jan - April 2019 based on 2018 Q4 value</t>
  </si>
  <si>
    <t>Carrying charges rate for May/June 2019 set to zero</t>
  </si>
  <si>
    <t>Beyond period of claim</t>
  </si>
  <si>
    <t>8. Streetlighting</t>
  </si>
  <si>
    <t>New tab</t>
  </si>
  <si>
    <t>Streetlighting revenue losses calculated separately based on actual billed amounts</t>
  </si>
  <si>
    <t>IESO report not suitable for determining lost revenues from streetlighting</t>
  </si>
  <si>
    <t>9. IESO Programs</t>
  </si>
  <si>
    <t>List of IESO programs by number consistent with IESO 2017 final report</t>
  </si>
  <si>
    <t>Used on Tab 5 to simplify and facilitate comparison with IESO final report</t>
  </si>
  <si>
    <t>D24</t>
  </si>
  <si>
    <t>Rows 124:129</t>
  </si>
  <si>
    <t>Tables 5a, 5b and 5c</t>
  </si>
  <si>
    <t>Table 5a, Rows 45, 46, 62, 63</t>
  </si>
  <si>
    <t>Rows 47 and 222</t>
  </si>
  <si>
    <t>AD 188, 201:205, 362, 376:379</t>
  </si>
  <si>
    <t>C47:C48</t>
  </si>
  <si>
    <t>H139:H140</t>
  </si>
  <si>
    <t>PUC Distribution Inc.</t>
  </si>
  <si>
    <t>Corrected rates to approved values</t>
  </si>
  <si>
    <t>Response to Board Staff interrogatory 20190503 #18</t>
  </si>
  <si>
    <r>
      <t>Columns J &amp; K</t>
    </r>
    <r>
      <rPr>
        <sz val="11"/>
        <color rgb="FFFF0000"/>
        <rFont val="Calibri (Body)"/>
      </rPr>
      <t xml:space="preserve"> (in 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</si>
</sst>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8">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s>
  <fonts count="243">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amily val="2"/>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0"/>
      <name val="Verdana"/>
      <family val="2"/>
    </font>
    <font>
      <b/>
      <sz val="9"/>
      <color rgb="FF000000"/>
      <name val="Tahoma"/>
      <family val="2"/>
    </font>
    <font>
      <sz val="9"/>
      <color rgb="FF000000"/>
      <name val="Tahoma"/>
      <family val="2"/>
    </font>
    <font>
      <sz val="11"/>
      <color rgb="FFFF0000"/>
      <name val="Calibri (Body)"/>
    </font>
  </fonts>
  <fills count="9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C1FCC1"/>
        <bgColor indexed="64"/>
      </patternFill>
    </fill>
    <fill>
      <patternFill patternType="solid">
        <fgColor rgb="FFE1F4E1"/>
        <bgColor indexed="64"/>
      </patternFill>
    </fill>
    <fill>
      <patternFill patternType="solid">
        <fgColor rgb="FFC0C0C0"/>
        <bgColor indexed="64"/>
      </patternFill>
    </fill>
    <fill>
      <patternFill patternType="solid">
        <fgColor theme="0" tint="-0.14999847407452621"/>
        <bgColor theme="0" tint="-0.14999847407452621"/>
      </patternFill>
    </fill>
  </fills>
  <borders count="15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hair">
        <color auto="1"/>
      </right>
      <top/>
      <bottom style="hair">
        <color auto="1"/>
      </bottom>
      <diagonal/>
    </border>
    <border>
      <left/>
      <right style="hair">
        <color auto="1"/>
      </right>
      <top style="hair">
        <color auto="1"/>
      </top>
      <bottom style="hair">
        <color auto="1"/>
      </bottom>
      <diagonal/>
    </border>
  </borders>
  <cellStyleXfs count="9772">
    <xf numFmtId="0" fontId="0" fillId="0" borderId="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1"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0" borderId="0" applyNumberFormat="0" applyBorder="0" applyAlignment="0" applyProtection="0"/>
    <xf numFmtId="0" fontId="14" fillId="4" borderId="0" applyNumberFormat="0" applyBorder="0" applyAlignment="0" applyProtection="0"/>
    <xf numFmtId="0" fontId="15" fillId="21" borderId="15" applyNumberFormat="0" applyAlignment="0" applyProtection="0"/>
    <xf numFmtId="0" fontId="16" fillId="22" borderId="16" applyNumberFormat="0" applyAlignment="0" applyProtection="0"/>
    <xf numFmtId="170" fontId="10" fillId="0" borderId="0" applyFont="0" applyFill="0" applyBorder="0" applyAlignment="0" applyProtection="0"/>
    <xf numFmtId="170" fontId="10" fillId="0" borderId="0" applyFont="0" applyFill="0" applyBorder="0" applyAlignment="0" applyProtection="0"/>
    <xf numFmtId="170" fontId="6" fillId="0" borderId="0" applyFont="0" applyFill="0" applyBorder="0" applyAlignment="0" applyProtection="0"/>
    <xf numFmtId="0" fontId="18" fillId="0" borderId="0" applyNumberFormat="0" applyFill="0" applyBorder="0" applyAlignment="0" applyProtection="0"/>
    <xf numFmtId="0" fontId="19" fillId="5" borderId="0" applyNumberFormat="0" applyBorder="0" applyAlignment="0" applyProtection="0"/>
    <xf numFmtId="0" fontId="20" fillId="0" borderId="17" applyNumberFormat="0" applyFill="0" applyAlignment="0" applyProtection="0"/>
    <xf numFmtId="0" fontId="21" fillId="0" borderId="18" applyNumberFormat="0" applyFill="0" applyAlignment="0" applyProtection="0"/>
    <xf numFmtId="0" fontId="22" fillId="0" borderId="19" applyNumberFormat="0" applyFill="0" applyAlignment="0" applyProtection="0"/>
    <xf numFmtId="0" fontId="22" fillId="0" borderId="0" applyNumberFormat="0" applyFill="0" applyBorder="0" applyAlignment="0" applyProtection="0"/>
    <xf numFmtId="0" fontId="23" fillId="8" borderId="15" applyNumberFormat="0" applyAlignment="0" applyProtection="0"/>
    <xf numFmtId="0" fontId="24" fillId="0" borderId="20" applyNumberFormat="0" applyFill="0" applyAlignment="0" applyProtection="0"/>
    <xf numFmtId="0" fontId="25" fillId="23" borderId="0" applyNumberFormat="0" applyBorder="0" applyAlignment="0" applyProtection="0"/>
    <xf numFmtId="0" fontId="17" fillId="0" borderId="0"/>
    <xf numFmtId="0" fontId="17" fillId="0" borderId="0"/>
    <xf numFmtId="0" fontId="6" fillId="0" borderId="0"/>
    <xf numFmtId="0" fontId="10" fillId="0" borderId="0"/>
    <xf numFmtId="0" fontId="6" fillId="0" borderId="0"/>
    <xf numFmtId="0" fontId="10" fillId="24" borderId="21" applyNumberFormat="0" applyFont="0" applyAlignment="0" applyProtection="0"/>
    <xf numFmtId="0" fontId="10" fillId="24" borderId="21" applyNumberFormat="0" applyFont="0" applyAlignment="0" applyProtection="0"/>
    <xf numFmtId="0" fontId="26" fillId="21" borderId="22" applyNumberFormat="0" applyAlignment="0" applyProtection="0"/>
    <xf numFmtId="9" fontId="6" fillId="0" borderId="0" applyFont="0" applyFill="0" applyBorder="0" applyAlignment="0" applyProtection="0"/>
    <xf numFmtId="0" fontId="10" fillId="25" borderId="1" applyNumberFormat="0" applyProtection="0">
      <alignment horizontal="left" vertical="center"/>
    </xf>
    <xf numFmtId="0" fontId="10" fillId="25" borderId="1" applyNumberFormat="0" applyProtection="0">
      <alignment horizontal="left" vertical="center"/>
    </xf>
    <xf numFmtId="0" fontId="27" fillId="0" borderId="0" applyNumberFormat="0" applyFill="0" applyBorder="0" applyAlignment="0" applyProtection="0"/>
    <xf numFmtId="0" fontId="28" fillId="0" borderId="23" applyNumberFormat="0" applyFill="0" applyAlignment="0" applyProtection="0"/>
    <xf numFmtId="0" fontId="29" fillId="0" borderId="0" applyNumberFormat="0" applyFill="0" applyBorder="0" applyAlignment="0" applyProtection="0"/>
    <xf numFmtId="0" fontId="15" fillId="21" borderId="24" applyNumberFormat="0" applyAlignment="0" applyProtection="0"/>
    <xf numFmtId="0" fontId="23" fillId="8" borderId="24" applyNumberFormat="0" applyAlignment="0" applyProtection="0"/>
    <xf numFmtId="0" fontId="10" fillId="24" borderId="25" applyNumberFormat="0" applyFont="0" applyAlignment="0" applyProtection="0"/>
    <xf numFmtId="0" fontId="10" fillId="24" borderId="25" applyNumberFormat="0" applyFont="0" applyAlignment="0" applyProtection="0"/>
    <xf numFmtId="0" fontId="26" fillId="21" borderId="26" applyNumberFormat="0" applyAlignment="0" applyProtection="0"/>
    <xf numFmtId="0" fontId="28"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6" fillId="0" borderId="0" applyNumberFormat="0" applyFill="0" applyBorder="0" applyAlignment="0" applyProtection="0"/>
    <xf numFmtId="0" fontId="6" fillId="0" borderId="0"/>
    <xf numFmtId="9" fontId="6" fillId="0" borderId="0" applyFont="0" applyFill="0" applyBorder="0" applyAlignment="0" applyProtection="0"/>
    <xf numFmtId="0" fontId="10" fillId="25" borderId="34" applyNumberFormat="0" applyProtection="0">
      <alignment horizontal="left" vertical="center"/>
    </xf>
    <xf numFmtId="0" fontId="10" fillId="25" borderId="34" applyNumberFormat="0" applyProtection="0">
      <alignment horizontal="left" vertical="center"/>
    </xf>
    <xf numFmtId="0" fontId="15" fillId="21" borderId="29" applyNumberFormat="0" applyAlignment="0" applyProtection="0"/>
    <xf numFmtId="0" fontId="23" fillId="8" borderId="29" applyNumberFormat="0" applyAlignment="0" applyProtection="0"/>
    <xf numFmtId="0" fontId="10" fillId="24" borderId="30" applyNumberFormat="0" applyFont="0" applyAlignment="0" applyProtection="0"/>
    <xf numFmtId="0" fontId="10" fillId="24" borderId="30" applyNumberFormat="0" applyFont="0" applyAlignment="0" applyProtection="0"/>
    <xf numFmtId="0" fontId="26" fillId="21" borderId="31" applyNumberFormat="0" applyAlignment="0" applyProtection="0"/>
    <xf numFmtId="0" fontId="28" fillId="0" borderId="32" applyNumberFormat="0" applyFill="0" applyAlignment="0" applyProtection="0"/>
    <xf numFmtId="0" fontId="15" fillId="21" borderId="29" applyNumberFormat="0" applyAlignment="0" applyProtection="0"/>
    <xf numFmtId="0" fontId="23" fillId="8" borderId="29" applyNumberFormat="0" applyAlignment="0" applyProtection="0"/>
    <xf numFmtId="0" fontId="10" fillId="24" borderId="30" applyNumberFormat="0" applyFont="0" applyAlignment="0" applyProtection="0"/>
    <xf numFmtId="0" fontId="10" fillId="24" borderId="30" applyNumberFormat="0" applyFont="0" applyAlignment="0" applyProtection="0"/>
    <xf numFmtId="0" fontId="26" fillId="21" borderId="31" applyNumberFormat="0" applyAlignment="0" applyProtection="0"/>
    <xf numFmtId="0" fontId="28" fillId="0" borderId="32" applyNumberFormat="0" applyFill="0" applyAlignment="0" applyProtection="0"/>
    <xf numFmtId="43" fontId="6"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43" fontId="6"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0" fillId="25" borderId="34" applyNumberFormat="0" applyProtection="0">
      <alignment horizontal="left" vertical="center"/>
    </xf>
    <xf numFmtId="0" fontId="10" fillId="25" borderId="34" applyNumberFormat="0" applyProtection="0">
      <alignment horizontal="left" vertical="center"/>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43" fontId="6"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xf numFmtId="0" fontId="11"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43" fontId="75" fillId="0" borderId="0" applyFont="0" applyFill="0" applyBorder="0" applyAlignment="0" applyProtection="0"/>
    <xf numFmtId="0" fontId="11"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6" fillId="0" borderId="0"/>
    <xf numFmtId="0" fontId="10" fillId="0" borderId="0"/>
    <xf numFmtId="0" fontId="10" fillId="0" borderId="0" applyFont="0" applyFill="0" applyBorder="0" applyAlignment="0" applyProtection="0"/>
    <xf numFmtId="182" fontId="10" fillId="0" borderId="0" applyFont="0" applyFill="0" applyBorder="0" applyAlignment="0" applyProtection="0"/>
    <xf numFmtId="0" fontId="76" fillId="0" borderId="0"/>
    <xf numFmtId="0" fontId="77" fillId="0" borderId="0" applyFont="0" applyFill="0" applyBorder="0" applyAlignment="0" applyProtection="0"/>
    <xf numFmtId="183" fontId="10" fillId="0" borderId="0" applyFont="0" applyFill="0" applyBorder="0" applyAlignment="0" applyProtection="0"/>
    <xf numFmtId="179" fontId="10" fillId="0" borderId="0" applyFont="0" applyFill="0" applyBorder="0" applyAlignment="0" applyProtection="0"/>
    <xf numFmtId="184" fontId="78" fillId="0" borderId="0" applyFont="0" applyFill="0" applyBorder="0" applyAlignment="0" applyProtection="0"/>
    <xf numFmtId="185" fontId="78" fillId="0" borderId="0" applyFont="0" applyFill="0" applyBorder="0" applyAlignment="0" applyProtection="0"/>
    <xf numFmtId="39" fontId="10" fillId="0" borderId="0" applyFont="0" applyFill="0" applyBorder="0" applyAlignment="0" applyProtection="0"/>
    <xf numFmtId="0" fontId="76" fillId="0" borderId="0"/>
    <xf numFmtId="0" fontId="10" fillId="0" borderId="0">
      <alignment vertical="top"/>
    </xf>
    <xf numFmtId="0" fontId="77" fillId="0" borderId="0" applyNumberFormat="0" applyFill="0">
      <alignment horizontal="left" vertical="center" wrapText="1"/>
    </xf>
    <xf numFmtId="186" fontId="10" fillId="0" borderId="0" applyFont="0" applyFill="0" applyBorder="0" applyAlignment="0" applyProtection="0"/>
    <xf numFmtId="187" fontId="78" fillId="0" borderId="0" applyFont="0" applyFill="0" applyBorder="0" applyAlignment="0" applyProtection="0"/>
    <xf numFmtId="188"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Protection="0">
      <alignment horizontal="right"/>
    </xf>
    <xf numFmtId="194" fontId="78" fillId="0" borderId="0" applyFont="0" applyFill="0" applyBorder="0" applyAlignment="0" applyProtection="0"/>
    <xf numFmtId="168" fontId="78" fillId="0" borderId="0" applyFont="0" applyFill="0" applyBorder="0" applyAlignment="0" applyProtection="0"/>
    <xf numFmtId="195" fontId="10" fillId="0" borderId="0" applyFont="0" applyFill="0" applyBorder="0" applyAlignment="0" applyProtection="0"/>
    <xf numFmtId="176" fontId="10" fillId="0" borderId="0" applyFont="0" applyFill="0" applyBorder="0" applyAlignment="0" applyProtection="0"/>
    <xf numFmtId="196" fontId="78"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0" fontId="10" fillId="0" borderId="0"/>
    <xf numFmtId="0" fontId="10" fillId="0" borderId="0"/>
    <xf numFmtId="9" fontId="79" fillId="0" borderId="0">
      <alignment horizontal="right"/>
    </xf>
    <xf numFmtId="9" fontId="77" fillId="0" borderId="0">
      <alignment horizontal="right"/>
    </xf>
    <xf numFmtId="0" fontId="10" fillId="60" borderId="29" applyNumberFormat="0">
      <alignment horizontal="centerContinuous" vertical="center" wrapText="1"/>
    </xf>
    <xf numFmtId="0" fontId="10" fillId="61" borderId="29" applyNumberFormat="0">
      <alignment horizontal="left" vertical="center"/>
    </xf>
    <xf numFmtId="170" fontId="80" fillId="0" borderId="0" applyFont="0" applyFill="0" applyBorder="0" applyAlignment="0" applyProtection="0"/>
    <xf numFmtId="0" fontId="10" fillId="0" borderId="0"/>
    <xf numFmtId="9" fontId="81" fillId="0" borderId="0" applyFont="0" applyFill="0" applyBorder="0" applyAlignment="0" applyProtection="0"/>
    <xf numFmtId="10" fontId="81" fillId="0" borderId="0" applyFont="0" applyFill="0" applyBorder="0" applyAlignment="0" applyProtection="0"/>
    <xf numFmtId="0" fontId="78" fillId="0" borderId="0" applyNumberFormat="0" applyFill="0" applyBorder="0" applyAlignment="0" applyProtection="0"/>
    <xf numFmtId="0" fontId="17" fillId="0" borderId="0"/>
    <xf numFmtId="200" fontId="77" fillId="0" borderId="0" applyNumberFormat="0" applyFill="0">
      <alignment horizontal="left" vertical="center" wrapText="1"/>
    </xf>
    <xf numFmtId="164" fontId="81" fillId="0" borderId="0" applyFont="0" applyFill="0" applyBorder="0" applyAlignment="0" applyProtection="0"/>
    <xf numFmtId="166" fontId="81" fillId="0" borderId="0" applyFont="0" applyFill="0" applyBorder="0" applyAlignment="0" applyProtection="0"/>
    <xf numFmtId="0" fontId="82" fillId="0" borderId="0" applyFont="0" applyFill="0" applyBorder="0" applyAlignment="0" applyProtection="0"/>
    <xf numFmtId="201" fontId="82" fillId="0" borderId="0" applyFont="0" applyFill="0" applyBorder="0" applyAlignment="0" applyProtection="0"/>
    <xf numFmtId="0" fontId="77" fillId="25" borderId="0" applyFont="0" applyFill="0" applyProtection="0"/>
    <xf numFmtId="182" fontId="10" fillId="0" borderId="0"/>
    <xf numFmtId="202" fontId="83" fillId="0" borderId="0" applyFill="0" applyBorder="0" applyAlignment="0" applyProtection="0">
      <alignment horizontal="right"/>
    </xf>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6" fillId="37" borderId="0" applyNumberFormat="0" applyBorder="0" applyAlignment="0" applyProtection="0"/>
    <xf numFmtId="0" fontId="39"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39" fillId="37" borderId="0" applyNumberFormat="0" applyBorder="0" applyAlignment="0" applyProtection="0"/>
    <xf numFmtId="0" fontId="6"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84"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39"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39" fillId="41" borderId="0" applyNumberFormat="0" applyBorder="0" applyAlignment="0" applyProtection="0"/>
    <xf numFmtId="0" fontId="6"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84"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39"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39" fillId="45" borderId="0" applyNumberFormat="0" applyBorder="0" applyAlignment="0" applyProtection="0"/>
    <xf numFmtId="0" fontId="6"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84"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39"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39" fillId="49" borderId="0" applyNumberFormat="0" applyBorder="0" applyAlignment="0" applyProtection="0"/>
    <xf numFmtId="0" fontId="6"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84"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39"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39" fillId="53" borderId="0" applyNumberFormat="0" applyBorder="0" applyAlignment="0" applyProtection="0"/>
    <xf numFmtId="0" fontId="6"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84"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39"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39" fillId="57" borderId="0" applyNumberFormat="0" applyBorder="0" applyAlignment="0" applyProtection="0"/>
    <xf numFmtId="0" fontId="6"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84"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6" fillId="38" borderId="0" applyNumberFormat="0" applyBorder="0" applyAlignment="0" applyProtection="0"/>
    <xf numFmtId="0" fontId="39"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39" fillId="38" borderId="0" applyNumberFormat="0" applyBorder="0" applyAlignment="0" applyProtection="0"/>
    <xf numFmtId="0" fontId="6" fillId="38"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84"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39"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39" fillId="42" borderId="0" applyNumberFormat="0" applyBorder="0" applyAlignment="0" applyProtection="0"/>
    <xf numFmtId="0" fontId="6" fillId="42"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84"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39"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39" fillId="46" borderId="0" applyNumberFormat="0" applyBorder="0" applyAlignment="0" applyProtection="0"/>
    <xf numFmtId="0" fontId="6"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84"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39"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39" fillId="50" borderId="0" applyNumberFormat="0" applyBorder="0" applyAlignment="0" applyProtection="0"/>
    <xf numFmtId="0" fontId="6"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84"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39"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39" fillId="54" borderId="0" applyNumberFormat="0" applyBorder="0" applyAlignment="0" applyProtection="0"/>
    <xf numFmtId="0" fontId="6"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84"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39"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39" fillId="58" borderId="0" applyNumberFormat="0" applyBorder="0" applyAlignment="0" applyProtection="0"/>
    <xf numFmtId="0" fontId="6"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84"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73" fillId="43" borderId="0" applyNumberFormat="0" applyBorder="0" applyAlignment="0" applyProtection="0"/>
    <xf numFmtId="0" fontId="73" fillId="43"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203" fontId="10" fillId="0" borderId="10">
      <alignment horizontal="right"/>
    </xf>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167" fontId="85" fillId="0" borderId="0" applyFont="0"/>
    <xf numFmtId="167" fontId="85" fillId="0" borderId="65" applyFont="0"/>
    <xf numFmtId="168" fontId="85" fillId="0" borderId="0" applyFont="0"/>
    <xf numFmtId="204" fontId="86" fillId="0" borderId="10">
      <alignment horizontal="right"/>
    </xf>
    <xf numFmtId="204" fontId="86" fillId="0" borderId="10" applyFill="0">
      <alignment horizontal="right"/>
    </xf>
    <xf numFmtId="3" fontId="10" fillId="0" borderId="10" applyFill="0">
      <alignment horizontal="right"/>
    </xf>
    <xf numFmtId="205" fontId="86" fillId="0" borderId="10" applyFill="0">
      <alignment horizontal="right"/>
    </xf>
    <xf numFmtId="206" fontId="9" fillId="62" borderId="66">
      <alignment horizontal="center" vertical="center"/>
    </xf>
    <xf numFmtId="0" fontId="10" fillId="0" borderId="0"/>
    <xf numFmtId="182" fontId="87" fillId="0" borderId="0"/>
    <xf numFmtId="0" fontId="10" fillId="0" borderId="0"/>
    <xf numFmtId="207" fontId="10" fillId="0" borderId="10">
      <alignment horizontal="right"/>
      <protection locked="0"/>
    </xf>
    <xf numFmtId="165" fontId="86" fillId="0" borderId="10" applyNumberFormat="0" applyFont="0" applyBorder="0" applyProtection="0">
      <alignment horizontal="right"/>
    </xf>
    <xf numFmtId="208" fontId="88" fillId="63" borderId="67"/>
    <xf numFmtId="0" fontId="10" fillId="0" borderId="0" applyNumberFormat="0" applyFill="0" applyBorder="0" applyAlignment="0" applyProtection="0"/>
    <xf numFmtId="0" fontId="89" fillId="0" borderId="0" applyNumberFormat="0" applyFill="0" applyBorder="0" applyAlignment="0" applyProtection="0"/>
    <xf numFmtId="0" fontId="90" fillId="0" borderId="0"/>
    <xf numFmtId="0" fontId="29" fillId="0" borderId="0" applyNumberFormat="0" applyFill="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 fontId="92" fillId="64" borderId="11" applyNumberFormat="0" applyBorder="0" applyAlignment="0">
      <alignment horizontal="center" vertical="top" wrapText="1"/>
      <protection hidden="1"/>
    </xf>
    <xf numFmtId="0" fontId="93" fillId="65" borderId="0"/>
    <xf numFmtId="0" fontId="94" fillId="0" borderId="0" applyAlignment="0"/>
    <xf numFmtId="0" fontId="95" fillId="0" borderId="5" applyNumberFormat="0" applyFill="0" applyAlignment="0" applyProtection="0"/>
    <xf numFmtId="0" fontId="96" fillId="0" borderId="68" applyNumberFormat="0" applyFont="0" applyFill="0" applyAlignment="0" applyProtection="0"/>
    <xf numFmtId="0" fontId="97" fillId="0" borderId="69" applyNumberFormat="0" applyFont="0" applyFill="0" applyAlignment="0" applyProtection="0">
      <alignment horizontal="centerContinuous"/>
    </xf>
    <xf numFmtId="0" fontId="81" fillId="0" borderId="5" applyNumberFormat="0" applyFont="0" applyFill="0" applyAlignment="0" applyProtection="0"/>
    <xf numFmtId="0" fontId="81" fillId="0" borderId="11" applyNumberFormat="0" applyFont="0" applyFill="0" applyAlignment="0" applyProtection="0"/>
    <xf numFmtId="0" fontId="81" fillId="0" borderId="12" applyNumberFormat="0" applyFont="0" applyFill="0" applyAlignment="0" applyProtection="0"/>
    <xf numFmtId="0" fontId="81" fillId="0" borderId="44" applyNumberFormat="0" applyFont="0" applyFill="0" applyAlignment="0" applyProtection="0"/>
    <xf numFmtId="209" fontId="10" fillId="0" borderId="0" applyFont="0" applyFill="0" applyBorder="0" applyAlignment="0" applyProtection="0"/>
    <xf numFmtId="0" fontId="78" fillId="0" borderId="0">
      <alignment horizontal="right"/>
    </xf>
    <xf numFmtId="0" fontId="82" fillId="0" borderId="0" applyFont="0" applyFill="0" applyBorder="0" applyAlignment="0" applyProtection="0"/>
    <xf numFmtId="210" fontId="78" fillId="0" borderId="0" applyFill="0" applyBorder="0" applyAlignment="0"/>
    <xf numFmtId="211" fontId="78" fillId="0" borderId="0" applyFill="0" applyBorder="0" applyAlignment="0"/>
    <xf numFmtId="173" fontId="78" fillId="0" borderId="0" applyFill="0" applyBorder="0" applyAlignment="0"/>
    <xf numFmtId="212" fontId="78" fillId="0" borderId="0" applyFill="0" applyBorder="0" applyAlignment="0"/>
    <xf numFmtId="173" fontId="10" fillId="0" borderId="0" applyFill="0" applyBorder="0" applyAlignment="0"/>
    <xf numFmtId="210" fontId="78" fillId="0" borderId="0" applyFill="0" applyBorder="0" applyAlignment="0"/>
    <xf numFmtId="212" fontId="10" fillId="0" borderId="0" applyFill="0" applyBorder="0" applyAlignment="0"/>
    <xf numFmtId="211" fontId="78" fillId="0" borderId="0" applyFill="0" applyBorder="0" applyAlignment="0"/>
    <xf numFmtId="0" fontId="15" fillId="21" borderId="29" applyNumberFormat="0" applyAlignment="0" applyProtection="0"/>
    <xf numFmtId="0" fontId="98" fillId="33" borderId="59" applyNumberFormat="0" applyAlignment="0" applyProtection="0"/>
    <xf numFmtId="0" fontId="98" fillId="33" borderId="59" applyNumberFormat="0" applyAlignment="0" applyProtection="0"/>
    <xf numFmtId="0" fontId="98" fillId="33" borderId="59" applyNumberFormat="0" applyAlignment="0" applyProtection="0"/>
    <xf numFmtId="0" fontId="98" fillId="33" borderId="59" applyNumberFormat="0" applyAlignment="0" applyProtection="0"/>
    <xf numFmtId="0" fontId="98" fillId="33" borderId="59" applyNumberFormat="0" applyAlignment="0" applyProtection="0"/>
    <xf numFmtId="0" fontId="68" fillId="33" borderId="59" applyNumberFormat="0" applyAlignment="0" applyProtection="0"/>
    <xf numFmtId="0" fontId="68" fillId="33" borderId="59" applyNumberFormat="0" applyAlignment="0" applyProtection="0"/>
    <xf numFmtId="182" fontId="96" fillId="66" borderId="0" applyNumberFormat="0" applyFont="0" applyBorder="0" applyAlignment="0">
      <alignment horizontal="left"/>
    </xf>
    <xf numFmtId="0" fontId="24" fillId="0" borderId="20" applyNumberFormat="0" applyFill="0" applyAlignment="0" applyProtection="0"/>
    <xf numFmtId="213" fontId="10" fillId="0" borderId="0" applyFont="0" applyFill="0" applyBorder="0" applyProtection="0">
      <alignment horizontal="center" vertical="center"/>
    </xf>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70" fillId="34" borderId="62" applyNumberFormat="0" applyAlignment="0" applyProtection="0"/>
    <xf numFmtId="0" fontId="70" fillId="34" borderId="62" applyNumberFormat="0" applyAlignment="0" applyProtection="0"/>
    <xf numFmtId="214" fontId="10" fillId="0" borderId="0" applyNumberFormat="0" applyFont="0" applyFill="0" applyAlignment="0" applyProtection="0"/>
    <xf numFmtId="0" fontId="95" fillId="0" borderId="5" applyNumberFormat="0" applyFill="0" applyProtection="0">
      <alignment horizontal="left" vertical="center"/>
    </xf>
    <xf numFmtId="0" fontId="99" fillId="0" borderId="0">
      <alignment horizontal="center" wrapText="1"/>
      <protection hidden="1"/>
    </xf>
    <xf numFmtId="0" fontId="100" fillId="0" borderId="0">
      <alignment horizontal="right"/>
    </xf>
    <xf numFmtId="171" fontId="83" fillId="0" borderId="0" applyBorder="0">
      <alignment horizontal="right"/>
    </xf>
    <xf numFmtId="171" fontId="83" fillId="0" borderId="68" applyAlignment="0">
      <alignment horizontal="right"/>
    </xf>
    <xf numFmtId="215" fontId="78" fillId="0" borderId="0"/>
    <xf numFmtId="215" fontId="78" fillId="0" borderId="0"/>
    <xf numFmtId="215" fontId="78" fillId="0" borderId="0"/>
    <xf numFmtId="215" fontId="78" fillId="0" borderId="0"/>
    <xf numFmtId="215" fontId="78" fillId="0" borderId="0"/>
    <xf numFmtId="215" fontId="78" fillId="0" borderId="0"/>
    <xf numFmtId="215" fontId="78" fillId="0" borderId="0"/>
    <xf numFmtId="215" fontId="78" fillId="0" borderId="0"/>
    <xf numFmtId="168" fontId="101" fillId="0" borderId="0" applyFont="0" applyBorder="0">
      <alignment horizontal="right"/>
    </xf>
    <xf numFmtId="210" fontId="78" fillId="0" borderId="0" applyFont="0" applyFill="0" applyBorder="0" applyAlignment="0" applyProtection="0"/>
    <xf numFmtId="216" fontId="10" fillId="0" borderId="0" applyFont="0"/>
    <xf numFmtId="0" fontId="102" fillId="0" borderId="0" applyFont="0" applyFill="0" applyBorder="0" applyProtection="0">
      <alignment horizontal="right"/>
    </xf>
    <xf numFmtId="0" fontId="102" fillId="0" borderId="0" applyFont="0" applyFill="0" applyBorder="0" applyProtection="0">
      <alignment horizontal="right"/>
    </xf>
    <xf numFmtId="176" fontId="10" fillId="0" borderId="0" applyFont="0" applyFill="0" applyBorder="0" applyAlignment="0" applyProtection="0">
      <alignment horizontal="right"/>
    </xf>
    <xf numFmtId="217" fontId="10" fillId="0" borderId="0" applyFont="0" applyFill="0" applyBorder="0" applyAlignment="0" applyProtection="0"/>
    <xf numFmtId="170" fontId="6"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0" fillId="0" borderId="0" applyFont="0" applyFill="0" applyBorder="0" applyAlignment="0" applyProtection="0"/>
    <xf numFmtId="170" fontId="103" fillId="0" borderId="0" applyFont="0" applyFill="0" applyBorder="0" applyAlignment="0" applyProtection="0"/>
    <xf numFmtId="43" fontId="10" fillId="0" borderId="0" applyFont="0" applyFill="0" applyBorder="0" applyAlignment="0" applyProtection="0"/>
    <xf numFmtId="181" fontId="10" fillId="0" borderId="0" applyFont="0" applyFill="0" applyBorder="0" applyAlignment="0" applyProtection="0">
      <alignment horizontal="right"/>
    </xf>
    <xf numFmtId="181" fontId="10" fillId="0" borderId="0" applyFont="0" applyFill="0" applyBorder="0" applyAlignment="0" applyProtection="0">
      <alignment horizontal="right"/>
    </xf>
    <xf numFmtId="181" fontId="10" fillId="0" borderId="0" applyFont="0" applyFill="0" applyBorder="0" applyAlignment="0" applyProtection="0">
      <alignment horizontal="right"/>
    </xf>
    <xf numFmtId="181" fontId="10" fillId="0" borderId="0" applyFont="0" applyFill="0" applyBorder="0" applyAlignment="0" applyProtection="0">
      <alignment horizontal="right"/>
    </xf>
    <xf numFmtId="170" fontId="10" fillId="0" borderId="0" applyFont="0" applyFill="0" applyBorder="0" applyAlignment="0" applyProtection="0"/>
    <xf numFmtId="170" fontId="103" fillId="0" borderId="0" applyFont="0" applyFill="0" applyBorder="0" applyAlignment="0" applyProtection="0"/>
    <xf numFmtId="181" fontId="10" fillId="0" borderId="0" applyFont="0" applyFill="0" applyBorder="0" applyAlignment="0" applyProtection="0">
      <alignment horizontal="right"/>
    </xf>
    <xf numFmtId="181" fontId="10" fillId="0" borderId="0" applyFont="0" applyFill="0" applyBorder="0" applyAlignment="0" applyProtection="0">
      <alignment horizontal="right"/>
    </xf>
    <xf numFmtId="181" fontId="10" fillId="0" borderId="0" applyFont="0" applyFill="0" applyBorder="0" applyAlignment="0" applyProtection="0">
      <alignment horizontal="right"/>
    </xf>
    <xf numFmtId="181" fontId="10" fillId="0" borderId="0" applyFont="0" applyFill="0" applyBorder="0" applyAlignment="0" applyProtection="0">
      <alignment horizontal="right"/>
    </xf>
    <xf numFmtId="170" fontId="99" fillId="0" borderId="0" applyFont="0" applyFill="0" applyBorder="0" applyAlignment="0" applyProtection="0"/>
    <xf numFmtId="170" fontId="10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10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4"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89"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0" fillId="0" borderId="0" applyFont="0" applyFill="0" applyBorder="0" applyAlignment="0" applyProtection="0"/>
    <xf numFmtId="170" fontId="6" fillId="0" borderId="0" applyFont="0" applyFill="0" applyBorder="0" applyAlignment="0" applyProtection="0"/>
    <xf numFmtId="43"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 fillId="0" borderId="0" applyFont="0" applyFill="0" applyBorder="0" applyAlignment="0" applyProtection="0"/>
    <xf numFmtId="170" fontId="8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7" fillId="0" borderId="0" applyFont="0" applyFill="0" applyBorder="0" applyAlignment="0" applyProtection="0"/>
    <xf numFmtId="182" fontId="108" fillId="0" borderId="0"/>
    <xf numFmtId="0" fontId="109" fillId="0" borderId="0"/>
    <xf numFmtId="0" fontId="10" fillId="24" borderId="30" applyNumberFormat="0" applyFont="0" applyAlignment="0" applyProtection="0"/>
    <xf numFmtId="0" fontId="110" fillId="67" borderId="0">
      <alignment horizontal="center" vertical="center" wrapText="1"/>
    </xf>
    <xf numFmtId="219" fontId="10" fillId="0" borderId="0" applyFill="0" applyBorder="0">
      <alignment horizontal="right"/>
      <protection locked="0"/>
    </xf>
    <xf numFmtId="211" fontId="78" fillId="0" borderId="0" applyFont="0" applyFill="0" applyBorder="0" applyAlignment="0" applyProtection="0"/>
    <xf numFmtId="220" fontId="35" fillId="0" borderId="0">
      <alignment horizontal="right"/>
    </xf>
    <xf numFmtId="166" fontId="111" fillId="0" borderId="70">
      <protection locked="0"/>
    </xf>
    <xf numFmtId="0" fontId="102" fillId="0" borderId="0" applyFont="0" applyFill="0" applyBorder="0" applyProtection="0">
      <alignment horizontal="right"/>
    </xf>
    <xf numFmtId="191" fontId="10"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90"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0"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7" fillId="0" borderId="0" applyFont="0" applyFill="0" applyBorder="0" applyAlignment="0" applyProtection="0"/>
    <xf numFmtId="169" fontId="75" fillId="0" borderId="0" applyFont="0" applyFill="0" applyBorder="0" applyAlignment="0" applyProtection="0"/>
    <xf numFmtId="169" fontId="89" fillId="0" borderId="0" applyFont="0" applyFill="0" applyBorder="0" applyAlignment="0" applyProtection="0"/>
    <xf numFmtId="14" fontId="10" fillId="0" borderId="0" applyFont="0" applyFill="0" applyBorder="0" applyAlignment="0" applyProtection="0"/>
    <xf numFmtId="169" fontId="10" fillId="0" borderId="0" applyFont="0" applyFill="0" applyBorder="0" applyAlignment="0" applyProtection="0"/>
    <xf numFmtId="169" fontId="6" fillId="0" borderId="0" applyFont="0" applyFill="0" applyBorder="0" applyAlignment="0" applyProtection="0"/>
    <xf numFmtId="44" fontId="105" fillId="0" borderId="0" applyFont="0" applyFill="0" applyBorder="0" applyAlignment="0" applyProtection="0"/>
    <xf numFmtId="44" fontId="10" fillId="0" borderId="0" applyFont="0" applyFill="0" applyBorder="0" applyAlignment="0" applyProtection="0"/>
    <xf numFmtId="221" fontId="10" fillId="0" borderId="0" applyFont="0" applyFill="0" applyBorder="0" applyAlignment="0" applyProtection="0">
      <alignment horizontal="right"/>
    </xf>
    <xf numFmtId="221" fontId="10" fillId="0" borderId="0" applyFont="0" applyFill="0" applyBorder="0" applyAlignment="0" applyProtection="0">
      <alignment horizontal="right"/>
    </xf>
    <xf numFmtId="221" fontId="10" fillId="0" borderId="0" applyFont="0" applyFill="0" applyBorder="0" applyAlignment="0" applyProtection="0">
      <alignment horizontal="right"/>
    </xf>
    <xf numFmtId="221" fontId="10" fillId="0" borderId="0" applyFont="0" applyFill="0" applyBorder="0" applyAlignment="0" applyProtection="0">
      <alignment horizontal="right"/>
    </xf>
    <xf numFmtId="169" fontId="10" fillId="0" borderId="0" applyFont="0" applyFill="0" applyBorder="0" applyAlignment="0" applyProtection="0"/>
    <xf numFmtId="169" fontId="17" fillId="0" borderId="0" applyFont="0" applyFill="0" applyBorder="0" applyAlignment="0" applyProtection="0"/>
    <xf numFmtId="44" fontId="6" fillId="0" borderId="0" applyFont="0" applyFill="0" applyBorder="0" applyAlignment="0" applyProtection="0"/>
    <xf numFmtId="221" fontId="10" fillId="0" borderId="0" applyFont="0" applyFill="0" applyBorder="0" applyAlignment="0" applyProtection="0">
      <alignment horizontal="right"/>
    </xf>
    <xf numFmtId="221" fontId="10" fillId="0" borderId="0" applyFont="0" applyFill="0" applyBorder="0" applyAlignment="0" applyProtection="0">
      <alignment horizontal="right"/>
    </xf>
    <xf numFmtId="221" fontId="10" fillId="0" borderId="0" applyFont="0" applyFill="0" applyBorder="0" applyAlignment="0" applyProtection="0">
      <alignment horizontal="right"/>
    </xf>
    <xf numFmtId="221" fontId="10" fillId="0" borderId="0" applyFont="0" applyFill="0" applyBorder="0" applyAlignment="0" applyProtection="0">
      <alignment horizontal="right"/>
    </xf>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22" fontId="1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0"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5" fillId="0" borderId="0" applyFont="0" applyFill="0" applyBorder="0" applyAlignment="0" applyProtection="0"/>
    <xf numFmtId="169" fontId="6" fillId="0" borderId="0" applyFont="0" applyFill="0" applyBorder="0" applyAlignment="0" applyProtection="0"/>
    <xf numFmtId="169" fontId="10" fillId="0" borderId="0" applyFont="0" applyFill="0" applyBorder="0" applyAlignment="0" applyProtection="0"/>
    <xf numFmtId="169" fontId="6" fillId="0" borderId="0" applyFont="0" applyFill="0" applyBorder="0" applyAlignment="0" applyProtection="0"/>
    <xf numFmtId="169" fontId="17" fillId="0" borderId="0" applyFont="0" applyFill="0" applyBorder="0" applyAlignment="0" applyProtection="0"/>
    <xf numFmtId="169" fontId="6" fillId="0" borderId="0" applyFont="0" applyFill="0" applyBorder="0" applyAlignment="0" applyProtection="0"/>
    <xf numFmtId="44" fontId="106" fillId="0" borderId="0" applyFont="0" applyFill="0" applyBorder="0" applyAlignment="0" applyProtection="0"/>
    <xf numFmtId="169" fontId="75" fillId="0" borderId="0" applyFont="0" applyFill="0" applyBorder="0" applyAlignment="0" applyProtection="0"/>
    <xf numFmtId="44" fontId="10"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0"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7"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7"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7"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78" fillId="0" borderId="0" applyFont="0" applyFill="0" applyBorder="0" applyProtection="0">
      <alignment horizontal="right"/>
    </xf>
    <xf numFmtId="224" fontId="106" fillId="0" borderId="71" applyFont="0" applyFill="0" applyBorder="0" applyAlignment="0" applyProtection="0"/>
    <xf numFmtId="225" fontId="86" fillId="0" borderId="0" applyFont="0" applyFill="0" applyBorder="0" applyAlignment="0" applyProtection="0">
      <alignment vertical="center"/>
    </xf>
    <xf numFmtId="226" fontId="86" fillId="0" borderId="0" applyFont="0" applyFill="0" applyBorder="0" applyAlignment="0" applyProtection="0">
      <alignment vertical="center"/>
    </xf>
    <xf numFmtId="0" fontId="99" fillId="0" borderId="0" applyFont="0" applyFill="0" applyBorder="0" applyAlignment="0">
      <protection locked="0"/>
    </xf>
    <xf numFmtId="0" fontId="82" fillId="0" borderId="0" applyFont="0" applyFill="0" applyBorder="0" applyAlignment="0" applyProtection="0"/>
    <xf numFmtId="227" fontId="76" fillId="0" borderId="72" applyNumberFormat="0" applyFill="0">
      <alignment horizontal="right"/>
    </xf>
    <xf numFmtId="227" fontId="76" fillId="0" borderId="72" applyNumberFormat="0" applyFill="0">
      <alignment horizontal="right"/>
    </xf>
    <xf numFmtId="1" fontId="113" fillId="0" borderId="0"/>
    <xf numFmtId="228" fontId="96" fillId="0" borderId="0" applyFont="0" applyFill="0" applyBorder="0" applyProtection="0">
      <alignment horizontal="right"/>
    </xf>
    <xf numFmtId="229" fontId="79" fillId="65" borderId="9" applyFont="0" applyFill="0" applyBorder="0" applyAlignment="0" applyProtection="0"/>
    <xf numFmtId="230" fontId="106" fillId="0" borderId="0" applyFont="0" applyFill="0" applyBorder="0" applyAlignment="0" applyProtection="0"/>
    <xf numFmtId="230" fontId="106" fillId="0" borderId="0" applyFont="0" applyFill="0" applyBorder="0" applyAlignment="0" applyProtection="0"/>
    <xf numFmtId="231" fontId="83" fillId="0" borderId="5" applyFont="0" applyFill="0" applyBorder="0" applyAlignment="0" applyProtection="0"/>
    <xf numFmtId="183" fontId="10" fillId="0" borderId="0" applyFont="0" applyFill="0" applyBorder="0" applyAlignment="0" applyProtection="0"/>
    <xf numFmtId="232" fontId="104" fillId="0" borderId="0" applyFont="0" applyFill="0" applyBorder="0" applyAlignment="0" applyProtection="0"/>
    <xf numFmtId="14" fontId="17" fillId="0" borderId="0" applyFill="0" applyBorder="0" applyAlignment="0"/>
    <xf numFmtId="0" fontId="10" fillId="0" borderId="0">
      <alignment horizontal="left" vertical="top"/>
    </xf>
    <xf numFmtId="167" fontId="114" fillId="0" borderId="0"/>
    <xf numFmtId="0" fontId="106" fillId="0" borderId="0"/>
    <xf numFmtId="168" fontId="10" fillId="0" borderId="0" applyFont="0" applyFill="0" applyBorder="0" applyAlignment="0" applyProtection="0"/>
    <xf numFmtId="170" fontId="10" fillId="0" borderId="0" applyFont="0" applyFill="0" applyBorder="0" applyAlignment="0" applyProtection="0"/>
    <xf numFmtId="0" fontId="115" fillId="0" borderId="0">
      <protection locked="0"/>
    </xf>
    <xf numFmtId="0" fontId="10" fillId="0" borderId="0"/>
    <xf numFmtId="167" fontId="78" fillId="0" borderId="0"/>
    <xf numFmtId="171" fontId="10" fillId="0" borderId="73" applyNumberFormat="0" applyFont="0" applyFill="0" applyAlignment="0" applyProtection="0"/>
    <xf numFmtId="171" fontId="10" fillId="0" borderId="73" applyNumberFormat="0" applyFont="0" applyFill="0" applyAlignment="0" applyProtection="0"/>
    <xf numFmtId="171" fontId="10" fillId="0" borderId="73" applyNumberFormat="0" applyFont="0" applyFill="0" applyAlignment="0" applyProtection="0"/>
    <xf numFmtId="167" fontId="116" fillId="0" borderId="0" applyFill="0" applyBorder="0" applyAlignment="0" applyProtection="0"/>
    <xf numFmtId="1" fontId="96" fillId="0" borderId="0"/>
    <xf numFmtId="233" fontId="117" fillId="0" borderId="0">
      <protection locked="0"/>
    </xf>
    <xf numFmtId="233" fontId="117" fillId="0" borderId="0">
      <protection locked="0"/>
    </xf>
    <xf numFmtId="210" fontId="78" fillId="0" borderId="0" applyFill="0" applyBorder="0" applyAlignment="0"/>
    <xf numFmtId="211" fontId="78" fillId="0" borderId="0" applyFill="0" applyBorder="0" applyAlignment="0"/>
    <xf numFmtId="210" fontId="78" fillId="0" borderId="0" applyFill="0" applyBorder="0" applyAlignment="0"/>
    <xf numFmtId="212" fontId="10" fillId="0" borderId="0" applyFill="0" applyBorder="0" applyAlignment="0"/>
    <xf numFmtId="211" fontId="78" fillId="0" borderId="0" applyFill="0" applyBorder="0" applyAlignment="0"/>
    <xf numFmtId="0" fontId="23" fillId="8" borderId="29" applyNumberFormat="0" applyAlignment="0" applyProtection="0"/>
    <xf numFmtId="234" fontId="77"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35" fontId="99" fillId="68" borderId="11">
      <alignment horizontal="left"/>
    </xf>
    <xf numFmtId="1" fontId="119" fillId="69" borderId="43" applyNumberFormat="0" applyBorder="0" applyAlignment="0">
      <alignment horizontal="centerContinuous" vertical="center"/>
      <protection locked="0"/>
    </xf>
    <xf numFmtId="236" fontId="10" fillId="0" borderId="0">
      <protection locked="0"/>
    </xf>
    <xf numFmtId="214" fontId="10" fillId="0" borderId="0">
      <protection locked="0"/>
    </xf>
    <xf numFmtId="2" fontId="107" fillId="0" borderId="0" applyFont="0" applyFill="0" applyBorder="0" applyAlignment="0" applyProtection="0"/>
    <xf numFmtId="0" fontId="120" fillId="0" borderId="0" applyNumberFormat="0" applyFill="0" applyBorder="0" applyAlignment="0" applyProtection="0"/>
    <xf numFmtId="0" fontId="121" fillId="0" borderId="0" applyFill="0" applyBorder="0" applyProtection="0">
      <alignment horizontal="left"/>
    </xf>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38" fontId="106" fillId="70" borderId="0" applyNumberFormat="0" applyBorder="0" applyAlignment="0" applyProtection="0"/>
    <xf numFmtId="0" fontId="123" fillId="0" borderId="0" applyNumberFormat="0">
      <alignment horizontal="right"/>
    </xf>
    <xf numFmtId="0" fontId="10" fillId="0" borderId="0"/>
    <xf numFmtId="0" fontId="10" fillId="0" borderId="0"/>
    <xf numFmtId="0" fontId="10" fillId="0" borderId="0"/>
    <xf numFmtId="0" fontId="10" fillId="0" borderId="0"/>
    <xf numFmtId="237" fontId="10" fillId="71" borderId="34" applyNumberFormat="0" applyFont="0" applyBorder="0" applyAlignment="0" applyProtection="0"/>
    <xf numFmtId="186" fontId="10" fillId="0" borderId="0" applyFont="0" applyFill="0" applyBorder="0" applyAlignment="0" applyProtection="0">
      <alignment horizontal="right"/>
    </xf>
    <xf numFmtId="182" fontId="124" fillId="71" borderId="0" applyNumberFormat="0" applyFont="0" applyAlignment="0"/>
    <xf numFmtId="0" fontId="125" fillId="0" borderId="0" applyProtection="0">
      <alignment horizontal="right"/>
    </xf>
    <xf numFmtId="0" fontId="45" fillId="0" borderId="74" applyNumberFormat="0" applyAlignment="0" applyProtection="0">
      <alignment horizontal="left" vertical="center"/>
    </xf>
    <xf numFmtId="0" fontId="45" fillId="0" borderId="33">
      <alignment horizontal="left" vertical="center"/>
    </xf>
    <xf numFmtId="49" fontId="126" fillId="0" borderId="0">
      <alignment horizontal="centerContinuous"/>
    </xf>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60" fillId="0" borderId="56" applyNumberFormat="0" applyFill="0" applyAlignment="0" applyProtection="0"/>
    <xf numFmtId="0" fontId="127" fillId="0" borderId="0" applyNumberFormat="0" applyFill="0" applyBorder="0" applyAlignment="0" applyProtection="0"/>
    <xf numFmtId="0" fontId="128" fillId="0" borderId="0" applyProtection="0">
      <alignment horizontal="left"/>
    </xf>
    <xf numFmtId="0" fontId="128" fillId="0" borderId="0" applyProtection="0">
      <alignment horizontal="left"/>
    </xf>
    <xf numFmtId="0" fontId="128" fillId="0" borderId="0" applyProtection="0">
      <alignment horizontal="left"/>
    </xf>
    <xf numFmtId="0" fontId="128" fillId="0" borderId="0" applyProtection="0">
      <alignment horizontal="left"/>
    </xf>
    <xf numFmtId="0" fontId="61" fillId="0" borderId="57" applyNumberFormat="0" applyFill="0" applyAlignment="0" applyProtection="0"/>
    <xf numFmtId="0" fontId="128" fillId="0" borderId="0" applyProtection="0">
      <alignment horizontal="left"/>
    </xf>
    <xf numFmtId="0" fontId="129" fillId="0" borderId="0" applyProtection="0">
      <alignment horizontal="left"/>
    </xf>
    <xf numFmtId="0" fontId="129" fillId="0" borderId="0" applyProtection="0">
      <alignment horizontal="left"/>
    </xf>
    <xf numFmtId="0" fontId="129" fillId="0" borderId="0" applyProtection="0">
      <alignment horizontal="left"/>
    </xf>
    <xf numFmtId="0" fontId="129" fillId="0" borderId="0" applyProtection="0">
      <alignment horizontal="left"/>
    </xf>
    <xf numFmtId="0" fontId="130" fillId="0" borderId="58" applyNumberFormat="0" applyFill="0" applyAlignment="0" applyProtection="0"/>
    <xf numFmtId="0" fontId="62" fillId="0" borderId="58" applyNumberFormat="0" applyFill="0" applyAlignment="0" applyProtection="0"/>
    <xf numFmtId="0" fontId="129" fillId="0" borderId="0" applyProtection="0">
      <alignment horizontal="left"/>
    </xf>
    <xf numFmtId="0" fontId="62" fillId="0" borderId="0" applyNumberFormat="0" applyFill="0" applyBorder="0" applyAlignment="0" applyProtection="0"/>
    <xf numFmtId="0" fontId="62" fillId="0" borderId="0" applyNumberFormat="0" applyFill="0" applyBorder="0" applyAlignment="0" applyProtection="0"/>
    <xf numFmtId="0" fontId="131" fillId="0" borderId="0"/>
    <xf numFmtId="0" fontId="90" fillId="0" borderId="0"/>
    <xf numFmtId="238" fontId="85" fillId="0" borderId="0">
      <alignment horizontal="centerContinuous"/>
    </xf>
    <xf numFmtId="0" fontId="132" fillId="0" borderId="75" applyNumberFormat="0" applyFill="0" applyBorder="0" applyAlignment="0" applyProtection="0">
      <alignment horizontal="left"/>
    </xf>
    <xf numFmtId="238" fontId="85" fillId="0" borderId="76">
      <alignment horizontal="center"/>
    </xf>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133" fillId="0" borderId="38">
      <alignment horizontal="left" vertical="center"/>
    </xf>
    <xf numFmtId="0" fontId="133" fillId="72" borderId="0">
      <alignment horizontal="centerContinuous" wrapText="1"/>
    </xf>
    <xf numFmtId="0" fontId="134" fillId="0" borderId="0" applyNumberFormat="0" applyFill="0" applyBorder="0" applyAlignment="0" applyProtection="0"/>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36" fillId="0" borderId="0" applyNumberFormat="0" applyFill="0" applyBorder="0" applyAlignment="0" applyProtection="0"/>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239" fontId="135" fillId="0" borderId="0" applyNumberFormat="0" applyFill="0" applyBorder="0" applyAlignment="0" applyProtection="0">
      <alignment vertical="top"/>
      <protection locked="0"/>
    </xf>
    <xf numFmtId="0" fontId="10" fillId="0" borderId="0" applyNumberFormat="0" applyFill="0" applyBorder="0" applyAlignment="0" applyProtection="0"/>
    <xf numFmtId="0" fontId="10" fillId="0" borderId="0">
      <alignment horizontal="right"/>
    </xf>
    <xf numFmtId="10" fontId="106" fillId="65" borderId="34" applyNumberFormat="0" applyBorder="0" applyAlignment="0" applyProtection="0"/>
    <xf numFmtId="0" fontId="140" fillId="32" borderId="59" applyNumberFormat="0" applyAlignment="0" applyProtection="0"/>
    <xf numFmtId="0" fontId="140" fillId="32" borderId="59" applyNumberFormat="0" applyAlignment="0" applyProtection="0"/>
    <xf numFmtId="0" fontId="140" fillId="32" borderId="59" applyNumberFormat="0" applyAlignment="0" applyProtection="0"/>
    <xf numFmtId="0" fontId="140" fillId="32" borderId="59" applyNumberFormat="0" applyAlignment="0" applyProtection="0"/>
    <xf numFmtId="0" fontId="140" fillId="32" borderId="59" applyNumberFormat="0" applyAlignment="0" applyProtection="0"/>
    <xf numFmtId="0" fontId="66" fillId="32" borderId="59" applyNumberFormat="0" applyAlignment="0" applyProtection="0"/>
    <xf numFmtId="240" fontId="99" fillId="0" borderId="0" applyNumberFormat="0" applyFill="0" applyBorder="0" applyAlignment="0" applyProtection="0"/>
    <xf numFmtId="0" fontId="10" fillId="0" borderId="0" applyNumberFormat="0" applyFill="0" applyBorder="0" applyAlignment="0">
      <protection locked="0"/>
    </xf>
    <xf numFmtId="0" fontId="141" fillId="65" borderId="0" applyNumberFormat="0" applyFont="0" applyBorder="0" applyAlignment="0">
      <alignment horizontal="right"/>
      <protection locked="0"/>
    </xf>
    <xf numFmtId="0" fontId="142" fillId="23" borderId="0" applyNumberFormat="0" applyFont="0" applyBorder="0" applyAlignment="0">
      <alignment horizontal="right" vertical="top"/>
      <protection locked="0"/>
    </xf>
    <xf numFmtId="241" fontId="10" fillId="65" borderId="77" applyNumberFormat="0" applyFont="0" applyBorder="0" applyAlignment="0">
      <alignment horizontal="right" vertical="center"/>
      <protection locked="0"/>
    </xf>
    <xf numFmtId="0" fontId="142" fillId="23" borderId="0" applyNumberFormat="0" applyFont="0" applyBorder="0" applyAlignment="0">
      <alignment horizontal="right" vertical="top"/>
      <protection locked="0"/>
    </xf>
    <xf numFmtId="0" fontId="99" fillId="0" borderId="0" applyFill="0" applyBorder="0">
      <alignment horizontal="right"/>
      <protection locked="0"/>
    </xf>
    <xf numFmtId="242" fontId="143" fillId="0" borderId="78" applyFont="0" applyFill="0" applyBorder="0" applyAlignment="0" applyProtection="0"/>
    <xf numFmtId="243" fontId="10" fillId="0" borderId="0" applyFill="0" applyBorder="0">
      <alignment horizontal="right"/>
      <protection locked="0"/>
    </xf>
    <xf numFmtId="0" fontId="144" fillId="0" borderId="0" applyFill="0" applyBorder="0"/>
    <xf numFmtId="0" fontId="145" fillId="73" borderId="79">
      <alignment horizontal="left" vertical="center" wrapText="1"/>
    </xf>
    <xf numFmtId="0" fontId="82" fillId="0" borderId="0" applyNumberFormat="0" applyFill="0" applyBorder="0" applyProtection="0">
      <alignment horizontal="left" vertical="center"/>
    </xf>
    <xf numFmtId="0" fontId="14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78" fillId="74" borderId="0" applyNumberFormat="0" applyFont="0" applyBorder="0" applyProtection="0"/>
    <xf numFmtId="2" fontId="147" fillId="0" borderId="5"/>
    <xf numFmtId="210" fontId="78" fillId="0" borderId="0" applyFill="0" applyBorder="0" applyAlignment="0"/>
    <xf numFmtId="211" fontId="78" fillId="0" borderId="0" applyFill="0" applyBorder="0" applyAlignment="0"/>
    <xf numFmtId="210" fontId="78" fillId="0" borderId="0" applyFill="0" applyBorder="0" applyAlignment="0"/>
    <xf numFmtId="212" fontId="10" fillId="0" borderId="0" applyFill="0" applyBorder="0" applyAlignment="0"/>
    <xf numFmtId="211" fontId="78" fillId="0" borderId="0" applyFill="0" applyBorder="0" applyAlignment="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69" fillId="0" borderId="61" applyNumberFormat="0" applyFill="0" applyAlignment="0" applyProtection="0"/>
    <xf numFmtId="0" fontId="69" fillId="0" borderId="61" applyNumberFormat="0" applyFill="0" applyAlignment="0" applyProtection="0"/>
    <xf numFmtId="14" fontId="83" fillId="0" borderId="5" applyFont="0" applyFill="0" applyBorder="0" applyAlignment="0" applyProtection="0"/>
    <xf numFmtId="3" fontId="10" fillId="0" borderId="0"/>
    <xf numFmtId="1" fontId="149" fillId="0" borderId="0"/>
    <xf numFmtId="244" fontId="150" fillId="75" borderId="0" applyBorder="0" applyAlignment="0">
      <alignment horizontal="right"/>
    </xf>
    <xf numFmtId="168" fontId="10" fillId="0" borderId="0" applyFont="0" applyFill="0" applyBorder="0" applyAlignment="0" applyProtection="0"/>
    <xf numFmtId="17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45" fontId="10" fillId="0" borderId="0" applyFont="0" applyFill="0" applyBorder="0" applyAlignment="0" applyProtection="0"/>
    <xf numFmtId="246" fontId="6" fillId="0" borderId="0" applyFont="0" applyFill="0" applyBorder="0" applyAlignment="0" applyProtection="0"/>
    <xf numFmtId="247" fontId="10" fillId="0" borderId="0" applyFont="0" applyFill="0" applyBorder="0" applyAlignment="0" applyProtection="0"/>
    <xf numFmtId="14" fontId="81" fillId="0" borderId="0" applyFont="0" applyFill="0" applyBorder="0" applyAlignment="0" applyProtection="0"/>
    <xf numFmtId="3" fontId="82" fillId="0" borderId="0"/>
    <xf numFmtId="3" fontId="82" fillId="0" borderId="0"/>
    <xf numFmtId="0" fontId="10" fillId="0" borderId="0" applyFont="0" applyFill="0" applyBorder="0" applyAlignment="0" applyProtection="0"/>
    <xf numFmtId="0" fontId="10" fillId="0" borderId="0" applyFont="0" applyFill="0" applyBorder="0" applyAlignment="0" applyProtection="0"/>
    <xf numFmtId="248" fontId="10" fillId="0" borderId="0" applyFont="0" applyFill="0" applyBorder="0" applyAlignment="0" applyProtection="0"/>
    <xf numFmtId="249" fontId="6" fillId="0" borderId="0" applyFont="0" applyFill="0" applyBorder="0" applyAlignment="0" applyProtection="0"/>
    <xf numFmtId="250" fontId="10" fillId="0" borderId="0" applyFont="0" applyFill="0" applyBorder="0" applyAlignment="0" applyProtection="0"/>
    <xf numFmtId="251" fontId="10" fillId="0" borderId="0">
      <protection locked="0"/>
    </xf>
    <xf numFmtId="231" fontId="106" fillId="65" borderId="0">
      <alignment horizontal="center"/>
    </xf>
    <xf numFmtId="252" fontId="104" fillId="0" borderId="0" applyFont="0" applyFill="0" applyBorder="0" applyProtection="0">
      <alignment horizontal="right"/>
    </xf>
    <xf numFmtId="253" fontId="10" fillId="0" borderId="0" applyFont="0" applyFill="0" applyBorder="0" applyAlignment="0" applyProtection="0"/>
    <xf numFmtId="179" fontId="10" fillId="0" borderId="0" applyFont="0" applyFill="0" applyBorder="0" applyAlignment="0" applyProtection="0"/>
    <xf numFmtId="0" fontId="102" fillId="0" borderId="0" applyFont="0" applyFill="0" applyBorder="0" applyProtection="0">
      <alignment horizontal="right"/>
    </xf>
    <xf numFmtId="0" fontId="102" fillId="0" borderId="0" applyFont="0" applyFill="0" applyBorder="0" applyProtection="0">
      <alignment horizontal="right"/>
    </xf>
    <xf numFmtId="0" fontId="102" fillId="0" borderId="0" applyFont="0" applyFill="0" applyBorder="0" applyProtection="0">
      <alignment horizontal="right"/>
    </xf>
    <xf numFmtId="0" fontId="10" fillId="0" borderId="0" applyFont="0" applyFill="0" applyBorder="0" applyProtection="0">
      <alignment horizontal="right"/>
    </xf>
    <xf numFmtId="171" fontId="10" fillId="0" borderId="0" applyFont="0" applyFill="0" applyBorder="0" applyProtection="0">
      <alignment horizontal="right"/>
    </xf>
    <xf numFmtId="0" fontId="10" fillId="0" borderId="80" applyBorder="0" applyAlignment="0" applyProtection="0">
      <alignment horizontal="center"/>
    </xf>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94" fillId="0" borderId="0"/>
    <xf numFmtId="241" fontId="86" fillId="0" borderId="0" applyNumberFormat="0" applyFont="0" applyFill="0" applyBorder="0" applyAlignment="0" applyProtection="0">
      <alignment vertical="center"/>
    </xf>
    <xf numFmtId="37" fontId="152" fillId="0" borderId="0"/>
    <xf numFmtId="0" fontId="153" fillId="0" borderId="0"/>
    <xf numFmtId="0" fontId="35" fillId="76" borderId="0" applyNumberFormat="0" applyBorder="0" applyAlignment="0">
      <alignment horizontal="right"/>
      <protection hidden="1"/>
    </xf>
    <xf numFmtId="241" fontId="154" fillId="0" borderId="0" applyNumberFormat="0" applyFill="0" applyBorder="0" applyAlignment="0" applyProtection="0">
      <alignment vertical="center"/>
    </xf>
    <xf numFmtId="1" fontId="82" fillId="0" borderId="0"/>
    <xf numFmtId="254" fontId="155" fillId="0" borderId="0"/>
    <xf numFmtId="37" fontId="79" fillId="77" borderId="0" applyFont="0" applyFill="0" applyBorder="0" applyAlignment="0" applyProtection="0"/>
    <xf numFmtId="233" fontId="10" fillId="0" borderId="0" applyFont="0" applyFill="0" applyBorder="0" applyAlignment="0"/>
    <xf numFmtId="255" fontId="106" fillId="0" borderId="0" applyFont="0" applyFill="0" applyBorder="0" applyAlignment="0"/>
    <xf numFmtId="256" fontId="106" fillId="0" borderId="0" applyFont="0" applyFill="0" applyBorder="0" applyAlignment="0"/>
    <xf numFmtId="255" fontId="106" fillId="0" borderId="0" applyFont="0" applyFill="0" applyBorder="0" applyAlignment="0"/>
    <xf numFmtId="257" fontId="6" fillId="0" borderId="0"/>
    <xf numFmtId="0" fontId="10" fillId="0" borderId="0"/>
    <xf numFmtId="0" fontId="10" fillId="0" borderId="0"/>
    <xf numFmtId="0" fontId="10" fillId="0" borderId="0"/>
    <xf numFmtId="0" fontId="10" fillId="0" borderId="0"/>
    <xf numFmtId="0" fontId="99" fillId="0" borderId="0"/>
    <xf numFmtId="0" fontId="10" fillId="0" borderId="0"/>
    <xf numFmtId="0" fontId="6" fillId="0" borderId="0"/>
    <xf numFmtId="0" fontId="10" fillId="0" borderId="0"/>
    <xf numFmtId="0" fontId="6" fillId="0" borderId="0"/>
    <xf numFmtId="0" fontId="6" fillId="0" borderId="0"/>
    <xf numFmtId="0" fontId="6" fillId="0" borderId="0"/>
    <xf numFmtId="0" fontId="99" fillId="0" borderId="0"/>
    <xf numFmtId="0" fontId="10" fillId="0" borderId="0"/>
    <xf numFmtId="0" fontId="17" fillId="0" borderId="0"/>
    <xf numFmtId="0" fontId="6" fillId="0" borderId="0"/>
    <xf numFmtId="0" fontId="6" fillId="0" borderId="0"/>
    <xf numFmtId="0" fontId="6" fillId="0" borderId="0"/>
    <xf numFmtId="0" fontId="6" fillId="0" borderId="0"/>
    <xf numFmtId="0" fontId="10" fillId="0" borderId="34"/>
    <xf numFmtId="0" fontId="17" fillId="0" borderId="0">
      <alignment vertical="top"/>
    </xf>
    <xf numFmtId="0" fontId="17" fillId="0" borderId="0">
      <alignment vertical="top"/>
    </xf>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99" fillId="0" borderId="0"/>
    <xf numFmtId="0" fontId="6" fillId="0" borderId="0"/>
    <xf numFmtId="0" fontId="99" fillId="0" borderId="0"/>
    <xf numFmtId="0" fontId="9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32" fillId="0" borderId="0"/>
    <xf numFmtId="0" fontId="10" fillId="0" borderId="0"/>
    <xf numFmtId="0" fontId="10" fillId="0" borderId="0"/>
    <xf numFmtId="0" fontId="32" fillId="0" borderId="0"/>
    <xf numFmtId="0" fontId="99" fillId="0" borderId="0"/>
    <xf numFmtId="0" fontId="10" fillId="0" borderId="0"/>
    <xf numFmtId="239" fontId="10" fillId="0" borderId="0"/>
    <xf numFmtId="0" fontId="99" fillId="0" borderId="0"/>
    <xf numFmtId="0" fontId="99" fillId="0" borderId="0"/>
    <xf numFmtId="239" fontId="10" fillId="0" borderId="0"/>
    <xf numFmtId="0" fontId="32"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6" fillId="0" borderId="0"/>
    <xf numFmtId="0" fontId="6" fillId="0" borderId="0"/>
    <xf numFmtId="0" fontId="6"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8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12" fillId="0" borderId="0"/>
    <xf numFmtId="0" fontId="123" fillId="0" borderId="0"/>
    <xf numFmtId="0" fontId="10" fillId="0" borderId="0"/>
    <xf numFmtId="239" fontId="10" fillId="0" borderId="0"/>
    <xf numFmtId="239" fontId="10" fillId="0" borderId="0"/>
    <xf numFmtId="0" fontId="10" fillId="0" borderId="0"/>
    <xf numFmtId="0" fontId="9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239" fontId="10" fillId="0" borderId="0"/>
    <xf numFmtId="0" fontId="9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99" fillId="0" borderId="0"/>
    <xf numFmtId="0" fontId="99" fillId="0" borderId="0"/>
    <xf numFmtId="0" fontId="99" fillId="0" borderId="0"/>
    <xf numFmtId="0" fontId="99" fillId="0" borderId="0"/>
    <xf numFmtId="0" fontId="9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0" fillId="0" borderId="0"/>
    <xf numFmtId="0" fontId="10" fillId="0" borderId="0"/>
    <xf numFmtId="0" fontId="99" fillId="0" borderId="0"/>
    <xf numFmtId="0" fontId="75" fillId="0" borderId="0"/>
    <xf numFmtId="0" fontId="99" fillId="0" borderId="0"/>
    <xf numFmtId="0" fontId="99"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99" fillId="0" borderId="0"/>
    <xf numFmtId="0" fontId="6" fillId="0" borderId="0"/>
    <xf numFmtId="0" fontId="6" fillId="0" borderId="0"/>
    <xf numFmtId="0" fontId="6" fillId="0" borderId="0"/>
    <xf numFmtId="0" fontId="99" fillId="0" borderId="0"/>
    <xf numFmtId="0" fontId="99" fillId="0" borderId="0"/>
    <xf numFmtId="0" fontId="99" fillId="0" borderId="0"/>
    <xf numFmtId="0" fontId="99" fillId="0" borderId="0"/>
    <xf numFmtId="0" fontId="99" fillId="0" borderId="0"/>
    <xf numFmtId="0" fontId="12" fillId="0" borderId="0"/>
    <xf numFmtId="0" fontId="99" fillId="0" borderId="0"/>
    <xf numFmtId="0" fontId="75" fillId="0" borderId="0"/>
    <xf numFmtId="0" fontId="75" fillId="0" borderId="0"/>
    <xf numFmtId="0" fontId="99" fillId="0" borderId="0"/>
    <xf numFmtId="0" fontId="9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5" fillId="0" borderId="0"/>
    <xf numFmtId="0" fontId="6" fillId="0" borderId="0"/>
    <xf numFmtId="0" fontId="99" fillId="0" borderId="0"/>
    <xf numFmtId="0" fontId="10" fillId="0" borderId="0"/>
    <xf numFmtId="0" fontId="75" fillId="0" borderId="0"/>
    <xf numFmtId="0" fontId="10" fillId="0" borderId="0"/>
    <xf numFmtId="0" fontId="10" fillId="0" borderId="0"/>
    <xf numFmtId="0" fontId="75" fillId="0" borderId="0"/>
    <xf numFmtId="0" fontId="10" fillId="0" borderId="0"/>
    <xf numFmtId="0" fontId="10" fillId="0" borderId="0"/>
    <xf numFmtId="0" fontId="10" fillId="0" borderId="0"/>
    <xf numFmtId="0" fontId="10" fillId="0" borderId="0"/>
    <xf numFmtId="0" fontId="10" fillId="0" borderId="0"/>
    <xf numFmtId="0" fontId="75" fillId="0" borderId="0"/>
    <xf numFmtId="0" fontId="10" fillId="0" borderId="0"/>
    <xf numFmtId="0" fontId="99" fillId="0" borderId="0"/>
    <xf numFmtId="0" fontId="75" fillId="0" borderId="0"/>
    <xf numFmtId="0" fontId="10" fillId="0" borderId="0"/>
    <xf numFmtId="0" fontId="10" fillId="0" borderId="0"/>
    <xf numFmtId="0" fontId="89" fillId="0" borderId="0"/>
    <xf numFmtId="0" fontId="99" fillId="0" borderId="0"/>
    <xf numFmtId="0" fontId="99" fillId="0" borderId="0"/>
    <xf numFmtId="0" fontId="99" fillId="0" borderId="0"/>
    <xf numFmtId="0" fontId="9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9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99" fillId="0" borderId="0"/>
    <xf numFmtId="0" fontId="99" fillId="0" borderId="0"/>
    <xf numFmtId="0" fontId="9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6" fillId="0" borderId="0"/>
    <xf numFmtId="239" fontId="10" fillId="0" borderId="0"/>
    <xf numFmtId="239" fontId="10" fillId="0" borderId="0"/>
    <xf numFmtId="0" fontId="10" fillId="0" borderId="0"/>
    <xf numFmtId="239"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56" fillId="0" borderId="0"/>
    <xf numFmtId="0" fontId="156" fillId="0" borderId="0"/>
    <xf numFmtId="239" fontId="10" fillId="0" borderId="0"/>
    <xf numFmtId="239" fontId="10" fillId="0" borderId="0"/>
    <xf numFmtId="0" fontId="8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57" fontId="6" fillId="0" borderId="0"/>
    <xf numFmtId="0" fontId="6" fillId="0" borderId="0"/>
    <xf numFmtId="0" fontId="105" fillId="0" borderId="0"/>
    <xf numFmtId="239" fontId="10" fillId="0" borderId="0"/>
    <xf numFmtId="0" fontId="10" fillId="0" borderId="0"/>
    <xf numFmtId="239" fontId="10" fillId="0" borderId="0"/>
    <xf numFmtId="0" fontId="75" fillId="0" borderId="0"/>
    <xf numFmtId="0" fontId="6" fillId="0" borderId="0"/>
    <xf numFmtId="0" fontId="75" fillId="0" borderId="0"/>
    <xf numFmtId="239" fontId="10" fillId="0" borderId="0"/>
    <xf numFmtId="239" fontId="10" fillId="0" borderId="0"/>
    <xf numFmtId="239"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0" fillId="0" borderId="0"/>
    <xf numFmtId="239"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0" fillId="0" borderId="0"/>
    <xf numFmtId="239"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0" fillId="0" borderId="0"/>
    <xf numFmtId="239"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0" fillId="0" borderId="0"/>
    <xf numFmtId="239" fontId="10" fillId="0" borderId="0"/>
    <xf numFmtId="0" fontId="6" fillId="0" borderId="0"/>
    <xf numFmtId="0" fontId="6" fillId="0" borderId="0"/>
    <xf numFmtId="0" fontId="6" fillId="0" borderId="0"/>
    <xf numFmtId="239" fontId="10" fillId="0" borderId="0"/>
    <xf numFmtId="239" fontId="10" fillId="0" borderId="0"/>
    <xf numFmtId="239" fontId="10" fillId="0" borderId="0"/>
    <xf numFmtId="239" fontId="10" fillId="0" borderId="0"/>
    <xf numFmtId="0" fontId="6" fillId="0" borderId="0"/>
    <xf numFmtId="0" fontId="6" fillId="0" borderId="0"/>
    <xf numFmtId="0" fontId="6" fillId="0" borderId="0"/>
    <xf numFmtId="239" fontId="10" fillId="0" borderId="0"/>
    <xf numFmtId="239" fontId="10" fillId="0" borderId="0"/>
    <xf numFmtId="0" fontId="6" fillId="0" borderId="0"/>
    <xf numFmtId="239" fontId="10" fillId="0" borderId="0"/>
    <xf numFmtId="239" fontId="10" fillId="0" borderId="0"/>
    <xf numFmtId="239" fontId="10" fillId="0" borderId="0"/>
    <xf numFmtId="0" fontId="6" fillId="0" borderId="0"/>
    <xf numFmtId="0" fontId="10" fillId="0" borderId="0"/>
    <xf numFmtId="0" fontId="10" fillId="0" borderId="0"/>
    <xf numFmtId="0" fontId="10" fillId="0" borderId="0"/>
    <xf numFmtId="0" fontId="10" fillId="0" borderId="0"/>
    <xf numFmtId="239" fontId="10" fillId="0" borderId="0"/>
    <xf numFmtId="0" fontId="10" fillId="0" borderId="0"/>
    <xf numFmtId="0" fontId="9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10" fillId="0" borderId="0"/>
    <xf numFmtId="0" fontId="9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8"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10" fillId="0" borderId="0"/>
    <xf numFmtId="239" fontId="10" fillId="0" borderId="0"/>
    <xf numFmtId="239" fontId="10" fillId="0" borderId="0"/>
    <xf numFmtId="239" fontId="10" fillId="0" borderId="0"/>
    <xf numFmtId="0" fontId="10" fillId="0" borderId="0">
      <alignment wrapText="1"/>
    </xf>
    <xf numFmtId="0" fontId="10" fillId="0" borderId="0">
      <alignment wrapText="1"/>
    </xf>
    <xf numFmtId="0" fontId="8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10" fillId="0" borderId="0"/>
    <xf numFmtId="239" fontId="10" fillId="0" borderId="0"/>
    <xf numFmtId="0" fontId="10" fillId="0" borderId="0"/>
    <xf numFmtId="0" fontId="6" fillId="0" borderId="0"/>
    <xf numFmtId="239" fontId="10" fillId="0" borderId="0"/>
    <xf numFmtId="239" fontId="10" fillId="0" borderId="0"/>
    <xf numFmtId="239" fontId="10" fillId="0" borderId="0"/>
    <xf numFmtId="239" fontId="10" fillId="0" borderId="0"/>
    <xf numFmtId="239" fontId="10" fillId="0" borderId="0"/>
    <xf numFmtId="0" fontId="6" fillId="0" borderId="0"/>
    <xf numFmtId="0" fontId="6" fillId="0" borderId="0"/>
    <xf numFmtId="0" fontId="6"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10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10" fillId="0" borderId="0"/>
    <xf numFmtId="239" fontId="10" fillId="0" borderId="0"/>
    <xf numFmtId="239" fontId="10" fillId="0" borderId="0"/>
    <xf numFmtId="239" fontId="10" fillId="0" borderId="0"/>
    <xf numFmtId="0" fontId="39" fillId="0" borderId="0"/>
    <xf numFmtId="0" fontId="39" fillId="0" borderId="0"/>
    <xf numFmtId="0" fontId="10" fillId="0" borderId="0">
      <alignment wrapText="1"/>
    </xf>
    <xf numFmtId="0" fontId="10" fillId="0" borderId="0">
      <alignment wrapText="1"/>
    </xf>
    <xf numFmtId="0" fontId="10" fillId="0" borderId="0">
      <alignment wrapText="1"/>
    </xf>
    <xf numFmtId="0" fontId="39" fillId="0" borderId="0"/>
    <xf numFmtId="0" fontId="3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6" fillId="0" borderId="0"/>
    <xf numFmtId="239" fontId="10" fillId="0" borderId="0"/>
    <xf numFmtId="0" fontId="99" fillId="0" borderId="0"/>
    <xf numFmtId="0" fontId="10" fillId="0" borderId="0">
      <alignment wrapText="1"/>
    </xf>
    <xf numFmtId="239" fontId="10" fillId="0" borderId="0"/>
    <xf numFmtId="239" fontId="10" fillId="0" borderId="0"/>
    <xf numFmtId="239" fontId="10" fillId="0" borderId="0"/>
    <xf numFmtId="0" fontId="6" fillId="0" borderId="0"/>
    <xf numFmtId="0" fontId="6" fillId="0" borderId="0"/>
    <xf numFmtId="0" fontId="6" fillId="0" borderId="0"/>
    <xf numFmtId="239" fontId="10" fillId="0" borderId="0"/>
    <xf numFmtId="239" fontId="10" fillId="0" borderId="0"/>
    <xf numFmtId="0" fontId="6" fillId="0" borderId="0"/>
    <xf numFmtId="0" fontId="6" fillId="0" borderId="0"/>
    <xf numFmtId="0" fontId="6"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10" fillId="0" borderId="0">
      <alignment wrapText="1"/>
    </xf>
    <xf numFmtId="0" fontId="99"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239"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0" fillId="0" borderId="0"/>
    <xf numFmtId="0" fontId="10" fillId="0" borderId="0"/>
    <xf numFmtId="0" fontId="32" fillId="0" borderId="0"/>
    <xf numFmtId="0" fontId="17"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6" fillId="0" borderId="0"/>
    <xf numFmtId="0" fontId="99" fillId="0" borderId="0"/>
    <xf numFmtId="0" fontId="10" fillId="0" borderId="0"/>
    <xf numFmtId="0" fontId="10" fillId="0" borderId="0"/>
    <xf numFmtId="0" fontId="10" fillId="0" borderId="0"/>
    <xf numFmtId="0" fontId="10" fillId="0" borderId="0"/>
    <xf numFmtId="0" fontId="10" fillId="0" borderId="0"/>
    <xf numFmtId="0" fontId="17" fillId="0" borderId="0"/>
    <xf numFmtId="0" fontId="17" fillId="0" borderId="0"/>
    <xf numFmtId="239" fontId="10" fillId="0" borderId="0"/>
    <xf numFmtId="0" fontId="10" fillId="0" borderId="0"/>
    <xf numFmtId="0" fontId="99" fillId="0" borderId="0"/>
    <xf numFmtId="0" fontId="99" fillId="0" borderId="0"/>
    <xf numFmtId="0" fontId="99" fillId="0" borderId="0"/>
    <xf numFmtId="0" fontId="99"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75" fillId="0" borderId="0"/>
    <xf numFmtId="257" fontId="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0" fillId="0" borderId="0"/>
    <xf numFmtId="0" fontId="6" fillId="0" borderId="0"/>
    <xf numFmtId="0" fontId="10"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6" fillId="0" borderId="0"/>
    <xf numFmtId="0" fontId="6" fillId="0" borderId="0"/>
    <xf numFmtId="0" fontId="6" fillId="0" borderId="0"/>
    <xf numFmtId="0" fontId="99" fillId="0" borderId="0"/>
    <xf numFmtId="0" fontId="6" fillId="0" borderId="0"/>
    <xf numFmtId="0" fontId="99" fillId="0" borderId="0"/>
    <xf numFmtId="0" fontId="99" fillId="0" borderId="0"/>
    <xf numFmtId="0" fontId="99" fillId="0" borderId="0"/>
    <xf numFmtId="0" fontId="99" fillId="0" borderId="0"/>
    <xf numFmtId="0" fontId="99" fillId="0" borderId="0"/>
    <xf numFmtId="0" fontId="10" fillId="0" borderId="0"/>
    <xf numFmtId="0" fontId="99"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6" fillId="0" borderId="0"/>
    <xf numFmtId="0" fontId="6" fillId="0" borderId="0"/>
    <xf numFmtId="0" fontId="6" fillId="0" borderId="0"/>
    <xf numFmtId="0" fontId="99" fillId="0" borderId="0"/>
    <xf numFmtId="0" fontId="99" fillId="0" borderId="0"/>
    <xf numFmtId="0" fontId="99" fillId="0" borderId="0"/>
    <xf numFmtId="0" fontId="99" fillId="0" borderId="0"/>
    <xf numFmtId="0" fontId="99" fillId="0" borderId="0"/>
    <xf numFmtId="257" fontId="6" fillId="0" borderId="0"/>
    <xf numFmtId="0" fontId="17" fillId="0" borderId="0"/>
    <xf numFmtId="0" fontId="10" fillId="0" borderId="0"/>
    <xf numFmtId="0" fontId="10" fillId="0" borderId="0"/>
    <xf numFmtId="0" fontId="106" fillId="0" borderId="0"/>
    <xf numFmtId="0" fontId="6" fillId="0" borderId="0"/>
    <xf numFmtId="0" fontId="99" fillId="0" borderId="0"/>
    <xf numFmtId="258" fontId="106" fillId="0" borderId="0" applyFont="0" applyFill="0" applyBorder="0" applyAlignment="0" applyProtection="0">
      <alignment horizontal="right"/>
    </xf>
    <xf numFmtId="258" fontId="106" fillId="0" borderId="0" applyFont="0" applyFill="0" applyBorder="0" applyAlignment="0" applyProtection="0">
      <alignment horizontal="right"/>
    </xf>
    <xf numFmtId="258" fontId="106" fillId="0" borderId="0" applyFont="0" applyFill="0" applyBorder="0" applyAlignment="0" applyProtection="0">
      <alignment horizontal="right"/>
    </xf>
    <xf numFmtId="258" fontId="106" fillId="0" borderId="0" applyFont="0" applyFill="0" applyBorder="0" applyAlignment="0" applyProtection="0">
      <alignment horizontal="right"/>
    </xf>
    <xf numFmtId="258" fontId="106" fillId="0" borderId="0" applyFont="0" applyFill="0" applyBorder="0" applyAlignment="0" applyProtection="0">
      <alignment horizontal="right"/>
    </xf>
    <xf numFmtId="258" fontId="106" fillId="0" borderId="0" applyFont="0" applyFill="0" applyBorder="0" applyAlignment="0" applyProtection="0">
      <alignment horizontal="right"/>
    </xf>
    <xf numFmtId="258" fontId="106" fillId="0" borderId="0" applyFont="0" applyFill="0" applyBorder="0" applyAlignment="0" applyProtection="0">
      <alignment horizontal="right"/>
    </xf>
    <xf numFmtId="258" fontId="106" fillId="0" borderId="0" applyFont="0" applyFill="0" applyBorder="0" applyAlignment="0" applyProtection="0">
      <alignment horizontal="right"/>
    </xf>
    <xf numFmtId="0" fontId="157" fillId="0" borderId="0"/>
    <xf numFmtId="0" fontId="10" fillId="0" borderId="0"/>
    <xf numFmtId="0" fontId="158" fillId="0" borderId="0"/>
    <xf numFmtId="259" fontId="106" fillId="0" borderId="0" applyFont="0" applyFill="0" applyBorder="0" applyAlignment="0" applyProtection="0"/>
    <xf numFmtId="0" fontId="84" fillId="35" borderId="63" applyNumberFormat="0" applyFont="0" applyAlignment="0" applyProtection="0"/>
    <xf numFmtId="0" fontId="6" fillId="35" borderId="63" applyNumberFormat="0" applyFont="0" applyAlignment="0" applyProtection="0"/>
    <xf numFmtId="0" fontId="39" fillId="35" borderId="63" applyNumberFormat="0" applyFont="0" applyAlignment="0" applyProtection="0"/>
    <xf numFmtId="0" fontId="6" fillId="35" borderId="63" applyNumberFormat="0" applyFont="0" applyAlignment="0" applyProtection="0"/>
    <xf numFmtId="0" fontId="39"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84" fillId="35" borderId="63" applyNumberFormat="0" applyFont="0" applyAlignment="0" applyProtection="0"/>
    <xf numFmtId="0" fontId="6" fillId="35" borderId="63" applyNumberFormat="0" applyFont="0" applyAlignment="0" applyProtection="0"/>
    <xf numFmtId="0" fontId="84" fillId="35" borderId="63" applyNumberFormat="0" applyFont="0" applyAlignment="0" applyProtection="0"/>
    <xf numFmtId="0" fontId="6" fillId="35" borderId="63" applyNumberFormat="0" applyFont="0" applyAlignment="0" applyProtection="0"/>
    <xf numFmtId="0" fontId="84" fillId="35" borderId="63" applyNumberFormat="0" applyFont="0" applyAlignment="0" applyProtection="0"/>
    <xf numFmtId="0" fontId="6" fillId="35" borderId="63" applyNumberFormat="0" applyFont="0" applyAlignment="0" applyProtection="0"/>
    <xf numFmtId="0" fontId="84"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0" fillId="0" borderId="0" applyBorder="0" applyProtection="0">
      <alignment horizontal="right"/>
    </xf>
    <xf numFmtId="260" fontId="161" fillId="78" borderId="0" applyBorder="0" applyProtection="0">
      <alignment horizontal="right"/>
    </xf>
    <xf numFmtId="260" fontId="162" fillId="0" borderId="33" applyBorder="0"/>
    <xf numFmtId="260" fontId="160" fillId="0" borderId="0" applyBorder="0" applyProtection="0">
      <alignment horizontal="right"/>
    </xf>
    <xf numFmtId="261" fontId="160" fillId="0" borderId="0" applyBorder="0" applyProtection="0">
      <alignment horizontal="right"/>
    </xf>
    <xf numFmtId="261" fontId="163" fillId="78" borderId="0" applyProtection="0">
      <alignment horizontal="right"/>
    </xf>
    <xf numFmtId="37" fontId="77" fillId="0" borderId="0" applyFill="0" applyBorder="0" applyProtection="0">
      <alignment horizontal="right"/>
    </xf>
    <xf numFmtId="192" fontId="79" fillId="0" borderId="0" applyFont="0" applyFill="0" applyBorder="0" applyProtection="0">
      <alignment horizontal="right"/>
    </xf>
    <xf numFmtId="262" fontId="160" fillId="0" borderId="0" applyFill="0" applyBorder="0" applyProtection="0"/>
    <xf numFmtId="0" fontId="93" fillId="65" borderId="0">
      <alignment horizontal="right"/>
    </xf>
    <xf numFmtId="0" fontId="10" fillId="0" borderId="0">
      <alignment horizontal="right"/>
    </xf>
    <xf numFmtId="0" fontId="164" fillId="33" borderId="60" applyNumberFormat="0" applyAlignment="0" applyProtection="0"/>
    <xf numFmtId="0" fontId="164" fillId="33" borderId="60" applyNumberFormat="0" applyAlignment="0" applyProtection="0"/>
    <xf numFmtId="0" fontId="164" fillId="33" borderId="60" applyNumberFormat="0" applyAlignment="0" applyProtection="0"/>
    <xf numFmtId="0" fontId="164" fillId="33" borderId="60" applyNumberFormat="0" applyAlignment="0" applyProtection="0"/>
    <xf numFmtId="0" fontId="164" fillId="33" borderId="60" applyNumberFormat="0" applyAlignment="0" applyProtection="0"/>
    <xf numFmtId="0" fontId="67" fillId="33" borderId="60" applyNumberFormat="0" applyAlignment="0" applyProtection="0"/>
    <xf numFmtId="0" fontId="67" fillId="33" borderId="60" applyNumberFormat="0" applyAlignment="0" applyProtection="0"/>
    <xf numFmtId="0" fontId="165" fillId="0" borderId="0" applyProtection="0">
      <alignment horizontal="left"/>
    </xf>
    <xf numFmtId="0" fontId="165" fillId="0" borderId="0" applyFill="0" applyBorder="0" applyProtection="0">
      <alignment horizontal="left"/>
    </xf>
    <xf numFmtId="0" fontId="166" fillId="0" borderId="0" applyFill="0" applyBorder="0" applyProtection="0">
      <alignment horizontal="left"/>
    </xf>
    <xf numFmtId="1" fontId="167" fillId="0" borderId="0" applyProtection="0">
      <alignment horizontal="right" vertical="center"/>
    </xf>
    <xf numFmtId="241" fontId="168" fillId="0" borderId="5">
      <alignment vertical="center"/>
    </xf>
    <xf numFmtId="2" fontId="96" fillId="0" borderId="0"/>
    <xf numFmtId="237" fontId="169" fillId="0" borderId="0" applyFill="0" applyBorder="0" applyAlignment="0" applyProtection="0"/>
    <xf numFmtId="173" fontId="10" fillId="0" borderId="0" applyFont="0" applyFill="0" applyBorder="0" applyAlignment="0" applyProtection="0"/>
    <xf numFmtId="263" fontId="78" fillId="0" borderId="0" applyFont="0" applyFill="0" applyBorder="0" applyAlignment="0" applyProtection="0"/>
    <xf numFmtId="264" fontId="170" fillId="65" borderId="34" applyFill="0" applyBorder="0" applyAlignment="0" applyProtection="0">
      <alignment horizontal="right"/>
      <protection locked="0"/>
    </xf>
    <xf numFmtId="265" fontId="170" fillId="70" borderId="0" applyFill="0" applyBorder="0" applyAlignment="0" applyProtection="0">
      <protection hidden="1"/>
    </xf>
    <xf numFmtId="10" fontId="10" fillId="0" borderId="0" applyFont="0" applyFill="0" applyBorder="0" applyAlignment="0" applyProtection="0"/>
    <xf numFmtId="10" fontId="10" fillId="0" borderId="0" applyFont="0" applyFill="0" applyBorder="0" applyAlignment="0" applyProtection="0"/>
    <xf numFmtId="266" fontId="160" fillId="0" borderId="0" applyBorder="0" applyProtection="0">
      <alignment horizontal="right"/>
    </xf>
    <xf numFmtId="266" fontId="161" fillId="78" borderId="0" applyProtection="0">
      <alignment horizontal="right"/>
    </xf>
    <xf numFmtId="266" fontId="160" fillId="0" borderId="0" applyFont="0" applyBorder="0" applyProtection="0">
      <alignment horizontal="right"/>
    </xf>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6" fillId="0" borderId="0" applyFont="0" applyFill="0" applyBorder="0" applyProtection="0">
      <alignment horizontal="right"/>
    </xf>
    <xf numFmtId="9" fontId="10" fillId="0" borderId="0"/>
    <xf numFmtId="268" fontId="10" fillId="0" borderId="0" applyFill="0" applyBorder="0">
      <alignment horizontal="right"/>
      <protection locked="0"/>
    </xf>
    <xf numFmtId="1" fontId="82" fillId="0" borderId="0"/>
    <xf numFmtId="251" fontId="10" fillId="0" borderId="0">
      <protection locked="0"/>
    </xf>
    <xf numFmtId="237" fontId="10" fillId="0" borderId="0" applyFont="0" applyFill="0" applyBorder="0" applyAlignment="0" applyProtection="0"/>
    <xf numFmtId="210" fontId="78" fillId="0" borderId="0" applyFill="0" applyBorder="0" applyAlignment="0"/>
    <xf numFmtId="211" fontId="78" fillId="0" borderId="0" applyFill="0" applyBorder="0" applyAlignment="0"/>
    <xf numFmtId="210" fontId="78" fillId="0" borderId="0" applyFill="0" applyBorder="0" applyAlignment="0"/>
    <xf numFmtId="212" fontId="10" fillId="0" borderId="0" applyFill="0" applyBorder="0" applyAlignment="0"/>
    <xf numFmtId="211" fontId="78" fillId="0" borderId="0" applyFill="0" applyBorder="0" applyAlignment="0"/>
    <xf numFmtId="10" fontId="96" fillId="0" borderId="0"/>
    <xf numFmtId="10" fontId="96" fillId="73" borderId="0"/>
    <xf numFmtId="9" fontId="96" fillId="0" borderId="0" applyFont="0" applyFill="0" applyBorder="0" applyAlignment="0" applyProtection="0"/>
    <xf numFmtId="171" fontId="17" fillId="0" borderId="0"/>
    <xf numFmtId="269" fontId="171" fillId="70" borderId="0" applyBorder="0" applyAlignment="0">
      <protection hidden="1"/>
    </xf>
    <xf numFmtId="1" fontId="171" fillId="70" borderId="0">
      <alignment horizontal="center"/>
    </xf>
    <xf numFmtId="0" fontId="99" fillId="0" borderId="0" applyNumberFormat="0" applyFont="0" applyFill="0" applyBorder="0" applyAlignment="0" applyProtection="0">
      <alignment horizontal="left"/>
    </xf>
    <xf numFmtId="15" fontId="99" fillId="0" borderId="0" applyFont="0" applyFill="0" applyBorder="0" applyAlignment="0" applyProtection="0"/>
    <xf numFmtId="4" fontId="99" fillId="0" borderId="0" applyFont="0" applyFill="0" applyBorder="0" applyAlignment="0" applyProtection="0"/>
    <xf numFmtId="0" fontId="145" fillId="0" borderId="68">
      <alignment horizontal="center"/>
    </xf>
    <xf numFmtId="3" fontId="99" fillId="0" borderId="0" applyFont="0" applyFill="0" applyBorder="0" applyAlignment="0" applyProtection="0"/>
    <xf numFmtId="0" fontId="99" fillId="79" borderId="0" applyNumberFormat="0" applyFont="0" applyBorder="0" applyAlignment="0" applyProtection="0"/>
    <xf numFmtId="0" fontId="99" fillId="0" borderId="0">
      <alignment horizontal="right"/>
      <protection locked="0"/>
    </xf>
    <xf numFmtId="233" fontId="172" fillId="0" borderId="0" applyNumberFormat="0" applyFill="0" applyBorder="0" applyAlignment="0" applyProtection="0">
      <alignment horizontal="left"/>
    </xf>
    <xf numFmtId="0" fontId="173" fillId="68" borderId="0"/>
    <xf numFmtId="0" fontId="82" fillId="0" borderId="0" applyNumberFormat="0" applyFill="0" applyBorder="0" applyProtection="0">
      <alignment horizontal="right" vertical="center"/>
    </xf>
    <xf numFmtId="0" fontId="174" fillId="0" borderId="81">
      <alignment vertical="center"/>
    </xf>
    <xf numFmtId="270" fontId="10" fillId="0" borderId="0" applyFill="0" applyBorder="0">
      <alignment horizontal="right"/>
      <protection hidden="1"/>
    </xf>
    <xf numFmtId="0" fontId="175" fillId="67" borderId="34">
      <alignment horizontal="center" vertical="center" wrapText="1"/>
      <protection hidden="1"/>
    </xf>
    <xf numFmtId="0" fontId="99" fillId="80" borderId="82"/>
    <xf numFmtId="0" fontId="78" fillId="81" borderId="0" applyNumberFormat="0" applyFont="0" applyBorder="0" applyAlignment="0" applyProtection="0"/>
    <xf numFmtId="167" fontId="176" fillId="0" borderId="0" applyFill="0" applyBorder="0" applyAlignment="0" applyProtection="0"/>
    <xf numFmtId="168" fontId="177" fillId="0" borderId="0"/>
    <xf numFmtId="0" fontId="106" fillId="0" borderId="0"/>
    <xf numFmtId="0" fontId="178" fillId="0" borderId="0">
      <alignment horizontal="right"/>
    </xf>
    <xf numFmtId="0" fontId="113" fillId="0" borderId="0">
      <alignment horizontal="left"/>
    </xf>
    <xf numFmtId="237" fontId="179" fillId="0" borderId="76"/>
    <xf numFmtId="271" fontId="86" fillId="75" borderId="0" applyFont="0" applyBorder="0"/>
    <xf numFmtId="0" fontId="180" fillId="0" borderId="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10" fillId="0" borderId="0">
      <alignment vertical="top"/>
    </xf>
    <xf numFmtId="168" fontId="10" fillId="0" borderId="0" applyFont="0" applyFill="0" applyBorder="0" applyAlignment="0" applyProtection="0"/>
    <xf numFmtId="0" fontId="35" fillId="0" borderId="0">
      <alignment vertical="top"/>
    </xf>
    <xf numFmtId="0" fontId="78" fillId="0" borderId="0">
      <alignment vertical="top"/>
    </xf>
    <xf numFmtId="0" fontId="78"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8"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8"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9" fontId="10" fillId="0" borderId="0" applyFont="0" applyFill="0" applyBorder="0" applyAlignment="0" applyProtection="0"/>
    <xf numFmtId="0" fontId="78"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81" fillId="81" borderId="34" applyNumberFormat="0" applyProtection="0">
      <alignment horizontal="center" vertical="center"/>
    </xf>
    <xf numFmtId="0" fontId="78" fillId="0" borderId="0">
      <alignment vertical="top"/>
    </xf>
    <xf numFmtId="0" fontId="9" fillId="81" borderId="34" applyNumberFormat="0" applyProtection="0">
      <alignment horizontal="center" vertical="center" wrapText="1"/>
    </xf>
    <xf numFmtId="0" fontId="9" fillId="81" borderId="34" applyNumberFormat="0" applyProtection="0">
      <alignment horizontal="center" vertical="center"/>
    </xf>
    <xf numFmtId="0" fontId="9" fillId="81" borderId="34" applyNumberFormat="0" applyProtection="0">
      <alignment horizontal="center" vertical="center" wrapText="1"/>
    </xf>
    <xf numFmtId="0" fontId="182" fillId="0" borderId="0" applyNumberFormat="0" applyFill="0" applyBorder="0" applyAlignment="0" applyProtection="0"/>
    <xf numFmtId="0" fontId="9" fillId="60" borderId="34" applyNumberFormat="0" applyProtection="0">
      <alignment horizontal="left" vertical="center" wrapText="1"/>
    </xf>
    <xf numFmtId="0" fontId="78" fillId="0" borderId="0">
      <alignment vertical="top"/>
    </xf>
    <xf numFmtId="0" fontId="78" fillId="0" borderId="0">
      <alignment vertical="top"/>
    </xf>
    <xf numFmtId="0" fontId="45" fillId="0" borderId="0" applyNumberFormat="0" applyFill="0" applyBorder="0" applyAlignment="0" applyProtection="0"/>
    <xf numFmtId="257" fontId="9" fillId="82" borderId="34" applyNumberFormat="0" applyProtection="0">
      <alignment horizontal="center" vertical="center" wrapText="1"/>
    </xf>
    <xf numFmtId="0" fontId="10" fillId="25" borderId="34" applyNumberFormat="0" applyProtection="0">
      <alignment horizontal="left" vertical="center" wrapText="1"/>
    </xf>
    <xf numFmtId="0" fontId="78" fillId="0" borderId="0">
      <alignment vertical="top"/>
    </xf>
    <xf numFmtId="0" fontId="9" fillId="60" borderId="34" applyNumberFormat="0" applyProtection="0">
      <alignment horizontal="left" vertical="center" wrapText="1"/>
    </xf>
    <xf numFmtId="0" fontId="78" fillId="0" borderId="0">
      <alignment vertical="top"/>
    </xf>
    <xf numFmtId="0" fontId="78" fillId="0" borderId="0">
      <alignment vertical="top"/>
    </xf>
    <xf numFmtId="0" fontId="183" fillId="83" borderId="0" applyNumberFormat="0" applyBorder="0" applyAlignment="0" applyProtection="0"/>
    <xf numFmtId="0" fontId="78" fillId="0" borderId="0">
      <alignment vertical="top"/>
    </xf>
    <xf numFmtId="0" fontId="78" fillId="0" borderId="0">
      <alignment vertical="top"/>
    </xf>
    <xf numFmtId="0" fontId="78" fillId="0" borderId="0">
      <alignment vertical="top"/>
    </xf>
    <xf numFmtId="170" fontId="77"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185" fontId="10"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169" fontId="10"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272" fontId="96"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272" fontId="96"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17" fillId="0" borderId="0" applyNumberFormat="0" applyBorder="0" applyAlignment="0"/>
    <xf numFmtId="0" fontId="184" fillId="0" borderId="0" applyNumberFormat="0" applyBorder="0" applyAlignment="0"/>
    <xf numFmtId="0" fontId="185" fillId="0" borderId="0" applyNumberFormat="0" applyBorder="0" applyAlignment="0"/>
    <xf numFmtId="0" fontId="95" fillId="0" borderId="0" applyNumberFormat="0" applyFill="0" applyBorder="0" applyProtection="0">
      <alignment horizontal="left" vertical="center"/>
    </xf>
    <xf numFmtId="0" fontId="95" fillId="0" borderId="33" applyNumberFormat="0" applyFill="0" applyProtection="0">
      <alignment horizontal="left" vertical="center"/>
    </xf>
    <xf numFmtId="273" fontId="86" fillId="84" borderId="0" applyNumberFormat="0" applyFont="0" applyBorder="0">
      <alignment horizontal="center" vertical="center"/>
      <protection locked="0"/>
    </xf>
    <xf numFmtId="9" fontId="10" fillId="0" borderId="0"/>
    <xf numFmtId="0" fontId="97" fillId="0" borderId="0" applyFill="0" applyBorder="0" applyProtection="0">
      <alignment horizontal="center" vertical="center"/>
    </xf>
    <xf numFmtId="0" fontId="186" fillId="0" borderId="0" applyBorder="0" applyProtection="0">
      <alignment vertical="center"/>
    </xf>
    <xf numFmtId="171" fontId="10" fillId="0" borderId="5" applyBorder="0" applyProtection="0">
      <alignment horizontal="right" vertical="center"/>
    </xf>
    <xf numFmtId="0" fontId="187" fillId="85" borderId="0" applyBorder="0" applyProtection="0">
      <alignment horizontal="centerContinuous" vertical="center"/>
    </xf>
    <xf numFmtId="0" fontId="187" fillId="83" borderId="5" applyBorder="0" applyProtection="0">
      <alignment horizontal="centerContinuous" vertical="center"/>
    </xf>
    <xf numFmtId="0" fontId="188" fillId="0" borderId="0"/>
    <xf numFmtId="0" fontId="97" fillId="0" borderId="0" applyFill="0" applyBorder="0" applyProtection="0"/>
    <xf numFmtId="0" fontId="158" fillId="0" borderId="0"/>
    <xf numFmtId="0" fontId="189" fillId="0" borderId="0" applyFill="0" applyBorder="0" applyProtection="0">
      <alignment horizontal="left"/>
    </xf>
    <xf numFmtId="0" fontId="190" fillId="0" borderId="0" applyFill="0" applyBorder="0" applyProtection="0">
      <alignment horizontal="left" vertical="top"/>
    </xf>
    <xf numFmtId="0" fontId="191" fillId="0" borderId="0">
      <alignment horizontal="centerContinuous"/>
    </xf>
    <xf numFmtId="241" fontId="10" fillId="25" borderId="83" applyNumberFormat="0" applyAlignment="0">
      <alignment vertical="center"/>
    </xf>
    <xf numFmtId="241" fontId="192" fillId="86" borderId="84" applyNumberFormat="0" applyBorder="0" applyAlignment="0" applyProtection="0">
      <alignment vertical="center"/>
    </xf>
    <xf numFmtId="241" fontId="10" fillId="25" borderId="83" applyNumberFormat="0" applyProtection="0">
      <alignment horizontal="centerContinuous" vertical="center"/>
    </xf>
    <xf numFmtId="241" fontId="193" fillId="87" borderId="0" applyNumberFormat="0" applyBorder="0" applyAlignment="0" applyProtection="0">
      <alignment vertical="center"/>
    </xf>
    <xf numFmtId="241" fontId="10" fillId="86" borderId="0" applyBorder="0" applyAlignment="0" applyProtection="0">
      <alignment vertical="center"/>
    </xf>
    <xf numFmtId="49" fontId="77" fillId="0" borderId="5">
      <alignment vertical="center"/>
    </xf>
    <xf numFmtId="0" fontId="194" fillId="0" borderId="0"/>
    <xf numFmtId="0" fontId="195" fillId="0" borderId="0"/>
    <xf numFmtId="49" fontId="17" fillId="0" borderId="0" applyFill="0" applyBorder="0" applyAlignment="0"/>
    <xf numFmtId="274" fontId="78" fillId="0" borderId="0" applyFill="0" applyBorder="0" applyAlignment="0"/>
    <xf numFmtId="275" fontId="78" fillId="0" borderId="0" applyFill="0" applyBorder="0" applyAlignment="0"/>
    <xf numFmtId="0" fontId="81" fillId="0" borderId="0" applyNumberFormat="0" applyFont="0" applyFill="0" applyBorder="0" applyProtection="0">
      <alignment horizontal="left" vertical="top" wrapText="1"/>
    </xf>
    <xf numFmtId="18" fontId="106" fillId="0" borderId="0" applyFill="0" applyBorder="0" applyAlignment="0" applyProtection="0"/>
    <xf numFmtId="0" fontId="78" fillId="0" borderId="0" applyNumberFormat="0" applyFill="0" applyBorder="0" applyAlignment="0" applyProtection="0"/>
    <xf numFmtId="0" fontId="82" fillId="0" borderId="0" applyNumberFormat="0" applyFill="0" applyBorder="0" applyAlignment="0" applyProtection="0"/>
    <xf numFmtId="40" fontId="196" fillId="0" borderId="0"/>
    <xf numFmtId="0" fontId="197" fillId="0" borderId="0" applyNumberFormat="0" applyBorder="0" applyAlignment="0" applyProtection="0"/>
    <xf numFmtId="0" fontId="197" fillId="0" borderId="0" applyNumberFormat="0" applyBorder="0" applyAlignment="0" applyProtection="0"/>
    <xf numFmtId="0" fontId="198" fillId="0" borderId="0">
      <alignment horizontal="left"/>
    </xf>
    <xf numFmtId="276" fontId="199" fillId="83" borderId="0" applyNumberFormat="0" applyProtection="0">
      <alignment horizontal="left" vertical="center"/>
    </xf>
    <xf numFmtId="0" fontId="200" fillId="0" borderId="0" applyNumberFormat="0" applyProtection="0">
      <alignment horizontal="left" vertical="center"/>
    </xf>
    <xf numFmtId="0" fontId="99" fillId="0" borderId="0" applyBorder="0"/>
    <xf numFmtId="1" fontId="78" fillId="72" borderId="0" applyNumberFormat="0" applyFont="0" applyBorder="0" applyProtection="0">
      <alignment horizontal="left"/>
    </xf>
    <xf numFmtId="277" fontId="10" fillId="0" borderId="0" applyNumberFormat="0" applyFill="0" applyBorder="0" applyProtection="0">
      <alignment vertical="top"/>
    </xf>
    <xf numFmtId="0" fontId="3"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201" fillId="0" borderId="64" applyNumberFormat="0" applyFill="0" applyAlignment="0" applyProtection="0"/>
    <xf numFmtId="39" fontId="10" fillId="0" borderId="65">
      <protection locked="0"/>
    </xf>
    <xf numFmtId="165" fontId="191" fillId="0" borderId="65" applyFill="0" applyAlignment="0" applyProtection="0"/>
    <xf numFmtId="171" fontId="83" fillId="0" borderId="85"/>
    <xf numFmtId="0" fontId="202" fillId="0" borderId="0">
      <alignment horizontal="fill"/>
    </xf>
    <xf numFmtId="278" fontId="171" fillId="70" borderId="11" applyBorder="0">
      <alignment horizontal="right" vertical="center"/>
      <protection locked="0"/>
    </xf>
    <xf numFmtId="167" fontId="10" fillId="0" borderId="0" applyFont="0" applyFill="0" applyBorder="0" applyAlignment="0" applyProtection="0"/>
    <xf numFmtId="279" fontId="10" fillId="0" borderId="0" applyFont="0" applyFill="0" applyBorder="0" applyAlignment="0" applyProtection="0"/>
    <xf numFmtId="167" fontId="10" fillId="0" borderId="0" applyFont="0" applyFill="0" applyBorder="0" applyAlignment="0" applyProtection="0"/>
    <xf numFmtId="169" fontId="10" fillId="0" borderId="0" applyFont="0" applyFill="0" applyBorder="0" applyAlignment="0" applyProtection="0"/>
    <xf numFmtId="277" fontId="203" fillId="86" borderId="0" applyNumberFormat="0" applyBorder="0" applyProtection="0">
      <alignment horizontal="centerContinuous" vertical="center"/>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204" fillId="0" borderId="0"/>
    <xf numFmtId="1" fontId="204" fillId="0" borderId="0"/>
    <xf numFmtId="280" fontId="96" fillId="0" borderId="0" applyFont="0" applyFill="0" applyBorder="0" applyProtection="0">
      <alignment horizontal="right"/>
    </xf>
    <xf numFmtId="281" fontId="10" fillId="0" borderId="0"/>
    <xf numFmtId="282" fontId="160" fillId="0" borderId="0" applyFill="0" applyBorder="0" applyProtection="0"/>
    <xf numFmtId="0" fontId="10" fillId="0" borderId="0">
      <alignment horizontal="center"/>
    </xf>
    <xf numFmtId="283" fontId="77" fillId="0" borderId="5">
      <alignment horizontal="right"/>
    </xf>
    <xf numFmtId="284" fontId="10" fillId="0" borderId="0" applyFont="0" applyFill="0" applyBorder="0" applyAlignment="0" applyProtection="0"/>
    <xf numFmtId="285" fontId="88" fillId="0" borderId="0" applyFont="0" applyFill="0" applyBorder="0" applyProtection="0">
      <alignment horizontal="right"/>
    </xf>
    <xf numFmtId="0" fontId="10" fillId="0" borderId="0"/>
    <xf numFmtId="43" fontId="10" fillId="0" borderId="0" applyFont="0" applyFill="0" applyBorder="0" applyAlignment="0" applyProtection="0"/>
    <xf numFmtId="257" fontId="10" fillId="0" borderId="0"/>
    <xf numFmtId="0" fontId="43"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1"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03" fontId="10" fillId="0" borderId="88">
      <alignment horizontal="right"/>
    </xf>
    <xf numFmtId="204" fontId="86" fillId="0" borderId="88">
      <alignment horizontal="right"/>
    </xf>
    <xf numFmtId="204" fontId="86" fillId="0" borderId="88" applyFill="0">
      <alignment horizontal="right"/>
    </xf>
    <xf numFmtId="3" fontId="10" fillId="0" borderId="88" applyFill="0">
      <alignment horizontal="right"/>
    </xf>
    <xf numFmtId="205" fontId="86" fillId="0" borderId="88" applyFill="0">
      <alignment horizontal="right"/>
    </xf>
    <xf numFmtId="207" fontId="10" fillId="0" borderId="88">
      <alignment horizontal="right"/>
      <protection locked="0"/>
    </xf>
    <xf numFmtId="165" fontId="86" fillId="0" borderId="88" applyNumberFormat="0" applyFont="0" applyBorder="0" applyProtection="0">
      <alignment horizontal="right"/>
    </xf>
    <xf numFmtId="1" fontId="92" fillId="64" borderId="89" applyNumberFormat="0" applyBorder="0" applyAlignment="0">
      <alignment horizontal="center" vertical="top" wrapText="1"/>
      <protection hidden="1"/>
    </xf>
    <xf numFmtId="0" fontId="95" fillId="0" borderId="86" applyNumberFormat="0" applyFill="0" applyAlignment="0" applyProtection="0"/>
    <xf numFmtId="0" fontId="81" fillId="0" borderId="86" applyNumberFormat="0" applyFont="0" applyFill="0" applyAlignment="0" applyProtection="0"/>
    <xf numFmtId="0" fontId="81" fillId="0" borderId="89" applyNumberFormat="0" applyFont="0" applyFill="0" applyAlignment="0" applyProtection="0"/>
    <xf numFmtId="229" fontId="79" fillId="65" borderId="87" applyFont="0" applyFill="0" applyBorder="0" applyAlignment="0" applyProtection="0"/>
    <xf numFmtId="231" fontId="83" fillId="0" borderId="86" applyFont="0" applyFill="0" applyBorder="0" applyAlignment="0" applyProtection="0"/>
    <xf numFmtId="235" fontId="99" fillId="68" borderId="89">
      <alignment horizontal="left"/>
    </xf>
    <xf numFmtId="2" fontId="147" fillId="0" borderId="86"/>
    <xf numFmtId="14" fontId="83" fillId="0" borderId="86"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71" fontId="10" fillId="0" borderId="86" applyBorder="0" applyProtection="0">
      <alignment horizontal="right" vertical="center"/>
    </xf>
    <xf numFmtId="43" fontId="6" fillId="0" borderId="0" applyFont="0" applyFill="0" applyBorder="0" applyAlignment="0" applyProtection="0"/>
    <xf numFmtId="0" fontId="187" fillId="83" borderId="86" applyBorder="0" applyProtection="0">
      <alignment horizontal="centerContinuous" vertical="center"/>
    </xf>
    <xf numFmtId="49" fontId="77" fillId="0" borderId="86">
      <alignment vertical="center"/>
    </xf>
    <xf numFmtId="278" fontId="171" fillId="70" borderId="89" applyBorder="0">
      <alignment horizontal="right" vertical="center"/>
      <protection locked="0"/>
    </xf>
    <xf numFmtId="283" fontId="77" fillId="0" borderId="86">
      <alignment horizontal="right"/>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45" fillId="73" borderId="92">
      <alignment horizontal="left" vertical="center" wrapText="1"/>
    </xf>
    <xf numFmtId="166" fontId="111" fillId="0" borderId="91">
      <protection locked="0"/>
    </xf>
    <xf numFmtId="208" fontId="88" fillId="63" borderId="9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41" fontId="192" fillId="86" borderId="93" applyNumberFormat="0" applyBorder="0" applyAlignment="0" applyProtection="0">
      <alignment vertical="center"/>
    </xf>
    <xf numFmtId="171" fontId="83" fillId="0" borderId="94"/>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5" fillId="21" borderId="125" applyNumberFormat="0" applyAlignment="0" applyProtection="0"/>
    <xf numFmtId="0" fontId="22" fillId="0" borderId="126" applyNumberFormat="0" applyFill="0" applyAlignment="0" applyProtection="0"/>
    <xf numFmtId="0" fontId="23" fillId="8" borderId="125" applyNumberFormat="0" applyAlignment="0" applyProtection="0"/>
    <xf numFmtId="0" fontId="10" fillId="24" borderId="127" applyNumberFormat="0" applyFont="0" applyAlignment="0" applyProtection="0"/>
    <xf numFmtId="0" fontId="10" fillId="24" borderId="127" applyNumberFormat="0" applyFont="0" applyAlignment="0" applyProtection="0"/>
    <xf numFmtId="0" fontId="26" fillId="21" borderId="128" applyNumberFormat="0" applyAlignment="0" applyProtection="0"/>
    <xf numFmtId="0" fontId="28" fillId="0" borderId="129" applyNumberFormat="0" applyFill="0" applyAlignment="0" applyProtection="0"/>
    <xf numFmtId="0" fontId="15" fillId="21" borderId="125" applyNumberFormat="0" applyAlignment="0" applyProtection="0"/>
    <xf numFmtId="0" fontId="23" fillId="8" borderId="125" applyNumberFormat="0" applyAlignment="0" applyProtection="0"/>
    <xf numFmtId="0" fontId="10" fillId="24" borderId="127" applyNumberFormat="0" applyFont="0" applyAlignment="0" applyProtection="0"/>
    <xf numFmtId="0" fontId="10" fillId="24" borderId="127" applyNumberFormat="0" applyFont="0" applyAlignment="0" applyProtection="0"/>
    <xf numFmtId="0" fontId="26" fillId="21" borderId="128" applyNumberFormat="0" applyAlignment="0" applyProtection="0"/>
    <xf numFmtId="0" fontId="28" fillId="0" borderId="129" applyNumberFormat="0" applyFill="0" applyAlignment="0" applyProtection="0"/>
    <xf numFmtId="0" fontId="10" fillId="25" borderId="110" applyNumberFormat="0" applyProtection="0">
      <alignment horizontal="left" vertical="center"/>
    </xf>
    <xf numFmtId="0" fontId="10" fillId="25" borderId="110" applyNumberFormat="0" applyProtection="0">
      <alignment horizontal="left" vertical="center"/>
    </xf>
    <xf numFmtId="0" fontId="15" fillId="21" borderId="125" applyNumberFormat="0" applyAlignment="0" applyProtection="0"/>
    <xf numFmtId="0" fontId="23" fillId="8" borderId="125" applyNumberFormat="0" applyAlignment="0" applyProtection="0"/>
    <xf numFmtId="0" fontId="10" fillId="24" borderId="127" applyNumberFormat="0" applyFont="0" applyAlignment="0" applyProtection="0"/>
    <xf numFmtId="0" fontId="10" fillId="24" borderId="127" applyNumberFormat="0" applyFont="0" applyAlignment="0" applyProtection="0"/>
    <xf numFmtId="0" fontId="26" fillId="21" borderId="128" applyNumberFormat="0" applyAlignment="0" applyProtection="0"/>
    <xf numFmtId="0" fontId="28" fillId="0" borderId="129" applyNumberFormat="0" applyFill="0" applyAlignment="0" applyProtection="0"/>
    <xf numFmtId="0" fontId="15" fillId="21" borderId="125" applyNumberFormat="0" applyAlignment="0" applyProtection="0"/>
    <xf numFmtId="0" fontId="23" fillId="8" borderId="125" applyNumberFormat="0" applyAlignment="0" applyProtection="0"/>
    <xf numFmtId="0" fontId="10" fillId="24" borderId="127" applyNumberFormat="0" applyFont="0" applyAlignment="0" applyProtection="0"/>
    <xf numFmtId="0" fontId="10" fillId="24" borderId="127" applyNumberFormat="0" applyFont="0" applyAlignment="0" applyProtection="0"/>
    <xf numFmtId="0" fontId="26" fillId="21" borderId="128" applyNumberFormat="0" applyAlignment="0" applyProtection="0"/>
    <xf numFmtId="0" fontId="28" fillId="0" borderId="129" applyNumberFormat="0" applyFill="0" applyAlignment="0" applyProtection="0"/>
  </cellStyleXfs>
  <cellXfs count="774">
    <xf numFmtId="0" fontId="0" fillId="0" borderId="0" xfId="0"/>
    <xf numFmtId="0" fontId="0" fillId="2" borderId="0" xfId="0" applyFill="1"/>
    <xf numFmtId="0" fontId="2" fillId="2" borderId="0" xfId="0" applyFont="1" applyFill="1"/>
    <xf numFmtId="0" fontId="5" fillId="2" borderId="0" xfId="0" applyFont="1" applyFill="1"/>
    <xf numFmtId="0" fontId="33" fillId="2" borderId="0" xfId="0" applyFont="1" applyFill="1"/>
    <xf numFmtId="0" fontId="7" fillId="2" borderId="0" xfId="0" applyFont="1" applyFill="1"/>
    <xf numFmtId="0" fontId="5" fillId="2" borderId="0" xfId="0" applyFont="1" applyFill="1" applyAlignment="1">
      <alignment wrapText="1"/>
    </xf>
    <xf numFmtId="0" fontId="35" fillId="2" borderId="0" xfId="0" applyFont="1" applyFill="1"/>
    <xf numFmtId="0" fontId="3" fillId="2" borderId="0" xfId="0" applyFont="1" applyFill="1"/>
    <xf numFmtId="0" fontId="0" fillId="2" borderId="0" xfId="0" applyFill="1" applyAlignment="1">
      <alignment horizontal="left"/>
    </xf>
    <xf numFmtId="0" fontId="0" fillId="2" borderId="0" xfId="0" applyFill="1" applyAlignment="1">
      <alignment horizontal="center"/>
    </xf>
    <xf numFmtId="177" fontId="0" fillId="2" borderId="0" xfId="0" applyNumberFormat="1" applyFill="1"/>
    <xf numFmtId="0" fontId="33" fillId="2" borderId="0" xfId="0" applyFont="1" applyFill="1" applyAlignment="1">
      <alignment vertical="center"/>
    </xf>
    <xf numFmtId="0" fontId="11" fillId="2" borderId="0" xfId="0" applyFont="1" applyFill="1"/>
    <xf numFmtId="8" fontId="4" fillId="2" borderId="0" xfId="0" applyNumberFormat="1"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vertical="center"/>
    </xf>
    <xf numFmtId="0" fontId="31" fillId="2" borderId="0" xfId="0" applyFont="1" applyFill="1" applyAlignment="1">
      <alignment horizontal="center"/>
    </xf>
    <xf numFmtId="0" fontId="31" fillId="2" borderId="0" xfId="0" applyFont="1" applyFill="1" applyAlignment="1">
      <alignment horizontal="center" vertical="center"/>
    </xf>
    <xf numFmtId="0" fontId="11" fillId="2" borderId="0" xfId="0" applyFont="1" applyFill="1" applyAlignment="1">
      <alignment horizontal="center"/>
    </xf>
    <xf numFmtId="0" fontId="39" fillId="2" borderId="0" xfId="0" applyFont="1" applyFill="1"/>
    <xf numFmtId="0" fontId="43" fillId="2" borderId="0" xfId="0" applyFont="1" applyFill="1"/>
    <xf numFmtId="0" fontId="41" fillId="2" borderId="0" xfId="0" applyFont="1" applyFill="1" applyAlignment="1">
      <alignment horizontal="left"/>
    </xf>
    <xf numFmtId="0" fontId="38" fillId="2" borderId="0" xfId="0" applyFont="1" applyFill="1" applyAlignment="1">
      <alignment horizontal="left" vertical="center"/>
    </xf>
    <xf numFmtId="0" fontId="0" fillId="2" borderId="0" xfId="0" applyFill="1" applyAlignment="1">
      <alignment vertical="center"/>
    </xf>
    <xf numFmtId="0" fontId="39" fillId="2" borderId="0" xfId="0" applyFont="1" applyFill="1" applyAlignment="1">
      <alignment horizontal="left"/>
    </xf>
    <xf numFmtId="0" fontId="42" fillId="2" borderId="0" xfId="0" applyFont="1" applyFill="1" applyAlignment="1">
      <alignment horizontal="center" vertical="center"/>
    </xf>
    <xf numFmtId="0" fontId="48" fillId="2" borderId="0" xfId="0" applyFont="1" applyFill="1" applyAlignment="1">
      <alignment vertical="center"/>
    </xf>
    <xf numFmtId="0" fontId="38" fillId="2" borderId="0" xfId="0" applyFont="1" applyFill="1" applyAlignment="1">
      <alignment vertical="center"/>
    </xf>
    <xf numFmtId="0" fontId="46" fillId="2" borderId="0" xfId="0" applyFont="1" applyFill="1" applyAlignment="1">
      <alignment horizontal="left"/>
    </xf>
    <xf numFmtId="0" fontId="46" fillId="2" borderId="0" xfId="0" applyFont="1" applyFill="1"/>
    <xf numFmtId="0" fontId="39" fillId="2" borderId="0" xfId="0" applyFont="1" applyFill="1" applyAlignment="1">
      <alignment horizontal="center" vertical="center"/>
    </xf>
    <xf numFmtId="0" fontId="34" fillId="2" borderId="0" xfId="0" applyFont="1" applyFill="1" applyAlignment="1">
      <alignment vertical="top"/>
    </xf>
    <xf numFmtId="0" fontId="55" fillId="2" borderId="0" xfId="0" applyFont="1" applyFill="1" applyAlignment="1">
      <alignment vertical="top"/>
    </xf>
    <xf numFmtId="0" fontId="48" fillId="2" borderId="0" xfId="0" applyFont="1" applyFill="1" applyAlignment="1">
      <alignment horizontal="left"/>
    </xf>
    <xf numFmtId="180" fontId="43" fillId="28" borderId="35" xfId="70" applyNumberFormat="1" applyFont="1" applyFill="1" applyBorder="1" applyAlignment="1" applyProtection="1">
      <alignment horizontal="center"/>
      <protection locked="0"/>
    </xf>
    <xf numFmtId="0" fontId="51" fillId="2" borderId="0" xfId="0" applyFont="1" applyFill="1" applyAlignment="1">
      <alignment horizontal="center"/>
    </xf>
    <xf numFmtId="0" fontId="31"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48" fillId="2" borderId="0" xfId="0" applyFont="1" applyFill="1" applyAlignment="1">
      <alignment vertical="top"/>
    </xf>
    <xf numFmtId="0" fontId="31" fillId="2" borderId="0" xfId="0" applyFont="1" applyFill="1" applyAlignment="1">
      <alignment horizontal="center" vertical="top"/>
    </xf>
    <xf numFmtId="0" fontId="57" fillId="2" borderId="0" xfId="0" applyFont="1" applyFill="1" applyAlignment="1">
      <alignment vertical="center"/>
    </xf>
    <xf numFmtId="0" fontId="9" fillId="2" borderId="0" xfId="0" applyFont="1" applyFill="1" applyAlignment="1">
      <alignment vertical="center"/>
    </xf>
    <xf numFmtId="0" fontId="58" fillId="2" borderId="0" xfId="0" applyFont="1" applyFill="1" applyAlignment="1">
      <alignment horizontal="center" wrapText="1"/>
    </xf>
    <xf numFmtId="0" fontId="58" fillId="2" borderId="0" xfId="0" applyFont="1" applyFill="1" applyAlignment="1">
      <alignment horizontal="center"/>
    </xf>
    <xf numFmtId="0" fontId="58" fillId="2" borderId="0" xfId="0" applyFont="1" applyFill="1" applyAlignment="1">
      <alignment horizontal="center" vertical="center"/>
    </xf>
    <xf numFmtId="0" fontId="59" fillId="2" borderId="0" xfId="0" applyFont="1" applyFill="1"/>
    <xf numFmtId="0" fontId="59" fillId="2" borderId="0" xfId="0" applyFont="1" applyFill="1" applyAlignment="1">
      <alignment horizontal="center"/>
    </xf>
    <xf numFmtId="0" fontId="50" fillId="26" borderId="49" xfId="0" applyFont="1" applyFill="1" applyBorder="1" applyAlignment="1">
      <alignment horizontal="center" vertical="center"/>
    </xf>
    <xf numFmtId="0" fontId="8" fillId="2" borderId="0" xfId="0" applyFont="1" applyFill="1" applyAlignment="1">
      <alignment horizontal="left" vertical="center" wrapText="1"/>
    </xf>
    <xf numFmtId="0" fontId="57" fillId="2" borderId="0" xfId="0" applyFont="1" applyFill="1"/>
    <xf numFmtId="0" fontId="4" fillId="2" borderId="0" xfId="0" applyFont="1" applyFill="1"/>
    <xf numFmtId="0" fontId="207" fillId="2" borderId="0" xfId="0" applyFont="1" applyFill="1"/>
    <xf numFmtId="180" fontId="43" fillId="2" borderId="35" xfId="70" applyNumberFormat="1" applyFont="1" applyFill="1" applyBorder="1" applyAlignment="1" applyProtection="1">
      <alignment horizontal="center"/>
      <protection locked="0"/>
    </xf>
    <xf numFmtId="0" fontId="46" fillId="2" borderId="0" xfId="0" applyFont="1" applyFill="1" applyAlignment="1">
      <alignment horizontal="center" vertical="center"/>
    </xf>
    <xf numFmtId="0" fontId="39" fillId="2" borderId="0" xfId="0" applyFont="1" applyFill="1" applyAlignment="1">
      <alignment horizontal="center"/>
    </xf>
    <xf numFmtId="180" fontId="43" fillId="28" borderId="45" xfId="70" applyNumberFormat="1" applyFont="1" applyFill="1" applyBorder="1" applyAlignment="1" applyProtection="1">
      <alignment horizontal="center"/>
      <protection locked="0"/>
    </xf>
    <xf numFmtId="180" fontId="43" fillId="2" borderId="0" xfId="70" applyNumberFormat="1" applyFont="1" applyFill="1" applyAlignment="1" applyProtection="1">
      <alignment horizontal="center"/>
      <protection locked="0"/>
    </xf>
    <xf numFmtId="180" fontId="43" fillId="2" borderId="89" xfId="70" applyNumberFormat="1" applyFont="1" applyFill="1" applyBorder="1" applyAlignment="1" applyProtection="1">
      <alignment horizontal="center"/>
      <protection locked="0"/>
    </xf>
    <xf numFmtId="180" fontId="43" fillId="2" borderId="4" xfId="70" applyNumberFormat="1" applyFont="1" applyFill="1" applyBorder="1" applyAlignment="1" applyProtection="1">
      <alignment horizontal="center"/>
      <protection locked="0"/>
    </xf>
    <xf numFmtId="180" fontId="43" fillId="2" borderId="5" xfId="70" applyNumberFormat="1" applyFont="1" applyFill="1" applyBorder="1" applyAlignment="1" applyProtection="1">
      <alignment horizontal="center"/>
      <protection locked="0"/>
    </xf>
    <xf numFmtId="180" fontId="43" fillId="2" borderId="45" xfId="70" applyNumberFormat="1" applyFont="1" applyFill="1" applyBorder="1" applyAlignment="1" applyProtection="1">
      <alignment horizontal="center"/>
      <protection locked="0"/>
    </xf>
    <xf numFmtId="180" fontId="43"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1" fillId="2" borderId="0" xfId="0" applyFont="1" applyFill="1" applyAlignment="1">
      <alignment horizontal="center" vertical="center"/>
    </xf>
    <xf numFmtId="180" fontId="43" fillId="2" borderId="0" xfId="70" applyNumberFormat="1" applyFont="1" applyFill="1" applyAlignment="1" applyProtection="1">
      <alignment horizontal="center" vertical="center"/>
      <protection locked="0"/>
    </xf>
    <xf numFmtId="180" fontId="43"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2" fillId="2" borderId="0" xfId="0" applyFont="1" applyFill="1" applyAlignment="1">
      <alignment horizontal="left" vertical="center"/>
    </xf>
    <xf numFmtId="178" fontId="49" fillId="28" borderId="28" xfId="40" applyNumberFormat="1" applyFont="1" applyFill="1" applyBorder="1" applyAlignment="1">
      <alignment horizontal="left" vertical="center"/>
    </xf>
    <xf numFmtId="178" fontId="49" fillId="2" borderId="28" xfId="40" applyNumberFormat="1" applyFont="1" applyFill="1" applyBorder="1" applyAlignment="1">
      <alignment horizontal="left" vertical="center"/>
    </xf>
    <xf numFmtId="178" fontId="49" fillId="2" borderId="0" xfId="40" applyNumberFormat="1" applyFont="1" applyFill="1" applyAlignment="1">
      <alignment horizontal="left" vertical="top"/>
    </xf>
    <xf numFmtId="0" fontId="40" fillId="2" borderId="0" xfId="0" applyFont="1" applyFill="1"/>
    <xf numFmtId="0" fontId="10" fillId="2" borderId="0" xfId="0" applyFont="1" applyFill="1"/>
    <xf numFmtId="0" fontId="44" fillId="2" borderId="0" xfId="0" applyFont="1" applyFill="1" applyAlignment="1">
      <alignment horizontal="center"/>
    </xf>
    <xf numFmtId="175" fontId="43" fillId="2" borderId="0" xfId="0" applyNumberFormat="1" applyFont="1" applyFill="1"/>
    <xf numFmtId="0" fontId="43" fillId="2" borderId="0" xfId="0" applyFont="1" applyFill="1" applyAlignment="1">
      <alignment horizontal="center"/>
    </xf>
    <xf numFmtId="0" fontId="46" fillId="2" borderId="0" xfId="0" applyFont="1" applyFill="1" applyAlignment="1">
      <alignment wrapText="1"/>
    </xf>
    <xf numFmtId="0" fontId="30" fillId="2" borderId="0" xfId="0" applyFont="1" applyFill="1"/>
    <xf numFmtId="176" fontId="37" fillId="28" borderId="0" xfId="0" applyNumberFormat="1" applyFont="1" applyFill="1" applyAlignment="1" applyProtection="1">
      <alignment horizontal="center" vertical="center"/>
      <protection locked="0"/>
    </xf>
    <xf numFmtId="0" fontId="46" fillId="2" borderId="0" xfId="0" applyFont="1" applyFill="1" applyAlignment="1">
      <alignment horizontal="left" wrapText="1"/>
    </xf>
    <xf numFmtId="0" fontId="40" fillId="2" borderId="0" xfId="0" applyFont="1" applyFill="1" applyAlignment="1">
      <alignment horizontal="left" vertical="top"/>
    </xf>
    <xf numFmtId="178" fontId="49" fillId="90" borderId="28" xfId="40" applyNumberFormat="1" applyFont="1" applyFill="1" applyBorder="1" applyAlignment="1">
      <alignment horizontal="left" vertical="center"/>
    </xf>
    <xf numFmtId="0" fontId="11" fillId="2" borderId="0" xfId="0" applyFont="1" applyFill="1" applyAlignment="1">
      <alignment vertical="center"/>
    </xf>
    <xf numFmtId="0" fontId="2" fillId="2" borderId="0" xfId="0" applyFont="1" applyFill="1" applyAlignment="1">
      <alignment vertical="top"/>
    </xf>
    <xf numFmtId="0" fontId="89" fillId="2" borderId="0" xfId="0" applyFont="1" applyFill="1" applyAlignment="1">
      <alignment wrapText="1"/>
    </xf>
    <xf numFmtId="0" fontId="213" fillId="2" borderId="0" xfId="0" applyFont="1" applyFill="1" applyAlignment="1">
      <alignment vertical="center"/>
    </xf>
    <xf numFmtId="0" fontId="39" fillId="2" borderId="0" xfId="0" applyFont="1" applyFill="1" applyAlignment="1">
      <alignment vertical="center"/>
    </xf>
    <xf numFmtId="0" fontId="35" fillId="2" borderId="0" xfId="0" applyFont="1" applyFill="1" applyAlignment="1">
      <alignment vertical="center"/>
    </xf>
    <xf numFmtId="0" fontId="52" fillId="2" borderId="116" xfId="70" applyNumberFormat="1" applyFont="1" applyFill="1" applyBorder="1" applyAlignment="1" applyProtection="1">
      <alignment horizontal="center" vertical="center"/>
      <protection locked="0"/>
    </xf>
    <xf numFmtId="0" fontId="52" fillId="2" borderId="117" xfId="70" applyNumberFormat="1" applyFont="1" applyFill="1" applyBorder="1" applyAlignment="1" applyProtection="1">
      <alignment horizontal="center" vertical="center"/>
      <protection locked="0"/>
    </xf>
    <xf numFmtId="0" fontId="42" fillId="2" borderId="0" xfId="0" applyFont="1" applyFill="1" applyAlignment="1">
      <alignment horizontal="left"/>
    </xf>
    <xf numFmtId="0" fontId="45" fillId="2" borderId="0" xfId="0" applyFont="1" applyFill="1" applyAlignment="1">
      <alignment horizontal="left" vertical="center"/>
    </xf>
    <xf numFmtId="0" fontId="42" fillId="2" borderId="0" xfId="0" applyFont="1" applyFill="1" applyAlignment="1">
      <alignment horizontal="left" vertical="top"/>
    </xf>
    <xf numFmtId="0" fontId="42" fillId="2" borderId="0" xfId="0" applyFont="1" applyFill="1" applyAlignment="1">
      <alignment vertical="center"/>
    </xf>
    <xf numFmtId="0" fontId="3" fillId="2" borderId="0" xfId="0" applyFont="1" applyFill="1" applyAlignment="1">
      <alignment horizontal="left"/>
    </xf>
    <xf numFmtId="0" fontId="46" fillId="2" borderId="0" xfId="0" applyFont="1" applyFill="1" applyAlignment="1">
      <alignment horizontal="center"/>
    </xf>
    <xf numFmtId="0" fontId="43" fillId="2" borderId="0" xfId="0" applyFont="1" applyFill="1" applyAlignment="1">
      <alignment wrapText="1"/>
    </xf>
    <xf numFmtId="0" fontId="46" fillId="2" borderId="0" xfId="0" applyFont="1" applyFill="1" applyAlignment="1">
      <alignment horizontal="left" vertical="center"/>
    </xf>
    <xf numFmtId="0" fontId="46" fillId="2" borderId="0" xfId="0" applyFont="1" applyFill="1" applyAlignment="1">
      <alignment horizontal="left" vertical="center" wrapText="1"/>
    </xf>
    <xf numFmtId="178" fontId="210" fillId="28" borderId="28" xfId="40" applyNumberFormat="1" applyFont="1" applyFill="1" applyBorder="1" applyAlignment="1">
      <alignment horizontal="left" vertical="center"/>
    </xf>
    <xf numFmtId="0" fontId="46" fillId="2" borderId="12" xfId="0" applyFont="1" applyFill="1" applyBorder="1" applyAlignment="1">
      <alignment horizontal="left" vertical="center" wrapText="1"/>
    </xf>
    <xf numFmtId="178" fontId="210" fillId="90" borderId="28" xfId="40" applyNumberFormat="1" applyFont="1" applyFill="1" applyBorder="1" applyAlignment="1">
      <alignment horizontal="left" vertical="center"/>
    </xf>
    <xf numFmtId="178" fontId="210" fillId="2" borderId="28" xfId="40" applyNumberFormat="1" applyFont="1" applyFill="1" applyBorder="1" applyAlignment="1">
      <alignment horizontal="left" vertical="center"/>
    </xf>
    <xf numFmtId="0" fontId="48" fillId="2" borderId="0" xfId="0" applyFont="1" applyFill="1" applyAlignment="1">
      <alignment horizontal="center"/>
    </xf>
    <xf numFmtId="287" fontId="214" fillId="2" borderId="28" xfId="70" applyNumberFormat="1" applyFont="1" applyFill="1" applyBorder="1" applyAlignment="1">
      <alignment horizontal="left" vertical="center"/>
    </xf>
    <xf numFmtId="169" fontId="210" fillId="28" borderId="28" xfId="70" applyFont="1" applyFill="1" applyBorder="1" applyAlignment="1">
      <alignment horizontal="left" vertical="center"/>
    </xf>
    <xf numFmtId="174" fontId="211" fillId="26" borderId="118" xfId="6" applyNumberFormat="1" applyFont="1" applyFill="1" applyBorder="1" applyAlignment="1">
      <alignment horizontal="center" vertical="center" wrapText="1"/>
    </xf>
    <xf numFmtId="174" fontId="211" fillId="26" borderId="103" xfId="6" applyNumberFormat="1" applyFont="1" applyFill="1" applyBorder="1" applyAlignment="1">
      <alignment horizontal="center" vertical="center" wrapText="1"/>
    </xf>
    <xf numFmtId="174" fontId="211" fillId="26" borderId="110" xfId="6" applyNumberFormat="1" applyFont="1" applyFill="1" applyBorder="1" applyAlignment="1">
      <alignment horizontal="center" vertical="center" wrapText="1"/>
    </xf>
    <xf numFmtId="0" fontId="215" fillId="2" borderId="0" xfId="0" applyFont="1" applyFill="1"/>
    <xf numFmtId="0" fontId="215" fillId="2" borderId="9" xfId="0" applyFont="1" applyFill="1" applyBorder="1"/>
    <xf numFmtId="175" fontId="89" fillId="2" borderId="13" xfId="0" applyNumberFormat="1" applyFont="1" applyFill="1" applyBorder="1" applyAlignment="1">
      <alignment horizontal="center"/>
    </xf>
    <xf numFmtId="175" fontId="89" fillId="2" borderId="119" xfId="0" applyNumberFormat="1" applyFont="1" applyFill="1" applyBorder="1" applyAlignment="1">
      <alignment horizontal="center"/>
    </xf>
    <xf numFmtId="175" fontId="89" fillId="2" borderId="8" xfId="0" applyNumberFormat="1" applyFont="1" applyFill="1" applyBorder="1" applyAlignment="1">
      <alignment horizontal="center"/>
    </xf>
    <xf numFmtId="175" fontId="89" fillId="2" borderId="38" xfId="0" applyNumberFormat="1" applyFont="1" applyFill="1" applyBorder="1" applyAlignment="1">
      <alignment horizontal="center"/>
    </xf>
    <xf numFmtId="175" fontId="89" fillId="2" borderId="9" xfId="0" applyNumberFormat="1" applyFont="1" applyFill="1" applyBorder="1" applyAlignment="1">
      <alignment horizontal="center"/>
    </xf>
    <xf numFmtId="175" fontId="89" fillId="2" borderId="5" xfId="0" applyNumberFormat="1" applyFont="1" applyFill="1" applyBorder="1" applyAlignment="1">
      <alignment horizontal="center"/>
    </xf>
    <xf numFmtId="175" fontId="42" fillId="2" borderId="9" xfId="0" applyNumberFormat="1" applyFont="1" applyFill="1" applyBorder="1" applyAlignment="1">
      <alignment horizontal="center"/>
    </xf>
    <xf numFmtId="8" fontId="216" fillId="2" borderId="0" xfId="0" applyNumberFormat="1" applyFont="1" applyFill="1" applyAlignment="1">
      <alignment horizontal="center"/>
    </xf>
    <xf numFmtId="0" fontId="217" fillId="2" borderId="0" xfId="0" applyFont="1" applyFill="1"/>
    <xf numFmtId="8" fontId="217" fillId="2" borderId="0" xfId="0" applyNumberFormat="1" applyFont="1" applyFill="1" applyAlignment="1">
      <alignment horizontal="center"/>
    </xf>
    <xf numFmtId="175" fontId="89" fillId="2" borderId="95" xfId="0" applyNumberFormat="1" applyFont="1" applyFill="1" applyBorder="1" applyAlignment="1">
      <alignment horizontal="center"/>
    </xf>
    <xf numFmtId="175" fontId="89" fillId="2" borderId="103" xfId="0" applyNumberFormat="1" applyFont="1" applyFill="1" applyBorder="1" applyAlignment="1">
      <alignment horizontal="center"/>
    </xf>
    <xf numFmtId="8" fontId="89" fillId="2" borderId="96" xfId="0" applyNumberFormat="1" applyFont="1" applyFill="1" applyBorder="1" applyAlignment="1">
      <alignment horizontal="center"/>
    </xf>
    <xf numFmtId="8" fontId="89" fillId="2" borderId="97" xfId="0" applyNumberFormat="1" applyFont="1" applyFill="1" applyBorder="1" applyAlignment="1">
      <alignment horizontal="center"/>
    </xf>
    <xf numFmtId="8" fontId="11" fillId="2" borderId="0" xfId="0" applyNumberFormat="1" applyFont="1" applyFill="1" applyAlignment="1">
      <alignment horizontal="center"/>
    </xf>
    <xf numFmtId="177" fontId="11" fillId="2" borderId="0" xfId="0" applyNumberFormat="1" applyFont="1" applyFill="1"/>
    <xf numFmtId="175" fontId="89" fillId="2" borderId="89" xfId="0" applyNumberFormat="1" applyFont="1" applyFill="1" applyBorder="1" applyAlignment="1">
      <alignment horizontal="center"/>
    </xf>
    <xf numFmtId="175" fontId="89" fillId="2" borderId="0" xfId="0" applyNumberFormat="1" applyFont="1" applyFill="1" applyAlignment="1">
      <alignment horizontal="center"/>
    </xf>
    <xf numFmtId="8" fontId="89" fillId="2" borderId="0" xfId="0" applyNumberFormat="1" applyFont="1" applyFill="1" applyAlignment="1">
      <alignment horizontal="center"/>
    </xf>
    <xf numFmtId="8" fontId="89" fillId="2" borderId="12" xfId="0" applyNumberFormat="1" applyFont="1" applyFill="1" applyBorder="1" applyAlignment="1">
      <alignment horizontal="center"/>
    </xf>
    <xf numFmtId="8" fontId="11" fillId="2" borderId="0" xfId="0" applyNumberFormat="1" applyFont="1" applyFill="1"/>
    <xf numFmtId="8" fontId="215" fillId="2" borderId="0" xfId="0" applyNumberFormat="1" applyFont="1" applyFill="1" applyAlignment="1">
      <alignment horizontal="center"/>
    </xf>
    <xf numFmtId="8" fontId="89" fillId="28" borderId="35" xfId="0" applyNumberFormat="1" applyFont="1" applyFill="1" applyBorder="1" applyAlignment="1">
      <alignment horizontal="center"/>
    </xf>
    <xf numFmtId="8" fontId="89" fillId="28" borderId="120" xfId="0" applyNumberFormat="1" applyFont="1" applyFill="1" applyBorder="1" applyAlignment="1">
      <alignment horizontal="center"/>
    </xf>
    <xf numFmtId="8" fontId="89" fillId="28" borderId="45" xfId="0" applyNumberFormat="1" applyFont="1" applyFill="1" applyBorder="1" applyAlignment="1">
      <alignment horizontal="center"/>
    </xf>
    <xf numFmtId="8" fontId="46" fillId="2" borderId="0" xfId="0" applyNumberFormat="1" applyFont="1" applyFill="1" applyAlignment="1">
      <alignment horizontal="center"/>
    </xf>
    <xf numFmtId="0" fontId="218" fillId="2" borderId="0" xfId="0" applyFont="1" applyFill="1" applyAlignment="1">
      <alignment wrapText="1"/>
    </xf>
    <xf numFmtId="0" fontId="218" fillId="2" borderId="0" xfId="0" applyFont="1" applyFill="1"/>
    <xf numFmtId="0" fontId="11" fillId="2" borderId="0" xfId="0" applyFont="1" applyFill="1" applyAlignment="1">
      <alignment wrapText="1"/>
    </xf>
    <xf numFmtId="174" fontId="89" fillId="88" borderId="0" xfId="0" applyNumberFormat="1" applyFont="1" applyFill="1" applyAlignment="1">
      <alignment horizontal="center" vertical="center" wrapText="1"/>
    </xf>
    <xf numFmtId="0" fontId="46" fillId="0" borderId="34" xfId="0" applyFont="1" applyBorder="1" applyAlignment="1">
      <alignment horizontal="center"/>
    </xf>
    <xf numFmtId="0" fontId="46" fillId="0" borderId="1" xfId="0" applyFont="1" applyBorder="1" applyAlignment="1">
      <alignment horizontal="center"/>
    </xf>
    <xf numFmtId="0" fontId="46" fillId="2" borderId="133" xfId="0" applyFont="1" applyFill="1" applyBorder="1" applyAlignment="1">
      <alignment vertical="center"/>
    </xf>
    <xf numFmtId="0" fontId="11" fillId="2" borderId="0" xfId="0" applyFont="1" applyFill="1" applyAlignment="1">
      <alignment horizontal="left"/>
    </xf>
    <xf numFmtId="0" fontId="46" fillId="2" borderId="0" xfId="0" applyFont="1" applyFill="1" applyAlignment="1">
      <alignment vertical="center" wrapText="1"/>
    </xf>
    <xf numFmtId="0" fontId="11" fillId="2" borderId="0" xfId="0" applyFont="1" applyFill="1" applyAlignment="1">
      <alignment horizontal="left" vertical="center"/>
    </xf>
    <xf numFmtId="0" fontId="46" fillId="2" borderId="0" xfId="0" applyFont="1" applyFill="1" applyAlignment="1">
      <alignment vertical="center"/>
    </xf>
    <xf numFmtId="0" fontId="221" fillId="2" borderId="0" xfId="0" applyFont="1" applyFill="1" applyAlignment="1">
      <alignment horizontal="center" wrapText="1"/>
    </xf>
    <xf numFmtId="0" fontId="222" fillId="2" borderId="0" xfId="0" applyFont="1" applyFill="1" applyAlignment="1">
      <alignment horizontal="center" wrapText="1"/>
    </xf>
    <xf numFmtId="0" fontId="220" fillId="2" borderId="0" xfId="0" applyFont="1" applyFill="1" applyAlignment="1">
      <alignment vertical="top"/>
    </xf>
    <xf numFmtId="0" fontId="42" fillId="2" borderId="0" xfId="0" applyFont="1" applyFill="1"/>
    <xf numFmtId="0" fontId="42" fillId="2" borderId="0" xfId="0" applyFont="1" applyFill="1" applyAlignment="1">
      <alignment vertical="top"/>
    </xf>
    <xf numFmtId="0" fontId="223" fillId="2" borderId="0" xfId="73" applyFont="1" applyFill="1"/>
    <xf numFmtId="0" fontId="224" fillId="2" borderId="0" xfId="0" applyFont="1" applyFill="1" applyAlignment="1">
      <alignment horizontal="left"/>
    </xf>
    <xf numFmtId="0" fontId="224" fillId="2" borderId="0" xfId="0" applyFont="1" applyFill="1" applyAlignment="1">
      <alignment horizontal="left" vertical="center"/>
    </xf>
    <xf numFmtId="0" fontId="3" fillId="2" borderId="0" xfId="0" applyFont="1" applyFill="1" applyAlignment="1">
      <alignment vertical="center"/>
    </xf>
    <xf numFmtId="0" fontId="39" fillId="2" borderId="0" xfId="0" applyFont="1" applyFill="1" applyAlignment="1">
      <alignment horizontal="left" vertical="center"/>
    </xf>
    <xf numFmtId="287" fontId="214" fillId="2" borderId="123" xfId="70" applyNumberFormat="1" applyFont="1" applyFill="1" applyBorder="1" applyAlignment="1">
      <alignment horizontal="left" vertical="center"/>
    </xf>
    <xf numFmtId="178" fontId="210" fillId="28" borderId="89" xfId="40" applyNumberFormat="1" applyFont="1" applyFill="1" applyBorder="1" applyAlignment="1">
      <alignment vertical="center"/>
    </xf>
    <xf numFmtId="3" fontId="46" fillId="2" borderId="34" xfId="0" applyNumberFormat="1" applyFont="1" applyFill="1" applyBorder="1" applyAlignment="1">
      <alignment horizontal="center"/>
    </xf>
    <xf numFmtId="0" fontId="39" fillId="0" borderId="110" xfId="0" applyFont="1" applyBorder="1" applyAlignment="1">
      <alignment horizontal="center"/>
    </xf>
    <xf numFmtId="0" fontId="11" fillId="2" borderId="110" xfId="0" applyFont="1" applyFill="1" applyBorder="1" applyAlignment="1">
      <alignment horizontal="center"/>
    </xf>
    <xf numFmtId="174" fontId="211" fillId="88" borderId="0" xfId="0" applyNumberFormat="1" applyFont="1" applyFill="1" applyAlignment="1">
      <alignment horizontal="center" vertical="center" wrapText="1"/>
    </xf>
    <xf numFmtId="3" fontId="46" fillId="2" borderId="0" xfId="0" applyNumberFormat="1" applyFont="1" applyFill="1" applyAlignment="1">
      <alignment horizontal="center"/>
    </xf>
    <xf numFmtId="169" fontId="46" fillId="2" borderId="0" xfId="70" applyFont="1" applyFill="1"/>
    <xf numFmtId="0" fontId="46" fillId="2" borderId="110" xfId="0" applyFont="1" applyFill="1" applyBorder="1" applyAlignment="1">
      <alignment horizontal="center"/>
    </xf>
    <xf numFmtId="169" fontId="42" fillId="2" borderId="0" xfId="70" applyFont="1" applyFill="1"/>
    <xf numFmtId="175" fontId="3" fillId="2" borderId="0" xfId="0" applyNumberFormat="1" applyFont="1" applyFill="1"/>
    <xf numFmtId="174" fontId="50" fillId="26" borderId="49" xfId="6" applyNumberFormat="1" applyFont="1" applyFill="1" applyBorder="1" applyAlignment="1">
      <alignment horizontal="center" vertical="center" wrapText="1"/>
    </xf>
    <xf numFmtId="174" fontId="50" fillId="26" borderId="34" xfId="6" applyNumberFormat="1" applyFont="1" applyFill="1" applyBorder="1" applyAlignment="1">
      <alignment horizontal="center" vertical="center" wrapText="1"/>
    </xf>
    <xf numFmtId="174" fontId="50" fillId="2" borderId="0" xfId="6" applyNumberFormat="1" applyFont="1" applyFill="1" applyAlignment="1">
      <alignment horizontal="center" vertical="center" wrapText="1"/>
    </xf>
    <xf numFmtId="174" fontId="50" fillId="26" borderId="13" xfId="6" applyNumberFormat="1" applyFont="1" applyFill="1" applyBorder="1" applyAlignment="1">
      <alignment horizontal="center" vertical="center" wrapText="1"/>
    </xf>
    <xf numFmtId="10" fontId="39" fillId="2" borderId="13" xfId="0" applyNumberFormat="1" applyFont="1" applyFill="1" applyBorder="1" applyAlignment="1" applyProtection="1">
      <alignment horizontal="center"/>
      <protection locked="0"/>
    </xf>
    <xf numFmtId="10" fontId="39" fillId="2" borderId="0" xfId="0" applyNumberFormat="1" applyFont="1" applyFill="1" applyAlignment="1">
      <alignment horizontal="center"/>
    </xf>
    <xf numFmtId="17" fontId="39" fillId="0" borderId="8" xfId="0" applyNumberFormat="1" applyFont="1" applyBorder="1" applyAlignment="1">
      <alignment horizontal="center"/>
    </xf>
    <xf numFmtId="1" fontId="39" fillId="0" borderId="8" xfId="0" applyNumberFormat="1" applyFont="1" applyBorder="1" applyAlignment="1">
      <alignment horizontal="center"/>
    </xf>
    <xf numFmtId="0" fontId="39" fillId="0" borderId="8" xfId="0" applyFont="1" applyBorder="1" applyAlignment="1">
      <alignment horizontal="center"/>
    </xf>
    <xf numFmtId="10" fontId="43" fillId="0" borderId="8" xfId="0" applyNumberFormat="1" applyFont="1" applyBorder="1" applyAlignment="1">
      <alignment horizontal="center"/>
    </xf>
    <xf numFmtId="173" fontId="43" fillId="0" borderId="7" xfId="70" applyNumberFormat="1" applyFont="1" applyBorder="1"/>
    <xf numFmtId="173" fontId="43" fillId="0" borderId="8" xfId="70" applyNumberFormat="1" applyFont="1" applyBorder="1"/>
    <xf numFmtId="10" fontId="39" fillId="2" borderId="7" xfId="0" applyNumberFormat="1" applyFont="1" applyFill="1" applyBorder="1" applyAlignment="1" applyProtection="1">
      <alignment horizontal="center"/>
      <protection locked="0"/>
    </xf>
    <xf numFmtId="17" fontId="39" fillId="2" borderId="8" xfId="0" applyNumberFormat="1" applyFont="1" applyFill="1" applyBorder="1" applyAlignment="1">
      <alignment horizontal="center"/>
    </xf>
    <xf numFmtId="0" fontId="39" fillId="2" borderId="8" xfId="0" applyFont="1" applyFill="1" applyBorder="1" applyAlignment="1">
      <alignment horizontal="center"/>
    </xf>
    <xf numFmtId="17" fontId="40" fillId="2" borderId="14" xfId="0" applyNumberFormat="1" applyFont="1" applyFill="1" applyBorder="1"/>
    <xf numFmtId="0" fontId="40" fillId="2" borderId="14" xfId="0" applyFont="1" applyFill="1" applyBorder="1"/>
    <xf numFmtId="10" fontId="8" fillId="2" borderId="14" xfId="0" applyNumberFormat="1" applyFont="1" applyFill="1" applyBorder="1"/>
    <xf numFmtId="173" fontId="40" fillId="2" borderId="14" xfId="0" applyNumberFormat="1" applyFont="1" applyFill="1" applyBorder="1"/>
    <xf numFmtId="17" fontId="39" fillId="28" borderId="7" xfId="0" applyNumberFormat="1" applyFont="1" applyFill="1" applyBorder="1"/>
    <xf numFmtId="0" fontId="39" fillId="28" borderId="7" xfId="0" applyFont="1" applyFill="1" applyBorder="1"/>
    <xf numFmtId="10" fontId="43" fillId="28" borderId="7" xfId="0" applyNumberFormat="1" applyFont="1" applyFill="1" applyBorder="1"/>
    <xf numFmtId="173" fontId="39" fillId="28" borderId="7" xfId="0" applyNumberFormat="1" applyFont="1" applyFill="1" applyBorder="1" applyProtection="1">
      <protection locked="0"/>
    </xf>
    <xf numFmtId="173" fontId="43" fillId="28" borderId="7" xfId="70" applyNumberFormat="1" applyFont="1" applyFill="1" applyBorder="1"/>
    <xf numFmtId="17" fontId="47" fillId="2" borderId="7" xfId="0" applyNumberFormat="1" applyFont="1" applyFill="1" applyBorder="1"/>
    <xf numFmtId="0" fontId="47" fillId="2" borderId="7" xfId="0" applyFont="1" applyFill="1" applyBorder="1"/>
    <xf numFmtId="10" fontId="8" fillId="2" borderId="7" xfId="0" applyNumberFormat="1" applyFont="1" applyFill="1" applyBorder="1"/>
    <xf numFmtId="173" fontId="47" fillId="2" borderId="7" xfId="0" applyNumberFormat="1" applyFont="1" applyFill="1" applyBorder="1"/>
    <xf numFmtId="10" fontId="43" fillId="2" borderId="8" xfId="0" applyNumberFormat="1" applyFont="1" applyFill="1" applyBorder="1" applyAlignment="1">
      <alignment horizontal="center"/>
    </xf>
    <xf numFmtId="173" fontId="43" fillId="2" borderId="7" xfId="70" applyNumberFormat="1" applyFont="1" applyFill="1" applyBorder="1"/>
    <xf numFmtId="173" fontId="43" fillId="2" borderId="8" xfId="70" applyNumberFormat="1" applyFont="1" applyFill="1" applyBorder="1"/>
    <xf numFmtId="10" fontId="43" fillId="2" borderId="8" xfId="0" quotePrefix="1" applyNumberFormat="1" applyFont="1" applyFill="1" applyBorder="1" applyAlignment="1">
      <alignment horizontal="center"/>
    </xf>
    <xf numFmtId="10" fontId="39"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39" fillId="2" borderId="48" xfId="0" applyNumberFormat="1" applyFont="1" applyFill="1" applyBorder="1" applyAlignment="1" applyProtection="1">
      <alignment horizontal="center"/>
      <protection locked="0"/>
    </xf>
    <xf numFmtId="10" fontId="39" fillId="28" borderId="48" xfId="0" applyNumberFormat="1" applyFont="1" applyFill="1" applyBorder="1" applyAlignment="1" applyProtection="1">
      <alignment horizontal="center"/>
      <protection locked="0"/>
    </xf>
    <xf numFmtId="0" fontId="226" fillId="2" borderId="0" xfId="0" applyFont="1" applyFill="1" applyAlignment="1">
      <alignment horizontal="center"/>
    </xf>
    <xf numFmtId="0" fontId="226" fillId="2" borderId="0" xfId="0" applyFont="1" applyFill="1"/>
    <xf numFmtId="0" fontId="3" fillId="2" borderId="0" xfId="0" applyFont="1" applyFill="1" applyAlignment="1">
      <alignment horizontal="center"/>
    </xf>
    <xf numFmtId="10" fontId="43" fillId="28" borderId="8" xfId="0" applyNumberFormat="1" applyFont="1" applyFill="1" applyBorder="1" applyAlignment="1">
      <alignment horizontal="center"/>
    </xf>
    <xf numFmtId="0" fontId="220" fillId="2" borderId="0" xfId="0" applyFont="1" applyFill="1" applyAlignment="1">
      <alignment vertical="center"/>
    </xf>
    <xf numFmtId="287" fontId="214" fillId="2" borderId="124" xfId="70" applyNumberFormat="1" applyFont="1" applyFill="1" applyBorder="1" applyAlignment="1">
      <alignment horizontal="left" vertical="center"/>
    </xf>
    <xf numFmtId="174" fontId="211" fillId="27" borderId="110" xfId="0" applyNumberFormat="1" applyFont="1" applyFill="1" applyBorder="1" applyAlignment="1">
      <alignment horizontal="center" vertical="center" wrapText="1"/>
    </xf>
    <xf numFmtId="174" fontId="50" fillId="27" borderId="110" xfId="0" applyNumberFormat="1" applyFont="1" applyFill="1" applyBorder="1" applyAlignment="1">
      <alignment horizontal="center" vertical="center" wrapText="1"/>
    </xf>
    <xf numFmtId="0" fontId="215" fillId="2" borderId="110" xfId="0" applyFont="1" applyFill="1" applyBorder="1" applyAlignment="1">
      <alignment horizontal="left" vertical="top" wrapText="1"/>
    </xf>
    <xf numFmtId="0" fontId="215" fillId="2" borderId="122" xfId="0" applyFont="1" applyFill="1" applyBorder="1" applyAlignment="1">
      <alignment vertical="top"/>
    </xf>
    <xf numFmtId="0" fontId="11" fillId="2" borderId="138" xfId="0" applyFont="1" applyFill="1" applyBorder="1" applyAlignment="1">
      <alignment vertical="top"/>
    </xf>
    <xf numFmtId="0" fontId="11" fillId="2" borderId="134" xfId="0" applyFont="1" applyFill="1" applyBorder="1" applyAlignment="1">
      <alignment vertical="top"/>
    </xf>
    <xf numFmtId="0" fontId="11" fillId="2" borderId="0" xfId="0" applyFont="1" applyFill="1" applyAlignment="1">
      <alignment vertical="top"/>
    </xf>
    <xf numFmtId="0" fontId="11" fillId="2" borderId="110" xfId="0" applyFont="1" applyFill="1" applyBorder="1" applyAlignment="1">
      <alignment horizontal="left" vertical="top" wrapText="1"/>
    </xf>
    <xf numFmtId="0" fontId="215" fillId="2" borderId="110" xfId="0" applyFont="1" applyFill="1" applyBorder="1" applyAlignment="1">
      <alignment horizontal="center" vertical="center" textRotation="180"/>
    </xf>
    <xf numFmtId="0" fontId="39" fillId="2" borderId="0" xfId="0" applyFont="1" applyFill="1" applyProtection="1">
      <protection locked="0"/>
    </xf>
    <xf numFmtId="0" fontId="39" fillId="2" borderId="0" xfId="0" applyFont="1" applyFill="1" applyAlignment="1" applyProtection="1">
      <alignment wrapText="1"/>
      <protection locked="0"/>
    </xf>
    <xf numFmtId="0" fontId="39" fillId="2" borderId="0" xfId="0" applyFont="1" applyFill="1" applyAlignment="1" applyProtection="1">
      <alignment horizontal="center" vertical="center"/>
      <protection locked="0"/>
    </xf>
    <xf numFmtId="178" fontId="210"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4" fillId="2" borderId="0" xfId="0" applyFont="1" applyFill="1" applyAlignment="1" applyProtection="1">
      <alignment horizontal="center"/>
      <protection locked="0"/>
    </xf>
    <xf numFmtId="178" fontId="210" fillId="2" borderId="28" xfId="40" applyNumberFormat="1" applyFont="1" applyFill="1" applyBorder="1" applyAlignment="1" applyProtection="1">
      <alignment horizontal="left" vertical="center"/>
      <protection locked="0"/>
    </xf>
    <xf numFmtId="178" fontId="49"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1" fillId="2" borderId="0" xfId="0" applyFont="1" applyFill="1" applyAlignment="1" applyProtection="1">
      <alignment horizontal="center"/>
      <protection locked="0"/>
    </xf>
    <xf numFmtId="0" fontId="46" fillId="2" borderId="0" xfId="0" applyFont="1" applyFill="1" applyProtection="1">
      <protection locked="0"/>
    </xf>
    <xf numFmtId="0" fontId="48" fillId="2" borderId="0" xfId="0" applyFont="1" applyFill="1" applyAlignment="1" applyProtection="1">
      <alignment horizontal="center"/>
      <protection locked="0"/>
    </xf>
    <xf numFmtId="0" fontId="48" fillId="2" borderId="0" xfId="0" applyFont="1" applyFill="1" applyAlignment="1" applyProtection="1">
      <alignment horizontal="center" vertical="center"/>
      <protection locked="0"/>
    </xf>
    <xf numFmtId="0" fontId="44"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39" fillId="2" borderId="0" xfId="0" applyFont="1" applyFill="1" applyAlignment="1" applyProtection="1">
      <alignment vertical="center"/>
      <protection locked="0"/>
    </xf>
    <xf numFmtId="0" fontId="89" fillId="2" borderId="0" xfId="0" applyFont="1" applyFill="1" applyAlignment="1" applyProtection="1">
      <alignment vertical="center"/>
      <protection locked="0"/>
    </xf>
    <xf numFmtId="0" fontId="42" fillId="2" borderId="0" xfId="0" applyFont="1" applyFill="1" applyAlignment="1" applyProtection="1">
      <alignment horizontal="left" vertical="top"/>
      <protection locked="0"/>
    </xf>
    <xf numFmtId="0" fontId="89" fillId="2" borderId="0" xfId="0" applyFont="1" applyFill="1" applyAlignment="1" applyProtection="1">
      <alignment horizontal="left" vertical="center" wrapText="1"/>
      <protection locked="0"/>
    </xf>
    <xf numFmtId="0" fontId="43" fillId="2" borderId="0" xfId="0" applyFont="1" applyFill="1" applyProtection="1">
      <protection locked="0"/>
    </xf>
    <xf numFmtId="0" fontId="89" fillId="2" borderId="0" xfId="0" applyFont="1" applyFill="1" applyAlignment="1" applyProtection="1">
      <alignment horizontal="left" vertical="top" wrapText="1"/>
      <protection locked="0"/>
    </xf>
    <xf numFmtId="0" fontId="40" fillId="2" borderId="0" xfId="0" applyFont="1" applyFill="1" applyAlignment="1" applyProtection="1">
      <alignment horizontal="left"/>
      <protection locked="0"/>
    </xf>
    <xf numFmtId="0" fontId="89" fillId="2" borderId="0" xfId="0" applyFont="1" applyFill="1" applyAlignment="1" applyProtection="1">
      <alignment vertical="top"/>
      <protection locked="0"/>
    </xf>
    <xf numFmtId="3" fontId="56" fillId="2" borderId="0" xfId="0" applyNumberFormat="1" applyFont="1" applyFill="1" applyAlignment="1" applyProtection="1">
      <alignment horizontal="left" vertical="center"/>
      <protection locked="0"/>
    </xf>
    <xf numFmtId="0" fontId="42" fillId="2" borderId="0" xfId="0" applyFont="1" applyFill="1" applyProtection="1">
      <protection locked="0"/>
    </xf>
    <xf numFmtId="0" fontId="48" fillId="2" borderId="0" xfId="0" applyFont="1" applyFill="1" applyProtection="1">
      <protection locked="0"/>
    </xf>
    <xf numFmtId="0" fontId="32" fillId="2" borderId="0" xfId="0" applyFont="1" applyFill="1" applyProtection="1">
      <protection locked="0"/>
    </xf>
    <xf numFmtId="0" fontId="50" fillId="26" borderId="104" xfId="0" applyFont="1" applyFill="1" applyBorder="1" applyAlignment="1" applyProtection="1">
      <alignment horizontal="center" vertical="center" wrapText="1"/>
      <protection locked="0"/>
    </xf>
    <xf numFmtId="0" fontId="50" fillId="26" borderId="98" xfId="0" applyFont="1" applyFill="1" applyBorder="1" applyAlignment="1" applyProtection="1">
      <alignment horizontal="center" vertical="center" wrapText="1"/>
      <protection locked="0"/>
    </xf>
    <xf numFmtId="0" fontId="50" fillId="26" borderId="46" xfId="0" applyFont="1" applyFill="1" applyBorder="1" applyAlignment="1" applyProtection="1">
      <alignment horizontal="center" vertical="center" wrapText="1"/>
      <protection locked="0"/>
    </xf>
    <xf numFmtId="0" fontId="50" fillId="26" borderId="135" xfId="0" applyFont="1" applyFill="1" applyBorder="1" applyAlignment="1" applyProtection="1">
      <alignment horizontal="center" vertical="center" wrapText="1"/>
      <protection locked="0"/>
    </xf>
    <xf numFmtId="3" fontId="225" fillId="2" borderId="89" xfId="0" applyNumberFormat="1" applyFont="1" applyFill="1" applyBorder="1" applyAlignment="1" applyProtection="1">
      <alignment vertical="center"/>
      <protection locked="0"/>
    </xf>
    <xf numFmtId="3" fontId="47" fillId="2" borderId="0" xfId="0" applyNumberFormat="1" applyFont="1" applyFill="1" applyAlignment="1" applyProtection="1">
      <alignment vertical="center"/>
      <protection locked="0"/>
    </xf>
    <xf numFmtId="3" fontId="47" fillId="2" borderId="0" xfId="0" applyNumberFormat="1" applyFont="1" applyFill="1" applyAlignment="1" applyProtection="1">
      <alignment horizontal="center" vertical="center"/>
      <protection locked="0"/>
    </xf>
    <xf numFmtId="3" fontId="43" fillId="2" borderId="0" xfId="0" applyNumberFormat="1" applyFont="1" applyFill="1" applyAlignment="1" applyProtection="1">
      <alignment horizontal="center" vertical="center"/>
      <protection locked="0"/>
    </xf>
    <xf numFmtId="3" fontId="47" fillId="2" borderId="12" xfId="0" applyNumberFormat="1" applyFont="1" applyFill="1" applyBorder="1" applyAlignment="1" applyProtection="1">
      <alignment horizontal="center" vertical="center"/>
      <protection locked="0"/>
    </xf>
    <xf numFmtId="0" fontId="47" fillId="2" borderId="0" xfId="0" applyFont="1" applyFill="1" applyProtection="1">
      <protection locked="0"/>
    </xf>
    <xf numFmtId="3" fontId="89" fillId="2" borderId="89" xfId="0" applyNumberFormat="1" applyFont="1" applyFill="1" applyBorder="1" applyAlignment="1" applyProtection="1">
      <alignment vertical="center"/>
      <protection locked="0"/>
    </xf>
    <xf numFmtId="3" fontId="43" fillId="28" borderId="35" xfId="0" applyNumberFormat="1" applyFont="1" applyFill="1" applyBorder="1" applyAlignment="1" applyProtection="1">
      <alignment horizontal="center" vertical="center"/>
      <protection locked="0"/>
    </xf>
    <xf numFmtId="9" fontId="39" fillId="28" borderId="12" xfId="72" applyFont="1" applyFill="1" applyBorder="1" applyAlignment="1" applyProtection="1">
      <alignment horizontal="center" vertical="center"/>
      <protection locked="0"/>
    </xf>
    <xf numFmtId="0" fontId="32" fillId="2" borderId="12" xfId="0" applyFont="1" applyFill="1" applyBorder="1" applyAlignment="1" applyProtection="1">
      <alignment horizontal="center" vertical="center"/>
      <protection locked="0"/>
    </xf>
    <xf numFmtId="3" fontId="45" fillId="2" borderId="89" xfId="0" applyNumberFormat="1" applyFont="1" applyFill="1" applyBorder="1" applyAlignment="1" applyProtection="1">
      <alignment vertical="center"/>
      <protection locked="0"/>
    </xf>
    <xf numFmtId="3" fontId="8" fillId="2" borderId="0" xfId="0" applyNumberFormat="1" applyFont="1" applyFill="1" applyAlignment="1" applyProtection="1">
      <alignment vertical="center" wrapText="1"/>
      <protection locked="0"/>
    </xf>
    <xf numFmtId="3" fontId="8" fillId="2" borderId="0" xfId="0" applyNumberFormat="1" applyFont="1" applyFill="1" applyAlignment="1" applyProtection="1">
      <alignment horizontal="center" vertical="center"/>
      <protection locked="0"/>
    </xf>
    <xf numFmtId="9" fontId="39" fillId="2" borderId="0" xfId="0" applyNumberFormat="1" applyFont="1" applyFill="1" applyAlignment="1" applyProtection="1">
      <alignment horizontal="center" vertical="center"/>
      <protection locked="0"/>
    </xf>
    <xf numFmtId="9" fontId="40" fillId="2" borderId="12" xfId="0" applyNumberFormat="1" applyFont="1" applyFill="1" applyBorder="1" applyAlignment="1" applyProtection="1">
      <alignment horizontal="center" vertical="center"/>
      <protection locked="0"/>
    </xf>
    <xf numFmtId="0" fontId="41" fillId="2" borderId="0" xfId="0" applyFont="1" applyFill="1" applyProtection="1">
      <protection locked="0"/>
    </xf>
    <xf numFmtId="3" fontId="43" fillId="2" borderId="0" xfId="0" applyNumberFormat="1" applyFont="1" applyFill="1" applyAlignment="1" applyProtection="1">
      <alignment vertical="center"/>
      <protection locked="0"/>
    </xf>
    <xf numFmtId="3" fontId="43" fillId="2" borderId="0" xfId="0" applyNumberFormat="1" applyFont="1" applyFill="1" applyAlignment="1" applyProtection="1">
      <alignment vertical="center" wrapText="1"/>
      <protection locked="0"/>
    </xf>
    <xf numFmtId="9" fontId="39" fillId="2" borderId="12" xfId="0" applyNumberFormat="1" applyFont="1" applyFill="1" applyBorder="1" applyAlignment="1" applyProtection="1">
      <alignment horizontal="center" vertical="center"/>
      <protection locked="0"/>
    </xf>
    <xf numFmtId="3" fontId="219" fillId="2" borderId="89" xfId="0" applyNumberFormat="1" applyFont="1" applyFill="1" applyBorder="1" applyAlignment="1" applyProtection="1">
      <alignment vertical="center"/>
      <protection locked="0"/>
    </xf>
    <xf numFmtId="3" fontId="206" fillId="2" borderId="0" xfId="0" applyNumberFormat="1" applyFont="1" applyFill="1" applyAlignment="1" applyProtection="1">
      <alignment vertical="center" wrapText="1"/>
      <protection locked="0"/>
    </xf>
    <xf numFmtId="0" fontId="89" fillId="2" borderId="89" xfId="0" applyFont="1" applyFill="1" applyBorder="1" applyAlignment="1" applyProtection="1">
      <alignment vertical="top"/>
      <protection locked="0"/>
    </xf>
    <xf numFmtId="9" fontId="32" fillId="2" borderId="12" xfId="72" applyFont="1" applyFill="1" applyBorder="1" applyAlignment="1" applyProtection="1">
      <alignment horizontal="center" vertical="center"/>
      <protection locked="0"/>
    </xf>
    <xf numFmtId="0" fontId="43" fillId="2" borderId="0" xfId="0" applyFont="1" applyFill="1" applyAlignment="1" applyProtection="1">
      <alignment vertical="top" wrapText="1"/>
      <protection locked="0"/>
    </xf>
    <xf numFmtId="9" fontId="39" fillId="2" borderId="12" xfId="72" applyFont="1" applyFill="1" applyBorder="1" applyAlignment="1" applyProtection="1">
      <alignment horizontal="center" vertical="center"/>
      <protection locked="0"/>
    </xf>
    <xf numFmtId="0" fontId="89" fillId="2" borderId="89" xfId="0" applyFont="1" applyFill="1" applyBorder="1" applyAlignment="1" applyProtection="1">
      <alignment vertical="top" wrapText="1"/>
      <protection locked="0"/>
    </xf>
    <xf numFmtId="3" fontId="89" fillId="2" borderId="89" xfId="0" applyNumberFormat="1" applyFont="1" applyFill="1" applyBorder="1" applyAlignment="1" applyProtection="1">
      <alignment vertical="center" wrapText="1"/>
      <protection locked="0"/>
    </xf>
    <xf numFmtId="3" fontId="43" fillId="2" borderId="0" xfId="0" applyNumberFormat="1" applyFont="1" applyFill="1" applyAlignment="1" applyProtection="1">
      <alignment horizontal="left" vertical="center"/>
      <protection locked="0"/>
    </xf>
    <xf numFmtId="3" fontId="43" fillId="2" borderId="12" xfId="0" applyNumberFormat="1" applyFont="1" applyFill="1" applyBorder="1" applyAlignment="1" applyProtection="1">
      <alignment horizontal="center" vertical="center" wrapText="1"/>
      <protection locked="0"/>
    </xf>
    <xf numFmtId="3" fontId="208" fillId="2" borderId="0" xfId="0" applyNumberFormat="1" applyFont="1" applyFill="1" applyAlignment="1" applyProtection="1">
      <alignment horizontal="center" vertical="center"/>
      <protection locked="0"/>
    </xf>
    <xf numFmtId="3" fontId="225" fillId="2" borderId="89" xfId="0" applyNumberFormat="1" applyFont="1" applyFill="1" applyBorder="1" applyAlignment="1" applyProtection="1">
      <alignment vertical="center" wrapText="1"/>
      <protection locked="0"/>
    </xf>
    <xf numFmtId="3" fontId="47" fillId="2" borderId="0" xfId="0" applyNumberFormat="1" applyFont="1" applyFill="1" applyAlignment="1" applyProtection="1">
      <alignment vertical="center" wrapText="1"/>
      <protection locked="0"/>
    </xf>
    <xf numFmtId="3" fontId="89" fillId="2" borderId="89" xfId="0" applyNumberFormat="1" applyFont="1" applyFill="1" applyBorder="1" applyAlignment="1" applyProtection="1">
      <alignment horizontal="left" vertical="center" wrapText="1"/>
      <protection locked="0"/>
    </xf>
    <xf numFmtId="3" fontId="89" fillId="2" borderId="89" xfId="0" applyNumberFormat="1" applyFont="1" applyFill="1" applyBorder="1" applyAlignment="1" applyProtection="1">
      <alignment horizontal="center" vertical="center"/>
      <protection locked="0"/>
    </xf>
    <xf numFmtId="3" fontId="45" fillId="2" borderId="89" xfId="0" applyNumberFormat="1" applyFont="1" applyFill="1" applyBorder="1" applyAlignment="1" applyProtection="1">
      <alignment horizontal="center" vertical="center"/>
      <protection locked="0"/>
    </xf>
    <xf numFmtId="3" fontId="89" fillId="2" borderId="89" xfId="0" applyNumberFormat="1" applyFont="1" applyFill="1" applyBorder="1" applyAlignment="1" applyProtection="1">
      <alignment horizontal="left" vertical="center"/>
      <protection locked="0"/>
    </xf>
    <xf numFmtId="3" fontId="43" fillId="2" borderId="5" xfId="0" applyNumberFormat="1" applyFont="1" applyFill="1" applyBorder="1" applyAlignment="1" applyProtection="1">
      <alignment vertical="center" wrapText="1"/>
      <protection locked="0"/>
    </xf>
    <xf numFmtId="3" fontId="43" fillId="2" borderId="5" xfId="0" applyNumberFormat="1" applyFont="1" applyFill="1" applyBorder="1" applyAlignment="1" applyProtection="1">
      <alignment horizontal="center" vertical="center"/>
      <protection locked="0"/>
    </xf>
    <xf numFmtId="3" fontId="42" fillId="2" borderId="41" xfId="0" applyNumberFormat="1" applyFont="1" applyFill="1" applyBorder="1" applyAlignment="1" applyProtection="1">
      <alignment horizontal="left" vertical="center"/>
      <protection locked="0"/>
    </xf>
    <xf numFmtId="3" fontId="40" fillId="2" borderId="35" xfId="0" applyNumberFormat="1" applyFont="1" applyFill="1" applyBorder="1" applyAlignment="1" applyProtection="1">
      <alignment horizontal="center" vertical="center"/>
      <protection locked="0"/>
    </xf>
    <xf numFmtId="3" fontId="40" fillId="2" borderId="40" xfId="0" applyNumberFormat="1" applyFont="1" applyFill="1" applyBorder="1" applyAlignment="1" applyProtection="1">
      <alignment horizontal="center" vertical="center"/>
      <protection locked="0"/>
    </xf>
    <xf numFmtId="3" fontId="40" fillId="2" borderId="42" xfId="0" applyNumberFormat="1" applyFont="1" applyFill="1" applyBorder="1" applyAlignment="1" applyProtection="1">
      <alignment horizontal="center" vertical="center"/>
      <protection locked="0"/>
    </xf>
    <xf numFmtId="3" fontId="42" fillId="2" borderId="3" xfId="0" applyNumberFormat="1" applyFont="1" applyFill="1" applyBorder="1" applyAlignment="1" applyProtection="1">
      <alignment horizontal="left" vertical="center"/>
      <protection locked="0"/>
    </xf>
    <xf numFmtId="3" fontId="40" fillId="2" borderId="45"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horizontal="left" vertical="center"/>
      <protection locked="0"/>
    </xf>
    <xf numFmtId="3" fontId="205" fillId="2" borderId="0" xfId="0" applyNumberFormat="1" applyFont="1" applyFill="1" applyAlignment="1" applyProtection="1">
      <alignment horizontal="left" vertical="center"/>
      <protection locked="0"/>
    </xf>
    <xf numFmtId="3" fontId="40" fillId="2" borderId="0" xfId="0" applyNumberFormat="1" applyFont="1" applyFill="1" applyAlignment="1" applyProtection="1">
      <alignment horizontal="center" vertical="center"/>
      <protection locked="0"/>
    </xf>
    <xf numFmtId="3" fontId="8" fillId="2" borderId="12" xfId="0" applyNumberFormat="1" applyFont="1" applyFill="1" applyBorder="1" applyAlignment="1" applyProtection="1">
      <alignment horizontal="center" vertical="center"/>
      <protection locked="0"/>
    </xf>
    <xf numFmtId="0" fontId="57" fillId="2" borderId="0" xfId="0" applyFont="1" applyFill="1" applyAlignment="1" applyProtection="1">
      <alignment horizontal="center"/>
      <protection locked="0"/>
    </xf>
    <xf numFmtId="0" fontId="33" fillId="2" borderId="0" xfId="0" applyFont="1" applyFill="1" applyAlignment="1" applyProtection="1">
      <alignment horizontal="center"/>
      <protection locked="0"/>
    </xf>
    <xf numFmtId="3" fontId="56" fillId="2" borderId="0" xfId="0" applyNumberFormat="1" applyFont="1" applyFill="1" applyAlignment="1" applyProtection="1">
      <alignment horizontal="center" vertical="center"/>
      <protection locked="0"/>
    </xf>
    <xf numFmtId="286" fontId="43" fillId="2" borderId="0" xfId="0" applyNumberFormat="1" applyFont="1" applyFill="1" applyAlignment="1" applyProtection="1">
      <alignment horizontal="center" vertical="center"/>
      <protection locked="0"/>
    </xf>
    <xf numFmtId="175" fontId="43" fillId="2" borderId="12"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vertical="center"/>
      <protection locked="0"/>
    </xf>
    <xf numFmtId="173" fontId="8" fillId="2" borderId="0" xfId="71" applyNumberFormat="1" applyFont="1" applyFill="1" applyAlignment="1" applyProtection="1">
      <alignment horizontal="center" vertical="center"/>
      <protection locked="0"/>
    </xf>
    <xf numFmtId="173" fontId="8" fillId="2" borderId="0" xfId="0" applyNumberFormat="1" applyFont="1" applyFill="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5" fillId="2" borderId="89" xfId="0" applyNumberFormat="1" applyFont="1" applyFill="1" applyBorder="1" applyAlignment="1" applyProtection="1">
      <alignment horizontal="left" vertical="center"/>
      <protection locked="0"/>
    </xf>
    <xf numFmtId="0" fontId="57" fillId="2" borderId="0" xfId="0" applyFont="1" applyFill="1" applyProtection="1">
      <protection locked="0"/>
    </xf>
    <xf numFmtId="287" fontId="8" fillId="2" borderId="0" xfId="70" applyNumberFormat="1" applyFont="1" applyFill="1" applyAlignment="1" applyProtection="1">
      <alignment horizontal="center" vertical="center"/>
      <protection locked="0"/>
    </xf>
    <xf numFmtId="172" fontId="8" fillId="2" borderId="0" xfId="0" applyNumberFormat="1" applyFont="1" applyFill="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89" fillId="2" borderId="89" xfId="0" applyFont="1" applyFill="1" applyBorder="1" applyAlignment="1" applyProtection="1">
      <alignment horizontal="left" vertical="center"/>
      <protection locked="0"/>
    </xf>
    <xf numFmtId="0" fontId="43" fillId="2" borderId="0" xfId="0" applyFont="1" applyFill="1" applyAlignment="1" applyProtection="1">
      <alignment horizontal="left" vertical="center"/>
      <protection locked="0"/>
    </xf>
    <xf numFmtId="3" fontId="39" fillId="2" borderId="0" xfId="0" applyNumberFormat="1" applyFont="1" applyFill="1" applyAlignment="1" applyProtection="1">
      <alignment horizontal="center" vertical="center"/>
      <protection locked="0"/>
    </xf>
    <xf numFmtId="0" fontId="89" fillId="2" borderId="4" xfId="0" applyFont="1" applyFill="1" applyBorder="1" applyAlignment="1" applyProtection="1">
      <alignment horizontal="left" vertical="center"/>
      <protection locked="0"/>
    </xf>
    <xf numFmtId="0" fontId="43" fillId="2" borderId="5" xfId="0" applyFont="1" applyFill="1" applyBorder="1" applyAlignment="1" applyProtection="1">
      <alignment horizontal="left" vertical="center"/>
      <protection locked="0"/>
    </xf>
    <xf numFmtId="39" fontId="40" fillId="2" borderId="5" xfId="0" applyNumberFormat="1" applyFont="1" applyFill="1" applyBorder="1" applyAlignment="1" applyProtection="1">
      <alignment horizontal="center"/>
      <protection locked="0"/>
    </xf>
    <xf numFmtId="39" fontId="39" fillId="2" borderId="5" xfId="0" applyNumberFormat="1" applyFont="1" applyFill="1" applyBorder="1" applyAlignment="1" applyProtection="1">
      <alignment horizontal="center"/>
      <protection locked="0"/>
    </xf>
    <xf numFmtId="39" fontId="56" fillId="2" borderId="5" xfId="0" applyNumberFormat="1" applyFont="1" applyFill="1" applyBorder="1" applyAlignment="1" applyProtection="1">
      <alignment horizontal="left"/>
      <protection locked="0"/>
    </xf>
    <xf numFmtId="39" fontId="56" fillId="2" borderId="5" xfId="0" applyNumberFormat="1" applyFont="1" applyFill="1" applyBorder="1" applyAlignment="1" applyProtection="1">
      <alignment horizontal="center"/>
      <protection locked="0"/>
    </xf>
    <xf numFmtId="3" fontId="43" fillId="2" borderId="5" xfId="0" applyNumberFormat="1" applyFont="1" applyFill="1" applyBorder="1" applyAlignment="1" applyProtection="1">
      <alignment vertical="center"/>
      <protection locked="0"/>
    </xf>
    <xf numFmtId="0" fontId="39" fillId="2" borderId="5" xfId="0" applyFont="1" applyFill="1" applyBorder="1" applyProtection="1">
      <protection locked="0"/>
    </xf>
    <xf numFmtId="0" fontId="39" fillId="2" borderId="6" xfId="0" applyFont="1" applyFill="1" applyBorder="1" applyAlignment="1" applyProtection="1">
      <alignment horizontal="center" vertical="center"/>
      <protection locked="0"/>
    </xf>
    <xf numFmtId="0" fontId="54" fillId="2" borderId="0" xfId="0" applyFont="1" applyFill="1" applyAlignment="1" applyProtection="1">
      <alignment horizontal="center" wrapText="1"/>
      <protection locked="0"/>
    </xf>
    <xf numFmtId="0" fontId="217" fillId="28" borderId="0" xfId="0" applyFont="1" applyFill="1" applyProtection="1">
      <protection locked="0"/>
    </xf>
    <xf numFmtId="0" fontId="43" fillId="28" borderId="0" xfId="0" applyFont="1" applyFill="1" applyProtection="1">
      <protection locked="0"/>
    </xf>
    <xf numFmtId="39" fontId="8" fillId="28" borderId="0" xfId="0" applyNumberFormat="1" applyFont="1" applyFill="1" applyAlignment="1" applyProtection="1">
      <alignment horizontal="center"/>
      <protection locked="0"/>
    </xf>
    <xf numFmtId="3" fontId="43" fillId="28" borderId="0" xfId="0" applyNumberFormat="1" applyFont="1" applyFill="1" applyAlignment="1" applyProtection="1">
      <alignment vertical="center"/>
      <protection locked="0"/>
    </xf>
    <xf numFmtId="0" fontId="43" fillId="28" borderId="0" xfId="0" applyFont="1" applyFill="1" applyAlignment="1" applyProtection="1">
      <alignment vertical="center"/>
      <protection locked="0"/>
    </xf>
    <xf numFmtId="0" fontId="43" fillId="28" borderId="0" xfId="0" applyFont="1" applyFill="1" applyAlignment="1" applyProtection="1">
      <alignment horizontal="center" vertical="center"/>
      <protection locked="0"/>
    </xf>
    <xf numFmtId="3" fontId="43" fillId="2" borderId="12" xfId="0" applyNumberFormat="1" applyFont="1" applyFill="1" applyBorder="1" applyAlignment="1" applyProtection="1">
      <alignment horizontal="center" vertical="center"/>
      <protection locked="0"/>
    </xf>
    <xf numFmtId="3" fontId="205" fillId="2" borderId="0" xfId="0" applyNumberFormat="1" applyFont="1" applyFill="1" applyAlignment="1" applyProtection="1">
      <alignment horizontal="center" vertical="center"/>
      <protection locked="0"/>
    </xf>
    <xf numFmtId="169" fontId="43" fillId="2" borderId="12" xfId="70" applyFont="1" applyFill="1" applyBorder="1" applyAlignment="1" applyProtection="1">
      <alignment horizontal="center" vertical="center"/>
      <protection locked="0"/>
    </xf>
    <xf numFmtId="173" fontId="43" fillId="2" borderId="0" xfId="71" applyNumberFormat="1" applyFont="1" applyFill="1" applyAlignment="1" applyProtection="1">
      <alignment horizontal="center" vertical="center"/>
      <protection locked="0"/>
    </xf>
    <xf numFmtId="173" fontId="43" fillId="2" borderId="0" xfId="0" applyNumberFormat="1" applyFont="1" applyFill="1" applyAlignment="1" applyProtection="1">
      <alignment horizontal="center" vertical="center"/>
      <protection locked="0"/>
    </xf>
    <xf numFmtId="0" fontId="40" fillId="2" borderId="0" xfId="0" applyFont="1" applyFill="1" applyProtection="1">
      <protection locked="0"/>
    </xf>
    <xf numFmtId="3" fontId="89" fillId="2" borderId="109" xfId="0" applyNumberFormat="1" applyFont="1" applyFill="1" applyBorder="1" applyAlignment="1" applyProtection="1">
      <alignment horizontal="left" vertical="center"/>
      <protection locked="0"/>
    </xf>
    <xf numFmtId="3" fontId="40" fillId="2" borderId="5" xfId="0" applyNumberFormat="1" applyFont="1" applyFill="1" applyBorder="1" applyAlignment="1" applyProtection="1">
      <alignment horizontal="center" vertical="center"/>
      <protection locked="0"/>
    </xf>
    <xf numFmtId="3" fontId="39" fillId="2" borderId="5" xfId="0" applyNumberFormat="1" applyFont="1" applyFill="1" applyBorder="1" applyAlignment="1" applyProtection="1">
      <alignment horizontal="center" vertical="center"/>
      <protection locked="0"/>
    </xf>
    <xf numFmtId="3" fontId="56" fillId="2" borderId="5" xfId="0" applyNumberFormat="1" applyFont="1" applyFill="1" applyBorder="1" applyAlignment="1" applyProtection="1">
      <alignment horizontal="left" vertical="center"/>
      <protection locked="0"/>
    </xf>
    <xf numFmtId="0" fontId="32"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6" fillId="28" borderId="0" xfId="0" applyFont="1" applyFill="1" applyProtection="1">
      <protection locked="0"/>
    </xf>
    <xf numFmtId="39" fontId="40" fillId="28" borderId="0" xfId="0" applyNumberFormat="1" applyFont="1" applyFill="1" applyAlignment="1" applyProtection="1">
      <alignment horizontal="center"/>
      <protection locked="0"/>
    </xf>
    <xf numFmtId="0" fontId="39" fillId="28" borderId="0" xfId="0" applyFont="1" applyFill="1" applyAlignment="1" applyProtection="1">
      <alignment horizontal="center" vertical="center"/>
      <protection locked="0"/>
    </xf>
    <xf numFmtId="3" fontId="42" fillId="2" borderId="113" xfId="0" applyNumberFormat="1" applyFont="1" applyFill="1" applyBorder="1" applyAlignment="1" applyProtection="1">
      <alignment horizontal="left" vertical="center"/>
      <protection locked="0"/>
    </xf>
    <xf numFmtId="3" fontId="40" fillId="2" borderId="53" xfId="0" applyNumberFormat="1" applyFont="1" applyFill="1" applyBorder="1" applyAlignment="1" applyProtection="1">
      <alignment horizontal="center" vertical="center"/>
      <protection locked="0"/>
    </xf>
    <xf numFmtId="3" fontId="40" fillId="2" borderId="114" xfId="0" applyNumberFormat="1" applyFont="1" applyFill="1" applyBorder="1" applyAlignment="1" applyProtection="1">
      <alignment horizontal="center" vertical="center"/>
      <protection locked="0"/>
    </xf>
    <xf numFmtId="3" fontId="89"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5" fillId="2" borderId="103" xfId="0" applyNumberFormat="1" applyFont="1" applyFill="1" applyBorder="1" applyAlignment="1" applyProtection="1">
      <alignment horizontal="left" vertical="center"/>
      <protection locked="0"/>
    </xf>
    <xf numFmtId="3" fontId="40" fillId="2" borderId="103" xfId="0" applyNumberFormat="1" applyFont="1" applyFill="1" applyBorder="1" applyAlignment="1" applyProtection="1">
      <alignment horizontal="center" vertical="center"/>
      <protection locked="0"/>
    </xf>
    <xf numFmtId="0" fontId="41"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3" fillId="2" borderId="12" xfId="0" applyNumberFormat="1" applyFont="1" applyFill="1" applyBorder="1" applyAlignment="1" applyProtection="1">
      <alignment horizontal="center" vertical="center"/>
      <protection locked="0"/>
    </xf>
    <xf numFmtId="0" fontId="43" fillId="2" borderId="86" xfId="0" applyFont="1" applyFill="1" applyBorder="1" applyAlignment="1" applyProtection="1">
      <alignment horizontal="left" vertical="center"/>
      <protection locked="0"/>
    </xf>
    <xf numFmtId="3" fontId="40" fillId="2" borderId="86" xfId="0" applyNumberFormat="1" applyFont="1" applyFill="1" applyBorder="1" applyAlignment="1" applyProtection="1">
      <alignment horizontal="center" vertical="center"/>
      <protection locked="0"/>
    </xf>
    <xf numFmtId="0" fontId="32" fillId="2" borderId="86" xfId="0" applyFont="1" applyFill="1" applyBorder="1" applyProtection="1">
      <protection locked="0"/>
    </xf>
    <xf numFmtId="3" fontId="56" fillId="2" borderId="86" xfId="0" applyNumberFormat="1" applyFont="1" applyFill="1" applyBorder="1" applyAlignment="1" applyProtection="1">
      <alignment horizontal="left" vertical="center"/>
      <protection locked="0"/>
    </xf>
    <xf numFmtId="3" fontId="43"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10" fontId="39" fillId="28" borderId="0" xfId="0" applyNumberFormat="1" applyFont="1" applyFill="1" applyAlignment="1" applyProtection="1">
      <alignment horizontal="center" vertical="center"/>
      <protection locked="0"/>
    </xf>
    <xf numFmtId="10" fontId="208" fillId="2" borderId="0" xfId="0" applyNumberFormat="1" applyFont="1" applyFill="1" applyAlignment="1">
      <alignment horizontal="center" vertical="center"/>
    </xf>
    <xf numFmtId="10" fontId="39" fillId="2" borderId="0" xfId="0" applyNumberFormat="1" applyFont="1" applyFill="1" applyAlignment="1" applyProtection="1">
      <alignment horizontal="center" vertical="center"/>
      <protection locked="0"/>
    </xf>
    <xf numFmtId="10" fontId="40" fillId="2" borderId="0" xfId="0" applyNumberFormat="1" applyFont="1" applyFill="1" applyAlignment="1" applyProtection="1">
      <alignment horizontal="center" vertical="center"/>
      <protection locked="0"/>
    </xf>
    <xf numFmtId="10" fontId="47" fillId="2" borderId="0" xfId="0" applyNumberFormat="1" applyFont="1" applyFill="1" applyAlignment="1" applyProtection="1">
      <alignment horizontal="center" vertical="center"/>
      <protection locked="0"/>
    </xf>
    <xf numFmtId="10" fontId="39" fillId="28" borderId="0" xfId="72" applyNumberFormat="1" applyFont="1" applyFill="1" applyAlignment="1" applyProtection="1">
      <alignment horizontal="center" vertical="center"/>
      <protection locked="0"/>
    </xf>
    <xf numFmtId="10" fontId="39" fillId="2" borderId="0" xfId="72" applyNumberFormat="1" applyFont="1" applyFill="1" applyAlignment="1" applyProtection="1">
      <alignment horizontal="center" vertical="center"/>
      <protection locked="0"/>
    </xf>
    <xf numFmtId="10" fontId="32" fillId="2" borderId="0" xfId="72" applyNumberFormat="1" applyFont="1" applyFill="1" applyAlignment="1" applyProtection="1">
      <alignment horizontal="center" vertical="center"/>
      <protection locked="0"/>
    </xf>
    <xf numFmtId="10" fontId="43" fillId="2" borderId="0" xfId="72" applyNumberFormat="1" applyFont="1" applyFill="1" applyAlignment="1" applyProtection="1">
      <alignment horizontal="center" vertical="center"/>
      <protection locked="0"/>
    </xf>
    <xf numFmtId="10" fontId="43" fillId="2" borderId="0" xfId="0" applyNumberFormat="1" applyFont="1" applyFill="1" applyAlignment="1" applyProtection="1">
      <alignment horizontal="center" vertical="center" wrapText="1"/>
      <protection locked="0"/>
    </xf>
    <xf numFmtId="10" fontId="208" fillId="2" borderId="0" xfId="0" applyNumberFormat="1" applyFont="1" applyFill="1" applyAlignment="1" applyProtection="1">
      <alignment horizontal="center" vertical="center" wrapText="1"/>
      <protection locked="0"/>
    </xf>
    <xf numFmtId="10" fontId="32" fillId="2" borderId="0" xfId="0" applyNumberFormat="1" applyFont="1" applyFill="1" applyAlignment="1" applyProtection="1">
      <alignment vertical="center"/>
      <protection locked="0"/>
    </xf>
    <xf numFmtId="10" fontId="43" fillId="2" borderId="0" xfId="0" applyNumberFormat="1" applyFont="1" applyFill="1" applyAlignment="1" applyProtection="1">
      <alignment horizontal="center" vertical="center"/>
      <protection locked="0"/>
    </xf>
    <xf numFmtId="10" fontId="32" fillId="2" borderId="0" xfId="0" applyNumberFormat="1" applyFont="1" applyFill="1" applyAlignment="1" applyProtection="1">
      <alignment horizontal="center" vertical="center"/>
      <protection locked="0"/>
    </xf>
    <xf numFmtId="10" fontId="209" fillId="2" borderId="0" xfId="0" applyNumberFormat="1" applyFont="1" applyFill="1" applyAlignment="1" applyProtection="1">
      <alignment horizontal="center" vertical="center"/>
      <protection locked="0"/>
    </xf>
    <xf numFmtId="10" fontId="208" fillId="2" borderId="0" xfId="0" applyNumberFormat="1" applyFont="1" applyFill="1" applyAlignment="1" applyProtection="1">
      <alignment horizontal="center" vertical="center"/>
      <protection locked="0"/>
    </xf>
    <xf numFmtId="10" fontId="32" fillId="28" borderId="0" xfId="0" applyNumberFormat="1" applyFont="1" applyFill="1" applyAlignment="1" applyProtection="1">
      <alignment horizontal="center" vertical="center"/>
      <protection locked="0"/>
    </xf>
    <xf numFmtId="0" fontId="0" fillId="2" borderId="0" xfId="0" applyFill="1" applyProtection="1">
      <protection locked="0"/>
    </xf>
    <xf numFmtId="0" fontId="89" fillId="2" borderId="0" xfId="0" applyFont="1" applyFill="1" applyAlignment="1" applyProtection="1">
      <alignment vertical="top" wrapText="1"/>
      <protection locked="0"/>
    </xf>
    <xf numFmtId="0" fontId="50" fillId="26" borderId="115" xfId="0" applyFont="1" applyFill="1" applyBorder="1" applyAlignment="1" applyProtection="1">
      <alignment horizontal="center" vertical="center" wrapText="1"/>
      <protection locked="0"/>
    </xf>
    <xf numFmtId="3" fontId="89" fillId="2" borderId="0" xfId="0" applyNumberFormat="1" applyFont="1" applyFill="1" applyAlignment="1" applyProtection="1">
      <alignment horizontal="center" vertical="center"/>
      <protection locked="0"/>
    </xf>
    <xf numFmtId="3" fontId="89" fillId="2" borderId="0" xfId="0" applyNumberFormat="1" applyFont="1" applyFill="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5" fillId="2" borderId="96" xfId="0" applyNumberFormat="1" applyFont="1" applyFill="1" applyBorder="1" applyAlignment="1" applyProtection="1">
      <alignment horizontal="left" vertical="center"/>
      <protection locked="0"/>
    </xf>
    <xf numFmtId="3" fontId="40" fillId="2" borderId="96" xfId="0" applyNumberFormat="1" applyFont="1" applyFill="1" applyBorder="1" applyAlignment="1" applyProtection="1">
      <alignment horizontal="center" vertical="center"/>
      <protection locked="0"/>
    </xf>
    <xf numFmtId="0" fontId="41"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89" fillId="2" borderId="109" xfId="0" applyNumberFormat="1" applyFont="1" applyFill="1" applyBorder="1" applyAlignment="1" applyProtection="1">
      <alignment vertical="center"/>
      <protection locked="0"/>
    </xf>
    <xf numFmtId="0" fontId="11" fillId="2" borderId="0" xfId="0" applyFont="1" applyFill="1" applyProtection="1">
      <protection locked="0"/>
    </xf>
    <xf numFmtId="0" fontId="46" fillId="89" borderId="89" xfId="0" applyFont="1" applyFill="1" applyBorder="1" applyAlignment="1" applyProtection="1">
      <alignment horizontal="left" vertical="center"/>
      <protection locked="0"/>
    </xf>
    <xf numFmtId="0" fontId="46" fillId="89" borderId="109" xfId="0" applyFont="1" applyFill="1" applyBorder="1" applyAlignment="1" applyProtection="1">
      <alignment horizontal="left" vertical="center"/>
      <protection locked="0"/>
    </xf>
    <xf numFmtId="173" fontId="43" fillId="2" borderId="12" xfId="71" applyNumberFormat="1" applyFont="1" applyFill="1" applyBorder="1" applyAlignment="1" applyProtection="1">
      <alignment horizontal="center" vertical="center"/>
      <protection locked="0"/>
    </xf>
    <xf numFmtId="3" fontId="40"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3" fillId="2" borderId="12" xfId="0" applyNumberFormat="1" applyFont="1" applyFill="1" applyBorder="1" applyAlignment="1" applyProtection="1">
      <alignment horizontal="center" vertical="center"/>
      <protection locked="0"/>
    </xf>
    <xf numFmtId="0" fontId="57" fillId="2" borderId="5" xfId="0" applyFont="1" applyFill="1" applyBorder="1" applyProtection="1">
      <protection locked="0"/>
    </xf>
    <xf numFmtId="3" fontId="205"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39" fillId="28" borderId="34" xfId="0" applyFont="1" applyFill="1" applyBorder="1" applyAlignment="1" applyProtection="1">
      <alignment horizontal="center"/>
      <protection locked="0"/>
    </xf>
    <xf numFmtId="3" fontId="46" fillId="28" borderId="34" xfId="0" applyNumberFormat="1" applyFont="1" applyFill="1" applyBorder="1" applyAlignment="1" applyProtection="1">
      <alignment horizontal="center"/>
      <protection locked="0"/>
    </xf>
    <xf numFmtId="0" fontId="39" fillId="28" borderId="110" xfId="0" applyFont="1" applyFill="1" applyBorder="1" applyAlignment="1" applyProtection="1">
      <alignment horizontal="center"/>
      <protection locked="0"/>
    </xf>
    <xf numFmtId="0" fontId="42" fillId="90" borderId="0" xfId="0" applyFont="1" applyFill="1" applyAlignment="1" applyProtection="1">
      <alignment horizontal="center"/>
      <protection locked="0"/>
    </xf>
    <xf numFmtId="0" fontId="2" fillId="2" borderId="0" xfId="0" applyFont="1" applyFill="1" applyProtection="1">
      <protection locked="0"/>
    </xf>
    <xf numFmtId="0" fontId="40" fillId="2" borderId="0" xfId="0" applyFont="1" applyFill="1" applyAlignment="1" applyProtection="1">
      <alignment horizontal="left" vertical="top"/>
      <protection locked="0"/>
    </xf>
    <xf numFmtId="178" fontId="210" fillId="90" borderId="28" xfId="40" applyNumberFormat="1" applyFont="1" applyFill="1" applyBorder="1" applyAlignment="1" applyProtection="1">
      <alignment horizontal="left" vertical="center"/>
      <protection locked="0"/>
    </xf>
    <xf numFmtId="0" fontId="217" fillId="2" borderId="0" xfId="0" applyFont="1" applyFill="1" applyAlignment="1" applyProtection="1">
      <alignment wrapText="1"/>
      <protection locked="0"/>
    </xf>
    <xf numFmtId="0" fontId="39" fillId="0" borderId="34" xfId="0" applyFont="1" applyBorder="1" applyAlignment="1" applyProtection="1">
      <alignment horizontal="center"/>
      <protection locked="0"/>
    </xf>
    <xf numFmtId="38" fontId="46" fillId="28" borderId="34" xfId="0" applyNumberFormat="1" applyFont="1" applyFill="1" applyBorder="1" applyAlignment="1" applyProtection="1">
      <alignment horizontal="center"/>
      <protection locked="0"/>
    </xf>
    <xf numFmtId="0" fontId="11" fillId="28" borderId="0" xfId="0" applyFont="1" applyFill="1" applyProtection="1">
      <protection locked="0"/>
    </xf>
    <xf numFmtId="9" fontId="39" fillId="28" borderId="0" xfId="0" applyNumberFormat="1" applyFont="1" applyFill="1" applyAlignment="1" applyProtection="1">
      <alignment horizontal="center" vertical="center"/>
      <protection locked="0"/>
    </xf>
    <xf numFmtId="3" fontId="212" fillId="2" borderId="0" xfId="0" applyNumberFormat="1" applyFont="1" applyFill="1" applyAlignment="1" applyProtection="1">
      <alignment horizontal="center" vertical="center"/>
      <protection locked="0"/>
    </xf>
    <xf numFmtId="9" fontId="39" fillId="28" borderId="0" xfId="0" applyNumberFormat="1" applyFont="1" applyFill="1" applyAlignment="1">
      <alignment horizontal="center" vertical="center"/>
    </xf>
    <xf numFmtId="9" fontId="39" fillId="28" borderId="0" xfId="0" applyNumberFormat="1" applyFont="1" applyFill="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3" fillId="2" borderId="41" xfId="0" applyFont="1" applyFill="1" applyBorder="1" applyAlignment="1" applyProtection="1">
      <alignment horizontal="left" vertical="center" wrapText="1"/>
      <protection locked="0"/>
    </xf>
    <xf numFmtId="0" fontId="43" fillId="2" borderId="40" xfId="0" applyFont="1" applyFill="1" applyBorder="1" applyAlignment="1" applyProtection="1">
      <alignment horizontal="center" vertical="center" wrapText="1"/>
      <protection locked="0"/>
    </xf>
    <xf numFmtId="0" fontId="43" fillId="2" borderId="42" xfId="0" applyFont="1" applyFill="1" applyBorder="1" applyAlignment="1" applyProtection="1">
      <alignment horizontal="center" vertical="center" wrapText="1"/>
      <protection locked="0"/>
    </xf>
    <xf numFmtId="0" fontId="52" fillId="2" borderId="3" xfId="0" applyFont="1" applyFill="1" applyBorder="1" applyAlignment="1" applyProtection="1">
      <alignment horizontal="left" vertical="center" wrapText="1"/>
      <protection locked="0"/>
    </xf>
    <xf numFmtId="0" fontId="52" fillId="28" borderId="35" xfId="0" applyFont="1" applyFill="1" applyBorder="1" applyAlignment="1" applyProtection="1">
      <alignment horizontal="center" vertical="center" wrapText="1"/>
      <protection locked="0"/>
    </xf>
    <xf numFmtId="0" fontId="52" fillId="28" borderId="45" xfId="0" applyFont="1" applyFill="1" applyBorder="1" applyAlignment="1" applyProtection="1">
      <alignment horizontal="center" vertical="center" wrapText="1"/>
      <protection locked="0"/>
    </xf>
    <xf numFmtId="0" fontId="52"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2" fillId="2" borderId="89" xfId="0" applyFont="1" applyFill="1" applyBorder="1" applyAlignment="1" applyProtection="1">
      <alignment horizontal="left" vertical="center" wrapText="1"/>
      <protection locked="0"/>
    </xf>
    <xf numFmtId="43" fontId="8" fillId="2" borderId="0" xfId="71" applyFont="1" applyFill="1" applyAlignment="1" applyProtection="1">
      <alignment vertical="center"/>
      <protection locked="0"/>
    </xf>
    <xf numFmtId="43" fontId="8" fillId="2" borderId="0" xfId="71" applyFont="1" applyFill="1" applyProtection="1">
      <protection locked="0"/>
    </xf>
    <xf numFmtId="180" fontId="8" fillId="2" borderId="0" xfId="70" applyNumberFormat="1" applyFont="1" applyFill="1" applyAlignment="1" applyProtection="1">
      <alignment horizontal="center"/>
      <protection locked="0"/>
    </xf>
    <xf numFmtId="0" fontId="4" fillId="2" borderId="12" xfId="0" applyFont="1" applyFill="1" applyBorder="1" applyProtection="1">
      <protection locked="0"/>
    </xf>
    <xf numFmtId="43" fontId="8" fillId="2" borderId="0" xfId="71" applyFont="1" applyFill="1" applyAlignment="1" applyProtection="1">
      <alignment horizontal="center" vertical="center"/>
      <protection locked="0"/>
    </xf>
    <xf numFmtId="0" fontId="207" fillId="2" borderId="0" xfId="0" applyFont="1" applyFill="1" applyProtection="1">
      <protection locked="0"/>
    </xf>
    <xf numFmtId="0" fontId="43" fillId="2" borderId="0" xfId="0" applyFont="1" applyFill="1" applyAlignment="1" applyProtection="1">
      <alignment horizontal="center" vertical="center"/>
      <protection locked="0"/>
    </xf>
    <xf numFmtId="0" fontId="7" fillId="2" borderId="12" xfId="0" applyFont="1" applyFill="1" applyBorder="1" applyProtection="1">
      <protection locked="0"/>
    </xf>
    <xf numFmtId="0" fontId="43" fillId="2" borderId="0" xfId="0" applyFont="1" applyFill="1" applyAlignment="1" applyProtection="1">
      <alignment horizontal="center" vertical="center" wrapText="1"/>
      <protection locked="0"/>
    </xf>
    <xf numFmtId="0" fontId="52" fillId="2" borderId="0" xfId="0" applyFont="1" applyFill="1" applyAlignment="1" applyProtection="1">
      <alignment horizontal="left" vertical="center" wrapText="1"/>
      <protection locked="0"/>
    </xf>
    <xf numFmtId="0" fontId="43"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Protection="1">
      <protection locked="0"/>
    </xf>
    <xf numFmtId="180" fontId="43"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7" fillId="28" borderId="0" xfId="0" applyFont="1" applyFill="1" applyAlignment="1" applyProtection="1">
      <alignment horizontal="left"/>
      <protection locked="0"/>
    </xf>
    <xf numFmtId="0" fontId="5" fillId="28" borderId="0" xfId="0" applyFont="1" applyFill="1" applyProtection="1">
      <protection locked="0"/>
    </xf>
    <xf numFmtId="1" fontId="43" fillId="2" borderId="39" xfId="0" applyNumberFormat="1" applyFont="1" applyFill="1" applyBorder="1" applyAlignment="1" applyProtection="1">
      <alignment horizontal="center"/>
      <protection locked="0"/>
    </xf>
    <xf numFmtId="1" fontId="43" fillId="2" borderId="54" xfId="0" applyNumberFormat="1" applyFont="1" applyFill="1" applyBorder="1" applyAlignment="1" applyProtection="1">
      <alignment horizontal="center"/>
      <protection locked="0"/>
    </xf>
    <xf numFmtId="9" fontId="49" fillId="91" borderId="0" xfId="0" applyNumberFormat="1" applyFont="1" applyFill="1" applyAlignment="1">
      <alignment horizontal="center"/>
    </xf>
    <xf numFmtId="3" fontId="225" fillId="2" borderId="0" xfId="0" applyNumberFormat="1" applyFont="1" applyFill="1" applyAlignment="1" applyProtection="1">
      <alignment vertical="center"/>
      <protection locked="0"/>
    </xf>
    <xf numFmtId="0" fontId="32" fillId="2" borderId="12" xfId="0" applyFont="1" applyFill="1" applyBorder="1" applyProtection="1">
      <protection locked="0"/>
    </xf>
    <xf numFmtId="0" fontId="46" fillId="28" borderId="0" xfId="0" applyFont="1" applyFill="1" applyProtection="1">
      <protection locked="0"/>
    </xf>
    <xf numFmtId="0" fontId="7" fillId="28" borderId="0" xfId="0" applyFont="1" applyFill="1" applyAlignment="1" applyProtection="1">
      <alignment horizontal="left"/>
      <protection locked="0"/>
    </xf>
    <xf numFmtId="0" fontId="233" fillId="2" borderId="0" xfId="0" applyFont="1" applyFill="1" applyAlignment="1" applyProtection="1">
      <alignment horizontal="center"/>
      <protection locked="0"/>
    </xf>
    <xf numFmtId="0" fontId="230" fillId="2" borderId="0" xfId="0" applyFont="1" applyFill="1" applyAlignment="1" applyProtection="1">
      <alignment horizontal="center"/>
      <protection locked="0"/>
    </xf>
    <xf numFmtId="0" fontId="231"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32" fillId="2" borderId="0" xfId="0" applyFont="1" applyFill="1" applyAlignment="1" applyProtection="1">
      <alignment horizontal="center" vertical="center"/>
      <protection locked="0"/>
    </xf>
    <xf numFmtId="9" fontId="39" fillId="2" borderId="0" xfId="72" applyFont="1" applyFill="1" applyAlignment="1" applyProtection="1">
      <alignment horizontal="center" vertical="center"/>
      <protection locked="0"/>
    </xf>
    <xf numFmtId="3" fontId="229" fillId="2" borderId="89" xfId="0" applyNumberFormat="1" applyFont="1" applyFill="1" applyBorder="1" applyAlignment="1" applyProtection="1">
      <alignment vertical="center"/>
      <protection locked="0"/>
    </xf>
    <xf numFmtId="3" fontId="229" fillId="0" borderId="89" xfId="0" applyNumberFormat="1" applyFont="1" applyBorder="1" applyAlignment="1" applyProtection="1">
      <alignment vertical="center" wrapText="1"/>
      <protection locked="0"/>
    </xf>
    <xf numFmtId="3" fontId="89" fillId="2" borderId="118" xfId="0" applyNumberFormat="1" applyFont="1" applyFill="1" applyBorder="1" applyAlignment="1" applyProtection="1">
      <alignment horizontal="left" vertical="center"/>
      <protection locked="0"/>
    </xf>
    <xf numFmtId="0" fontId="230" fillId="2" borderId="0" xfId="0" applyFont="1" applyFill="1" applyAlignment="1" applyProtection="1">
      <alignment horizontal="center" vertical="center"/>
      <protection locked="0"/>
    </xf>
    <xf numFmtId="3" fontId="229" fillId="2" borderId="0" xfId="0" applyNumberFormat="1" applyFont="1" applyFill="1" applyAlignment="1" applyProtection="1">
      <alignment vertical="center"/>
      <protection locked="0"/>
    </xf>
    <xf numFmtId="0" fontId="230" fillId="2" borderId="12" xfId="0" applyFont="1" applyFill="1" applyBorder="1" applyAlignment="1" applyProtection="1">
      <alignment horizontal="center" vertical="center"/>
      <protection locked="0"/>
    </xf>
    <xf numFmtId="9" fontId="43" fillId="28" borderId="0" xfId="72" applyFont="1" applyFill="1" applyAlignment="1">
      <alignment vertical="top"/>
    </xf>
    <xf numFmtId="0" fontId="11" fillId="90" borderId="110" xfId="0" applyFont="1" applyFill="1" applyBorder="1" applyAlignment="1" applyProtection="1">
      <alignment horizontal="center"/>
      <protection locked="0"/>
    </xf>
    <xf numFmtId="175" fontId="89" fillId="2" borderId="37" xfId="0" applyNumberFormat="1" applyFont="1" applyFill="1" applyBorder="1" applyAlignment="1">
      <alignment horizontal="center"/>
    </xf>
    <xf numFmtId="0" fontId="43" fillId="2" borderId="3" xfId="0" applyFont="1" applyFill="1" applyBorder="1" applyAlignment="1" applyProtection="1">
      <alignment horizontal="left" vertical="center" wrapText="1"/>
      <protection locked="0"/>
    </xf>
    <xf numFmtId="0" fontId="89" fillId="2" borderId="0" xfId="0" applyFont="1" applyFill="1" applyAlignment="1">
      <alignment horizontal="left" wrapText="1"/>
    </xf>
    <xf numFmtId="0" fontId="89" fillId="28" borderId="139" xfId="0" applyFont="1" applyFill="1" applyBorder="1" applyAlignment="1">
      <alignment horizontal="left" vertical="center"/>
    </xf>
    <xf numFmtId="0" fontId="210" fillId="28" borderId="123" xfId="40" applyNumberFormat="1" applyFont="1" applyFill="1" applyBorder="1" applyAlignment="1">
      <alignment horizontal="left" vertical="center"/>
    </xf>
    <xf numFmtId="0" fontId="89" fillId="2" borderId="0" xfId="0" applyFont="1" applyFill="1"/>
    <xf numFmtId="0" fontId="89" fillId="2" borderId="0" xfId="0" applyFont="1" applyFill="1" applyAlignment="1">
      <alignment horizontal="left"/>
    </xf>
    <xf numFmtId="0" fontId="89" fillId="2" borderId="5" xfId="0" applyFont="1" applyFill="1" applyBorder="1" applyAlignment="1">
      <alignment horizontal="left" wrapText="1"/>
    </xf>
    <xf numFmtId="0" fontId="89" fillId="2" borderId="0" xfId="40" applyNumberFormat="1" applyFont="1" applyFill="1" applyAlignment="1">
      <alignment vertical="center" wrapText="1"/>
    </xf>
    <xf numFmtId="0" fontId="8" fillId="2" borderId="110" xfId="0" applyFont="1" applyFill="1" applyBorder="1" applyAlignment="1" applyProtection="1">
      <alignment horizontal="left" vertical="center"/>
      <protection locked="0"/>
    </xf>
    <xf numFmtId="169" fontId="39" fillId="2" borderId="110" xfId="0" applyNumberFormat="1" applyFont="1" applyFill="1" applyBorder="1"/>
    <xf numFmtId="169" fontId="39" fillId="2" borderId="134" xfId="70" applyFont="1" applyFill="1" applyBorder="1"/>
    <xf numFmtId="169" fontId="39" fillId="2" borderId="110" xfId="70" applyFont="1" applyFill="1" applyBorder="1"/>
    <xf numFmtId="169" fontId="39" fillId="2" borderId="122" xfId="70" applyFont="1" applyFill="1" applyBorder="1"/>
    <xf numFmtId="169" fontId="39" fillId="2" borderId="137" xfId="70" applyFont="1" applyFill="1" applyBorder="1"/>
    <xf numFmtId="169" fontId="39" fillId="2" borderId="0" xfId="70" applyFont="1" applyFill="1"/>
    <xf numFmtId="0" fontId="45" fillId="88" borderId="95" xfId="0" applyFont="1" applyFill="1" applyBorder="1" applyAlignment="1">
      <alignment horizontal="center" vertical="center" wrapText="1"/>
    </xf>
    <xf numFmtId="174" fontId="45" fillId="88" borderId="110" xfId="0" applyNumberFormat="1" applyFont="1" applyFill="1" applyBorder="1" applyAlignment="1">
      <alignment horizontal="center" vertical="center" wrapText="1"/>
    </xf>
    <xf numFmtId="0" fontId="45" fillId="2" borderId="0" xfId="0" applyFont="1" applyFill="1"/>
    <xf numFmtId="174" fontId="45" fillId="88" borderId="95" xfId="0" applyNumberFormat="1" applyFont="1" applyFill="1" applyBorder="1" applyAlignment="1">
      <alignment horizontal="center" vertical="center" wrapText="1"/>
    </xf>
    <xf numFmtId="0" fontId="0" fillId="92" borderId="0" xfId="0" applyFill="1" applyAlignment="1">
      <alignment vertical="center"/>
    </xf>
    <xf numFmtId="0" fontId="0" fillId="92" borderId="0" xfId="0" applyFill="1" applyAlignment="1">
      <alignment horizontal="left" vertical="center"/>
    </xf>
    <xf numFmtId="0" fontId="89" fillId="92" borderId="0" xfId="0" applyFont="1" applyFill="1" applyAlignment="1">
      <alignment horizontal="left" vertical="center"/>
    </xf>
    <xf numFmtId="178" fontId="210" fillId="92" borderId="28" xfId="40" applyNumberFormat="1" applyFont="1" applyFill="1" applyBorder="1" applyAlignment="1">
      <alignment horizontal="left" vertical="center"/>
    </xf>
    <xf numFmtId="0" fontId="46" fillId="92" borderId="0" xfId="0" applyFont="1" applyFill="1" applyAlignment="1">
      <alignment horizontal="left" vertical="center"/>
    </xf>
    <xf numFmtId="174" fontId="45" fillId="88" borderId="110" xfId="0" applyNumberFormat="1" applyFont="1" applyFill="1" applyBorder="1" applyAlignment="1">
      <alignment horizontal="left" vertical="center" wrapText="1"/>
    </xf>
    <xf numFmtId="174" fontId="45" fillId="88" borderId="95" xfId="0" applyNumberFormat="1" applyFont="1" applyFill="1" applyBorder="1" applyAlignment="1">
      <alignment horizontal="left" vertical="center" wrapText="1"/>
    </xf>
    <xf numFmtId="0" fontId="11" fillId="92" borderId="0" xfId="0" applyFont="1" applyFill="1" applyAlignment="1">
      <alignment vertical="center"/>
    </xf>
    <xf numFmtId="178" fontId="210" fillId="2" borderId="0" xfId="40" applyNumberFormat="1" applyFont="1" applyFill="1" applyAlignment="1" applyProtection="1">
      <alignment horizontal="left" vertical="center"/>
      <protection locked="0"/>
    </xf>
    <xf numFmtId="3" fontId="89" fillId="2" borderId="122" xfId="0" applyNumberFormat="1" applyFont="1" applyFill="1" applyBorder="1" applyAlignment="1">
      <alignment horizontal="center" vertical="center"/>
    </xf>
    <xf numFmtId="3" fontId="89" fillId="2" borderId="138" xfId="0" applyNumberFormat="1" applyFont="1" applyFill="1" applyBorder="1" applyAlignment="1">
      <alignment horizontal="center" vertical="center"/>
    </xf>
    <xf numFmtId="3" fontId="89" fillId="2" borderId="134" xfId="0" applyNumberFormat="1" applyFont="1" applyFill="1" applyBorder="1" applyAlignment="1">
      <alignment horizontal="center" vertical="center"/>
    </xf>
    <xf numFmtId="174" fontId="43" fillId="88" borderId="122" xfId="0" applyNumberFormat="1" applyFont="1" applyFill="1" applyBorder="1" applyAlignment="1">
      <alignment horizontal="center" vertical="center" wrapText="1"/>
    </xf>
    <xf numFmtId="174" fontId="43" fillId="88" borderId="138" xfId="0" applyNumberFormat="1" applyFont="1" applyFill="1" applyBorder="1" applyAlignment="1">
      <alignment horizontal="center" vertical="center" wrapText="1"/>
    </xf>
    <xf numFmtId="174" fontId="43" fillId="88" borderId="134" xfId="0" applyNumberFormat="1" applyFont="1" applyFill="1" applyBorder="1" applyAlignment="1">
      <alignment horizontal="center" vertical="center" wrapText="1"/>
    </xf>
    <xf numFmtId="174" fontId="89" fillId="88" borderId="122" xfId="0" applyNumberFormat="1" applyFont="1" applyFill="1" applyBorder="1" applyAlignment="1">
      <alignment horizontal="center" vertical="center" wrapText="1"/>
    </xf>
    <xf numFmtId="0" fontId="217" fillId="2" borderId="138" xfId="0" applyFont="1" applyFill="1" applyBorder="1"/>
    <xf numFmtId="174" fontId="89" fillId="88" borderId="138" xfId="0" applyNumberFormat="1" applyFont="1" applyFill="1" applyBorder="1" applyAlignment="1">
      <alignment horizontal="center" vertical="center" wrapText="1"/>
    </xf>
    <xf numFmtId="174" fontId="89" fillId="88" borderId="134" xfId="0" applyNumberFormat="1" applyFont="1" applyFill="1" applyBorder="1" applyAlignment="1">
      <alignment horizontal="center" vertical="center" wrapText="1"/>
    </xf>
    <xf numFmtId="3" fontId="43" fillId="2" borderId="122" xfId="0" applyNumberFormat="1" applyFont="1" applyFill="1" applyBorder="1" applyAlignment="1">
      <alignment horizontal="center" vertical="center"/>
    </xf>
    <xf numFmtId="3" fontId="43" fillId="2" borderId="138" xfId="0" applyNumberFormat="1" applyFont="1" applyFill="1" applyBorder="1" applyAlignment="1">
      <alignment horizontal="center" vertical="center"/>
    </xf>
    <xf numFmtId="3" fontId="43" fillId="2" borderId="134" xfId="0" applyNumberFormat="1" applyFont="1" applyFill="1" applyBorder="1" applyAlignment="1">
      <alignment horizontal="center" vertical="center"/>
    </xf>
    <xf numFmtId="0" fontId="42" fillId="2" borderId="0" xfId="0" applyFont="1" applyFill="1" applyAlignment="1" applyProtection="1">
      <alignment vertical="top"/>
      <protection locked="0"/>
    </xf>
    <xf numFmtId="0" fontId="36" fillId="2" borderId="0" xfId="73" applyFill="1"/>
    <xf numFmtId="0" fontId="36" fillId="2" borderId="0" xfId="73" applyFill="1" applyProtection="1">
      <protection locked="0"/>
    </xf>
    <xf numFmtId="0" fontId="36" fillId="2" borderId="0" xfId="73" applyFill="1" applyAlignment="1" applyProtection="1">
      <alignment horizontal="left" vertical="center"/>
      <protection locked="0"/>
    </xf>
    <xf numFmtId="0" fontId="36" fillId="0" borderId="0" xfId="73"/>
    <xf numFmtId="178" fontId="49" fillId="2" borderId="0" xfId="40" applyNumberFormat="1" applyFont="1" applyFill="1" applyAlignment="1">
      <alignment horizontal="left" vertical="center"/>
    </xf>
    <xf numFmtId="178" fontId="36" fillId="2" borderId="0" xfId="73" applyNumberFormat="1" applyFill="1" applyAlignment="1">
      <alignment horizontal="left" vertical="center"/>
    </xf>
    <xf numFmtId="0" fontId="36" fillId="2" borderId="0" xfId="73" applyFill="1" applyAlignment="1" applyProtection="1">
      <alignment wrapText="1"/>
      <protection locked="0"/>
    </xf>
    <xf numFmtId="0" fontId="36" fillId="2" borderId="0" xfId="73" applyFill="1" applyAlignment="1" applyProtection="1">
      <alignment horizontal="left" vertical="top"/>
      <protection locked="0"/>
    </xf>
    <xf numFmtId="0" fontId="36" fillId="2" borderId="0" xfId="73" applyFill="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ill="1"/>
    <xf numFmtId="0" fontId="0" fillId="28" borderId="0" xfId="0" applyFill="1" applyAlignment="1">
      <alignment horizontal="center"/>
    </xf>
    <xf numFmtId="0" fontId="8" fillId="2" borderId="3" xfId="0" applyFont="1" applyFill="1" applyBorder="1" applyAlignment="1" applyProtection="1">
      <alignment horizontal="left" vertical="center" wrapText="1"/>
      <protection locked="0"/>
    </xf>
    <xf numFmtId="0" fontId="0" fillId="92" borderId="0" xfId="0" applyFill="1"/>
    <xf numFmtId="0" fontId="89" fillId="2" borderId="0" xfId="0" applyFont="1" applyFill="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2" fillId="2" borderId="0" xfId="0" applyFont="1" applyFill="1" applyAlignment="1">
      <alignment horizontal="center"/>
    </xf>
    <xf numFmtId="178" fontId="210" fillId="92" borderId="140" xfId="40" applyNumberFormat="1" applyFont="1" applyFill="1" applyBorder="1" applyAlignment="1">
      <alignment vertical="center"/>
    </xf>
    <xf numFmtId="0" fontId="46" fillId="92" borderId="0" xfId="0" applyFont="1" applyFill="1"/>
    <xf numFmtId="0" fontId="234" fillId="2" borderId="88" xfId="73" applyFont="1" applyFill="1" applyBorder="1" applyAlignment="1">
      <alignment vertical="center"/>
    </xf>
    <xf numFmtId="0" fontId="210" fillId="2" borderId="0" xfId="40" applyNumberFormat="1" applyFont="1" applyFill="1" applyAlignment="1" applyProtection="1">
      <alignment vertical="center" wrapText="1"/>
      <protection locked="0"/>
    </xf>
    <xf numFmtId="0" fontId="36" fillId="92" borderId="0" xfId="73" applyFill="1"/>
    <xf numFmtId="0" fontId="89" fillId="2" borderId="0" xfId="0" applyFont="1" applyFill="1" applyAlignment="1">
      <alignment vertical="center" wrapText="1"/>
    </xf>
    <xf numFmtId="0" fontId="234" fillId="2" borderId="49" xfId="73" applyFont="1" applyFill="1" applyBorder="1" applyAlignment="1">
      <alignment vertical="center"/>
    </xf>
    <xf numFmtId="0" fontId="211" fillId="26" borderId="110" xfId="0" applyFont="1" applyFill="1" applyBorder="1" applyAlignment="1">
      <alignment horizontal="center"/>
    </xf>
    <xf numFmtId="0" fontId="217" fillId="2" borderId="0" xfId="0" applyFont="1" applyFill="1" applyProtection="1">
      <protection locked="0"/>
    </xf>
    <xf numFmtId="8" fontId="89" fillId="2" borderId="35" xfId="0" applyNumberFormat="1" applyFont="1" applyFill="1" applyBorder="1" applyAlignment="1">
      <alignment horizontal="center"/>
    </xf>
    <xf numFmtId="8" fontId="234" fillId="2" borderId="54" xfId="73" applyNumberFormat="1" applyFont="1" applyFill="1" applyBorder="1" applyAlignment="1">
      <alignment horizontal="center" vertical="center"/>
    </xf>
    <xf numFmtId="175" fontId="45" fillId="2" borderId="110" xfId="0" applyNumberFormat="1" applyFont="1" applyFill="1" applyBorder="1" applyAlignment="1">
      <alignment horizontal="center"/>
    </xf>
    <xf numFmtId="175" fontId="45" fillId="2" borderId="34" xfId="0" applyNumberFormat="1" applyFont="1" applyFill="1" applyBorder="1" applyAlignment="1">
      <alignment horizontal="center"/>
    </xf>
    <xf numFmtId="8" fontId="89" fillId="2" borderId="108" xfId="0" applyNumberFormat="1" applyFont="1" applyFill="1" applyBorder="1" applyAlignment="1">
      <alignment horizontal="center"/>
    </xf>
    <xf numFmtId="3" fontId="39" fillId="2" borderId="34" xfId="0" applyNumberFormat="1" applyFont="1" applyFill="1" applyBorder="1" applyAlignment="1" applyProtection="1">
      <alignment horizontal="center"/>
      <protection locked="0"/>
    </xf>
    <xf numFmtId="0" fontId="234" fillId="0" borderId="88" xfId="73" applyFont="1" applyBorder="1" applyAlignment="1">
      <alignment vertical="center"/>
    </xf>
    <xf numFmtId="173" fontId="43"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2" fillId="2" borderId="89" xfId="0" applyFont="1" applyFill="1" applyBorder="1" applyProtection="1">
      <protection locked="0"/>
    </xf>
    <xf numFmtId="9" fontId="39" fillId="28" borderId="0" xfId="72" applyFont="1" applyFill="1" applyAlignment="1" applyProtection="1">
      <alignment horizontal="center" vertical="center"/>
      <protection locked="0"/>
    </xf>
    <xf numFmtId="0" fontId="11" fillId="2" borderId="110" xfId="0" applyFont="1" applyFill="1" applyBorder="1" applyAlignment="1">
      <alignment vertical="top"/>
    </xf>
    <xf numFmtId="0" fontId="0" fillId="90" borderId="0" xfId="0" applyFill="1"/>
    <xf numFmtId="0" fontId="215" fillId="2" borderId="110" xfId="0" applyFont="1" applyFill="1" applyBorder="1" applyAlignment="1">
      <alignment vertical="top" wrapText="1"/>
    </xf>
    <xf numFmtId="178" fontId="210" fillId="90" borderId="140" xfId="40" applyNumberFormat="1" applyFont="1" applyFill="1" applyBorder="1" applyAlignment="1">
      <alignment horizontal="left" vertical="center"/>
    </xf>
    <xf numFmtId="173" fontId="89" fillId="28" borderId="13" xfId="0" applyNumberFormat="1" applyFont="1" applyFill="1" applyBorder="1" applyAlignment="1">
      <alignment horizontal="center"/>
    </xf>
    <xf numFmtId="173" fontId="89" fillId="28" borderId="34" xfId="0" applyNumberFormat="1" applyFont="1" applyFill="1" applyBorder="1" applyAlignment="1">
      <alignment horizontal="center"/>
    </xf>
    <xf numFmtId="0" fontId="215" fillId="2" borderId="0" xfId="0" applyFont="1" applyFill="1" applyAlignment="1">
      <alignment horizontal="left" vertical="top" wrapText="1"/>
    </xf>
    <xf numFmtId="0" fontId="11" fillId="2" borderId="0" xfId="0" applyFont="1" applyFill="1" applyAlignment="1">
      <alignment horizontal="left" vertical="top" wrapText="1"/>
    </xf>
    <xf numFmtId="0" fontId="215" fillId="2" borderId="97" xfId="0" applyFont="1" applyFill="1" applyBorder="1" applyAlignment="1">
      <alignment vertical="top" wrapText="1"/>
    </xf>
    <xf numFmtId="0" fontId="0" fillId="90" borderId="110" xfId="0" applyFill="1" applyBorder="1"/>
    <xf numFmtId="0" fontId="11" fillId="2" borderId="0" xfId="0" applyFont="1" applyFill="1" applyAlignment="1">
      <alignment horizontal="center" vertical="center"/>
    </xf>
    <xf numFmtId="175" fontId="45" fillId="2" borderId="13" xfId="0" applyNumberFormat="1" applyFont="1" applyFill="1" applyBorder="1" applyAlignment="1">
      <alignment horizontal="left" vertical="center"/>
    </xf>
    <xf numFmtId="175" fontId="89" fillId="2" borderId="7" xfId="0" quotePrefix="1" applyNumberFormat="1" applyFont="1" applyFill="1" applyBorder="1" applyAlignment="1">
      <alignment horizontal="left" vertical="center"/>
    </xf>
    <xf numFmtId="175" fontId="219" fillId="2" borderId="7" xfId="0" applyNumberFormat="1" applyFont="1" applyFill="1" applyBorder="1" applyAlignment="1">
      <alignment horizontal="left" vertical="center"/>
    </xf>
    <xf numFmtId="175" fontId="45" fillId="2" borderId="7" xfId="0" applyNumberFormat="1" applyFont="1" applyFill="1" applyBorder="1" applyAlignment="1">
      <alignment horizontal="left" vertical="center"/>
    </xf>
    <xf numFmtId="175" fontId="45" fillId="2" borderId="7" xfId="0" quotePrefix="1" applyNumberFormat="1" applyFont="1" applyFill="1" applyBorder="1" applyAlignment="1">
      <alignment horizontal="left" vertical="center"/>
    </xf>
    <xf numFmtId="175" fontId="45" fillId="2" borderId="48" xfId="0" quotePrefix="1" applyNumberFormat="1" applyFont="1" applyFill="1" applyBorder="1" applyAlignment="1">
      <alignment horizontal="left" vertical="center"/>
    </xf>
    <xf numFmtId="0" fontId="89" fillId="2" borderId="119" xfId="0" applyFont="1" applyFill="1" applyBorder="1" applyAlignment="1">
      <alignment horizontal="left" vertical="center"/>
    </xf>
    <xf numFmtId="0" fontId="89" fillId="2" borderId="142" xfId="0" applyFont="1" applyFill="1" applyBorder="1" applyAlignment="1">
      <alignment horizontal="left" vertical="center"/>
    </xf>
    <xf numFmtId="0" fontId="89" fillId="2" borderId="55" xfId="0" applyFont="1" applyFill="1" applyBorder="1" applyAlignment="1">
      <alignment horizontal="left" vertical="center"/>
    </xf>
    <xf numFmtId="0" fontId="46" fillId="2" borderId="13" xfId="0" applyFont="1" applyFill="1" applyBorder="1" applyAlignment="1">
      <alignment horizontal="left" vertical="center"/>
    </xf>
    <xf numFmtId="0" fontId="46" fillId="2" borderId="7" xfId="0" applyFont="1" applyFill="1" applyBorder="1" applyAlignment="1">
      <alignment horizontal="left" vertical="center"/>
    </xf>
    <xf numFmtId="0" fontId="89" fillId="2" borderId="7" xfId="0" applyFont="1" applyFill="1" applyBorder="1" applyAlignment="1">
      <alignment horizontal="left" vertical="center"/>
    </xf>
    <xf numFmtId="0" fontId="11" fillId="2" borderId="48" xfId="0" applyFont="1" applyFill="1" applyBorder="1" applyAlignment="1">
      <alignment vertical="center"/>
    </xf>
    <xf numFmtId="175" fontId="89" fillId="2" borderId="119" xfId="0" applyNumberFormat="1" applyFont="1" applyFill="1" applyBorder="1" applyAlignment="1">
      <alignment horizontal="left" vertical="center" wrapText="1"/>
    </xf>
    <xf numFmtId="175" fontId="89" fillId="2" borderId="142" xfId="0" applyNumberFormat="1" applyFont="1" applyFill="1" applyBorder="1" applyAlignment="1">
      <alignment horizontal="left" vertical="center" wrapText="1"/>
    </xf>
    <xf numFmtId="175" fontId="89" fillId="2" borderId="142" xfId="0" applyNumberFormat="1" applyFont="1" applyFill="1" applyBorder="1" applyAlignment="1">
      <alignment horizontal="left" vertical="center"/>
    </xf>
    <xf numFmtId="175" fontId="89" fillId="2" borderId="142" xfId="0" applyNumberFormat="1" applyFont="1" applyFill="1" applyBorder="1" applyAlignment="1">
      <alignment horizontal="center" vertical="center"/>
    </xf>
    <xf numFmtId="175" fontId="89" fillId="2" borderId="55" xfId="0" applyNumberFormat="1" applyFont="1" applyFill="1" applyBorder="1" applyAlignment="1">
      <alignment horizontal="center" vertical="center"/>
    </xf>
    <xf numFmtId="0" fontId="11" fillId="2" borderId="7" xfId="0" applyFont="1" applyFill="1" applyBorder="1" applyAlignment="1">
      <alignment vertical="center"/>
    </xf>
    <xf numFmtId="0" fontId="46" fillId="92" borderId="0" xfId="0" applyFont="1" applyFill="1" applyAlignment="1">
      <alignment vertical="center"/>
    </xf>
    <xf numFmtId="0" fontId="235" fillId="2" borderId="0" xfId="0" applyFont="1" applyFill="1"/>
    <xf numFmtId="0" fontId="43" fillId="2" borderId="49" xfId="0" applyFont="1" applyFill="1" applyBorder="1" applyAlignment="1">
      <alignment vertical="center" wrapText="1"/>
    </xf>
    <xf numFmtId="0" fontId="43" fillId="2" borderId="88" xfId="0" applyFont="1" applyFill="1" applyBorder="1" applyAlignment="1">
      <alignment vertical="center" wrapText="1"/>
    </xf>
    <xf numFmtId="0" fontId="43" fillId="2" borderId="10" xfId="0" applyFont="1" applyFill="1" applyBorder="1" applyAlignment="1">
      <alignment vertical="center"/>
    </xf>
    <xf numFmtId="0" fontId="43" fillId="2" borderId="88" xfId="0" applyFont="1" applyFill="1" applyBorder="1" applyAlignment="1">
      <alignment vertical="center"/>
    </xf>
    <xf numFmtId="0" fontId="43" fillId="2" borderId="10" xfId="0" applyFont="1" applyFill="1" applyBorder="1" applyAlignment="1">
      <alignment vertical="center" wrapText="1"/>
    </xf>
    <xf numFmtId="0" fontId="234" fillId="2" borderId="9" xfId="73" applyFont="1" applyFill="1" applyBorder="1" applyAlignment="1">
      <alignment vertical="center"/>
    </xf>
    <xf numFmtId="0" fontId="43" fillId="2" borderId="9" xfId="0" applyFont="1" applyFill="1" applyBorder="1" applyAlignment="1">
      <alignment vertical="top" wrapText="1"/>
    </xf>
    <xf numFmtId="0" fontId="235" fillId="2" borderId="0" xfId="0" applyFont="1" applyFill="1" applyAlignment="1">
      <alignment horizontal="left"/>
    </xf>
    <xf numFmtId="8" fontId="89" fillId="2" borderId="116" xfId="0" applyNumberFormat="1" applyFont="1" applyFill="1" applyBorder="1" applyAlignment="1">
      <alignment horizontal="center"/>
    </xf>
    <xf numFmtId="8" fontId="89" fillId="2" borderId="117" xfId="0" applyNumberFormat="1" applyFont="1" applyFill="1" applyBorder="1" applyAlignment="1">
      <alignment horizontal="center"/>
    </xf>
    <xf numFmtId="172" fontId="43" fillId="2" borderId="137" xfId="0" applyNumberFormat="1" applyFont="1" applyFill="1" applyBorder="1" applyAlignment="1">
      <alignment horizontal="center"/>
    </xf>
    <xf numFmtId="288" fontId="39" fillId="2" borderId="103" xfId="0" applyNumberFormat="1" applyFont="1" applyFill="1" applyBorder="1" applyAlignment="1">
      <alignment horizontal="center"/>
    </xf>
    <xf numFmtId="288" fontId="43" fillId="2" borderId="137" xfId="0" applyNumberFormat="1" applyFont="1" applyFill="1" applyBorder="1" applyAlignment="1">
      <alignment horizontal="center"/>
    </xf>
    <xf numFmtId="172" fontId="43" fillId="2" borderId="107" xfId="0" applyNumberFormat="1" applyFont="1" applyFill="1" applyBorder="1" applyAlignment="1">
      <alignment horizontal="center"/>
    </xf>
    <xf numFmtId="288" fontId="39" fillId="2" borderId="37" xfId="0" applyNumberFormat="1" applyFont="1" applyFill="1" applyBorder="1" applyAlignment="1">
      <alignment horizontal="center"/>
    </xf>
    <xf numFmtId="288" fontId="43" fillId="2" borderId="107" xfId="0" applyNumberFormat="1" applyFont="1" applyFill="1" applyBorder="1" applyAlignment="1">
      <alignment horizontal="center"/>
    </xf>
    <xf numFmtId="172" fontId="43" fillId="2" borderId="48" xfId="0" applyNumberFormat="1" applyFont="1" applyFill="1" applyBorder="1" applyAlignment="1">
      <alignment horizontal="center"/>
    </xf>
    <xf numFmtId="288" fontId="39" fillId="2" borderId="55" xfId="0" applyNumberFormat="1" applyFont="1" applyFill="1" applyBorder="1" applyAlignment="1">
      <alignment horizontal="center"/>
    </xf>
    <xf numFmtId="288" fontId="43" fillId="2" borderId="48" xfId="0" applyNumberFormat="1" applyFont="1" applyFill="1" applyBorder="1" applyAlignment="1">
      <alignment horizontal="center"/>
    </xf>
    <xf numFmtId="0" fontId="55" fillId="2" borderId="0" xfId="0" applyFont="1" applyFill="1" applyAlignment="1">
      <alignment horizontal="left" vertical="top"/>
    </xf>
    <xf numFmtId="0" fontId="11" fillId="93" borderId="110" xfId="0" applyFont="1" applyFill="1" applyBorder="1" applyAlignment="1">
      <alignment horizontal="left" vertical="top" wrapText="1"/>
    </xf>
    <xf numFmtId="0" fontId="0" fillId="28" borderId="110" xfId="0" applyFill="1" applyBorder="1" applyAlignment="1">
      <alignment vertical="top"/>
    </xf>
    <xf numFmtId="3" fontId="0" fillId="28" borderId="41" xfId="0" applyNumberFormat="1" applyFill="1" applyBorder="1" applyAlignment="1">
      <alignment vertical="top"/>
    </xf>
    <xf numFmtId="3" fontId="0" fillId="28" borderId="40" xfId="0" applyNumberFormat="1" applyFill="1" applyBorder="1" applyAlignment="1">
      <alignment vertical="top"/>
    </xf>
    <xf numFmtId="3" fontId="0" fillId="28" borderId="42" xfId="0" applyNumberFormat="1" applyFill="1" applyBorder="1" applyAlignment="1">
      <alignment vertical="top"/>
    </xf>
    <xf numFmtId="3" fontId="0" fillId="28" borderId="3" xfId="0" applyNumberFormat="1" applyFill="1" applyBorder="1" applyAlignment="1">
      <alignment vertical="top"/>
    </xf>
    <xf numFmtId="3" fontId="0" fillId="28" borderId="35" xfId="0" applyNumberFormat="1" applyFill="1" applyBorder="1" applyAlignment="1">
      <alignment vertical="top"/>
    </xf>
    <xf numFmtId="3" fontId="0" fillId="28" borderId="45" xfId="0" applyNumberFormat="1" applyFill="1" applyBorder="1" applyAlignment="1">
      <alignment vertical="top"/>
    </xf>
    <xf numFmtId="3" fontId="0" fillId="28" borderId="136" xfId="0" applyNumberFormat="1" applyFill="1" applyBorder="1" applyAlignment="1">
      <alignment vertical="top"/>
    </xf>
    <xf numFmtId="3" fontId="0" fillId="28" borderId="116" xfId="0" applyNumberFormat="1" applyFill="1" applyBorder="1" applyAlignment="1">
      <alignment vertical="top"/>
    </xf>
    <xf numFmtId="3" fontId="0" fillId="28" borderId="117" xfId="0" applyNumberFormat="1" applyFill="1" applyBorder="1" applyAlignment="1">
      <alignment vertical="top"/>
    </xf>
    <xf numFmtId="0" fontId="42" fillId="92" borderId="0" xfId="0" applyFont="1" applyFill="1"/>
    <xf numFmtId="0" fontId="0" fillId="2" borderId="0" xfId="0" applyFill="1" applyAlignment="1">
      <alignment wrapText="1"/>
    </xf>
    <xf numFmtId="0" fontId="50" fillId="26" borderId="49" xfId="0" applyFont="1" applyFill="1" applyBorder="1" applyAlignment="1">
      <alignment horizontal="center" vertical="center" wrapText="1"/>
    </xf>
    <xf numFmtId="0" fontId="42" fillId="2" borderId="118" xfId="0" applyFont="1" applyFill="1" applyBorder="1" applyAlignment="1">
      <alignment wrapText="1"/>
    </xf>
    <xf numFmtId="0" fontId="46" fillId="2" borderId="89" xfId="0" applyFont="1" applyFill="1" applyBorder="1" applyAlignment="1">
      <alignment wrapText="1"/>
    </xf>
    <xf numFmtId="0" fontId="0" fillId="2" borderId="12" xfId="0" applyFill="1" applyBorder="1"/>
    <xf numFmtId="0" fontId="46" fillId="2" borderId="109" xfId="0" applyFont="1" applyFill="1" applyBorder="1" applyAlignment="1">
      <alignment wrapText="1"/>
    </xf>
    <xf numFmtId="0" fontId="89" fillId="2" borderId="5" xfId="0" applyFont="1" applyFill="1" applyBorder="1"/>
    <xf numFmtId="0" fontId="0" fillId="2" borderId="5" xfId="0" applyFill="1" applyBorder="1"/>
    <xf numFmtId="0" fontId="0" fillId="2" borderId="112" xfId="0" applyFill="1" applyBorder="1"/>
    <xf numFmtId="0" fontId="42"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xf numFmtId="0" fontId="0" fillId="2" borderId="97" xfId="0" applyFill="1" applyBorder="1"/>
    <xf numFmtId="0" fontId="42" fillId="2" borderId="89" xfId="0" applyFont="1" applyFill="1" applyBorder="1" applyAlignment="1">
      <alignment wrapText="1"/>
    </xf>
    <xf numFmtId="0" fontId="0" fillId="2" borderId="109" xfId="0" applyFill="1" applyBorder="1" applyAlignment="1">
      <alignment wrapText="1"/>
    </xf>
    <xf numFmtId="0" fontId="46" fillId="2" borderId="103" xfId="0" applyFont="1" applyFill="1" applyBorder="1" applyAlignment="1">
      <alignment vertical="center"/>
    </xf>
    <xf numFmtId="0" fontId="236" fillId="2" borderId="118" xfId="0" applyFont="1" applyFill="1" applyBorder="1" applyAlignment="1">
      <alignment vertical="center" wrapText="1"/>
    </xf>
    <xf numFmtId="0" fontId="0" fillId="2" borderId="89" xfId="0" applyFill="1" applyBorder="1" applyAlignment="1">
      <alignment wrapText="1"/>
    </xf>
    <xf numFmtId="0" fontId="236" fillId="2" borderId="109" xfId="0" applyFont="1" applyFill="1" applyBorder="1" applyAlignment="1">
      <alignment vertical="center" wrapText="1"/>
    </xf>
    <xf numFmtId="0" fontId="46" fillId="2" borderId="138" xfId="0" applyFont="1" applyFill="1" applyBorder="1"/>
    <xf numFmtId="0" fontId="0" fillId="2" borderId="138" xfId="0" applyFill="1" applyBorder="1"/>
    <xf numFmtId="0" fontId="0" fillId="2" borderId="134" xfId="0" applyFill="1" applyBorder="1"/>
    <xf numFmtId="10" fontId="39" fillId="0" borderId="7" xfId="0" applyNumberFormat="1" applyFont="1" applyBorder="1" applyAlignment="1" applyProtection="1">
      <alignment horizontal="center"/>
      <protection locked="0"/>
    </xf>
    <xf numFmtId="0" fontId="220" fillId="2" borderId="0" xfId="0" applyFont="1" applyFill="1" applyAlignment="1">
      <alignment horizontal="left" vertical="center"/>
    </xf>
    <xf numFmtId="169" fontId="210" fillId="2" borderId="0" xfId="70" applyFont="1" applyFill="1" applyAlignment="1">
      <alignment horizontal="left" vertical="center"/>
    </xf>
    <xf numFmtId="181" fontId="210" fillId="28" borderId="123" xfId="71" applyNumberFormat="1" applyFont="1" applyFill="1" applyBorder="1" applyAlignment="1">
      <alignment horizontal="left" vertical="center"/>
    </xf>
    <xf numFmtId="181" fontId="210" fillId="2" borderId="0" xfId="71" applyNumberFormat="1" applyFont="1" applyFill="1" applyAlignment="1">
      <alignment horizontal="left" vertical="center"/>
    </xf>
    <xf numFmtId="0" fontId="89" fillId="2" borderId="0" xfId="0" applyFont="1" applyFill="1" applyAlignment="1">
      <alignment horizontal="left" vertical="center"/>
    </xf>
    <xf numFmtId="10" fontId="43" fillId="0" borderId="7" xfId="0" applyNumberFormat="1" applyFont="1" applyBorder="1" applyAlignment="1" applyProtection="1">
      <alignment horizontal="center"/>
      <protection locked="0"/>
    </xf>
    <xf numFmtId="0" fontId="239" fillId="94" borderId="0" xfId="0" applyFont="1" applyFill="1"/>
    <xf numFmtId="0" fontId="0" fillId="94" borderId="0" xfId="0" applyFill="1"/>
    <xf numFmtId="0" fontId="0" fillId="95" borderId="0" xfId="0" applyFill="1"/>
    <xf numFmtId="3" fontId="0" fillId="0" borderId="0" xfId="0" applyNumberFormat="1" applyProtection="1">
      <protection locked="0"/>
    </xf>
    <xf numFmtId="0" fontId="0" fillId="0" borderId="0" xfId="0" applyProtection="1">
      <protection locked="0"/>
    </xf>
    <xf numFmtId="3" fontId="0" fillId="95" borderId="0" xfId="0" applyNumberFormat="1" applyFill="1"/>
    <xf numFmtId="2" fontId="0" fillId="0" borderId="0" xfId="0" applyNumberFormat="1" applyProtection="1">
      <protection locked="0"/>
    </xf>
    <xf numFmtId="0" fontId="239" fillId="94" borderId="0" xfId="0" applyFont="1" applyFill="1" applyAlignment="1">
      <alignment wrapText="1"/>
    </xf>
    <xf numFmtId="17" fontId="239" fillId="96" borderId="138" xfId="0" applyNumberFormat="1" applyFont="1" applyFill="1" applyBorder="1"/>
    <xf numFmtId="0" fontId="239" fillId="96" borderId="138" xfId="0" applyFont="1" applyFill="1" applyBorder="1" applyProtection="1">
      <protection locked="0"/>
    </xf>
    <xf numFmtId="0" fontId="239" fillId="96" borderId="138" xfId="0" applyFont="1" applyFill="1" applyBorder="1"/>
    <xf numFmtId="17" fontId="0" fillId="95" borderId="0" xfId="0" applyNumberFormat="1" applyFill="1"/>
    <xf numFmtId="2" fontId="0" fillId="0" borderId="0" xfId="0" applyNumberFormat="1"/>
    <xf numFmtId="1" fontId="0" fillId="95" borderId="0" xfId="0" applyNumberFormat="1" applyFill="1"/>
    <xf numFmtId="1" fontId="239" fillId="96" borderId="138" xfId="0" applyNumberFormat="1" applyFont="1" applyFill="1" applyBorder="1"/>
    <xf numFmtId="17" fontId="239" fillId="96" borderId="0" xfId="0" applyNumberFormat="1" applyFont="1" applyFill="1"/>
    <xf numFmtId="0" fontId="239" fillId="96" borderId="0" xfId="0" applyFont="1" applyFill="1" applyProtection="1">
      <protection locked="0"/>
    </xf>
    <xf numFmtId="0" fontId="239" fillId="96" borderId="0" xfId="0" applyFont="1" applyFill="1"/>
    <xf numFmtId="1" fontId="239" fillId="96" borderId="0" xfId="0" applyNumberFormat="1" applyFont="1" applyFill="1"/>
    <xf numFmtId="0" fontId="239" fillId="96" borderId="0" xfId="71" applyNumberFormat="1" applyFont="1" applyFill="1"/>
    <xf numFmtId="17" fontId="239" fillId="0" borderId="0" xfId="0" applyNumberFormat="1" applyFont="1"/>
    <xf numFmtId="0" fontId="239" fillId="0" borderId="0" xfId="0" applyFont="1" applyProtection="1">
      <protection locked="0"/>
    </xf>
    <xf numFmtId="0" fontId="239" fillId="0" borderId="0" xfId="0" applyFont="1"/>
    <xf numFmtId="1" fontId="239" fillId="0" borderId="0" xfId="0" applyNumberFormat="1" applyFont="1"/>
    <xf numFmtId="4" fontId="239" fillId="94" borderId="0" xfId="0" applyNumberFormat="1" applyFont="1" applyFill="1"/>
    <xf numFmtId="174" fontId="50" fillId="26" borderId="0" xfId="6" applyNumberFormat="1" applyFont="1" applyFill="1" applyAlignment="1">
      <alignment horizontal="center" vertical="center" wrapText="1"/>
    </xf>
    <xf numFmtId="0" fontId="43" fillId="97" borderId="0" xfId="0" applyFont="1" applyFill="1" applyAlignment="1">
      <alignment vertical="top" wrapText="1"/>
    </xf>
    <xf numFmtId="0" fontId="0" fillId="97" borderId="0" xfId="0" applyFill="1"/>
    <xf numFmtId="0" fontId="43" fillId="0" borderId="0" xfId="0" applyFont="1" applyAlignment="1">
      <alignment vertical="top" wrapText="1"/>
    </xf>
    <xf numFmtId="0" fontId="43" fillId="97" borderId="0" xfId="0" applyFont="1" applyFill="1" applyAlignment="1">
      <alignment vertical="top"/>
    </xf>
    <xf numFmtId="0" fontId="43" fillId="0" borderId="0" xfId="0" applyFont="1" applyAlignment="1">
      <alignment vertical="top"/>
    </xf>
    <xf numFmtId="174" fontId="50" fillId="26" borderId="0" xfId="6" applyNumberFormat="1" applyFont="1" applyFill="1" applyAlignment="1">
      <alignment vertical="center" wrapText="1"/>
    </xf>
    <xf numFmtId="0" fontId="84" fillId="0" borderId="0" xfId="0" applyFont="1" applyAlignment="1">
      <alignment wrapText="1"/>
    </xf>
    <xf numFmtId="0" fontId="84" fillId="97" borderId="0" xfId="0" applyFont="1" applyFill="1" applyAlignment="1">
      <alignment wrapText="1"/>
    </xf>
    <xf numFmtId="173" fontId="89" fillId="28" borderId="144" xfId="0" applyNumberFormat="1" applyFont="1" applyFill="1" applyBorder="1" applyAlignment="1">
      <alignment horizontal="center"/>
    </xf>
    <xf numFmtId="38" fontId="46" fillId="28" borderId="147" xfId="0" applyNumberFormat="1" applyFont="1" applyFill="1" applyBorder="1" applyAlignment="1" applyProtection="1">
      <alignment horizontal="center"/>
      <protection locked="0"/>
    </xf>
    <xf numFmtId="3" fontId="43" fillId="91" borderId="35" xfId="0" applyNumberFormat="1" applyFont="1" applyFill="1" applyBorder="1" applyAlignment="1" applyProtection="1">
      <alignment horizontal="center" vertical="center"/>
      <protection locked="0"/>
    </xf>
    <xf numFmtId="3" fontId="43" fillId="91" borderId="36" xfId="0" applyNumberFormat="1" applyFont="1" applyFill="1" applyBorder="1" applyAlignment="1" applyProtection="1">
      <alignment horizontal="center" vertical="center"/>
      <protection locked="0"/>
    </xf>
    <xf numFmtId="0" fontId="220" fillId="2" borderId="89" xfId="0" applyFont="1" applyFill="1" applyBorder="1" applyAlignment="1" applyProtection="1">
      <alignment vertical="top" wrapText="1"/>
      <protection locked="0"/>
    </xf>
    <xf numFmtId="3" fontId="220" fillId="2" borderId="89" xfId="0" applyNumberFormat="1" applyFont="1" applyFill="1" applyBorder="1" applyAlignment="1" applyProtection="1">
      <alignment vertical="center"/>
      <protection locked="0"/>
    </xf>
    <xf numFmtId="10" fontId="43" fillId="28" borderId="0" xfId="72" applyNumberFormat="1" applyFont="1" applyFill="1" applyAlignment="1">
      <alignment horizontal="center" vertical="center"/>
    </xf>
    <xf numFmtId="10" fontId="43" fillId="91" borderId="0" xfId="0" applyNumberFormat="1" applyFont="1" applyFill="1" applyAlignment="1">
      <alignment horizontal="center" vertical="center"/>
    </xf>
    <xf numFmtId="3" fontId="205" fillId="2" borderId="40" xfId="0" applyNumberFormat="1" applyFont="1" applyFill="1" applyBorder="1" applyAlignment="1" applyProtection="1">
      <alignment horizontal="center" vertical="center"/>
      <protection locked="0"/>
    </xf>
    <xf numFmtId="3" fontId="56" fillId="2" borderId="5" xfId="0" applyNumberFormat="1" applyFont="1" applyFill="1" applyBorder="1" applyAlignment="1" applyProtection="1">
      <alignment horizontal="center" vertical="center"/>
      <protection locked="0"/>
    </xf>
    <xf numFmtId="3" fontId="43" fillId="28" borderId="102" xfId="0" applyNumberFormat="1" applyFont="1" applyFill="1" applyBorder="1" applyAlignment="1" applyProtection="1">
      <alignment horizontal="center" vertical="center"/>
      <protection locked="0"/>
    </xf>
    <xf numFmtId="3" fontId="43" fillId="28" borderId="0" xfId="0" applyNumberFormat="1" applyFont="1" applyFill="1" applyAlignment="1" applyProtection="1">
      <alignment horizontal="center" vertical="center"/>
      <protection locked="0"/>
    </xf>
    <xf numFmtId="3" fontId="43" fillId="28" borderId="148" xfId="0" applyNumberFormat="1" applyFont="1" applyFill="1" applyBorder="1" applyAlignment="1" applyProtection="1">
      <alignment horizontal="center" vertical="center"/>
      <protection locked="0"/>
    </xf>
    <xf numFmtId="3" fontId="43" fillId="28" borderId="120" xfId="0" applyNumberFormat="1" applyFont="1" applyFill="1" applyBorder="1" applyAlignment="1" applyProtection="1">
      <alignment horizontal="center" vertical="center"/>
      <protection locked="0"/>
    </xf>
    <xf numFmtId="3" fontId="43" fillId="28" borderId="149" xfId="0" applyNumberFormat="1" applyFont="1" applyFill="1" applyBorder="1" applyAlignment="1" applyProtection="1">
      <alignment horizontal="center" vertical="center"/>
      <protection locked="0"/>
    </xf>
    <xf numFmtId="10" fontId="56" fillId="28" borderId="8" xfId="0" applyNumberFormat="1" applyFont="1" applyFill="1" applyBorder="1" applyAlignment="1">
      <alignment horizontal="center"/>
    </xf>
    <xf numFmtId="1" fontId="56" fillId="2" borderId="118" xfId="0" applyNumberFormat="1" applyFont="1" applyFill="1" applyBorder="1" applyAlignment="1" applyProtection="1">
      <alignment horizontal="center"/>
      <protection locked="0"/>
    </xf>
    <xf numFmtId="1" fontId="56" fillId="2" borderId="39" xfId="0" applyNumberFormat="1" applyFont="1" applyFill="1" applyBorder="1" applyAlignment="1" applyProtection="1">
      <alignment horizontal="center"/>
      <protection locked="0"/>
    </xf>
    <xf numFmtId="180" fontId="56" fillId="28" borderId="35" xfId="70" applyNumberFormat="1" applyFont="1" applyFill="1" applyBorder="1" applyAlignment="1" applyProtection="1">
      <alignment horizontal="center"/>
      <protection locked="0"/>
    </xf>
    <xf numFmtId="0" fontId="44" fillId="2" borderId="0" xfId="0" applyFont="1" applyFill="1" applyAlignment="1">
      <alignment horizontal="center" vertical="center"/>
    </xf>
    <xf numFmtId="0" fontId="237" fillId="2" borderId="0" xfId="0" applyFont="1" applyFill="1" applyAlignment="1">
      <alignment wrapText="1"/>
    </xf>
    <xf numFmtId="0" fontId="237" fillId="2" borderId="12" xfId="0" applyFont="1" applyFill="1" applyBorder="1" applyAlignment="1">
      <alignment wrapText="1"/>
    </xf>
    <xf numFmtId="0" fontId="89" fillId="2" borderId="0" xfId="0" applyFont="1" applyFill="1" applyAlignment="1">
      <alignment wrapText="1"/>
    </xf>
    <xf numFmtId="0" fontId="89" fillId="2" borderId="12" xfId="0" applyFont="1" applyFill="1" applyBorder="1" applyAlignment="1">
      <alignment wrapText="1"/>
    </xf>
    <xf numFmtId="0" fontId="46" fillId="2" borderId="103" xfId="0" applyFont="1" applyFill="1" applyBorder="1" applyAlignment="1">
      <alignment wrapText="1"/>
    </xf>
    <xf numFmtId="0" fontId="46" fillId="2" borderId="97" xfId="0" applyFont="1" applyFill="1" applyBorder="1" applyAlignment="1">
      <alignment wrapText="1"/>
    </xf>
    <xf numFmtId="0" fontId="50" fillId="26" borderId="89" xfId="0" applyFont="1" applyFill="1" applyBorder="1" applyAlignment="1">
      <alignment horizontal="center" vertical="center"/>
    </xf>
    <xf numFmtId="0" fontId="50" fillId="26" borderId="0" xfId="0" applyFont="1" applyFill="1" applyAlignment="1">
      <alignment horizontal="center" vertical="center"/>
    </xf>
    <xf numFmtId="0" fontId="89" fillId="2" borderId="103" xfId="0" applyFont="1" applyFill="1" applyBorder="1" applyAlignment="1">
      <alignment wrapText="1"/>
    </xf>
    <xf numFmtId="0" fontId="89" fillId="2" borderId="97" xfId="0" applyFont="1" applyFill="1" applyBorder="1" applyAlignment="1">
      <alignment wrapText="1"/>
    </xf>
    <xf numFmtId="0" fontId="46" fillId="2" borderId="138" xfId="0" applyFont="1" applyFill="1" applyBorder="1" applyAlignment="1">
      <alignment wrapText="1"/>
    </xf>
    <xf numFmtId="0" fontId="46" fillId="2" borderId="134" xfId="0" applyFont="1" applyFill="1" applyBorder="1" applyAlignment="1">
      <alignment wrapText="1"/>
    </xf>
    <xf numFmtId="0" fontId="46" fillId="2" borderId="138" xfId="0" applyFont="1" applyFill="1" applyBorder="1" applyAlignment="1">
      <alignment vertical="center" wrapText="1"/>
    </xf>
    <xf numFmtId="0" fontId="46" fillId="2" borderId="134" xfId="0" applyFont="1" applyFill="1" applyBorder="1" applyAlignment="1">
      <alignment vertical="center" wrapText="1"/>
    </xf>
    <xf numFmtId="0" fontId="228" fillId="2" borderId="0" xfId="0" applyFont="1" applyFill="1" applyAlignment="1">
      <alignment horizontal="left"/>
    </xf>
    <xf numFmtId="0" fontId="89" fillId="2" borderId="118" xfId="0" applyFont="1" applyFill="1" applyBorder="1" applyAlignment="1">
      <alignment horizontal="center" wrapText="1"/>
    </xf>
    <xf numFmtId="0" fontId="89" fillId="2" borderId="103" xfId="0" applyFont="1" applyFill="1" applyBorder="1" applyAlignment="1">
      <alignment horizontal="center" wrapText="1"/>
    </xf>
    <xf numFmtId="0" fontId="89" fillId="2" borderId="97" xfId="0" applyFont="1" applyFill="1" applyBorder="1" applyAlignment="1">
      <alignment horizontal="center" wrapText="1"/>
    </xf>
    <xf numFmtId="0" fontId="89" fillId="2" borderId="89" xfId="0" applyFont="1" applyFill="1" applyBorder="1" applyAlignment="1">
      <alignment horizontal="center" wrapText="1"/>
    </xf>
    <xf numFmtId="0" fontId="89" fillId="2" borderId="0" xfId="0" applyFont="1" applyFill="1" applyAlignment="1">
      <alignment horizontal="center" wrapText="1"/>
    </xf>
    <xf numFmtId="0" fontId="89" fillId="2" borderId="12" xfId="0" applyFont="1" applyFill="1" applyBorder="1" applyAlignment="1">
      <alignment horizontal="center" wrapText="1"/>
    </xf>
    <xf numFmtId="0" fontId="89" fillId="2" borderId="109" xfId="0" applyFont="1" applyFill="1" applyBorder="1" applyAlignment="1">
      <alignment horizontal="center" wrapText="1"/>
    </xf>
    <xf numFmtId="0" fontId="89" fillId="2" borderId="5" xfId="0" applyFont="1" applyFill="1" applyBorder="1" applyAlignment="1">
      <alignment horizontal="center" wrapText="1"/>
    </xf>
    <xf numFmtId="0" fontId="89" fillId="2" borderId="112" xfId="0" applyFont="1" applyFill="1" applyBorder="1" applyAlignment="1">
      <alignment horizontal="center" wrapText="1"/>
    </xf>
    <xf numFmtId="175" fontId="89" fillId="28" borderId="122" xfId="0" applyNumberFormat="1" applyFont="1" applyFill="1" applyBorder="1" applyAlignment="1">
      <alignment horizontal="left"/>
    </xf>
    <xf numFmtId="175" fontId="89" fillId="28" borderId="134" xfId="0" applyNumberFormat="1" applyFont="1" applyFill="1" applyBorder="1" applyAlignment="1">
      <alignment horizontal="left"/>
    </xf>
    <xf numFmtId="0" fontId="89" fillId="92" borderId="0" xfId="0" applyFont="1" applyFill="1" applyAlignment="1">
      <alignment horizontal="left" vertical="center" wrapText="1"/>
    </xf>
    <xf numFmtId="175" fontId="45" fillId="2" borderId="122" xfId="0" applyNumberFormat="1" applyFont="1" applyFill="1" applyBorder="1" applyAlignment="1">
      <alignment horizontal="left"/>
    </xf>
    <xf numFmtId="175" fontId="45" fillId="2" borderId="134" xfId="0" applyNumberFormat="1" applyFont="1" applyFill="1" applyBorder="1" applyAlignment="1">
      <alignment horizontal="left"/>
    </xf>
    <xf numFmtId="174" fontId="211" fillId="26" borderId="122" xfId="6" applyNumberFormat="1" applyFont="1" applyFill="1" applyBorder="1" applyAlignment="1">
      <alignment horizontal="center" vertical="center" wrapText="1"/>
    </xf>
    <xf numFmtId="174" fontId="211" fillId="26" borderId="134" xfId="6" applyNumberFormat="1" applyFont="1" applyFill="1" applyBorder="1" applyAlignment="1">
      <alignment horizontal="center" vertical="center" wrapText="1"/>
    </xf>
    <xf numFmtId="175" fontId="89" fillId="28" borderId="146" xfId="0" applyNumberFormat="1" applyFont="1" applyFill="1" applyBorder="1" applyAlignment="1">
      <alignment horizontal="left"/>
    </xf>
    <xf numFmtId="175" fontId="89" fillId="28" borderId="143"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1" fillId="26" borderId="122" xfId="0" applyFont="1" applyFill="1" applyBorder="1" applyAlignment="1">
      <alignment horizontal="center"/>
    </xf>
    <xf numFmtId="0" fontId="211" fillId="26" borderId="134" xfId="0" applyFont="1" applyFill="1" applyBorder="1" applyAlignment="1">
      <alignment horizontal="center"/>
    </xf>
    <xf numFmtId="0" fontId="210" fillId="92" borderId="0" xfId="40" applyNumberFormat="1" applyFont="1" applyFill="1" applyAlignment="1" applyProtection="1">
      <alignment horizontal="left" vertical="center" wrapText="1"/>
      <protection locked="0"/>
    </xf>
    <xf numFmtId="0" fontId="217" fillId="28" borderId="145" xfId="0" applyFont="1" applyFill="1" applyBorder="1" applyAlignment="1" applyProtection="1">
      <alignment wrapText="1"/>
      <protection locked="0"/>
    </xf>
    <xf numFmtId="0" fontId="0" fillId="0" borderId="145" xfId="0" applyBorder="1" applyAlignment="1">
      <alignment wrapText="1"/>
    </xf>
    <xf numFmtId="0" fontId="43" fillId="2" borderId="53" xfId="0" applyFont="1" applyFill="1" applyBorder="1" applyAlignment="1" applyProtection="1">
      <alignment horizontal="center" vertical="center" wrapText="1"/>
      <protection locked="0"/>
    </xf>
    <xf numFmtId="0" fontId="43" fillId="2" borderId="102" xfId="0" applyFont="1" applyFill="1" applyBorder="1" applyAlignment="1" applyProtection="1">
      <alignment horizontal="center" vertical="center" wrapText="1"/>
      <protection locked="0"/>
    </xf>
    <xf numFmtId="0" fontId="43" fillId="2" borderId="36" xfId="0" applyFont="1" applyFill="1" applyBorder="1" applyAlignment="1" applyProtection="1">
      <alignment horizontal="center" vertical="center" wrapText="1"/>
      <protection locked="0"/>
    </xf>
    <xf numFmtId="0" fontId="89" fillId="92" borderId="0" xfId="40" applyNumberFormat="1" applyFont="1" applyFill="1" applyAlignment="1">
      <alignment horizontal="left" vertical="center" wrapText="1"/>
    </xf>
    <xf numFmtId="0" fontId="46" fillId="92" borderId="0" xfId="0" applyFont="1" applyFill="1" applyAlignment="1">
      <alignment horizontal="left" vertical="center" wrapText="1"/>
    </xf>
    <xf numFmtId="0" fontId="42" fillId="2" borderId="0" xfId="0" applyFont="1" applyFill="1" applyAlignment="1">
      <alignment horizontal="left" vertical="top"/>
    </xf>
    <xf numFmtId="0" fontId="43" fillId="2" borderId="111" xfId="0" applyFont="1" applyFill="1" applyBorder="1" applyAlignment="1" applyProtection="1">
      <alignment horizontal="center" vertical="center" wrapText="1"/>
      <protection locked="0"/>
    </xf>
    <xf numFmtId="0" fontId="43" fillId="2" borderId="121" xfId="0" applyFont="1" applyFill="1" applyBorder="1" applyAlignment="1" applyProtection="1">
      <alignment horizontal="center" vertical="center" wrapText="1"/>
      <protection locked="0"/>
    </xf>
    <xf numFmtId="178" fontId="210" fillId="92" borderId="140" xfId="40" applyNumberFormat="1" applyFont="1" applyFill="1" applyBorder="1" applyAlignment="1">
      <alignment horizontal="left" vertical="center"/>
    </xf>
    <xf numFmtId="178" fontId="210" fillId="92" borderId="141" xfId="40" applyNumberFormat="1" applyFont="1" applyFill="1" applyBorder="1" applyAlignment="1">
      <alignment horizontal="left" vertical="center"/>
    </xf>
    <xf numFmtId="0" fontId="42" fillId="2" borderId="0" xfId="0" applyFont="1" applyFill="1" applyAlignment="1" applyProtection="1">
      <alignment horizontal="left" vertical="top"/>
      <protection locked="0"/>
    </xf>
    <xf numFmtId="0" fontId="89" fillId="92" borderId="0" xfId="0" applyFont="1" applyFill="1" applyAlignment="1" applyProtection="1">
      <alignment horizontal="left" vertical="center" wrapText="1"/>
      <protection locked="0"/>
    </xf>
    <xf numFmtId="0" fontId="50" fillId="26" borderId="105" xfId="0" applyFont="1" applyFill="1" applyBorder="1" applyAlignment="1" applyProtection="1">
      <alignment horizontal="center" vertical="center" wrapText="1"/>
      <protection locked="0"/>
    </xf>
    <xf numFmtId="0" fontId="50" fillId="26" borderId="52" xfId="0" applyFont="1" applyFill="1" applyBorder="1" applyAlignment="1" applyProtection="1">
      <alignment horizontal="center" vertical="center" wrapText="1"/>
      <protection locked="0"/>
    </xf>
    <xf numFmtId="0" fontId="50" fillId="26" borderId="51" xfId="0" applyFont="1" applyFill="1" applyBorder="1" applyAlignment="1" applyProtection="1">
      <alignment horizontal="center" vertical="center" wrapText="1"/>
      <protection locked="0"/>
    </xf>
    <xf numFmtId="0" fontId="50" fillId="26" borderId="47" xfId="0" applyFont="1" applyFill="1" applyBorder="1" applyAlignment="1" applyProtection="1">
      <alignment horizontal="center" vertical="center" wrapText="1"/>
      <protection locked="0"/>
    </xf>
    <xf numFmtId="0" fontId="50" fillId="26" borderId="99" xfId="0" applyFont="1" applyFill="1" applyBorder="1" applyAlignment="1" applyProtection="1">
      <alignment horizontal="center" vertical="center" wrapText="1"/>
      <protection locked="0"/>
    </xf>
    <xf numFmtId="0" fontId="50" fillId="26" borderId="100" xfId="0" applyFont="1" applyFill="1" applyBorder="1" applyAlignment="1" applyProtection="1">
      <alignment horizontal="center" vertical="center" wrapText="1"/>
      <protection locked="0"/>
    </xf>
    <xf numFmtId="0" fontId="50" fillId="26" borderId="101" xfId="0" applyFont="1" applyFill="1" applyBorder="1" applyAlignment="1" applyProtection="1">
      <alignment horizontal="center" vertical="center" wrapText="1"/>
      <protection locked="0"/>
    </xf>
    <xf numFmtId="0" fontId="50" fillId="26" borderId="130" xfId="0" applyFont="1" applyFill="1" applyBorder="1" applyAlignment="1" applyProtection="1">
      <alignment horizontal="center" vertical="center" wrapText="1"/>
      <protection locked="0"/>
    </xf>
    <xf numFmtId="0" fontId="50" fillId="26" borderId="131" xfId="0" applyFont="1" applyFill="1" applyBorder="1" applyAlignment="1" applyProtection="1">
      <alignment horizontal="center" vertical="center" wrapText="1"/>
      <protection locked="0"/>
    </xf>
    <xf numFmtId="0" fontId="50" fillId="26" borderId="132" xfId="0" applyFont="1" applyFill="1" applyBorder="1" applyAlignment="1" applyProtection="1">
      <alignment horizontal="center" vertical="center" wrapText="1"/>
      <protection locked="0"/>
    </xf>
    <xf numFmtId="0" fontId="50" fillId="26" borderId="106" xfId="0" applyFont="1" applyFill="1" applyBorder="1" applyAlignment="1" applyProtection="1">
      <alignment horizontal="center" vertical="center" wrapText="1"/>
      <protection locked="0"/>
    </xf>
    <xf numFmtId="0" fontId="50" fillId="26" borderId="50" xfId="0" applyFont="1" applyFill="1" applyBorder="1" applyAlignment="1" applyProtection="1">
      <alignment horizontal="center" vertical="center" wrapText="1"/>
      <protection locked="0"/>
    </xf>
    <xf numFmtId="0" fontId="42" fillId="2" borderId="0" xfId="0" applyFont="1" applyFill="1" applyAlignment="1">
      <alignment horizontal="left" vertical="top" wrapText="1"/>
    </xf>
    <xf numFmtId="0" fontId="89" fillId="92" borderId="0" xfId="0" applyFont="1" applyFill="1" applyAlignment="1">
      <alignment horizontal="left" wrapText="1"/>
    </xf>
    <xf numFmtId="0" fontId="235" fillId="2" borderId="5" xfId="0" applyFont="1" applyFill="1" applyBorder="1" applyAlignment="1">
      <alignment horizontal="left"/>
    </xf>
    <xf numFmtId="0" fontId="239" fillId="94" borderId="0" xfId="0" applyFont="1" applyFill="1" applyAlignment="1">
      <alignment wrapText="1"/>
    </xf>
    <xf numFmtId="0" fontId="0" fillId="0" borderId="86" xfId="0" applyBorder="1"/>
    <xf numFmtId="0" fontId="0" fillId="94" borderId="0" xfId="0" applyFill="1" applyAlignment="1">
      <alignment horizontal="left" vertical="top" wrapText="1"/>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60614" cy="2368082"/>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13039" y="133235"/>
          <a:ext cx="20052475" cy="1996180"/>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22154445"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8971" y="148856"/>
          <a:ext cx="29821048" cy="1754106"/>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63607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E00-000003000000}"/>
            </a:ext>
          </a:extLst>
        </xdr:cNvPr>
        <xdr:cNvSpPr/>
      </xdr:nvSpPr>
      <xdr:spPr>
        <a:xfrm>
          <a:off x="908050" y="790575"/>
          <a:ext cx="147705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IESO programs and monthly multipliers</a:t>
          </a: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4225" y="514350"/>
          <a:ext cx="7269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E00-000005000000}"/>
            </a:ext>
          </a:extLst>
        </xdr:cNvPr>
        <xdr:cNvSpPr/>
      </xdr:nvSpPr>
      <xdr:spPr>
        <a:xfrm>
          <a:off x="1592692" y="585879"/>
          <a:ext cx="50369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3642975" y="1571625"/>
          <a:ext cx="26722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818782"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9336280" cy="1971675"/>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7645743" y="1458686"/>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742834" cy="2335383"/>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981075</xdr:colOff>
          <xdr:row>53</xdr:row>
          <xdr:rowOff>28575</xdr:rowOff>
        </xdr:from>
        <xdr:to>
          <xdr:col>2</xdr:col>
          <xdr:colOff>1400175</xdr:colOff>
          <xdr:row>54</xdr:row>
          <xdr:rowOff>180975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56</xdr:row>
          <xdr:rowOff>28575</xdr:rowOff>
        </xdr:from>
        <xdr:to>
          <xdr:col>2</xdr:col>
          <xdr:colOff>1400175</xdr:colOff>
          <xdr:row>57</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59</xdr:row>
          <xdr:rowOff>28575</xdr:rowOff>
        </xdr:from>
        <xdr:to>
          <xdr:col>2</xdr:col>
          <xdr:colOff>1400175</xdr:colOff>
          <xdr:row>60</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62</xdr:row>
          <xdr:rowOff>28575</xdr:rowOff>
        </xdr:from>
        <xdr:to>
          <xdr:col>2</xdr:col>
          <xdr:colOff>1400175</xdr:colOff>
          <xdr:row>63</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65</xdr:row>
          <xdr:rowOff>28575</xdr:rowOff>
        </xdr:from>
        <xdr:to>
          <xdr:col>2</xdr:col>
          <xdr:colOff>1400175</xdr:colOff>
          <xdr:row>66</xdr:row>
          <xdr:rowOff>180975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981075</xdr:colOff>
          <xdr:row>68</xdr:row>
          <xdr:rowOff>28575</xdr:rowOff>
        </xdr:from>
        <xdr:to>
          <xdr:col>2</xdr:col>
          <xdr:colOff>1400175</xdr:colOff>
          <xdr:row>69</xdr:row>
          <xdr:rowOff>180975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8157825"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21984467" cy="2179410"/>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539719" y="281441"/>
          <a:ext cx="17362748" cy="156459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42309" y="215846"/>
          <a:ext cx="18944208" cy="2214131"/>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ecostrategic-my.sharepoint.com/personal/dheeney_indeco_com/Documents/Projects/Completed%20projects/B6101%20Veridian%20LRAMVA/Veridian%20calculator%20v5.02%202016-09-29/Veridian%202013-2016%20LRAMVA%20calculator-v5.0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Rates-weighted averag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lights"/>
      <sheetName val="References"/>
    </sheetNames>
    <sheetDataSet>
      <sheetData sheetId="0"/>
      <sheetData sheetId="1"/>
      <sheetData sheetId="2"/>
      <sheetData sheetId="3"/>
      <sheetData sheetId="4">
        <row r="40">
          <cell r="A40">
            <v>1</v>
          </cell>
          <cell r="B40" t="str">
            <v>Residential</v>
          </cell>
          <cell r="C40" t="str">
            <v>kWh</v>
          </cell>
          <cell r="F40">
            <v>1.5900000000000001E-2</v>
          </cell>
          <cell r="G40">
            <v>1.61E-2</v>
          </cell>
          <cell r="H40">
            <v>1.6299999999999999E-2</v>
          </cell>
          <cell r="I40">
            <v>1.38E-2</v>
          </cell>
        </row>
        <row r="41">
          <cell r="A41">
            <v>2</v>
          </cell>
          <cell r="B41" t="str">
            <v>GS &lt; 50 kW</v>
          </cell>
          <cell r="C41" t="str">
            <v>kWh</v>
          </cell>
          <cell r="F41">
            <v>1.6899999999999998E-2</v>
          </cell>
          <cell r="G41">
            <v>1.6400000000000001E-2</v>
          </cell>
          <cell r="H41">
            <v>1.6299999999999999E-2</v>
          </cell>
          <cell r="I41">
            <v>1.66E-2</v>
          </cell>
        </row>
        <row r="42">
          <cell r="A42">
            <v>3</v>
          </cell>
          <cell r="B42" t="str">
            <v>GS 50 to 2,999 kW</v>
          </cell>
          <cell r="C42" t="str">
            <v>kW</v>
          </cell>
          <cell r="F42">
            <v>3.0556000000000001</v>
          </cell>
          <cell r="G42">
            <v>3.1402999999999999</v>
          </cell>
          <cell r="H42">
            <v>3.2071000000000001</v>
          </cell>
          <cell r="I42">
            <v>3.2595999999999998</v>
          </cell>
        </row>
        <row r="43">
          <cell r="A43">
            <v>4</v>
          </cell>
          <cell r="B43" t="str">
            <v>GS 50 to 2,999 kW with owned transformer</v>
          </cell>
          <cell r="C43" t="str">
            <v>kW</v>
          </cell>
          <cell r="F43">
            <v>2.4556</v>
          </cell>
          <cell r="G43">
            <v>2.5402999999999998</v>
          </cell>
          <cell r="H43">
            <v>2.6071</v>
          </cell>
          <cell r="I43">
            <v>2.6596000000000002</v>
          </cell>
        </row>
        <row r="44">
          <cell r="A44">
            <v>5</v>
          </cell>
          <cell r="B44" t="str">
            <v>GS 3,000 to 4,999 kW</v>
          </cell>
          <cell r="C44" t="str">
            <v>kW</v>
          </cell>
          <cell r="F44">
            <v>1.4013</v>
          </cell>
          <cell r="G44">
            <v>1.8111999999999999</v>
          </cell>
          <cell r="H44">
            <v>2.032</v>
          </cell>
          <cell r="I44">
            <v>2.0651999999999999</v>
          </cell>
        </row>
        <row r="45">
          <cell r="A45">
            <v>6</v>
          </cell>
          <cell r="B45" t="str">
            <v>GS 3,000 to 4,999 kW with owned transformer</v>
          </cell>
          <cell r="C45" t="str">
            <v>kW</v>
          </cell>
          <cell r="F45">
            <v>0.80130000000000001</v>
          </cell>
          <cell r="G45">
            <v>1.2112000000000001</v>
          </cell>
          <cell r="H45">
            <v>1.4319999999999999</v>
          </cell>
          <cell r="I45">
            <v>1.4652000000000001</v>
          </cell>
        </row>
        <row r="46">
          <cell r="A46">
            <v>7</v>
          </cell>
          <cell r="B46" t="str">
            <v>Large Use</v>
          </cell>
          <cell r="C46" t="str">
            <v>kW</v>
          </cell>
          <cell r="F46">
            <v>1.6715</v>
          </cell>
          <cell r="G46">
            <v>2.4498000000000002</v>
          </cell>
          <cell r="H46">
            <v>2.8616000000000001</v>
          </cell>
          <cell r="I46">
            <v>2.9083999999999999</v>
          </cell>
        </row>
        <row r="47">
          <cell r="A47">
            <v>8</v>
          </cell>
          <cell r="B47" t="str">
            <v>Large Use with owned transformer</v>
          </cell>
          <cell r="C47" t="str">
            <v>kW</v>
          </cell>
          <cell r="F47">
            <v>1.0714999999999999</v>
          </cell>
          <cell r="G47">
            <v>1.8498000000000001</v>
          </cell>
          <cell r="H47">
            <v>2.2616000000000001</v>
          </cell>
          <cell r="I47">
            <v>2.3083999999999998</v>
          </cell>
        </row>
        <row r="48">
          <cell r="A48">
            <v>9</v>
          </cell>
          <cell r="B48" t="str">
            <v>Unmetered Scattered Load</v>
          </cell>
          <cell r="C48" t="str">
            <v>kWh</v>
          </cell>
          <cell r="F48">
            <v>1.84E-2</v>
          </cell>
          <cell r="G48">
            <v>1.6899999999999998E-2</v>
          </cell>
          <cell r="H48">
            <v>1.6199999999999999E-2</v>
          </cell>
          <cell r="I48">
            <v>1.6500000000000001E-2</v>
          </cell>
        </row>
        <row r="49">
          <cell r="A49">
            <v>10</v>
          </cell>
          <cell r="B49" t="str">
            <v>Sentinel Lighting</v>
          </cell>
          <cell r="C49" t="str">
            <v>kW</v>
          </cell>
          <cell r="F49">
            <v>10.862</v>
          </cell>
          <cell r="G49">
            <v>12.3611</v>
          </cell>
          <cell r="H49">
            <v>13.2112</v>
          </cell>
          <cell r="I49">
            <v>13.427199999999999</v>
          </cell>
        </row>
        <row r="50">
          <cell r="A50">
            <v>11</v>
          </cell>
          <cell r="B50" t="str">
            <v>Street Lighting</v>
          </cell>
          <cell r="C50" t="str">
            <v>kW</v>
          </cell>
          <cell r="F50">
            <v>3.6017999999999999</v>
          </cell>
          <cell r="G50">
            <v>3.5910000000000002</v>
          </cell>
          <cell r="H50">
            <v>3.6124999999999998</v>
          </cell>
          <cell r="I50">
            <v>3.6715</v>
          </cell>
        </row>
        <row r="51">
          <cell r="A51">
            <v>12</v>
          </cell>
          <cell r="B51" t="str">
            <v>MicroFIT Generator</v>
          </cell>
          <cell r="C51" t="str">
            <v>NA</v>
          </cell>
          <cell r="F51">
            <v>0</v>
          </cell>
          <cell r="G51">
            <v>0</v>
          </cell>
          <cell r="H51">
            <v>0</v>
          </cell>
          <cell r="I51">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zoomScale="80" zoomScaleNormal="80" workbookViewId="0">
      <selection activeCell="F6" sqref="F6"/>
    </sheetView>
  </sheetViews>
  <sheetFormatPr defaultColWidth="9.140625" defaultRowHeight="15"/>
  <cols>
    <col min="1" max="1" width="9.140625" style="1"/>
    <col min="2" max="2" width="32.140625" style="20" customWidth="1"/>
    <col min="3" max="3" width="114.28515625" style="1" customWidth="1"/>
    <col min="4" max="4" width="8.140625" style="1" customWidth="1"/>
    <col min="5" max="16384" width="9.140625" style="1"/>
  </cols>
  <sheetData>
    <row r="1" spans="1:3" ht="174" customHeight="1"/>
    <row r="3" spans="1:3" ht="20.25">
      <c r="B3" s="701" t="s">
        <v>174</v>
      </c>
      <c r="C3" s="701"/>
    </row>
    <row r="4" spans="1:3" ht="11.25" customHeight="1"/>
    <row r="5" spans="1:3" s="22" customFormat="1" ht="25.5" customHeight="1">
      <c r="B5" s="49" t="s">
        <v>418</v>
      </c>
      <c r="C5" s="49" t="s">
        <v>173</v>
      </c>
    </row>
    <row r="6" spans="1:3" s="149" customFormat="1" ht="48" customHeight="1">
      <c r="A6" s="211"/>
      <c r="B6" s="541" t="s">
        <v>170</v>
      </c>
      <c r="C6" s="587" t="s">
        <v>597</v>
      </c>
    </row>
    <row r="7" spans="1:3" s="149" customFormat="1" ht="21" customHeight="1">
      <c r="A7" s="211"/>
      <c r="B7" s="537" t="s">
        <v>550</v>
      </c>
      <c r="C7" s="588" t="s">
        <v>610</v>
      </c>
    </row>
    <row r="8" spans="1:3" s="149" customFormat="1" ht="32.25" customHeight="1">
      <c r="B8" s="537" t="s">
        <v>366</v>
      </c>
      <c r="C8" s="589" t="s">
        <v>598</v>
      </c>
    </row>
    <row r="9" spans="1:3" s="149" customFormat="1" ht="27.75" customHeight="1">
      <c r="B9" s="537" t="s">
        <v>169</v>
      </c>
      <c r="C9" s="589" t="s">
        <v>599</v>
      </c>
    </row>
    <row r="10" spans="1:3" s="149" customFormat="1" ht="33" customHeight="1">
      <c r="B10" s="537" t="s">
        <v>595</v>
      </c>
      <c r="C10" s="588" t="s">
        <v>603</v>
      </c>
    </row>
    <row r="11" spans="1:3" s="149" customFormat="1" ht="26.25" customHeight="1">
      <c r="B11" s="550" t="s">
        <v>367</v>
      </c>
      <c r="C11" s="591" t="s">
        <v>600</v>
      </c>
    </row>
    <row r="12" spans="1:3" s="149" customFormat="1" ht="39.75" customHeight="1">
      <c r="B12" s="537" t="s">
        <v>368</v>
      </c>
      <c r="C12" s="589" t="s">
        <v>601</v>
      </c>
    </row>
    <row r="13" spans="1:3" s="149" customFormat="1" ht="18" customHeight="1">
      <c r="B13" s="537" t="s">
        <v>369</v>
      </c>
      <c r="C13" s="589" t="s">
        <v>602</v>
      </c>
    </row>
    <row r="14" spans="1:3" s="149" customFormat="1" ht="13.5" customHeight="1">
      <c r="B14" s="537"/>
      <c r="C14" s="590"/>
    </row>
    <row r="15" spans="1:3" s="149" customFormat="1" ht="18" customHeight="1">
      <c r="B15" s="537" t="s">
        <v>666</v>
      </c>
      <c r="C15" s="588" t="s">
        <v>664</v>
      </c>
    </row>
    <row r="16" spans="1:3" s="149" customFormat="1" ht="8.25" customHeight="1">
      <c r="B16" s="537"/>
      <c r="C16" s="590"/>
    </row>
    <row r="17" spans="2:3" s="149" customFormat="1" ht="33" customHeight="1">
      <c r="B17" s="592" t="s">
        <v>596</v>
      </c>
      <c r="C17" s="593" t="s">
        <v>665</v>
      </c>
    </row>
    <row r="18" spans="2:3" s="84" customFormat="1" ht="15.75">
      <c r="B18" s="149"/>
    </row>
    <row r="19" spans="2:3" s="24" customFormat="1">
      <c r="B19" s="31"/>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74803149606299213" bottom="0.74803149606299213" header="0.31496062992125984" footer="0.31496062992125984"/>
  <pageSetup scale="71"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P534"/>
  <sheetViews>
    <sheetView topLeftCell="A502" zoomScale="90" zoomScaleNormal="90" zoomScaleSheetLayoutView="80" zoomScalePageLayoutView="85" workbookViewId="0">
      <selection activeCell="F6" sqref="F6"/>
    </sheetView>
  </sheetViews>
  <sheetFormatPr defaultColWidth="9.140625" defaultRowHeight="14.25" outlineLevelRow="1" outlineLevelCol="1"/>
  <cols>
    <col min="1" max="1" width="4.7109375" style="459" customWidth="1"/>
    <col min="2" max="2" width="43.7109375" style="223" customWidth="1"/>
    <col min="3" max="3" width="14" style="223" customWidth="1"/>
    <col min="4" max="4" width="18.140625" style="222" customWidth="1"/>
    <col min="5" max="8" width="10.42578125" style="222" customWidth="1" outlineLevel="1"/>
    <col min="9" max="13" width="9.140625" style="222" customWidth="1" outlineLevel="1"/>
    <col min="14" max="14" width="12.42578125" style="222" customWidth="1" outlineLevel="1"/>
    <col min="15" max="15" width="17.42578125" style="222" customWidth="1"/>
    <col min="16" max="24" width="9.42578125" style="222" customWidth="1" outlineLevel="1"/>
    <col min="25" max="25" width="14.140625" style="224" customWidth="1"/>
    <col min="26" max="26" width="14.42578125" style="224" customWidth="1"/>
    <col min="27" max="27" width="16.7109375" style="224" customWidth="1"/>
    <col min="28" max="28" width="17.42578125" style="224" customWidth="1"/>
    <col min="29" max="35" width="14.42578125" style="224" customWidth="1"/>
    <col min="36" max="38" width="15" style="224" customWidth="1"/>
    <col min="39" max="39" width="14.28515625" style="224" customWidth="1"/>
    <col min="40" max="40" width="14.42578125" style="222" customWidth="1"/>
    <col min="41" max="41" width="14.7109375" style="222" customWidth="1"/>
    <col min="42" max="42" width="14" style="222" customWidth="1"/>
    <col min="43" max="43" width="9.7109375" style="222" customWidth="1"/>
    <col min="44" max="44" width="11.140625" style="222" customWidth="1"/>
    <col min="45" max="45" width="12.140625" style="222" customWidth="1"/>
    <col min="46" max="46" width="6.42578125" style="222" bestFit="1" customWidth="1"/>
    <col min="47" max="51" width="9.140625" style="222"/>
    <col min="52" max="52" width="6.42578125" style="222" bestFit="1" customWidth="1"/>
    <col min="53" max="16384" width="9.140625" style="222"/>
  </cols>
  <sheetData>
    <row r="1" spans="1:39" ht="164.25" customHeight="1"/>
    <row r="2" spans="1:39" ht="23.25" customHeight="1" thickBot="1"/>
    <row r="3" spans="1:39" ht="25.5" customHeight="1" thickBot="1">
      <c r="B3" s="754" t="s">
        <v>171</v>
      </c>
      <c r="C3" s="225" t="s">
        <v>175</v>
      </c>
      <c r="D3" s="457"/>
      <c r="E3" s="226"/>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row>
    <row r="4" spans="1:39" ht="24" customHeight="1" thickBot="1">
      <c r="B4" s="754"/>
      <c r="C4" s="228" t="s">
        <v>172</v>
      </c>
      <c r="D4" s="229"/>
      <c r="E4" s="230"/>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row>
    <row r="5" spans="1:39" ht="29.25" customHeight="1" thickBot="1">
      <c r="B5" s="239"/>
      <c r="C5" s="752" t="s">
        <v>549</v>
      </c>
      <c r="D5" s="753"/>
      <c r="E5" s="230"/>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row>
    <row r="6" spans="1:39" ht="20.25" customHeight="1">
      <c r="B6" s="231"/>
      <c r="C6" s="232"/>
      <c r="D6" s="233"/>
      <c r="E6" s="233"/>
      <c r="F6" s="233"/>
      <c r="G6" s="233"/>
      <c r="H6" s="233"/>
      <c r="I6" s="233"/>
      <c r="J6" s="233"/>
      <c r="K6" s="233"/>
      <c r="L6" s="233"/>
      <c r="M6" s="233"/>
      <c r="N6" s="233"/>
      <c r="O6" s="233"/>
      <c r="P6" s="233"/>
      <c r="Q6" s="233"/>
      <c r="R6" s="233"/>
      <c r="S6" s="233"/>
      <c r="T6" s="233"/>
      <c r="U6" s="233"/>
      <c r="V6" s="233"/>
      <c r="W6" s="233"/>
      <c r="X6" s="233"/>
      <c r="Y6" s="234"/>
      <c r="Z6" s="234"/>
      <c r="AA6" s="234"/>
      <c r="AB6" s="234"/>
      <c r="AC6" s="234"/>
      <c r="AD6" s="234"/>
      <c r="AE6" s="234"/>
      <c r="AF6" s="235"/>
      <c r="AG6" s="235"/>
      <c r="AH6" s="235"/>
      <c r="AI6" s="235"/>
      <c r="AJ6" s="235"/>
      <c r="AK6" s="235"/>
      <c r="AL6" s="235"/>
      <c r="AM6" s="235"/>
    </row>
    <row r="7" spans="1:39" ht="70.5" customHeight="1">
      <c r="B7" s="754" t="s">
        <v>503</v>
      </c>
      <c r="C7" s="755" t="s">
        <v>627</v>
      </c>
      <c r="D7" s="755"/>
      <c r="E7" s="755"/>
      <c r="F7" s="755"/>
      <c r="G7" s="755"/>
      <c r="H7" s="755"/>
      <c r="I7" s="755"/>
      <c r="J7" s="755"/>
      <c r="K7" s="755"/>
      <c r="L7" s="755"/>
      <c r="M7" s="755"/>
      <c r="N7" s="755"/>
      <c r="O7" s="755"/>
      <c r="P7" s="755"/>
      <c r="Q7" s="755"/>
      <c r="R7" s="755"/>
      <c r="S7" s="755"/>
      <c r="T7" s="755"/>
      <c r="U7" s="755"/>
      <c r="V7" s="755"/>
      <c r="W7" s="755"/>
      <c r="X7" s="755"/>
      <c r="Y7" s="531"/>
      <c r="Z7" s="531"/>
      <c r="AA7" s="531"/>
      <c r="AB7" s="531"/>
      <c r="AC7" s="531"/>
      <c r="AD7" s="531"/>
      <c r="AE7" s="236"/>
      <c r="AF7" s="236"/>
      <c r="AG7" s="236"/>
      <c r="AH7" s="236"/>
      <c r="AI7" s="236"/>
      <c r="AJ7" s="236"/>
      <c r="AK7" s="236"/>
      <c r="AL7" s="236"/>
    </row>
    <row r="8" spans="1:39" s="237" customFormat="1" ht="58.5" customHeight="1">
      <c r="A8" s="459"/>
      <c r="B8" s="754"/>
      <c r="C8" s="755" t="s">
        <v>567</v>
      </c>
      <c r="D8" s="755"/>
      <c r="E8" s="755"/>
      <c r="F8" s="755"/>
      <c r="G8" s="755"/>
      <c r="H8" s="755"/>
      <c r="I8" s="755"/>
      <c r="J8" s="755"/>
      <c r="K8" s="755"/>
      <c r="L8" s="755"/>
      <c r="M8" s="755"/>
      <c r="N8" s="755"/>
      <c r="O8" s="755"/>
      <c r="P8" s="755"/>
      <c r="Q8" s="755"/>
      <c r="R8" s="755"/>
      <c r="S8" s="755"/>
      <c r="T8" s="755"/>
      <c r="U8" s="755"/>
      <c r="V8" s="755"/>
      <c r="W8" s="755"/>
      <c r="X8" s="755"/>
      <c r="Y8" s="531"/>
      <c r="Z8" s="531"/>
      <c r="AA8" s="531"/>
      <c r="AB8" s="531"/>
      <c r="AC8" s="531"/>
      <c r="AD8" s="531"/>
      <c r="AE8" s="238"/>
      <c r="AF8" s="224"/>
      <c r="AG8" s="224"/>
      <c r="AH8" s="224"/>
      <c r="AI8" s="224"/>
      <c r="AJ8" s="224"/>
      <c r="AK8" s="224"/>
      <c r="AL8" s="224"/>
      <c r="AM8" s="224"/>
    </row>
    <row r="9" spans="1:39" s="237" customFormat="1" ht="57.75" customHeight="1">
      <c r="A9" s="459"/>
      <c r="B9" s="239"/>
      <c r="C9" s="755" t="s">
        <v>566</v>
      </c>
      <c r="D9" s="755"/>
      <c r="E9" s="755"/>
      <c r="F9" s="755"/>
      <c r="G9" s="755"/>
      <c r="H9" s="755"/>
      <c r="I9" s="755"/>
      <c r="J9" s="755"/>
      <c r="K9" s="755"/>
      <c r="L9" s="755"/>
      <c r="M9" s="755"/>
      <c r="N9" s="755"/>
      <c r="O9" s="755"/>
      <c r="P9" s="755"/>
      <c r="Q9" s="755"/>
      <c r="R9" s="755"/>
      <c r="S9" s="755"/>
      <c r="T9" s="755"/>
      <c r="U9" s="755"/>
      <c r="V9" s="755"/>
      <c r="W9" s="755"/>
      <c r="X9" s="755"/>
      <c r="Y9" s="531"/>
      <c r="Z9" s="531"/>
      <c r="AA9" s="531"/>
      <c r="AB9" s="531"/>
      <c r="AC9" s="531"/>
      <c r="AD9" s="531"/>
      <c r="AE9" s="238"/>
      <c r="AF9" s="224"/>
      <c r="AG9" s="224"/>
      <c r="AH9" s="224"/>
      <c r="AI9" s="224"/>
      <c r="AJ9" s="224"/>
      <c r="AK9" s="224"/>
      <c r="AL9" s="224"/>
      <c r="AM9" s="224"/>
    </row>
    <row r="10" spans="1:39" ht="41.25" customHeight="1">
      <c r="B10" s="241"/>
      <c r="C10" s="755" t="s">
        <v>630</v>
      </c>
      <c r="D10" s="755"/>
      <c r="E10" s="755"/>
      <c r="F10" s="755"/>
      <c r="G10" s="755"/>
      <c r="H10" s="755"/>
      <c r="I10" s="755"/>
      <c r="J10" s="755"/>
      <c r="K10" s="755"/>
      <c r="L10" s="755"/>
      <c r="M10" s="755"/>
      <c r="N10" s="755"/>
      <c r="O10" s="755"/>
      <c r="P10" s="755"/>
      <c r="Q10" s="755"/>
      <c r="R10" s="755"/>
      <c r="S10" s="755"/>
      <c r="T10" s="755"/>
      <c r="U10" s="755"/>
      <c r="V10" s="755"/>
      <c r="W10" s="755"/>
      <c r="X10" s="755"/>
      <c r="Y10" s="531"/>
      <c r="Z10" s="531"/>
      <c r="AA10" s="531"/>
      <c r="AB10" s="531"/>
      <c r="AC10" s="531"/>
      <c r="AD10" s="531"/>
      <c r="AE10" s="238"/>
      <c r="AF10" s="242"/>
      <c r="AG10" s="242"/>
      <c r="AH10" s="242"/>
      <c r="AI10" s="242"/>
      <c r="AJ10" s="242"/>
      <c r="AK10" s="242"/>
      <c r="AL10" s="242"/>
    </row>
    <row r="11" spans="1:39" ht="53.25" customHeight="1">
      <c r="C11" s="755" t="s">
        <v>616</v>
      </c>
      <c r="D11" s="755"/>
      <c r="E11" s="755"/>
      <c r="F11" s="755"/>
      <c r="G11" s="755"/>
      <c r="H11" s="755"/>
      <c r="I11" s="755"/>
      <c r="J11" s="755"/>
      <c r="K11" s="755"/>
      <c r="L11" s="755"/>
      <c r="M11" s="755"/>
      <c r="N11" s="755"/>
      <c r="O11" s="755"/>
      <c r="P11" s="755"/>
      <c r="Q11" s="755"/>
      <c r="R11" s="755"/>
      <c r="S11" s="755"/>
      <c r="T11" s="755"/>
      <c r="U11" s="755"/>
      <c r="V11" s="755"/>
      <c r="W11" s="755"/>
      <c r="X11" s="755"/>
      <c r="Y11" s="531"/>
      <c r="Z11" s="531"/>
      <c r="AA11" s="531"/>
      <c r="AB11" s="531"/>
      <c r="AC11" s="531"/>
      <c r="AD11" s="531"/>
      <c r="AE11" s="238"/>
      <c r="AF11" s="242"/>
      <c r="AG11" s="242"/>
      <c r="AH11" s="242"/>
      <c r="AI11" s="242"/>
      <c r="AJ11" s="242"/>
      <c r="AK11" s="242"/>
      <c r="AL11" s="242"/>
      <c r="AM11" s="222"/>
    </row>
    <row r="12" spans="1:39" ht="20.25" customHeight="1">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38"/>
      <c r="AF12" s="242"/>
      <c r="AG12" s="242"/>
      <c r="AH12" s="242"/>
      <c r="AI12" s="242"/>
      <c r="AJ12" s="242"/>
      <c r="AK12" s="242"/>
      <c r="AL12" s="242"/>
      <c r="AM12" s="222"/>
    </row>
    <row r="13" spans="1:39" ht="20.25" customHeight="1">
      <c r="B13" s="754" t="s">
        <v>525</v>
      </c>
      <c r="C13" s="517" t="s">
        <v>520</v>
      </c>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38"/>
      <c r="AF13" s="242"/>
      <c r="AG13" s="242"/>
      <c r="AH13" s="242"/>
      <c r="AI13" s="242"/>
      <c r="AJ13" s="242"/>
      <c r="AK13" s="242"/>
      <c r="AL13" s="242"/>
      <c r="AM13" s="222"/>
    </row>
    <row r="14" spans="1:39" ht="20.25" customHeight="1">
      <c r="B14" s="754"/>
      <c r="C14" s="517" t="s">
        <v>521</v>
      </c>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38"/>
      <c r="AF14" s="242"/>
      <c r="AG14" s="242"/>
      <c r="AH14" s="242"/>
      <c r="AI14" s="242"/>
      <c r="AJ14" s="242"/>
      <c r="AK14" s="242"/>
      <c r="AL14" s="242"/>
      <c r="AM14" s="222"/>
    </row>
    <row r="15" spans="1:39" ht="20.25" customHeight="1">
      <c r="C15" s="517" t="s">
        <v>522</v>
      </c>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38"/>
      <c r="AF15" s="242"/>
      <c r="AG15" s="242"/>
      <c r="AH15" s="242"/>
      <c r="AI15" s="242"/>
      <c r="AJ15" s="242"/>
      <c r="AK15" s="242"/>
      <c r="AL15" s="242"/>
      <c r="AM15" s="222"/>
    </row>
    <row r="16" spans="1:39" ht="20.25" customHeight="1">
      <c r="C16" s="517" t="s">
        <v>523</v>
      </c>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38"/>
      <c r="AF16" s="242"/>
      <c r="AG16" s="242"/>
      <c r="AH16" s="242"/>
      <c r="AI16" s="242"/>
      <c r="AJ16" s="242"/>
      <c r="AK16" s="242"/>
      <c r="AL16" s="242"/>
      <c r="AM16" s="222"/>
    </row>
    <row r="17" spans="1:39" ht="23.25" customHeight="1">
      <c r="B17" s="243"/>
      <c r="C17" s="244"/>
      <c r="D17" s="245"/>
      <c r="E17" s="245"/>
      <c r="F17" s="245"/>
      <c r="G17" s="245"/>
      <c r="H17" s="245"/>
      <c r="I17" s="245"/>
      <c r="J17" s="245"/>
      <c r="K17" s="245"/>
      <c r="L17" s="245"/>
      <c r="M17" s="245"/>
      <c r="N17" s="245"/>
      <c r="P17" s="245"/>
      <c r="Q17" s="245"/>
      <c r="R17" s="245"/>
      <c r="S17" s="245"/>
      <c r="T17" s="245"/>
      <c r="U17" s="245"/>
      <c r="V17" s="245"/>
      <c r="W17" s="245"/>
      <c r="X17" s="245"/>
      <c r="Y17" s="236"/>
    </row>
    <row r="18" spans="1:39" ht="15.75">
      <c r="B18" s="246" t="s">
        <v>241</v>
      </c>
      <c r="C18" s="247"/>
      <c r="E18" s="516"/>
      <c r="O18" s="247"/>
      <c r="Y18" s="236"/>
      <c r="Z18" s="234"/>
      <c r="AA18" s="234"/>
      <c r="AB18" s="234"/>
      <c r="AC18" s="234"/>
      <c r="AD18" s="234"/>
      <c r="AE18" s="234"/>
      <c r="AF18" s="234"/>
      <c r="AG18" s="234"/>
      <c r="AH18" s="234"/>
      <c r="AI18" s="234"/>
      <c r="AJ18" s="234"/>
      <c r="AK18" s="234"/>
      <c r="AL18" s="234"/>
      <c r="AM18" s="234"/>
    </row>
    <row r="19" spans="1:39" s="248" customFormat="1" ht="36" customHeight="1">
      <c r="A19" s="459"/>
      <c r="B19" s="756" t="s">
        <v>211</v>
      </c>
      <c r="C19" s="758" t="s">
        <v>33</v>
      </c>
      <c r="D19" s="249" t="s">
        <v>420</v>
      </c>
      <c r="E19" s="760" t="s">
        <v>209</v>
      </c>
      <c r="F19" s="761"/>
      <c r="G19" s="761"/>
      <c r="H19" s="761"/>
      <c r="I19" s="761"/>
      <c r="J19" s="761"/>
      <c r="K19" s="761"/>
      <c r="L19" s="761"/>
      <c r="M19" s="762"/>
      <c r="N19" s="766" t="s">
        <v>213</v>
      </c>
      <c r="O19" s="249" t="s">
        <v>421</v>
      </c>
      <c r="P19" s="760" t="s">
        <v>212</v>
      </c>
      <c r="Q19" s="761"/>
      <c r="R19" s="761"/>
      <c r="S19" s="761"/>
      <c r="T19" s="761"/>
      <c r="U19" s="761"/>
      <c r="V19" s="761"/>
      <c r="W19" s="761"/>
      <c r="X19" s="762"/>
      <c r="Y19" s="763" t="s">
        <v>243</v>
      </c>
      <c r="Z19" s="764"/>
      <c r="AA19" s="764"/>
      <c r="AB19" s="764"/>
      <c r="AC19" s="764"/>
      <c r="AD19" s="764"/>
      <c r="AE19" s="764"/>
      <c r="AF19" s="764"/>
      <c r="AG19" s="764"/>
      <c r="AH19" s="764"/>
      <c r="AI19" s="764"/>
      <c r="AJ19" s="764"/>
      <c r="AK19" s="764"/>
      <c r="AL19" s="764"/>
      <c r="AM19" s="765"/>
    </row>
    <row r="20" spans="1:39" s="248" customFormat="1" ht="59.25" customHeight="1">
      <c r="A20" s="459"/>
      <c r="B20" s="757"/>
      <c r="C20" s="759"/>
      <c r="D20" s="250">
        <v>2011</v>
      </c>
      <c r="E20" s="250">
        <v>2012</v>
      </c>
      <c r="F20" s="250">
        <v>2013</v>
      </c>
      <c r="G20" s="250">
        <v>2014</v>
      </c>
      <c r="H20" s="250">
        <v>2015</v>
      </c>
      <c r="I20" s="250">
        <v>2016</v>
      </c>
      <c r="J20" s="250">
        <v>2017</v>
      </c>
      <c r="K20" s="250">
        <v>2018</v>
      </c>
      <c r="L20" s="250">
        <v>2019</v>
      </c>
      <c r="M20" s="250">
        <v>2020</v>
      </c>
      <c r="N20" s="767"/>
      <c r="O20" s="250">
        <v>2011</v>
      </c>
      <c r="P20" s="250">
        <v>2012</v>
      </c>
      <c r="Q20" s="250">
        <v>2013</v>
      </c>
      <c r="R20" s="250">
        <v>2014</v>
      </c>
      <c r="S20" s="250">
        <v>2015</v>
      </c>
      <c r="T20" s="250">
        <v>2016</v>
      </c>
      <c r="U20" s="250">
        <v>2017</v>
      </c>
      <c r="V20" s="250">
        <v>2018</v>
      </c>
      <c r="W20" s="250">
        <v>2019</v>
      </c>
      <c r="X20" s="250">
        <v>2020</v>
      </c>
      <c r="Y20" s="250" t="str">
        <f>'1.  LRAMVA Summary'!D52</f>
        <v>Residential</v>
      </c>
      <c r="Z20" s="251" t="str">
        <f>'1.  LRAMVA Summary'!E52</f>
        <v>GS&lt;50 kW</v>
      </c>
      <c r="AA20" s="251" t="str">
        <f>'1.  LRAMVA Summary'!F52</f>
        <v>GS 50 to 4,999 kW</v>
      </c>
      <c r="AB20" s="251" t="str">
        <f>'1.  LRAMVA Summary'!G52</f>
        <v>Unmetered Scattered Load</v>
      </c>
      <c r="AC20" s="251" t="str">
        <f>'1.  LRAMVA Summary'!H52</f>
        <v>Sentinel Lighting</v>
      </c>
      <c r="AD20" s="251" t="str">
        <f>'1.  LRAMVA Summary'!I52</f>
        <v>Street Lighting</v>
      </c>
      <c r="AE20" s="251" t="str">
        <f>'1.  LRAMVA Summary'!J52</f>
        <v/>
      </c>
      <c r="AF20" s="251" t="str">
        <f>'1.  LRAMVA Summary'!K52</f>
        <v/>
      </c>
      <c r="AG20" s="251" t="str">
        <f>'1.  LRAMVA Summary'!L52</f>
        <v/>
      </c>
      <c r="AH20" s="251" t="str">
        <f>'1.  LRAMVA Summary'!M52</f>
        <v/>
      </c>
      <c r="AI20" s="251" t="str">
        <f>'1.  LRAMVA Summary'!N52</f>
        <v/>
      </c>
      <c r="AJ20" s="251" t="str">
        <f>'1.  LRAMVA Summary'!O52</f>
        <v/>
      </c>
      <c r="AK20" s="251" t="str">
        <f>'1.  LRAMVA Summary'!P52</f>
        <v/>
      </c>
      <c r="AL20" s="251" t="str">
        <f>'1.  LRAMVA Summary'!Q52</f>
        <v/>
      </c>
      <c r="AM20" s="252" t="str">
        <f>'1.  LRAMVA Summary'!R52</f>
        <v>Total</v>
      </c>
    </row>
    <row r="21" spans="1:39" s="258" customFormat="1" ht="15.75" customHeight="1">
      <c r="A21" s="460"/>
      <c r="B21" s="253" t="s">
        <v>0</v>
      </c>
      <c r="C21" s="254"/>
      <c r="D21" s="254"/>
      <c r="E21" s="254"/>
      <c r="F21" s="254"/>
      <c r="G21" s="254"/>
      <c r="H21" s="254"/>
      <c r="I21" s="254"/>
      <c r="J21" s="254"/>
      <c r="K21" s="254"/>
      <c r="L21" s="254"/>
      <c r="M21" s="254"/>
      <c r="N21" s="255"/>
      <c r="O21" s="254"/>
      <c r="P21" s="254"/>
      <c r="Q21" s="254"/>
      <c r="R21" s="254"/>
      <c r="S21" s="254"/>
      <c r="T21" s="254"/>
      <c r="U21" s="254"/>
      <c r="V21" s="254"/>
      <c r="W21" s="254"/>
      <c r="X21" s="254"/>
      <c r="Y21" s="256" t="str">
        <f>'1.  LRAMVA Summary'!D53</f>
        <v>kWh</v>
      </c>
      <c r="Z21" s="256" t="str">
        <f>'1.  LRAMVA Summary'!E53</f>
        <v>kWh</v>
      </c>
      <c r="AA21" s="256" t="str">
        <f>'1.  LRAMVA Summary'!F53</f>
        <v>kW</v>
      </c>
      <c r="AB21" s="256" t="str">
        <f>'1.  LRAMVA Summary'!G53</f>
        <v>kWh</v>
      </c>
      <c r="AC21" s="256" t="str">
        <f>'1.  LRAMVA Summary'!H53</f>
        <v>kW</v>
      </c>
      <c r="AD21" s="256" t="str">
        <f>'1.  LRAMVA Summary'!I53</f>
        <v>kW</v>
      </c>
      <c r="AE21" s="256">
        <f>'1.  LRAMVA Summary'!J53</f>
        <v>0</v>
      </c>
      <c r="AF21" s="256">
        <f>'1.  LRAMVA Summary'!K53</f>
        <v>0</v>
      </c>
      <c r="AG21" s="256">
        <f>'1.  LRAMVA Summary'!L53</f>
        <v>0</v>
      </c>
      <c r="AH21" s="256">
        <f>'1.  LRAMVA Summary'!M53</f>
        <v>0</v>
      </c>
      <c r="AI21" s="256">
        <f>'1.  LRAMVA Summary'!N53</f>
        <v>0</v>
      </c>
      <c r="AJ21" s="256">
        <f>'1.  LRAMVA Summary'!O53</f>
        <v>0</v>
      </c>
      <c r="AK21" s="256">
        <f>'1.  LRAMVA Summary'!P53</f>
        <v>0</v>
      </c>
      <c r="AL21" s="256">
        <f>'1.  LRAMVA Summary'!Q53</f>
        <v>0</v>
      </c>
      <c r="AM21" s="257"/>
    </row>
    <row r="22" spans="1:39" s="248" customFormat="1" ht="15" customHeight="1" outlineLevel="1">
      <c r="A22" s="459">
        <v>1</v>
      </c>
      <c r="B22" s="259" t="s">
        <v>1</v>
      </c>
      <c r="C22" s="256" t="s">
        <v>25</v>
      </c>
      <c r="D22" s="260">
        <v>115082.76700000001</v>
      </c>
      <c r="E22" s="260">
        <v>115082.76727274369</v>
      </c>
      <c r="F22" s="260">
        <v>115082.76727274369</v>
      </c>
      <c r="G22" s="260">
        <v>114576.61676993429</v>
      </c>
      <c r="H22" s="260">
        <v>81087.640290048599</v>
      </c>
      <c r="I22" s="260">
        <v>0</v>
      </c>
      <c r="J22" s="260">
        <v>0</v>
      </c>
      <c r="K22" s="260"/>
      <c r="L22" s="260"/>
      <c r="M22" s="260"/>
      <c r="N22" s="256">
        <v>12</v>
      </c>
      <c r="O22" s="260">
        <v>17.12</v>
      </c>
      <c r="P22" s="260">
        <v>17.120294687905101</v>
      </c>
      <c r="Q22" s="260">
        <v>17.120294687905101</v>
      </c>
      <c r="R22" s="260">
        <v>16.554291891264533</v>
      </c>
      <c r="S22" s="260">
        <v>10.66138051226908</v>
      </c>
      <c r="T22" s="260">
        <v>0</v>
      </c>
      <c r="U22" s="260">
        <v>0</v>
      </c>
      <c r="V22" s="260"/>
      <c r="W22" s="260"/>
      <c r="X22" s="260"/>
      <c r="Y22" s="367">
        <v>1</v>
      </c>
      <c r="Z22" s="367"/>
      <c r="AA22" s="367"/>
      <c r="AB22" s="367"/>
      <c r="AC22" s="367"/>
      <c r="AD22" s="367"/>
      <c r="AE22" s="367"/>
      <c r="AF22" s="367"/>
      <c r="AG22" s="367"/>
      <c r="AH22" s="367"/>
      <c r="AI22" s="367"/>
      <c r="AJ22" s="367"/>
      <c r="AK22" s="367"/>
      <c r="AL22" s="367"/>
      <c r="AM22" s="261">
        <f>SUM(Y22:AL22)</f>
        <v>1</v>
      </c>
    </row>
    <row r="23" spans="1:39" s="248" customFormat="1" ht="15" outlineLevel="1">
      <c r="A23" s="459"/>
      <c r="B23" s="259" t="s">
        <v>214</v>
      </c>
      <c r="C23" s="256" t="s">
        <v>163</v>
      </c>
      <c r="D23" s="260"/>
      <c r="E23" s="260"/>
      <c r="F23" s="260"/>
      <c r="G23" s="260"/>
      <c r="H23" s="260"/>
      <c r="I23" s="260"/>
      <c r="J23" s="260"/>
      <c r="K23" s="260"/>
      <c r="L23" s="260"/>
      <c r="M23" s="260"/>
      <c r="N23" s="419">
        <v>12</v>
      </c>
      <c r="O23" s="260"/>
      <c r="P23" s="260"/>
      <c r="Q23" s="260"/>
      <c r="R23" s="260"/>
      <c r="S23" s="260"/>
      <c r="T23" s="260"/>
      <c r="U23" s="260"/>
      <c r="V23" s="260"/>
      <c r="W23" s="260"/>
      <c r="X23" s="260"/>
      <c r="Y23" s="368">
        <v>1</v>
      </c>
      <c r="Z23" s="368">
        <f>Z22</f>
        <v>0</v>
      </c>
      <c r="AA23" s="368">
        <f t="shared" ref="AA23:AL23" si="0">AA22</f>
        <v>0</v>
      </c>
      <c r="AB23" s="368">
        <f t="shared" si="0"/>
        <v>0</v>
      </c>
      <c r="AC23" s="368">
        <f t="shared" si="0"/>
        <v>0</v>
      </c>
      <c r="AD23" s="368">
        <f t="shared" si="0"/>
        <v>0</v>
      </c>
      <c r="AE23" s="368">
        <f t="shared" si="0"/>
        <v>0</v>
      </c>
      <c r="AF23" s="368">
        <f t="shared" si="0"/>
        <v>0</v>
      </c>
      <c r="AG23" s="368">
        <f t="shared" si="0"/>
        <v>0</v>
      </c>
      <c r="AH23" s="368">
        <f t="shared" si="0"/>
        <v>0</v>
      </c>
      <c r="AI23" s="368">
        <f t="shared" si="0"/>
        <v>0</v>
      </c>
      <c r="AJ23" s="368">
        <f t="shared" si="0"/>
        <v>0</v>
      </c>
      <c r="AK23" s="368">
        <f t="shared" si="0"/>
        <v>0</v>
      </c>
      <c r="AL23" s="368">
        <f t="shared" si="0"/>
        <v>0</v>
      </c>
      <c r="AM23" s="262"/>
    </row>
    <row r="24" spans="1:39" s="268" customFormat="1" ht="15.75" outlineLevel="1">
      <c r="A24" s="461"/>
      <c r="B24" s="263"/>
      <c r="C24" s="264"/>
      <c r="D24" s="264"/>
      <c r="E24" s="264"/>
      <c r="F24" s="264"/>
      <c r="G24" s="264"/>
      <c r="H24" s="264"/>
      <c r="I24" s="264"/>
      <c r="J24" s="264"/>
      <c r="K24" s="264"/>
      <c r="L24" s="264"/>
      <c r="M24" s="264"/>
      <c r="O24" s="264"/>
      <c r="P24" s="264"/>
      <c r="Q24" s="264"/>
      <c r="R24" s="264"/>
      <c r="S24" s="264"/>
      <c r="T24" s="264"/>
      <c r="U24" s="264"/>
      <c r="V24" s="264"/>
      <c r="W24" s="264"/>
      <c r="X24" s="264"/>
      <c r="Y24" s="369"/>
      <c r="Z24" s="370"/>
      <c r="AA24" s="370"/>
      <c r="AB24" s="370"/>
      <c r="AC24" s="370"/>
      <c r="AD24" s="370"/>
      <c r="AE24" s="370"/>
      <c r="AF24" s="370"/>
      <c r="AG24" s="370"/>
      <c r="AH24" s="370"/>
      <c r="AI24" s="370"/>
      <c r="AJ24" s="370"/>
      <c r="AK24" s="370"/>
      <c r="AL24" s="370"/>
      <c r="AM24" s="267"/>
    </row>
    <row r="25" spans="1:39" s="248" customFormat="1" ht="15" outlineLevel="1">
      <c r="A25" s="459">
        <v>2</v>
      </c>
      <c r="B25" s="259" t="s">
        <v>2</v>
      </c>
      <c r="C25" s="256" t="s">
        <v>25</v>
      </c>
      <c r="D25" s="260">
        <v>9081.2369999999992</v>
      </c>
      <c r="E25" s="260">
        <v>9081.2369059730336</v>
      </c>
      <c r="F25" s="260">
        <v>9081.2369059730336</v>
      </c>
      <c r="G25" s="260">
        <v>7115.9732192403744</v>
      </c>
      <c r="H25" s="260">
        <v>0</v>
      </c>
      <c r="I25" s="260">
        <v>0</v>
      </c>
      <c r="J25" s="260">
        <v>0</v>
      </c>
      <c r="K25" s="260"/>
      <c r="L25" s="260"/>
      <c r="M25" s="260"/>
      <c r="N25" s="256">
        <v>12</v>
      </c>
      <c r="O25" s="260">
        <v>6.1890000000000001</v>
      </c>
      <c r="P25" s="260">
        <v>6.1885291756214489</v>
      </c>
      <c r="Q25" s="260">
        <v>6.1885291756214489</v>
      </c>
      <c r="R25" s="260">
        <v>3.9908730700703763</v>
      </c>
      <c r="S25" s="260">
        <v>0</v>
      </c>
      <c r="T25" s="260">
        <v>0</v>
      </c>
      <c r="U25" s="260">
        <v>0</v>
      </c>
      <c r="V25" s="260"/>
      <c r="W25" s="260"/>
      <c r="X25" s="260"/>
      <c r="Y25" s="367">
        <v>1</v>
      </c>
      <c r="Z25" s="367"/>
      <c r="AA25" s="367"/>
      <c r="AB25" s="367"/>
      <c r="AC25" s="367"/>
      <c r="AD25" s="367"/>
      <c r="AE25" s="367"/>
      <c r="AF25" s="367"/>
      <c r="AG25" s="367"/>
      <c r="AH25" s="367"/>
      <c r="AI25" s="367"/>
      <c r="AJ25" s="367"/>
      <c r="AK25" s="367"/>
      <c r="AL25" s="367"/>
      <c r="AM25" s="261">
        <f>SUM(Y25:AL25)</f>
        <v>1</v>
      </c>
    </row>
    <row r="26" spans="1:39" s="248" customFormat="1" ht="15" outlineLevel="1">
      <c r="A26" s="459"/>
      <c r="B26" s="259" t="s">
        <v>214</v>
      </c>
      <c r="C26" s="256" t="s">
        <v>163</v>
      </c>
      <c r="D26" s="260"/>
      <c r="E26" s="260"/>
      <c r="F26" s="260"/>
      <c r="G26" s="260"/>
      <c r="H26" s="260"/>
      <c r="I26" s="260"/>
      <c r="J26" s="260"/>
      <c r="K26" s="260"/>
      <c r="L26" s="260"/>
      <c r="M26" s="260"/>
      <c r="N26" s="419">
        <v>12</v>
      </c>
      <c r="O26" s="260"/>
      <c r="P26" s="260"/>
      <c r="Q26" s="260"/>
      <c r="R26" s="260"/>
      <c r="S26" s="260"/>
      <c r="T26" s="260"/>
      <c r="U26" s="260"/>
      <c r="V26" s="260"/>
      <c r="W26" s="260"/>
      <c r="X26" s="260"/>
      <c r="Y26" s="368">
        <v>1</v>
      </c>
      <c r="Z26" s="368">
        <f>Z25</f>
        <v>0</v>
      </c>
      <c r="AA26" s="368">
        <f t="shared" ref="AA26:AL26" si="1">AA25</f>
        <v>0</v>
      </c>
      <c r="AB26" s="368">
        <f t="shared" si="1"/>
        <v>0</v>
      </c>
      <c r="AC26" s="368">
        <f t="shared" si="1"/>
        <v>0</v>
      </c>
      <c r="AD26" s="368">
        <f t="shared" si="1"/>
        <v>0</v>
      </c>
      <c r="AE26" s="368">
        <f t="shared" si="1"/>
        <v>0</v>
      </c>
      <c r="AF26" s="368">
        <f t="shared" si="1"/>
        <v>0</v>
      </c>
      <c r="AG26" s="368">
        <f t="shared" si="1"/>
        <v>0</v>
      </c>
      <c r="AH26" s="368">
        <f t="shared" si="1"/>
        <v>0</v>
      </c>
      <c r="AI26" s="368">
        <f t="shared" si="1"/>
        <v>0</v>
      </c>
      <c r="AJ26" s="368">
        <f t="shared" si="1"/>
        <v>0</v>
      </c>
      <c r="AK26" s="368">
        <f t="shared" si="1"/>
        <v>0</v>
      </c>
      <c r="AL26" s="368">
        <f t="shared" si="1"/>
        <v>0</v>
      </c>
      <c r="AM26" s="262"/>
    </row>
    <row r="27" spans="1:39" s="268" customFormat="1" ht="15.75" outlineLevel="1">
      <c r="A27" s="461"/>
      <c r="B27" s="263"/>
      <c r="C27" s="264"/>
      <c r="D27" s="269"/>
      <c r="E27" s="269"/>
      <c r="F27" s="269"/>
      <c r="G27" s="269"/>
      <c r="H27" s="269"/>
      <c r="I27" s="269"/>
      <c r="J27" s="269"/>
      <c r="K27" s="269"/>
      <c r="L27" s="269"/>
      <c r="M27" s="269"/>
      <c r="O27" s="269"/>
      <c r="P27" s="269"/>
      <c r="Q27" s="269"/>
      <c r="R27" s="269"/>
      <c r="S27" s="269"/>
      <c r="T27" s="269"/>
      <c r="U27" s="269"/>
      <c r="V27" s="269"/>
      <c r="W27" s="269"/>
      <c r="X27" s="269"/>
      <c r="Y27" s="369"/>
      <c r="Z27" s="370"/>
      <c r="AA27" s="370"/>
      <c r="AB27" s="370"/>
      <c r="AC27" s="370"/>
      <c r="AD27" s="370"/>
      <c r="AE27" s="370"/>
      <c r="AF27" s="370"/>
      <c r="AG27" s="370"/>
      <c r="AH27" s="370"/>
      <c r="AI27" s="370"/>
      <c r="AJ27" s="370"/>
      <c r="AK27" s="370"/>
      <c r="AL27" s="370"/>
      <c r="AM27" s="267"/>
    </row>
    <row r="28" spans="1:39" s="248" customFormat="1" ht="15" outlineLevel="1">
      <c r="A28" s="459">
        <v>3</v>
      </c>
      <c r="B28" s="259" t="s">
        <v>3</v>
      </c>
      <c r="C28" s="256" t="s">
        <v>25</v>
      </c>
      <c r="D28" s="260">
        <v>302460.49699999997</v>
      </c>
      <c r="E28" s="260">
        <v>302460.49723637302</v>
      </c>
      <c r="F28" s="260">
        <v>302460.49723637302</v>
      </c>
      <c r="G28" s="260">
        <v>302460.49723637302</v>
      </c>
      <c r="H28" s="260">
        <v>302460.49723637302</v>
      </c>
      <c r="I28" s="260">
        <v>302460.49723637302</v>
      </c>
      <c r="J28" s="260">
        <v>302460.49723637302</v>
      </c>
      <c r="K28" s="260">
        <v>302460.49723637302</v>
      </c>
      <c r="L28" s="260">
        <v>302460.49723637302</v>
      </c>
      <c r="M28" s="260">
        <v>302460.49723637302</v>
      </c>
      <c r="N28" s="256">
        <v>12</v>
      </c>
      <c r="O28" s="260">
        <v>148.131</v>
      </c>
      <c r="P28" s="260">
        <v>148.13136423291519</v>
      </c>
      <c r="Q28" s="260">
        <v>148.13136423291519</v>
      </c>
      <c r="R28" s="260">
        <v>148.13136423291519</v>
      </c>
      <c r="S28" s="260">
        <v>148.13136423291519</v>
      </c>
      <c r="T28" s="260">
        <v>148.13136423291519</v>
      </c>
      <c r="U28" s="260">
        <v>148.13136423291519</v>
      </c>
      <c r="V28" s="260">
        <v>148.13136423291519</v>
      </c>
      <c r="W28" s="260">
        <v>148.13136423291519</v>
      </c>
      <c r="X28" s="260">
        <v>148.13136423291519</v>
      </c>
      <c r="Y28" s="367">
        <v>1</v>
      </c>
      <c r="Z28" s="367"/>
      <c r="AA28" s="367"/>
      <c r="AB28" s="367"/>
      <c r="AC28" s="367"/>
      <c r="AD28" s="367"/>
      <c r="AE28" s="367"/>
      <c r="AF28" s="367"/>
      <c r="AG28" s="367"/>
      <c r="AH28" s="367"/>
      <c r="AI28" s="367"/>
      <c r="AJ28" s="367"/>
      <c r="AK28" s="367"/>
      <c r="AL28" s="367"/>
      <c r="AM28" s="261">
        <f>SUM(Y28:AL28)</f>
        <v>1</v>
      </c>
    </row>
    <row r="29" spans="1:39" s="248" customFormat="1" ht="15" outlineLevel="1">
      <c r="A29" s="459"/>
      <c r="B29" s="259" t="s">
        <v>214</v>
      </c>
      <c r="C29" s="256" t="s">
        <v>163</v>
      </c>
      <c r="D29" s="260">
        <v>-30798.384999999998</v>
      </c>
      <c r="E29" s="260">
        <v>-30798.385438083456</v>
      </c>
      <c r="F29" s="260">
        <v>-30798.385438083456</v>
      </c>
      <c r="G29" s="260">
        <v>-30798.385438083456</v>
      </c>
      <c r="H29" s="260">
        <v>-30798.385438083456</v>
      </c>
      <c r="I29" s="260">
        <v>-30798.385438083456</v>
      </c>
      <c r="J29" s="260">
        <v>-30798.385438083456</v>
      </c>
      <c r="K29" s="260"/>
      <c r="L29" s="260"/>
      <c r="M29" s="260"/>
      <c r="N29" s="419">
        <v>12</v>
      </c>
      <c r="O29" s="260">
        <v>-15.326000000000001</v>
      </c>
      <c r="P29" s="260">
        <v>-15.326012458285222</v>
      </c>
      <c r="Q29" s="260">
        <v>-15.326012458285222</v>
      </c>
      <c r="R29" s="260">
        <v>-15.326012458285222</v>
      </c>
      <c r="S29" s="260">
        <v>-15.326012458285222</v>
      </c>
      <c r="T29" s="260">
        <v>-15.326012458285222</v>
      </c>
      <c r="U29" s="260">
        <v>-15.326012458285222</v>
      </c>
      <c r="V29" s="260"/>
      <c r="W29" s="260"/>
      <c r="X29" s="260"/>
      <c r="Y29" s="368">
        <v>1</v>
      </c>
      <c r="Z29" s="368">
        <f>Z28</f>
        <v>0</v>
      </c>
      <c r="AA29" s="368">
        <f t="shared" ref="AA29:AL29" si="2">AA28</f>
        <v>0</v>
      </c>
      <c r="AB29" s="368">
        <f t="shared" si="2"/>
        <v>0</v>
      </c>
      <c r="AC29" s="368">
        <f t="shared" si="2"/>
        <v>0</v>
      </c>
      <c r="AD29" s="368">
        <f t="shared" si="2"/>
        <v>0</v>
      </c>
      <c r="AE29" s="368">
        <f t="shared" si="2"/>
        <v>0</v>
      </c>
      <c r="AF29" s="368">
        <f t="shared" si="2"/>
        <v>0</v>
      </c>
      <c r="AG29" s="368">
        <f t="shared" si="2"/>
        <v>0</v>
      </c>
      <c r="AH29" s="368">
        <f t="shared" si="2"/>
        <v>0</v>
      </c>
      <c r="AI29" s="368">
        <f t="shared" si="2"/>
        <v>0</v>
      </c>
      <c r="AJ29" s="368">
        <f t="shared" si="2"/>
        <v>0</v>
      </c>
      <c r="AK29" s="368">
        <f t="shared" si="2"/>
        <v>0</v>
      </c>
      <c r="AL29" s="368">
        <f t="shared" si="2"/>
        <v>0</v>
      </c>
      <c r="AM29" s="262"/>
    </row>
    <row r="30" spans="1:39" s="248" customFormat="1" ht="15" outlineLevel="1">
      <c r="A30" s="459"/>
      <c r="B30" s="259"/>
      <c r="C30" s="270"/>
      <c r="D30" s="256"/>
      <c r="E30" s="256"/>
      <c r="F30" s="256"/>
      <c r="G30" s="256"/>
      <c r="H30" s="256"/>
      <c r="I30" s="256"/>
      <c r="J30" s="256"/>
      <c r="K30" s="256"/>
      <c r="L30" s="256"/>
      <c r="M30" s="256"/>
      <c r="O30" s="256"/>
      <c r="P30" s="256"/>
      <c r="Q30" s="256"/>
      <c r="R30" s="256"/>
      <c r="S30" s="256"/>
      <c r="T30" s="256"/>
      <c r="U30" s="256"/>
      <c r="V30" s="256"/>
      <c r="W30" s="256"/>
      <c r="X30" s="256"/>
      <c r="Y30" s="369"/>
      <c r="Z30" s="369"/>
      <c r="AA30" s="369"/>
      <c r="AB30" s="369"/>
      <c r="AC30" s="369"/>
      <c r="AD30" s="369"/>
      <c r="AE30" s="369"/>
      <c r="AF30" s="369"/>
      <c r="AG30" s="369"/>
      <c r="AH30" s="369"/>
      <c r="AI30" s="369"/>
      <c r="AJ30" s="369"/>
      <c r="AK30" s="369"/>
      <c r="AL30" s="369"/>
      <c r="AM30" s="271"/>
    </row>
    <row r="31" spans="1:39" s="248" customFormat="1" ht="15" outlineLevel="1">
      <c r="A31" s="459">
        <v>4</v>
      </c>
      <c r="B31" s="259" t="s">
        <v>4</v>
      </c>
      <c r="C31" s="256" t="s">
        <v>25</v>
      </c>
      <c r="D31" s="260">
        <v>166009.58799999999</v>
      </c>
      <c r="E31" s="260">
        <v>166009.58775958544</v>
      </c>
      <c r="F31" s="260">
        <v>166009.58775958544</v>
      </c>
      <c r="G31" s="260">
        <v>166009.58775958544</v>
      </c>
      <c r="H31" s="260">
        <v>152836.96672543761</v>
      </c>
      <c r="I31" s="260">
        <v>138446.43311524554</v>
      </c>
      <c r="J31" s="260">
        <v>109025.09969543018</v>
      </c>
      <c r="K31" s="260">
        <v>108238.20652934878</v>
      </c>
      <c r="L31" s="260">
        <v>135801.36117368867</v>
      </c>
      <c r="M31" s="260">
        <v>53073.143743953588</v>
      </c>
      <c r="N31" s="256">
        <v>12</v>
      </c>
      <c r="O31" s="260">
        <v>10.294</v>
      </c>
      <c r="P31" s="260">
        <v>10.293553994848136</v>
      </c>
      <c r="Q31" s="260">
        <v>10.293553994848136</v>
      </c>
      <c r="R31" s="260">
        <v>10.293553994848136</v>
      </c>
      <c r="S31" s="260">
        <v>9.6836227803784638</v>
      </c>
      <c r="T31" s="260">
        <v>9.0172986206704184</v>
      </c>
      <c r="U31" s="260">
        <v>7.6550040873694316</v>
      </c>
      <c r="V31" s="260">
        <v>7.5651761003738391</v>
      </c>
      <c r="W31" s="260">
        <v>8.8414314745515572</v>
      </c>
      <c r="X31" s="260">
        <v>5.0108709507936666</v>
      </c>
      <c r="Y31" s="367">
        <v>1</v>
      </c>
      <c r="Z31" s="367"/>
      <c r="AA31" s="367"/>
      <c r="AB31" s="367"/>
      <c r="AC31" s="367"/>
      <c r="AD31" s="367"/>
      <c r="AE31" s="367"/>
      <c r="AF31" s="367"/>
      <c r="AG31" s="367"/>
      <c r="AH31" s="367"/>
      <c r="AI31" s="367"/>
      <c r="AJ31" s="367"/>
      <c r="AK31" s="367"/>
      <c r="AL31" s="367"/>
      <c r="AM31" s="261">
        <f>SUM(Y31:AL31)</f>
        <v>1</v>
      </c>
    </row>
    <row r="32" spans="1:39" s="248" customFormat="1" ht="15" outlineLevel="1">
      <c r="A32" s="459"/>
      <c r="B32" s="259" t="s">
        <v>214</v>
      </c>
      <c r="C32" s="256" t="s">
        <v>163</v>
      </c>
      <c r="D32" s="260">
        <v>2395</v>
      </c>
      <c r="E32" s="260">
        <v>2395</v>
      </c>
      <c r="F32" s="260">
        <v>2395</v>
      </c>
      <c r="G32" s="260">
        <v>2395</v>
      </c>
      <c r="H32" s="260">
        <v>2204.9602089099071</v>
      </c>
      <c r="I32" s="260">
        <v>1997.3497421799821</v>
      </c>
      <c r="J32" s="260">
        <v>1572.8917666412217</v>
      </c>
      <c r="K32" s="260"/>
      <c r="L32" s="260"/>
      <c r="M32" s="260"/>
      <c r="N32" s="419">
        <v>12</v>
      </c>
      <c r="O32" s="260">
        <v>0.14000000000000001</v>
      </c>
      <c r="P32" s="260">
        <v>0.13985964876365331</v>
      </c>
      <c r="Q32" s="260">
        <v>0.13985964876365331</v>
      </c>
      <c r="R32" s="260">
        <v>0.13985964876365331</v>
      </c>
      <c r="S32" s="260">
        <v>0.13985964876365331</v>
      </c>
      <c r="T32" s="260">
        <v>0.13028823656693528</v>
      </c>
      <c r="U32" s="260">
        <v>0</v>
      </c>
      <c r="V32" s="260"/>
      <c r="W32" s="260"/>
      <c r="X32" s="260"/>
      <c r="Y32" s="368">
        <v>1</v>
      </c>
      <c r="Z32" s="368">
        <f>Z31</f>
        <v>0</v>
      </c>
      <c r="AA32" s="368">
        <f t="shared" ref="AA32:AL32" si="3">AA31</f>
        <v>0</v>
      </c>
      <c r="AB32" s="368">
        <f t="shared" si="3"/>
        <v>0</v>
      </c>
      <c r="AC32" s="368">
        <f t="shared" si="3"/>
        <v>0</v>
      </c>
      <c r="AD32" s="368">
        <f t="shared" si="3"/>
        <v>0</v>
      </c>
      <c r="AE32" s="368">
        <f t="shared" si="3"/>
        <v>0</v>
      </c>
      <c r="AF32" s="368">
        <f t="shared" si="3"/>
        <v>0</v>
      </c>
      <c r="AG32" s="368">
        <f t="shared" si="3"/>
        <v>0</v>
      </c>
      <c r="AH32" s="368">
        <f t="shared" si="3"/>
        <v>0</v>
      </c>
      <c r="AI32" s="368">
        <f t="shared" si="3"/>
        <v>0</v>
      </c>
      <c r="AJ32" s="368">
        <f t="shared" si="3"/>
        <v>0</v>
      </c>
      <c r="AK32" s="368">
        <f t="shared" si="3"/>
        <v>0</v>
      </c>
      <c r="AL32" s="368">
        <f t="shared" si="3"/>
        <v>0</v>
      </c>
      <c r="AM32" s="262"/>
    </row>
    <row r="33" spans="1:39" s="248" customFormat="1" ht="15" outlineLevel="1">
      <c r="A33" s="459"/>
      <c r="B33" s="259"/>
      <c r="C33" s="270"/>
      <c r="D33" s="269"/>
      <c r="E33" s="269"/>
      <c r="F33" s="269"/>
      <c r="G33" s="269"/>
      <c r="H33" s="269"/>
      <c r="I33" s="269"/>
      <c r="J33" s="269"/>
      <c r="K33" s="269"/>
      <c r="L33" s="269"/>
      <c r="M33" s="269"/>
      <c r="N33" s="256"/>
      <c r="O33" s="269"/>
      <c r="P33" s="269"/>
      <c r="Q33" s="269"/>
      <c r="R33" s="269"/>
      <c r="S33" s="269"/>
      <c r="T33" s="269"/>
      <c r="U33" s="269"/>
      <c r="V33" s="269"/>
      <c r="W33" s="269"/>
      <c r="X33" s="269"/>
      <c r="Y33" s="369"/>
      <c r="Z33" s="369"/>
      <c r="AA33" s="369"/>
      <c r="AB33" s="369"/>
      <c r="AC33" s="369"/>
      <c r="AD33" s="369"/>
      <c r="AE33" s="369"/>
      <c r="AF33" s="369"/>
      <c r="AG33" s="369"/>
      <c r="AH33" s="369"/>
      <c r="AI33" s="369"/>
      <c r="AJ33" s="369"/>
      <c r="AK33" s="369"/>
      <c r="AL33" s="369"/>
      <c r="AM33" s="271"/>
    </row>
    <row r="34" spans="1:39" s="248" customFormat="1" ht="15" outlineLevel="1">
      <c r="A34" s="459">
        <v>5</v>
      </c>
      <c r="B34" s="259" t="s">
        <v>5</v>
      </c>
      <c r="C34" s="256" t="s">
        <v>25</v>
      </c>
      <c r="D34" s="260">
        <v>255303.008</v>
      </c>
      <c r="E34" s="260">
        <v>255303.00833704518</v>
      </c>
      <c r="F34" s="260">
        <v>255303.00833704518</v>
      </c>
      <c r="G34" s="260">
        <v>255303.00833704518</v>
      </c>
      <c r="H34" s="260">
        <v>233328.1478775421</v>
      </c>
      <c r="I34" s="260">
        <v>209321.53847141218</v>
      </c>
      <c r="J34" s="260">
        <v>157815.09609244755</v>
      </c>
      <c r="K34" s="260">
        <v>157239.39294913824</v>
      </c>
      <c r="L34" s="260">
        <v>203220.86281477133</v>
      </c>
      <c r="M34" s="260">
        <v>65211.803769563216</v>
      </c>
      <c r="N34" s="256">
        <v>12</v>
      </c>
      <c r="O34" s="260">
        <v>14.608000000000001</v>
      </c>
      <c r="P34" s="260">
        <v>14.607805257431183</v>
      </c>
      <c r="Q34" s="260">
        <v>14.607805257431183</v>
      </c>
      <c r="R34" s="260">
        <v>14.607805257431183</v>
      </c>
      <c r="S34" s="260">
        <v>13.590304390054762</v>
      </c>
      <c r="T34" s="260">
        <v>12.478727552580883</v>
      </c>
      <c r="U34" s="260">
        <v>10.093827321125429</v>
      </c>
      <c r="V34" s="260">
        <v>10.028107784217973</v>
      </c>
      <c r="W34" s="260">
        <v>12.157185489068276</v>
      </c>
      <c r="X34" s="260">
        <v>5.7669589143381383</v>
      </c>
      <c r="Y34" s="367">
        <v>1</v>
      </c>
      <c r="Z34" s="367"/>
      <c r="AA34" s="367"/>
      <c r="AB34" s="367"/>
      <c r="AC34" s="367"/>
      <c r="AD34" s="367"/>
      <c r="AE34" s="367"/>
      <c r="AF34" s="367"/>
      <c r="AG34" s="367"/>
      <c r="AH34" s="367"/>
      <c r="AI34" s="367"/>
      <c r="AJ34" s="367"/>
      <c r="AK34" s="367"/>
      <c r="AL34" s="367"/>
      <c r="AM34" s="261">
        <f>SUM(Y34:AL34)</f>
        <v>1</v>
      </c>
    </row>
    <row r="35" spans="1:39" s="248" customFormat="1" ht="15" outlineLevel="1">
      <c r="A35" s="459"/>
      <c r="B35" s="259" t="s">
        <v>214</v>
      </c>
      <c r="C35" s="256" t="s">
        <v>163</v>
      </c>
      <c r="D35" s="260">
        <v>18968.161</v>
      </c>
      <c r="E35" s="260">
        <v>18968.160980307755</v>
      </c>
      <c r="F35" s="260">
        <v>18968.160980307755</v>
      </c>
      <c r="G35" s="260">
        <v>18968.160980307755</v>
      </c>
      <c r="H35" s="260">
        <v>18968.160980307755</v>
      </c>
      <c r="I35" s="260">
        <v>17236.62137320004</v>
      </c>
      <c r="J35" s="260">
        <v>9305.8649553673386</v>
      </c>
      <c r="K35" s="260"/>
      <c r="L35" s="260"/>
      <c r="M35" s="260"/>
      <c r="N35" s="419">
        <v>12</v>
      </c>
      <c r="O35" s="260">
        <v>0.93700000000000006</v>
      </c>
      <c r="P35" s="260">
        <v>0.93706682916071959</v>
      </c>
      <c r="Q35" s="260">
        <v>0.93706682916071959</v>
      </c>
      <c r="R35" s="260">
        <v>0.93706682916071959</v>
      </c>
      <c r="S35" s="260">
        <v>0.93706682916071959</v>
      </c>
      <c r="T35" s="260">
        <v>0.85689143713146954</v>
      </c>
      <c r="U35" s="260">
        <v>0.4896740184376368</v>
      </c>
      <c r="V35" s="260"/>
      <c r="W35" s="260"/>
      <c r="X35" s="260"/>
      <c r="Y35" s="368">
        <v>1</v>
      </c>
      <c r="Z35" s="368">
        <f>Z34</f>
        <v>0</v>
      </c>
      <c r="AA35" s="368">
        <f t="shared" ref="AA35:AL35" si="4">AA34</f>
        <v>0</v>
      </c>
      <c r="AB35" s="368">
        <f t="shared" si="4"/>
        <v>0</v>
      </c>
      <c r="AC35" s="368">
        <f t="shared" si="4"/>
        <v>0</v>
      </c>
      <c r="AD35" s="368">
        <f t="shared" si="4"/>
        <v>0</v>
      </c>
      <c r="AE35" s="368">
        <f t="shared" si="4"/>
        <v>0</v>
      </c>
      <c r="AF35" s="368">
        <f t="shared" si="4"/>
        <v>0</v>
      </c>
      <c r="AG35" s="368">
        <f t="shared" si="4"/>
        <v>0</v>
      </c>
      <c r="AH35" s="368">
        <f t="shared" si="4"/>
        <v>0</v>
      </c>
      <c r="AI35" s="368">
        <f t="shared" si="4"/>
        <v>0</v>
      </c>
      <c r="AJ35" s="368">
        <f t="shared" si="4"/>
        <v>0</v>
      </c>
      <c r="AK35" s="368">
        <f t="shared" si="4"/>
        <v>0</v>
      </c>
      <c r="AL35" s="368">
        <f t="shared" si="4"/>
        <v>0</v>
      </c>
      <c r="AM35" s="262"/>
    </row>
    <row r="36" spans="1:39" s="248" customFormat="1" ht="15" outlineLevel="1">
      <c r="A36" s="459"/>
      <c r="B36" s="259"/>
      <c r="C36" s="270"/>
      <c r="D36" s="269"/>
      <c r="E36" s="269"/>
      <c r="F36" s="269"/>
      <c r="G36" s="269"/>
      <c r="H36" s="269"/>
      <c r="I36" s="269"/>
      <c r="J36" s="269"/>
      <c r="K36" s="269"/>
      <c r="L36" s="269"/>
      <c r="M36" s="269"/>
      <c r="N36" s="256"/>
      <c r="O36" s="269"/>
      <c r="P36" s="269"/>
      <c r="Q36" s="269"/>
      <c r="R36" s="269"/>
      <c r="S36" s="269"/>
      <c r="T36" s="269"/>
      <c r="U36" s="269"/>
      <c r="V36" s="269"/>
      <c r="W36" s="269"/>
      <c r="X36" s="269"/>
      <c r="Y36" s="369"/>
      <c r="Z36" s="369"/>
      <c r="AA36" s="369"/>
      <c r="AB36" s="369"/>
      <c r="AC36" s="369"/>
      <c r="AD36" s="369"/>
      <c r="AE36" s="369"/>
      <c r="AF36" s="369"/>
      <c r="AG36" s="369"/>
      <c r="AH36" s="369"/>
      <c r="AI36" s="369"/>
      <c r="AJ36" s="369"/>
      <c r="AK36" s="369"/>
      <c r="AL36" s="369"/>
      <c r="AM36" s="271"/>
    </row>
    <row r="37" spans="1:39" s="248" customFormat="1" ht="15" outlineLevel="1">
      <c r="A37" s="459">
        <v>6</v>
      </c>
      <c r="B37" s="259" t="s">
        <v>6</v>
      </c>
      <c r="C37" s="256" t="s">
        <v>25</v>
      </c>
      <c r="D37" s="260"/>
      <c r="E37" s="260"/>
      <c r="F37" s="260"/>
      <c r="G37" s="260"/>
      <c r="H37" s="260"/>
      <c r="I37" s="260"/>
      <c r="J37" s="260"/>
      <c r="K37" s="260"/>
      <c r="L37" s="260"/>
      <c r="M37" s="260"/>
      <c r="N37" s="256">
        <v>12</v>
      </c>
      <c r="O37" s="260"/>
      <c r="P37" s="260"/>
      <c r="Q37" s="260"/>
      <c r="R37" s="260"/>
      <c r="S37" s="260"/>
      <c r="T37" s="260"/>
      <c r="U37" s="260"/>
      <c r="V37" s="260"/>
      <c r="W37" s="260"/>
      <c r="X37" s="260"/>
      <c r="Y37" s="367">
        <v>1</v>
      </c>
      <c r="Z37" s="367"/>
      <c r="AA37" s="367"/>
      <c r="AB37" s="367"/>
      <c r="AC37" s="367"/>
      <c r="AD37" s="367"/>
      <c r="AE37" s="367"/>
      <c r="AF37" s="367"/>
      <c r="AG37" s="367"/>
      <c r="AH37" s="367"/>
      <c r="AI37" s="367"/>
      <c r="AJ37" s="367"/>
      <c r="AK37" s="367"/>
      <c r="AL37" s="367"/>
      <c r="AM37" s="261">
        <f>SUM(Y37:AL37)</f>
        <v>1</v>
      </c>
    </row>
    <row r="38" spans="1:39" s="248" customFormat="1" ht="15" outlineLevel="1">
      <c r="A38" s="459"/>
      <c r="B38" s="259" t="s">
        <v>214</v>
      </c>
      <c r="C38" s="256" t="s">
        <v>163</v>
      </c>
      <c r="D38" s="260"/>
      <c r="E38" s="260"/>
      <c r="F38" s="260"/>
      <c r="G38" s="260"/>
      <c r="H38" s="260"/>
      <c r="I38" s="260"/>
      <c r="J38" s="260"/>
      <c r="K38" s="260"/>
      <c r="L38" s="260"/>
      <c r="M38" s="260"/>
      <c r="N38" s="419">
        <v>12</v>
      </c>
      <c r="O38" s="260"/>
      <c r="P38" s="260"/>
      <c r="Q38" s="260"/>
      <c r="R38" s="260"/>
      <c r="S38" s="260"/>
      <c r="T38" s="260"/>
      <c r="U38" s="260"/>
      <c r="V38" s="260"/>
      <c r="W38" s="260"/>
      <c r="X38" s="260"/>
      <c r="Y38" s="368">
        <v>1</v>
      </c>
      <c r="Z38" s="368">
        <f>Z37</f>
        <v>0</v>
      </c>
      <c r="AA38" s="368">
        <f t="shared" ref="AA38:AL38" si="5">AA37</f>
        <v>0</v>
      </c>
      <c r="AB38" s="368">
        <f t="shared" si="5"/>
        <v>0</v>
      </c>
      <c r="AC38" s="368">
        <f t="shared" si="5"/>
        <v>0</v>
      </c>
      <c r="AD38" s="368">
        <f t="shared" si="5"/>
        <v>0</v>
      </c>
      <c r="AE38" s="368">
        <f t="shared" si="5"/>
        <v>0</v>
      </c>
      <c r="AF38" s="368">
        <f t="shared" si="5"/>
        <v>0</v>
      </c>
      <c r="AG38" s="368">
        <f t="shared" si="5"/>
        <v>0</v>
      </c>
      <c r="AH38" s="368">
        <f t="shared" si="5"/>
        <v>0</v>
      </c>
      <c r="AI38" s="368">
        <f t="shared" si="5"/>
        <v>0</v>
      </c>
      <c r="AJ38" s="368">
        <f t="shared" si="5"/>
        <v>0</v>
      </c>
      <c r="AK38" s="368">
        <f t="shared" si="5"/>
        <v>0</v>
      </c>
      <c r="AL38" s="368">
        <f t="shared" si="5"/>
        <v>0</v>
      </c>
      <c r="AM38" s="262"/>
    </row>
    <row r="39" spans="1:39" s="248" customFormat="1" ht="15" outlineLevel="1">
      <c r="A39" s="459"/>
      <c r="B39" s="259"/>
      <c r="C39" s="270"/>
      <c r="D39" s="269"/>
      <c r="E39" s="269"/>
      <c r="F39" s="269"/>
      <c r="G39" s="269"/>
      <c r="H39" s="269"/>
      <c r="I39" s="269"/>
      <c r="J39" s="269"/>
      <c r="K39" s="269"/>
      <c r="L39" s="269"/>
      <c r="M39" s="269"/>
      <c r="N39" s="256"/>
      <c r="O39" s="269"/>
      <c r="P39" s="269"/>
      <c r="Q39" s="269"/>
      <c r="R39" s="269"/>
      <c r="S39" s="269"/>
      <c r="T39" s="269"/>
      <c r="U39" s="269"/>
      <c r="V39" s="269"/>
      <c r="W39" s="269"/>
      <c r="X39" s="269"/>
      <c r="Y39" s="369"/>
      <c r="Z39" s="369"/>
      <c r="AA39" s="369"/>
      <c r="AB39" s="369"/>
      <c r="AC39" s="369"/>
      <c r="AD39" s="369"/>
      <c r="AE39" s="369"/>
      <c r="AF39" s="369"/>
      <c r="AG39" s="369"/>
      <c r="AH39" s="369"/>
      <c r="AI39" s="369"/>
      <c r="AJ39" s="369"/>
      <c r="AK39" s="369"/>
      <c r="AL39" s="369"/>
      <c r="AM39" s="271"/>
    </row>
    <row r="40" spans="1:39" s="248" customFormat="1" ht="15" outlineLevel="1">
      <c r="A40" s="459">
        <v>7</v>
      </c>
      <c r="B40" s="259" t="s">
        <v>42</v>
      </c>
      <c r="C40" s="256" t="s">
        <v>25</v>
      </c>
      <c r="D40" s="260"/>
      <c r="E40" s="260"/>
      <c r="F40" s="260"/>
      <c r="G40" s="260"/>
      <c r="H40" s="260"/>
      <c r="I40" s="260"/>
      <c r="J40" s="260"/>
      <c r="K40" s="260"/>
      <c r="L40" s="260"/>
      <c r="M40" s="260"/>
      <c r="N40" s="256">
        <v>12</v>
      </c>
      <c r="O40" s="260"/>
      <c r="P40" s="260"/>
      <c r="Q40" s="260"/>
      <c r="R40" s="260"/>
      <c r="S40" s="260"/>
      <c r="T40" s="260"/>
      <c r="U40" s="260"/>
      <c r="V40" s="260"/>
      <c r="W40" s="260"/>
      <c r="X40" s="260"/>
      <c r="Y40" s="367">
        <v>1</v>
      </c>
      <c r="Z40" s="367"/>
      <c r="AA40" s="367"/>
      <c r="AB40" s="367"/>
      <c r="AC40" s="367"/>
      <c r="AD40" s="367"/>
      <c r="AE40" s="367"/>
      <c r="AF40" s="367"/>
      <c r="AG40" s="367"/>
      <c r="AH40" s="367"/>
      <c r="AI40" s="367"/>
      <c r="AJ40" s="367"/>
      <c r="AK40" s="367"/>
      <c r="AL40" s="367"/>
      <c r="AM40" s="261">
        <f>SUM(Y40:AL40)</f>
        <v>1</v>
      </c>
    </row>
    <row r="41" spans="1:39" s="248" customFormat="1" ht="15" outlineLevel="1">
      <c r="A41" s="459"/>
      <c r="B41" s="259" t="s">
        <v>214</v>
      </c>
      <c r="C41" s="256" t="s">
        <v>163</v>
      </c>
      <c r="D41" s="260"/>
      <c r="E41" s="260"/>
      <c r="F41" s="260"/>
      <c r="G41" s="260"/>
      <c r="H41" s="260"/>
      <c r="I41" s="260"/>
      <c r="J41" s="260"/>
      <c r="K41" s="260"/>
      <c r="L41" s="260"/>
      <c r="M41" s="260"/>
      <c r="N41" s="256">
        <v>12</v>
      </c>
      <c r="O41" s="260"/>
      <c r="P41" s="260"/>
      <c r="Q41" s="260"/>
      <c r="R41" s="260"/>
      <c r="S41" s="260"/>
      <c r="T41" s="260"/>
      <c r="U41" s="260"/>
      <c r="V41" s="260"/>
      <c r="W41" s="260"/>
      <c r="X41" s="260"/>
      <c r="Y41" s="368">
        <v>1</v>
      </c>
      <c r="Z41" s="368">
        <f>Z40</f>
        <v>0</v>
      </c>
      <c r="AA41" s="368">
        <f t="shared" ref="AA41:AL41" si="6">AA40</f>
        <v>0</v>
      </c>
      <c r="AB41" s="368">
        <f t="shared" si="6"/>
        <v>0</v>
      </c>
      <c r="AC41" s="368">
        <f t="shared" si="6"/>
        <v>0</v>
      </c>
      <c r="AD41" s="368">
        <f t="shared" si="6"/>
        <v>0</v>
      </c>
      <c r="AE41" s="368">
        <f t="shared" si="6"/>
        <v>0</v>
      </c>
      <c r="AF41" s="368">
        <f t="shared" si="6"/>
        <v>0</v>
      </c>
      <c r="AG41" s="368">
        <f t="shared" si="6"/>
        <v>0</v>
      </c>
      <c r="AH41" s="368">
        <f t="shared" si="6"/>
        <v>0</v>
      </c>
      <c r="AI41" s="368">
        <f t="shared" si="6"/>
        <v>0</v>
      </c>
      <c r="AJ41" s="368">
        <f t="shared" si="6"/>
        <v>0</v>
      </c>
      <c r="AK41" s="368">
        <f t="shared" si="6"/>
        <v>0</v>
      </c>
      <c r="AL41" s="368">
        <f t="shared" si="6"/>
        <v>0</v>
      </c>
      <c r="AM41" s="262"/>
    </row>
    <row r="42" spans="1:39" s="248" customFormat="1" ht="15" outlineLevel="1">
      <c r="A42" s="459"/>
      <c r="B42" s="259"/>
      <c r="C42" s="270"/>
      <c r="D42" s="269"/>
      <c r="E42" s="269"/>
      <c r="F42" s="269"/>
      <c r="G42" s="269"/>
      <c r="H42" s="269"/>
      <c r="I42" s="269"/>
      <c r="J42" s="269"/>
      <c r="K42" s="269"/>
      <c r="L42" s="269"/>
      <c r="M42" s="269"/>
      <c r="N42" s="256"/>
      <c r="O42" s="269"/>
      <c r="P42" s="269"/>
      <c r="Q42" s="269"/>
      <c r="R42" s="269"/>
      <c r="S42" s="269"/>
      <c r="T42" s="269"/>
      <c r="U42" s="269"/>
      <c r="V42" s="269"/>
      <c r="W42" s="269"/>
      <c r="X42" s="269"/>
      <c r="Y42" s="369"/>
      <c r="Z42" s="369"/>
      <c r="AA42" s="369"/>
      <c r="AB42" s="369"/>
      <c r="AC42" s="369"/>
      <c r="AD42" s="369"/>
      <c r="AE42" s="369"/>
      <c r="AF42" s="369"/>
      <c r="AG42" s="369"/>
      <c r="AH42" s="369"/>
      <c r="AI42" s="369"/>
      <c r="AJ42" s="369"/>
      <c r="AK42" s="369"/>
      <c r="AL42" s="369"/>
      <c r="AM42" s="271"/>
    </row>
    <row r="43" spans="1:39" s="248" customFormat="1" ht="15" outlineLevel="1">
      <c r="A43" s="459">
        <v>8</v>
      </c>
      <c r="B43" s="259" t="s">
        <v>483</v>
      </c>
      <c r="C43" s="256" t="s">
        <v>25</v>
      </c>
      <c r="D43" s="260"/>
      <c r="E43" s="260"/>
      <c r="F43" s="260"/>
      <c r="G43" s="260"/>
      <c r="H43" s="260"/>
      <c r="I43" s="260"/>
      <c r="J43" s="260"/>
      <c r="K43" s="260"/>
      <c r="L43" s="260"/>
      <c r="M43" s="260"/>
      <c r="N43" s="256">
        <v>12</v>
      </c>
      <c r="O43" s="260"/>
      <c r="P43" s="260"/>
      <c r="Q43" s="260"/>
      <c r="R43" s="260"/>
      <c r="S43" s="260"/>
      <c r="T43" s="260"/>
      <c r="U43" s="260"/>
      <c r="V43" s="260"/>
      <c r="W43" s="260"/>
      <c r="X43" s="260"/>
      <c r="Y43" s="367">
        <v>0</v>
      </c>
      <c r="Z43" s="367"/>
      <c r="AA43" s="367"/>
      <c r="AB43" s="367"/>
      <c r="AC43" s="367"/>
      <c r="AD43" s="367"/>
      <c r="AE43" s="367"/>
      <c r="AF43" s="367"/>
      <c r="AG43" s="367"/>
      <c r="AH43" s="367"/>
      <c r="AI43" s="367"/>
      <c r="AJ43" s="367"/>
      <c r="AK43" s="367"/>
      <c r="AL43" s="367"/>
      <c r="AM43" s="261">
        <f>SUM(Y43:AL43)</f>
        <v>0</v>
      </c>
    </row>
    <row r="44" spans="1:39" s="248" customFormat="1" ht="15" outlineLevel="1">
      <c r="A44" s="459"/>
      <c r="B44" s="259" t="s">
        <v>214</v>
      </c>
      <c r="C44" s="256" t="s">
        <v>163</v>
      </c>
      <c r="D44" s="260"/>
      <c r="E44" s="260"/>
      <c r="F44" s="260"/>
      <c r="G44" s="260"/>
      <c r="H44" s="260"/>
      <c r="I44" s="260"/>
      <c r="J44" s="260"/>
      <c r="K44" s="260"/>
      <c r="L44" s="260"/>
      <c r="M44" s="260"/>
      <c r="N44" s="256">
        <v>12</v>
      </c>
      <c r="O44" s="260"/>
      <c r="P44" s="260"/>
      <c r="Q44" s="260"/>
      <c r="R44" s="260"/>
      <c r="S44" s="260"/>
      <c r="T44" s="260"/>
      <c r="U44" s="260"/>
      <c r="V44" s="260"/>
      <c r="W44" s="260"/>
      <c r="X44" s="260"/>
      <c r="Y44" s="368">
        <v>0</v>
      </c>
      <c r="Z44" s="368">
        <f>Z43</f>
        <v>0</v>
      </c>
      <c r="AA44" s="368">
        <f t="shared" ref="AA44:AL44" si="7">AA43</f>
        <v>0</v>
      </c>
      <c r="AB44" s="368">
        <f t="shared" si="7"/>
        <v>0</v>
      </c>
      <c r="AC44" s="368">
        <f t="shared" si="7"/>
        <v>0</v>
      </c>
      <c r="AD44" s="368">
        <f t="shared" si="7"/>
        <v>0</v>
      </c>
      <c r="AE44" s="368">
        <f t="shared" si="7"/>
        <v>0</v>
      </c>
      <c r="AF44" s="368">
        <f t="shared" si="7"/>
        <v>0</v>
      </c>
      <c r="AG44" s="368">
        <f t="shared" si="7"/>
        <v>0</v>
      </c>
      <c r="AH44" s="368">
        <f t="shared" si="7"/>
        <v>0</v>
      </c>
      <c r="AI44" s="368">
        <f t="shared" si="7"/>
        <v>0</v>
      </c>
      <c r="AJ44" s="368">
        <f t="shared" si="7"/>
        <v>0</v>
      </c>
      <c r="AK44" s="368">
        <f t="shared" si="7"/>
        <v>0</v>
      </c>
      <c r="AL44" s="368">
        <f t="shared" si="7"/>
        <v>0</v>
      </c>
      <c r="AM44" s="262"/>
    </row>
    <row r="45" spans="1:39" s="248" customFormat="1" ht="15" outlineLevel="1">
      <c r="A45" s="459"/>
      <c r="B45" s="259"/>
      <c r="C45" s="270"/>
      <c r="D45" s="269"/>
      <c r="E45" s="269"/>
      <c r="F45" s="269"/>
      <c r="G45" s="269"/>
      <c r="H45" s="269"/>
      <c r="I45" s="269"/>
      <c r="J45" s="269"/>
      <c r="K45" s="269"/>
      <c r="L45" s="269"/>
      <c r="M45" s="269"/>
      <c r="N45" s="256"/>
      <c r="O45" s="269"/>
      <c r="P45" s="269"/>
      <c r="Q45" s="269"/>
      <c r="R45" s="269"/>
      <c r="S45" s="269"/>
      <c r="T45" s="269"/>
      <c r="U45" s="269"/>
      <c r="V45" s="269"/>
      <c r="W45" s="269"/>
      <c r="X45" s="269"/>
      <c r="Y45" s="369"/>
      <c r="Z45" s="369"/>
      <c r="AA45" s="369"/>
      <c r="AB45" s="369"/>
      <c r="AC45" s="369"/>
      <c r="AD45" s="369"/>
      <c r="AE45" s="369"/>
      <c r="AF45" s="369"/>
      <c r="AG45" s="369"/>
      <c r="AH45" s="369"/>
      <c r="AI45" s="369"/>
      <c r="AJ45" s="369"/>
      <c r="AK45" s="369"/>
      <c r="AL45" s="369"/>
      <c r="AM45" s="271"/>
    </row>
    <row r="46" spans="1:39" s="248" customFormat="1" ht="15" outlineLevel="1">
      <c r="A46" s="459">
        <v>9</v>
      </c>
      <c r="B46" s="259" t="s">
        <v>7</v>
      </c>
      <c r="C46" s="256" t="s">
        <v>25</v>
      </c>
      <c r="D46" s="260"/>
      <c r="E46" s="260"/>
      <c r="F46" s="260"/>
      <c r="G46" s="260"/>
      <c r="H46" s="260"/>
      <c r="I46" s="260"/>
      <c r="J46" s="260"/>
      <c r="K46" s="260"/>
      <c r="L46" s="260"/>
      <c r="M46" s="260"/>
      <c r="N46" s="256">
        <v>12</v>
      </c>
      <c r="O46" s="260"/>
      <c r="P46" s="260"/>
      <c r="Q46" s="260"/>
      <c r="R46" s="260"/>
      <c r="S46" s="260"/>
      <c r="T46" s="260"/>
      <c r="U46" s="260"/>
      <c r="V46" s="260"/>
      <c r="W46" s="260"/>
      <c r="X46" s="260"/>
      <c r="Y46" s="367">
        <v>1</v>
      </c>
      <c r="Z46" s="367"/>
      <c r="AA46" s="367"/>
      <c r="AB46" s="367"/>
      <c r="AC46" s="367"/>
      <c r="AD46" s="367"/>
      <c r="AE46" s="367"/>
      <c r="AF46" s="367"/>
      <c r="AG46" s="367"/>
      <c r="AH46" s="367"/>
      <c r="AI46" s="367"/>
      <c r="AJ46" s="367"/>
      <c r="AK46" s="367"/>
      <c r="AL46" s="367"/>
      <c r="AM46" s="261">
        <f>SUM(Y46:AL46)</f>
        <v>1</v>
      </c>
    </row>
    <row r="47" spans="1:39" s="248" customFormat="1" ht="15" outlineLevel="1">
      <c r="A47" s="459"/>
      <c r="B47" s="259" t="s">
        <v>214</v>
      </c>
      <c r="C47" s="256" t="s">
        <v>163</v>
      </c>
      <c r="D47" s="260"/>
      <c r="E47" s="260"/>
      <c r="F47" s="260"/>
      <c r="G47" s="260"/>
      <c r="H47" s="260"/>
      <c r="I47" s="260"/>
      <c r="J47" s="260"/>
      <c r="K47" s="260"/>
      <c r="L47" s="260"/>
      <c r="M47" s="260"/>
      <c r="N47" s="256">
        <v>12</v>
      </c>
      <c r="O47" s="260"/>
      <c r="P47" s="260"/>
      <c r="Q47" s="260"/>
      <c r="R47" s="260"/>
      <c r="S47" s="260"/>
      <c r="T47" s="260"/>
      <c r="U47" s="260"/>
      <c r="V47" s="260"/>
      <c r="W47" s="260"/>
      <c r="X47" s="260"/>
      <c r="Y47" s="368">
        <v>1</v>
      </c>
      <c r="Z47" s="368">
        <f>Z46</f>
        <v>0</v>
      </c>
      <c r="AA47" s="368">
        <f t="shared" ref="AA47:AL47" si="8">AA46</f>
        <v>0</v>
      </c>
      <c r="AB47" s="368">
        <f t="shared" si="8"/>
        <v>0</v>
      </c>
      <c r="AC47" s="368">
        <f t="shared" si="8"/>
        <v>0</v>
      </c>
      <c r="AD47" s="368">
        <f t="shared" si="8"/>
        <v>0</v>
      </c>
      <c r="AE47" s="368">
        <f t="shared" si="8"/>
        <v>0</v>
      </c>
      <c r="AF47" s="368">
        <f t="shared" si="8"/>
        <v>0</v>
      </c>
      <c r="AG47" s="368">
        <f t="shared" si="8"/>
        <v>0</v>
      </c>
      <c r="AH47" s="368">
        <f t="shared" si="8"/>
        <v>0</v>
      </c>
      <c r="AI47" s="368">
        <f t="shared" si="8"/>
        <v>0</v>
      </c>
      <c r="AJ47" s="368">
        <f t="shared" si="8"/>
        <v>0</v>
      </c>
      <c r="AK47" s="368">
        <f t="shared" si="8"/>
        <v>0</v>
      </c>
      <c r="AL47" s="368">
        <f t="shared" si="8"/>
        <v>0</v>
      </c>
      <c r="AM47" s="262"/>
    </row>
    <row r="48" spans="1:39" s="248" customFormat="1" ht="15" outlineLevel="1">
      <c r="A48" s="459"/>
      <c r="B48" s="272"/>
      <c r="C48" s="273"/>
      <c r="D48" s="256"/>
      <c r="E48" s="256"/>
      <c r="F48" s="256"/>
      <c r="G48" s="256"/>
      <c r="H48" s="256"/>
      <c r="I48" s="256"/>
      <c r="J48" s="256"/>
      <c r="K48" s="256"/>
      <c r="L48" s="256"/>
      <c r="M48" s="256"/>
      <c r="N48" s="256"/>
      <c r="O48" s="256"/>
      <c r="P48" s="256"/>
      <c r="Q48" s="256"/>
      <c r="R48" s="256"/>
      <c r="S48" s="256"/>
      <c r="T48" s="256"/>
      <c r="U48" s="256"/>
      <c r="V48" s="256"/>
      <c r="W48" s="256"/>
      <c r="X48" s="256"/>
      <c r="Y48" s="369"/>
      <c r="Z48" s="369"/>
      <c r="AA48" s="369"/>
      <c r="AB48" s="369"/>
      <c r="AC48" s="369"/>
      <c r="AD48" s="369"/>
      <c r="AE48" s="369"/>
      <c r="AF48" s="369"/>
      <c r="AG48" s="369"/>
      <c r="AH48" s="369"/>
      <c r="AI48" s="369"/>
      <c r="AJ48" s="369"/>
      <c r="AK48" s="369"/>
      <c r="AL48" s="369"/>
      <c r="AM48" s="271"/>
    </row>
    <row r="49" spans="1:42" s="258" customFormat="1" ht="15.75" outlineLevel="1">
      <c r="A49" s="460"/>
      <c r="B49" s="253" t="s">
        <v>8</v>
      </c>
      <c r="C49" s="254"/>
      <c r="D49" s="254"/>
      <c r="E49" s="254"/>
      <c r="F49" s="254"/>
      <c r="G49" s="254"/>
      <c r="H49" s="254"/>
      <c r="I49" s="254"/>
      <c r="J49" s="254"/>
      <c r="K49" s="254"/>
      <c r="L49" s="254"/>
      <c r="M49" s="254"/>
      <c r="N49" s="256"/>
      <c r="O49" s="254"/>
      <c r="P49" s="254"/>
      <c r="Q49" s="254"/>
      <c r="R49" s="254"/>
      <c r="S49" s="254"/>
      <c r="T49" s="254"/>
      <c r="U49" s="254"/>
      <c r="V49" s="254"/>
      <c r="W49" s="254"/>
      <c r="X49" s="254"/>
      <c r="Y49" s="371"/>
      <c r="Z49" s="371"/>
      <c r="AA49" s="371"/>
      <c r="AB49" s="371"/>
      <c r="AC49" s="371"/>
      <c r="AD49" s="371"/>
      <c r="AE49" s="371"/>
      <c r="AF49" s="371"/>
      <c r="AG49" s="371"/>
      <c r="AH49" s="371"/>
      <c r="AI49" s="371"/>
      <c r="AJ49" s="371"/>
      <c r="AK49" s="371"/>
      <c r="AL49" s="371"/>
      <c r="AM49" s="257"/>
      <c r="AO49" s="248"/>
      <c r="AP49" s="248"/>
    </row>
    <row r="50" spans="1:42" s="248" customFormat="1" ht="15" outlineLevel="1">
      <c r="A50" s="459">
        <v>10</v>
      </c>
      <c r="B50" s="274" t="s">
        <v>22</v>
      </c>
      <c r="C50" s="256" t="s">
        <v>25</v>
      </c>
      <c r="D50" s="260">
        <v>724440.03399999999</v>
      </c>
      <c r="E50" s="260">
        <v>724440.03400997678</v>
      </c>
      <c r="F50" s="260">
        <v>724440.03400997678</v>
      </c>
      <c r="G50" s="260">
        <v>724440.03400997678</v>
      </c>
      <c r="H50" s="260">
        <v>724440.03400997678</v>
      </c>
      <c r="I50" s="260">
        <v>724440.03400997678</v>
      </c>
      <c r="J50" s="260">
        <v>724440.03400997678</v>
      </c>
      <c r="K50" s="260">
        <v>724440.03400997678</v>
      </c>
      <c r="L50" s="260">
        <v>664592.01959551021</v>
      </c>
      <c r="M50" s="260">
        <v>664592.01959551021</v>
      </c>
      <c r="N50" s="260">
        <v>12</v>
      </c>
      <c r="O50" s="260">
        <v>127.812</v>
      </c>
      <c r="P50" s="260">
        <v>127.81171956083246</v>
      </c>
      <c r="Q50" s="260">
        <v>127.81171956083246</v>
      </c>
      <c r="R50" s="260">
        <v>127.81171956083246</v>
      </c>
      <c r="S50" s="260">
        <v>127.81171956083246</v>
      </c>
      <c r="T50" s="260">
        <v>127.81171956083246</v>
      </c>
      <c r="U50" s="260">
        <v>127.81171956083246</v>
      </c>
      <c r="V50" s="260">
        <v>127.81171956083246</v>
      </c>
      <c r="W50" s="260">
        <v>105.17794091418172</v>
      </c>
      <c r="X50" s="260">
        <v>105.17794091418172</v>
      </c>
      <c r="Y50" s="372">
        <v>0</v>
      </c>
      <c r="Z50" s="372">
        <v>0.15</v>
      </c>
      <c r="AA50" s="372">
        <v>0.85</v>
      </c>
      <c r="AB50" s="372"/>
      <c r="AC50" s="372"/>
      <c r="AD50" s="372"/>
      <c r="AE50" s="372"/>
      <c r="AF50" s="372"/>
      <c r="AG50" s="372"/>
      <c r="AH50" s="372"/>
      <c r="AI50" s="372"/>
      <c r="AJ50" s="372"/>
      <c r="AK50" s="372"/>
      <c r="AL50" s="372"/>
      <c r="AM50" s="261">
        <f>SUM(Y50:AL50)</f>
        <v>1</v>
      </c>
    </row>
    <row r="51" spans="1:42" s="248" customFormat="1" ht="15" outlineLevel="1">
      <c r="A51" s="459"/>
      <c r="B51" s="259" t="s">
        <v>214</v>
      </c>
      <c r="C51" s="256" t="s">
        <v>163</v>
      </c>
      <c r="D51" s="260">
        <v>428.178</v>
      </c>
      <c r="E51" s="260">
        <v>428.17848535130003</v>
      </c>
      <c r="F51" s="260">
        <v>428.17848535130003</v>
      </c>
      <c r="G51" s="260">
        <v>428.17848535130003</v>
      </c>
      <c r="H51" s="260">
        <v>428.17848535130003</v>
      </c>
      <c r="I51" s="260">
        <v>428.17848535130003</v>
      </c>
      <c r="J51" s="260">
        <v>428.17848535130003</v>
      </c>
      <c r="K51" s="260"/>
      <c r="L51" s="260"/>
      <c r="M51" s="260"/>
      <c r="N51" s="260">
        <v>12</v>
      </c>
      <c r="O51" s="260">
        <v>6.0999999999999999E-2</v>
      </c>
      <c r="P51" s="260">
        <v>6.1435858125483959E-2</v>
      </c>
      <c r="Q51" s="260">
        <v>6.1435858125483959E-2</v>
      </c>
      <c r="R51" s="260">
        <v>6.1435858125483959E-2</v>
      </c>
      <c r="S51" s="260">
        <v>6.1435858125483959E-2</v>
      </c>
      <c r="T51" s="260">
        <v>6.1435858125483959E-2</v>
      </c>
      <c r="U51" s="260">
        <v>6.1435858125483959E-2</v>
      </c>
      <c r="V51" s="260"/>
      <c r="W51" s="260"/>
      <c r="X51" s="260"/>
      <c r="Y51" s="368">
        <v>0</v>
      </c>
      <c r="Z51" s="368">
        <v>0.15</v>
      </c>
      <c r="AA51" s="368">
        <v>0.85</v>
      </c>
      <c r="AB51" s="368">
        <f t="shared" ref="AB51:AL51" si="9">AB50</f>
        <v>0</v>
      </c>
      <c r="AC51" s="368">
        <f t="shared" si="9"/>
        <v>0</v>
      </c>
      <c r="AD51" s="368">
        <f t="shared" si="9"/>
        <v>0</v>
      </c>
      <c r="AE51" s="368">
        <f t="shared" si="9"/>
        <v>0</v>
      </c>
      <c r="AF51" s="368">
        <f t="shared" si="9"/>
        <v>0</v>
      </c>
      <c r="AG51" s="368">
        <f t="shared" si="9"/>
        <v>0</v>
      </c>
      <c r="AH51" s="368">
        <f t="shared" si="9"/>
        <v>0</v>
      </c>
      <c r="AI51" s="368">
        <f t="shared" si="9"/>
        <v>0</v>
      </c>
      <c r="AJ51" s="368">
        <f t="shared" si="9"/>
        <v>0</v>
      </c>
      <c r="AK51" s="368">
        <f t="shared" si="9"/>
        <v>0</v>
      </c>
      <c r="AL51" s="368">
        <f t="shared" si="9"/>
        <v>0</v>
      </c>
      <c r="AM51" s="275"/>
    </row>
    <row r="52" spans="1:42" s="248" customFormat="1" ht="15" outlineLevel="1">
      <c r="A52" s="459"/>
      <c r="B52" s="274"/>
      <c r="C52" s="276"/>
      <c r="D52" s="256"/>
      <c r="E52" s="256"/>
      <c r="F52" s="256"/>
      <c r="G52" s="256"/>
      <c r="H52" s="256"/>
      <c r="I52" s="256"/>
      <c r="J52" s="256"/>
      <c r="K52" s="256"/>
      <c r="L52" s="256"/>
      <c r="M52" s="256"/>
      <c r="N52" s="256"/>
      <c r="O52" s="256"/>
      <c r="P52" s="256"/>
      <c r="Q52" s="256"/>
      <c r="R52" s="256"/>
      <c r="S52" s="256"/>
      <c r="T52" s="256"/>
      <c r="U52" s="256"/>
      <c r="V52" s="256"/>
      <c r="W52" s="256"/>
      <c r="X52" s="256"/>
      <c r="Y52" s="373"/>
      <c r="Z52" s="373"/>
      <c r="AA52" s="373"/>
      <c r="AB52" s="373"/>
      <c r="AC52" s="373"/>
      <c r="AD52" s="373"/>
      <c r="AE52" s="373"/>
      <c r="AF52" s="373"/>
      <c r="AG52" s="373"/>
      <c r="AH52" s="373"/>
      <c r="AI52" s="373"/>
      <c r="AJ52" s="373"/>
      <c r="AK52" s="373"/>
      <c r="AL52" s="373"/>
      <c r="AM52" s="277"/>
    </row>
    <row r="53" spans="1:42" s="248" customFormat="1" ht="15" outlineLevel="1">
      <c r="A53" s="459">
        <v>11</v>
      </c>
      <c r="B53" s="278" t="s">
        <v>21</v>
      </c>
      <c r="C53" s="256" t="s">
        <v>25</v>
      </c>
      <c r="D53" s="260">
        <v>576898.12199999997</v>
      </c>
      <c r="E53" s="260">
        <v>574835.84435167839</v>
      </c>
      <c r="F53" s="260">
        <v>571172.02982164535</v>
      </c>
      <c r="G53" s="260">
        <v>468027.65247408609</v>
      </c>
      <c r="H53" s="260">
        <v>468027.65247408609</v>
      </c>
      <c r="I53" s="260">
        <v>467591.28604297613</v>
      </c>
      <c r="J53" s="260">
        <v>92059.895035802852</v>
      </c>
      <c r="K53" s="260">
        <v>91186.396564100505</v>
      </c>
      <c r="L53" s="260">
        <v>91186.396564100505</v>
      </c>
      <c r="M53" s="260">
        <v>91186.396564100505</v>
      </c>
      <c r="N53" s="260">
        <v>12</v>
      </c>
      <c r="O53" s="260">
        <v>226.864</v>
      </c>
      <c r="P53" s="260">
        <v>226.04322202304189</v>
      </c>
      <c r="Q53" s="260">
        <v>224.73149236975297</v>
      </c>
      <c r="R53" s="260">
        <v>189.12065343795322</v>
      </c>
      <c r="S53" s="260">
        <v>189.12065343795322</v>
      </c>
      <c r="T53" s="260">
        <v>188.93806180818834</v>
      </c>
      <c r="U53" s="260">
        <v>37.921512975919022</v>
      </c>
      <c r="V53" s="260">
        <v>36.757835373967495</v>
      </c>
      <c r="W53" s="260">
        <v>36.757835373967495</v>
      </c>
      <c r="X53" s="260">
        <v>36.757835373967495</v>
      </c>
      <c r="Y53" s="372">
        <v>0</v>
      </c>
      <c r="Z53" s="372">
        <v>1</v>
      </c>
      <c r="AA53" s="372">
        <v>0</v>
      </c>
      <c r="AB53" s="372"/>
      <c r="AC53" s="372"/>
      <c r="AD53" s="372"/>
      <c r="AE53" s="372"/>
      <c r="AF53" s="372"/>
      <c r="AG53" s="372"/>
      <c r="AH53" s="372"/>
      <c r="AI53" s="372"/>
      <c r="AJ53" s="372"/>
      <c r="AK53" s="372"/>
      <c r="AL53" s="372"/>
      <c r="AM53" s="261">
        <f>SUM(Y53:AL53)</f>
        <v>1</v>
      </c>
    </row>
    <row r="54" spans="1:42" s="248" customFormat="1" ht="15" outlineLevel="1">
      <c r="A54" s="459"/>
      <c r="B54" s="279" t="s">
        <v>214</v>
      </c>
      <c r="C54" s="256" t="s">
        <v>163</v>
      </c>
      <c r="D54" s="260">
        <v>5936.0919999999996</v>
      </c>
      <c r="E54" s="260">
        <v>5936.0915090957778</v>
      </c>
      <c r="F54" s="260">
        <v>5936.0915090957778</v>
      </c>
      <c r="G54" s="260">
        <v>5936.0915090957778</v>
      </c>
      <c r="H54" s="260">
        <v>5936.0915090957778</v>
      </c>
      <c r="I54" s="260">
        <v>5936.0915090957778</v>
      </c>
      <c r="J54" s="260">
        <v>863.71701851922694</v>
      </c>
      <c r="K54" s="260"/>
      <c r="L54" s="260"/>
      <c r="M54" s="260"/>
      <c r="N54" s="260">
        <v>12</v>
      </c>
      <c r="O54" s="260">
        <v>3.0489999999999999</v>
      </c>
      <c r="P54" s="260">
        <v>3.0486048859046893</v>
      </c>
      <c r="Q54" s="260">
        <v>3.0486048859046893</v>
      </c>
      <c r="R54" s="260">
        <v>3.0486048859046893</v>
      </c>
      <c r="S54" s="260">
        <v>3.0486048859046893</v>
      </c>
      <c r="T54" s="260">
        <v>3.0486048859046893</v>
      </c>
      <c r="U54" s="260">
        <v>0.44358007599142302</v>
      </c>
      <c r="V54" s="260"/>
      <c r="W54" s="260"/>
      <c r="X54" s="260"/>
      <c r="Y54" s="368">
        <v>0</v>
      </c>
      <c r="Z54" s="368">
        <v>1</v>
      </c>
      <c r="AA54" s="368">
        <v>0</v>
      </c>
      <c r="AB54" s="368">
        <f t="shared" ref="AB54:AL54" si="10">AB53</f>
        <v>0</v>
      </c>
      <c r="AC54" s="368">
        <f t="shared" si="10"/>
        <v>0</v>
      </c>
      <c r="AD54" s="368">
        <f t="shared" si="10"/>
        <v>0</v>
      </c>
      <c r="AE54" s="368">
        <f t="shared" si="10"/>
        <v>0</v>
      </c>
      <c r="AF54" s="368">
        <f t="shared" si="10"/>
        <v>0</v>
      </c>
      <c r="AG54" s="368">
        <f t="shared" si="10"/>
        <v>0</v>
      </c>
      <c r="AH54" s="368">
        <f t="shared" si="10"/>
        <v>0</v>
      </c>
      <c r="AI54" s="368">
        <f t="shared" si="10"/>
        <v>0</v>
      </c>
      <c r="AJ54" s="368">
        <f t="shared" si="10"/>
        <v>0</v>
      </c>
      <c r="AK54" s="368">
        <f t="shared" si="10"/>
        <v>0</v>
      </c>
      <c r="AL54" s="368">
        <f t="shared" si="10"/>
        <v>0</v>
      </c>
      <c r="AM54" s="275"/>
    </row>
    <row r="55" spans="1:42" s="248" customFormat="1" ht="15" outlineLevel="1">
      <c r="A55" s="459"/>
      <c r="B55" s="278"/>
      <c r="C55" s="276"/>
      <c r="D55" s="256"/>
      <c r="E55" s="256"/>
      <c r="F55" s="256"/>
      <c r="G55" s="256"/>
      <c r="H55" s="256"/>
      <c r="I55" s="256"/>
      <c r="J55" s="256"/>
      <c r="K55" s="256"/>
      <c r="L55" s="256"/>
      <c r="M55" s="256"/>
      <c r="N55" s="256"/>
      <c r="O55" s="256"/>
      <c r="P55" s="256"/>
      <c r="Q55" s="256"/>
      <c r="R55" s="256"/>
      <c r="S55" s="256"/>
      <c r="T55" s="256"/>
      <c r="U55" s="256"/>
      <c r="V55" s="256"/>
      <c r="W55" s="256"/>
      <c r="X55" s="256"/>
      <c r="Y55" s="373"/>
      <c r="Z55" s="374"/>
      <c r="AA55" s="373"/>
      <c r="AB55" s="373"/>
      <c r="AC55" s="373"/>
      <c r="AD55" s="373"/>
      <c r="AE55" s="373"/>
      <c r="AF55" s="373"/>
      <c r="AG55" s="373"/>
      <c r="AH55" s="373"/>
      <c r="AI55" s="373"/>
      <c r="AJ55" s="373"/>
      <c r="AK55" s="373"/>
      <c r="AL55" s="373"/>
      <c r="AM55" s="277"/>
    </row>
    <row r="56" spans="1:42" s="248" customFormat="1" ht="15" outlineLevel="1">
      <c r="A56" s="459">
        <v>12</v>
      </c>
      <c r="B56" s="278" t="s">
        <v>23</v>
      </c>
      <c r="C56" s="256" t="s">
        <v>25</v>
      </c>
      <c r="D56" s="260"/>
      <c r="E56" s="260"/>
      <c r="F56" s="260"/>
      <c r="G56" s="260"/>
      <c r="H56" s="260"/>
      <c r="I56" s="260"/>
      <c r="J56" s="260"/>
      <c r="K56" s="260"/>
      <c r="L56" s="260"/>
      <c r="M56" s="260"/>
      <c r="N56" s="260">
        <v>3</v>
      </c>
      <c r="O56" s="260"/>
      <c r="P56" s="260"/>
      <c r="Q56" s="260"/>
      <c r="R56" s="260"/>
      <c r="S56" s="260"/>
      <c r="T56" s="260"/>
      <c r="U56" s="260"/>
      <c r="V56" s="260"/>
      <c r="W56" s="260"/>
      <c r="X56" s="260"/>
      <c r="Y56" s="372"/>
      <c r="Z56" s="372"/>
      <c r="AA56" s="372"/>
      <c r="AB56" s="372"/>
      <c r="AC56" s="372"/>
      <c r="AD56" s="372"/>
      <c r="AE56" s="372"/>
      <c r="AF56" s="372"/>
      <c r="AG56" s="372"/>
      <c r="AH56" s="372"/>
      <c r="AI56" s="372"/>
      <c r="AJ56" s="372"/>
      <c r="AK56" s="372"/>
      <c r="AL56" s="372"/>
      <c r="AM56" s="261">
        <f>SUM(Y56:AL56)</f>
        <v>0</v>
      </c>
    </row>
    <row r="57" spans="1:42" s="248" customFormat="1" ht="15" outlineLevel="1">
      <c r="A57" s="459"/>
      <c r="B57" s="279" t="s">
        <v>214</v>
      </c>
      <c r="C57" s="256" t="s">
        <v>163</v>
      </c>
      <c r="D57" s="260"/>
      <c r="E57" s="260"/>
      <c r="F57" s="260"/>
      <c r="G57" s="260"/>
      <c r="H57" s="260"/>
      <c r="I57" s="260"/>
      <c r="J57" s="260"/>
      <c r="K57" s="260"/>
      <c r="L57" s="260"/>
      <c r="M57" s="260"/>
      <c r="N57" s="260">
        <f>N56</f>
        <v>3</v>
      </c>
      <c r="O57" s="260"/>
      <c r="P57" s="260"/>
      <c r="Q57" s="260"/>
      <c r="R57" s="260"/>
      <c r="S57" s="260"/>
      <c r="T57" s="260"/>
      <c r="U57" s="260"/>
      <c r="V57" s="260"/>
      <c r="W57" s="260"/>
      <c r="X57" s="260"/>
      <c r="Y57" s="368">
        <f>Y56</f>
        <v>0</v>
      </c>
      <c r="Z57" s="368">
        <f>Z56</f>
        <v>0</v>
      </c>
      <c r="AA57" s="368">
        <f t="shared" ref="AA57:AL57" si="11">AA56</f>
        <v>0</v>
      </c>
      <c r="AB57" s="368">
        <f t="shared" si="11"/>
        <v>0</v>
      </c>
      <c r="AC57" s="368">
        <f t="shared" si="11"/>
        <v>0</v>
      </c>
      <c r="AD57" s="368">
        <f t="shared" si="11"/>
        <v>0</v>
      </c>
      <c r="AE57" s="368">
        <f t="shared" si="11"/>
        <v>0</v>
      </c>
      <c r="AF57" s="368">
        <f t="shared" si="11"/>
        <v>0</v>
      </c>
      <c r="AG57" s="368">
        <f t="shared" si="11"/>
        <v>0</v>
      </c>
      <c r="AH57" s="368">
        <f t="shared" si="11"/>
        <v>0</v>
      </c>
      <c r="AI57" s="368">
        <f t="shared" si="11"/>
        <v>0</v>
      </c>
      <c r="AJ57" s="368">
        <f t="shared" si="11"/>
        <v>0</v>
      </c>
      <c r="AK57" s="368">
        <f t="shared" si="11"/>
        <v>0</v>
      </c>
      <c r="AL57" s="368">
        <f t="shared" si="11"/>
        <v>0</v>
      </c>
      <c r="AM57" s="275"/>
    </row>
    <row r="58" spans="1:42" s="248" customFormat="1" ht="15" outlineLevel="1">
      <c r="A58" s="459"/>
      <c r="B58" s="278"/>
      <c r="C58" s="276"/>
      <c r="D58" s="280"/>
      <c r="E58" s="280"/>
      <c r="F58" s="280"/>
      <c r="G58" s="280"/>
      <c r="H58" s="280"/>
      <c r="I58" s="280"/>
      <c r="J58" s="280"/>
      <c r="K58" s="280"/>
      <c r="L58" s="280"/>
      <c r="M58" s="280"/>
      <c r="N58" s="256"/>
      <c r="O58" s="280"/>
      <c r="P58" s="280"/>
      <c r="Q58" s="280"/>
      <c r="R58" s="280"/>
      <c r="S58" s="280"/>
      <c r="T58" s="280"/>
      <c r="U58" s="280"/>
      <c r="V58" s="280"/>
      <c r="W58" s="280"/>
      <c r="X58" s="280"/>
      <c r="Y58" s="373"/>
      <c r="Z58" s="374"/>
      <c r="AA58" s="373"/>
      <c r="AB58" s="373"/>
      <c r="AC58" s="373"/>
      <c r="AD58" s="373"/>
      <c r="AE58" s="373"/>
      <c r="AF58" s="373"/>
      <c r="AG58" s="373"/>
      <c r="AH58" s="373"/>
      <c r="AI58" s="373"/>
      <c r="AJ58" s="373"/>
      <c r="AK58" s="373"/>
      <c r="AL58" s="373"/>
      <c r="AM58" s="277"/>
    </row>
    <row r="59" spans="1:42" s="248" customFormat="1" ht="15" outlineLevel="1">
      <c r="A59" s="459">
        <v>13</v>
      </c>
      <c r="B59" s="278" t="s">
        <v>24</v>
      </c>
      <c r="C59" s="256" t="s">
        <v>25</v>
      </c>
      <c r="D59" s="260"/>
      <c r="E59" s="260"/>
      <c r="F59" s="260"/>
      <c r="G59" s="260"/>
      <c r="H59" s="260"/>
      <c r="I59" s="260"/>
      <c r="J59" s="260"/>
      <c r="K59" s="260"/>
      <c r="L59" s="260"/>
      <c r="M59" s="260"/>
      <c r="N59" s="260">
        <v>12</v>
      </c>
      <c r="O59" s="260"/>
      <c r="P59" s="260"/>
      <c r="Q59" s="260"/>
      <c r="R59" s="260"/>
      <c r="S59" s="260"/>
      <c r="T59" s="260"/>
      <c r="U59" s="260"/>
      <c r="V59" s="260"/>
      <c r="W59" s="260"/>
      <c r="X59" s="260"/>
      <c r="Y59" s="372"/>
      <c r="Z59" s="372"/>
      <c r="AA59" s="372"/>
      <c r="AB59" s="372"/>
      <c r="AC59" s="372"/>
      <c r="AD59" s="372"/>
      <c r="AE59" s="372"/>
      <c r="AF59" s="372"/>
      <c r="AG59" s="372"/>
      <c r="AH59" s="372"/>
      <c r="AI59" s="372"/>
      <c r="AJ59" s="372"/>
      <c r="AK59" s="372"/>
      <c r="AL59" s="372"/>
      <c r="AM59" s="261">
        <f>SUM(Y59:AL59)</f>
        <v>0</v>
      </c>
    </row>
    <row r="60" spans="1:42" s="248" customFormat="1" ht="15" outlineLevel="1">
      <c r="A60" s="459"/>
      <c r="B60" s="279" t="s">
        <v>214</v>
      </c>
      <c r="C60" s="256" t="s">
        <v>163</v>
      </c>
      <c r="D60" s="260"/>
      <c r="E60" s="260"/>
      <c r="F60" s="260"/>
      <c r="G60" s="260"/>
      <c r="H60" s="260"/>
      <c r="I60" s="260"/>
      <c r="J60" s="260"/>
      <c r="K60" s="260"/>
      <c r="L60" s="260"/>
      <c r="M60" s="260"/>
      <c r="N60" s="260">
        <f>N59</f>
        <v>12</v>
      </c>
      <c r="O60" s="260"/>
      <c r="P60" s="260"/>
      <c r="Q60" s="260"/>
      <c r="R60" s="260"/>
      <c r="S60" s="260"/>
      <c r="T60" s="260"/>
      <c r="U60" s="260"/>
      <c r="V60" s="260"/>
      <c r="W60" s="260"/>
      <c r="X60" s="260"/>
      <c r="Y60" s="368">
        <f>Y59</f>
        <v>0</v>
      </c>
      <c r="Z60" s="368">
        <f>Z59</f>
        <v>0</v>
      </c>
      <c r="AA60" s="368">
        <f t="shared" ref="AA60:AL60" si="12">AA59</f>
        <v>0</v>
      </c>
      <c r="AB60" s="368">
        <f t="shared" si="12"/>
        <v>0</v>
      </c>
      <c r="AC60" s="368">
        <f t="shared" si="12"/>
        <v>0</v>
      </c>
      <c r="AD60" s="368">
        <f t="shared" si="12"/>
        <v>0</v>
      </c>
      <c r="AE60" s="368">
        <f t="shared" si="12"/>
        <v>0</v>
      </c>
      <c r="AF60" s="368">
        <f t="shared" si="12"/>
        <v>0</v>
      </c>
      <c r="AG60" s="368">
        <f t="shared" si="12"/>
        <v>0</v>
      </c>
      <c r="AH60" s="368">
        <f t="shared" si="12"/>
        <v>0</v>
      </c>
      <c r="AI60" s="368">
        <f t="shared" si="12"/>
        <v>0</v>
      </c>
      <c r="AJ60" s="368">
        <f t="shared" si="12"/>
        <v>0</v>
      </c>
      <c r="AK60" s="368">
        <f t="shared" si="12"/>
        <v>0</v>
      </c>
      <c r="AL60" s="368">
        <f t="shared" si="12"/>
        <v>0</v>
      </c>
      <c r="AM60" s="275"/>
    </row>
    <row r="61" spans="1:42" s="248" customFormat="1" ht="15" outlineLevel="1">
      <c r="A61" s="459"/>
      <c r="B61" s="278"/>
      <c r="C61" s="276"/>
      <c r="D61" s="280"/>
      <c r="E61" s="280"/>
      <c r="F61" s="280"/>
      <c r="G61" s="280"/>
      <c r="H61" s="280"/>
      <c r="I61" s="280"/>
      <c r="J61" s="280"/>
      <c r="K61" s="280"/>
      <c r="L61" s="280"/>
      <c r="M61" s="280"/>
      <c r="N61" s="256"/>
      <c r="O61" s="280"/>
      <c r="P61" s="280"/>
      <c r="Q61" s="280"/>
      <c r="R61" s="280"/>
      <c r="S61" s="280"/>
      <c r="T61" s="280"/>
      <c r="U61" s="280"/>
      <c r="V61" s="280"/>
      <c r="W61" s="280"/>
      <c r="X61" s="280"/>
      <c r="Y61" s="373"/>
      <c r="Z61" s="373"/>
      <c r="AA61" s="373"/>
      <c r="AB61" s="373"/>
      <c r="AC61" s="373"/>
      <c r="AD61" s="373"/>
      <c r="AE61" s="373"/>
      <c r="AF61" s="373"/>
      <c r="AG61" s="373"/>
      <c r="AH61" s="373"/>
      <c r="AI61" s="373"/>
      <c r="AJ61" s="373"/>
      <c r="AK61" s="373"/>
      <c r="AL61" s="373"/>
      <c r="AM61" s="277"/>
    </row>
    <row r="62" spans="1:42" s="248" customFormat="1" ht="15" outlineLevel="1">
      <c r="A62" s="459">
        <v>14</v>
      </c>
      <c r="B62" s="278" t="s">
        <v>20</v>
      </c>
      <c r="C62" s="256" t="s">
        <v>25</v>
      </c>
      <c r="D62" s="260"/>
      <c r="E62" s="260"/>
      <c r="F62" s="260"/>
      <c r="G62" s="260"/>
      <c r="H62" s="260"/>
      <c r="I62" s="260"/>
      <c r="J62" s="260"/>
      <c r="K62" s="260"/>
      <c r="L62" s="260"/>
      <c r="M62" s="260"/>
      <c r="N62" s="260">
        <v>12</v>
      </c>
      <c r="O62" s="260"/>
      <c r="P62" s="260"/>
      <c r="Q62" s="260"/>
      <c r="R62" s="260"/>
      <c r="S62" s="260"/>
      <c r="T62" s="260"/>
      <c r="U62" s="260"/>
      <c r="V62" s="260"/>
      <c r="W62" s="260"/>
      <c r="X62" s="260"/>
      <c r="Y62" s="372"/>
      <c r="Z62" s="372"/>
      <c r="AA62" s="372"/>
      <c r="AB62" s="372"/>
      <c r="AC62" s="372"/>
      <c r="AD62" s="372"/>
      <c r="AE62" s="372"/>
      <c r="AF62" s="372"/>
      <c r="AG62" s="372"/>
      <c r="AH62" s="372"/>
      <c r="AI62" s="372"/>
      <c r="AJ62" s="372"/>
      <c r="AK62" s="372"/>
      <c r="AL62" s="372"/>
      <c r="AM62" s="261">
        <f>SUM(Y62:AL62)</f>
        <v>0</v>
      </c>
    </row>
    <row r="63" spans="1:42" s="248" customFormat="1" ht="15" outlineLevel="1">
      <c r="A63" s="459"/>
      <c r="B63" s="279" t="s">
        <v>214</v>
      </c>
      <c r="C63" s="256" t="s">
        <v>163</v>
      </c>
      <c r="D63" s="260"/>
      <c r="E63" s="260"/>
      <c r="F63" s="260"/>
      <c r="G63" s="260"/>
      <c r="H63" s="260"/>
      <c r="I63" s="260"/>
      <c r="J63" s="260"/>
      <c r="K63" s="260"/>
      <c r="L63" s="260"/>
      <c r="M63" s="260"/>
      <c r="N63" s="260">
        <f>N62</f>
        <v>12</v>
      </c>
      <c r="O63" s="260"/>
      <c r="P63" s="260"/>
      <c r="Q63" s="260"/>
      <c r="R63" s="260"/>
      <c r="S63" s="260"/>
      <c r="T63" s="260"/>
      <c r="U63" s="260"/>
      <c r="V63" s="260"/>
      <c r="W63" s="260"/>
      <c r="X63" s="260"/>
      <c r="Y63" s="368">
        <f>Y62</f>
        <v>0</v>
      </c>
      <c r="Z63" s="368">
        <f>Z62</f>
        <v>0</v>
      </c>
      <c r="AA63" s="368">
        <f t="shared" ref="AA63:AL63" si="13">AA62</f>
        <v>0</v>
      </c>
      <c r="AB63" s="368">
        <f t="shared" si="13"/>
        <v>0</v>
      </c>
      <c r="AC63" s="368">
        <f t="shared" si="13"/>
        <v>0</v>
      </c>
      <c r="AD63" s="368">
        <f t="shared" si="13"/>
        <v>0</v>
      </c>
      <c r="AE63" s="368">
        <f t="shared" si="13"/>
        <v>0</v>
      </c>
      <c r="AF63" s="368">
        <f t="shared" si="13"/>
        <v>0</v>
      </c>
      <c r="AG63" s="368">
        <f t="shared" si="13"/>
        <v>0</v>
      </c>
      <c r="AH63" s="368">
        <f t="shared" si="13"/>
        <v>0</v>
      </c>
      <c r="AI63" s="368">
        <f t="shared" si="13"/>
        <v>0</v>
      </c>
      <c r="AJ63" s="368">
        <f t="shared" si="13"/>
        <v>0</v>
      </c>
      <c r="AK63" s="368">
        <f t="shared" si="13"/>
        <v>0</v>
      </c>
      <c r="AL63" s="368">
        <f t="shared" si="13"/>
        <v>0</v>
      </c>
      <c r="AM63" s="275"/>
    </row>
    <row r="64" spans="1:42" s="248" customFormat="1" ht="15" outlineLevel="1">
      <c r="A64" s="459"/>
      <c r="B64" s="278"/>
      <c r="C64" s="276"/>
      <c r="D64" s="280"/>
      <c r="E64" s="280"/>
      <c r="F64" s="280"/>
      <c r="G64" s="280"/>
      <c r="H64" s="280"/>
      <c r="I64" s="280"/>
      <c r="J64" s="280"/>
      <c r="K64" s="280"/>
      <c r="L64" s="280"/>
      <c r="M64" s="280"/>
      <c r="N64" s="256"/>
      <c r="O64" s="280"/>
      <c r="P64" s="280"/>
      <c r="Q64" s="280"/>
      <c r="R64" s="280"/>
      <c r="S64" s="280"/>
      <c r="T64" s="280"/>
      <c r="U64" s="280"/>
      <c r="V64" s="280"/>
      <c r="W64" s="280"/>
      <c r="X64" s="280"/>
      <c r="Y64" s="373"/>
      <c r="Z64" s="374"/>
      <c r="AA64" s="373"/>
      <c r="AB64" s="373"/>
      <c r="AC64" s="373"/>
      <c r="AD64" s="373"/>
      <c r="AE64" s="373"/>
      <c r="AF64" s="373"/>
      <c r="AG64" s="373"/>
      <c r="AH64" s="373"/>
      <c r="AI64" s="373"/>
      <c r="AJ64" s="373"/>
      <c r="AK64" s="373"/>
      <c r="AL64" s="373"/>
      <c r="AM64" s="277"/>
    </row>
    <row r="65" spans="1:39" s="248" customFormat="1" ht="15" outlineLevel="1">
      <c r="A65" s="459">
        <v>15</v>
      </c>
      <c r="B65" s="278" t="s">
        <v>484</v>
      </c>
      <c r="C65" s="256" t="s">
        <v>25</v>
      </c>
      <c r="D65" s="260"/>
      <c r="E65" s="260"/>
      <c r="F65" s="260"/>
      <c r="G65" s="260"/>
      <c r="H65" s="260"/>
      <c r="I65" s="260"/>
      <c r="J65" s="260"/>
      <c r="K65" s="260"/>
      <c r="L65" s="260"/>
      <c r="M65" s="260"/>
      <c r="N65" s="256"/>
      <c r="O65" s="260"/>
      <c r="P65" s="260"/>
      <c r="Q65" s="260"/>
      <c r="R65" s="260"/>
      <c r="S65" s="260"/>
      <c r="T65" s="260"/>
      <c r="U65" s="260"/>
      <c r="V65" s="260"/>
      <c r="W65" s="260"/>
      <c r="X65" s="260"/>
      <c r="Y65" s="372"/>
      <c r="Z65" s="372"/>
      <c r="AA65" s="372"/>
      <c r="AB65" s="372"/>
      <c r="AC65" s="372"/>
      <c r="AD65" s="372"/>
      <c r="AE65" s="372"/>
      <c r="AF65" s="372"/>
      <c r="AG65" s="372"/>
      <c r="AH65" s="372"/>
      <c r="AI65" s="372"/>
      <c r="AJ65" s="372"/>
      <c r="AK65" s="372"/>
      <c r="AL65" s="372"/>
      <c r="AM65" s="261">
        <f>SUM(Y65:AL65)</f>
        <v>0</v>
      </c>
    </row>
    <row r="66" spans="1:39" s="248" customFormat="1" ht="15" outlineLevel="1">
      <c r="A66" s="459"/>
      <c r="B66" s="279" t="s">
        <v>214</v>
      </c>
      <c r="C66" s="256" t="s">
        <v>163</v>
      </c>
      <c r="D66" s="260"/>
      <c r="E66" s="260"/>
      <c r="F66" s="260"/>
      <c r="G66" s="260"/>
      <c r="H66" s="260"/>
      <c r="I66" s="260"/>
      <c r="J66" s="260"/>
      <c r="K66" s="260"/>
      <c r="L66" s="260"/>
      <c r="M66" s="260"/>
      <c r="N66" s="256"/>
      <c r="O66" s="260"/>
      <c r="P66" s="260"/>
      <c r="Q66" s="260"/>
      <c r="R66" s="260"/>
      <c r="S66" s="260"/>
      <c r="T66" s="260"/>
      <c r="U66" s="260"/>
      <c r="V66" s="260"/>
      <c r="W66" s="260"/>
      <c r="X66" s="260"/>
      <c r="Y66" s="368">
        <f>Y65</f>
        <v>0</v>
      </c>
      <c r="Z66" s="368">
        <f>Z65</f>
        <v>0</v>
      </c>
      <c r="AA66" s="368">
        <f t="shared" ref="AA66:AL66" si="14">AA65</f>
        <v>0</v>
      </c>
      <c r="AB66" s="368">
        <f t="shared" si="14"/>
        <v>0</v>
      </c>
      <c r="AC66" s="368">
        <f t="shared" si="14"/>
        <v>0</v>
      </c>
      <c r="AD66" s="368">
        <f t="shared" si="14"/>
        <v>0</v>
      </c>
      <c r="AE66" s="368">
        <f t="shared" si="14"/>
        <v>0</v>
      </c>
      <c r="AF66" s="368">
        <f t="shared" si="14"/>
        <v>0</v>
      </c>
      <c r="AG66" s="368">
        <f t="shared" si="14"/>
        <v>0</v>
      </c>
      <c r="AH66" s="368">
        <f t="shared" si="14"/>
        <v>0</v>
      </c>
      <c r="AI66" s="368">
        <f t="shared" si="14"/>
        <v>0</v>
      </c>
      <c r="AJ66" s="368">
        <f t="shared" si="14"/>
        <v>0</v>
      </c>
      <c r="AK66" s="368">
        <f t="shared" si="14"/>
        <v>0</v>
      </c>
      <c r="AL66" s="368">
        <f t="shared" si="14"/>
        <v>0</v>
      </c>
      <c r="AM66" s="275"/>
    </row>
    <row r="67" spans="1:39" s="248" customFormat="1" ht="15" outlineLevel="1">
      <c r="A67" s="459"/>
      <c r="B67" s="278"/>
      <c r="C67" s="276"/>
      <c r="D67" s="280"/>
      <c r="E67" s="280"/>
      <c r="F67" s="280"/>
      <c r="G67" s="280"/>
      <c r="H67" s="280"/>
      <c r="I67" s="280"/>
      <c r="J67" s="280"/>
      <c r="K67" s="280"/>
      <c r="L67" s="280"/>
      <c r="M67" s="280"/>
      <c r="N67" s="256"/>
      <c r="O67" s="280"/>
      <c r="P67" s="280"/>
      <c r="Q67" s="280"/>
      <c r="R67" s="280"/>
      <c r="S67" s="280"/>
      <c r="T67" s="280"/>
      <c r="U67" s="280"/>
      <c r="V67" s="280"/>
      <c r="W67" s="280"/>
      <c r="X67" s="280"/>
      <c r="Y67" s="375"/>
      <c r="Z67" s="373"/>
      <c r="AA67" s="373"/>
      <c r="AB67" s="373"/>
      <c r="AC67" s="373"/>
      <c r="AD67" s="373"/>
      <c r="AE67" s="373"/>
      <c r="AF67" s="373"/>
      <c r="AG67" s="373"/>
      <c r="AH67" s="373"/>
      <c r="AI67" s="373"/>
      <c r="AJ67" s="373"/>
      <c r="AK67" s="373"/>
      <c r="AL67" s="373"/>
      <c r="AM67" s="277"/>
    </row>
    <row r="68" spans="1:39" s="248" customFormat="1" ht="30" outlineLevel="1">
      <c r="A68" s="459">
        <v>16</v>
      </c>
      <c r="B68" s="278" t="s">
        <v>485</v>
      </c>
      <c r="C68" s="256" t="s">
        <v>25</v>
      </c>
      <c r="D68" s="260"/>
      <c r="E68" s="260"/>
      <c r="F68" s="260"/>
      <c r="G68" s="260"/>
      <c r="H68" s="260"/>
      <c r="I68" s="260"/>
      <c r="J68" s="260"/>
      <c r="K68" s="260"/>
      <c r="L68" s="260"/>
      <c r="M68" s="260"/>
      <c r="N68" s="256"/>
      <c r="O68" s="260"/>
      <c r="P68" s="260"/>
      <c r="Q68" s="260"/>
      <c r="R68" s="260"/>
      <c r="S68" s="260"/>
      <c r="T68" s="260"/>
      <c r="U68" s="260"/>
      <c r="V68" s="260"/>
      <c r="W68" s="260"/>
      <c r="X68" s="260"/>
      <c r="Y68" s="372"/>
      <c r="Z68" s="372"/>
      <c r="AA68" s="372"/>
      <c r="AB68" s="372"/>
      <c r="AC68" s="372"/>
      <c r="AD68" s="372"/>
      <c r="AE68" s="372"/>
      <c r="AF68" s="372"/>
      <c r="AG68" s="372"/>
      <c r="AH68" s="372"/>
      <c r="AI68" s="372"/>
      <c r="AJ68" s="372"/>
      <c r="AK68" s="372"/>
      <c r="AL68" s="372"/>
      <c r="AM68" s="261">
        <f>SUM(Y68:AL68)</f>
        <v>0</v>
      </c>
    </row>
    <row r="69" spans="1:39" s="248" customFormat="1" ht="15" outlineLevel="1">
      <c r="A69" s="459"/>
      <c r="B69" s="279" t="s">
        <v>214</v>
      </c>
      <c r="C69" s="256" t="s">
        <v>163</v>
      </c>
      <c r="D69" s="260"/>
      <c r="E69" s="260"/>
      <c r="F69" s="260"/>
      <c r="G69" s="260"/>
      <c r="H69" s="260"/>
      <c r="I69" s="260"/>
      <c r="J69" s="260"/>
      <c r="K69" s="260"/>
      <c r="L69" s="260"/>
      <c r="M69" s="260"/>
      <c r="N69" s="256"/>
      <c r="O69" s="260"/>
      <c r="P69" s="260"/>
      <c r="Q69" s="260"/>
      <c r="R69" s="260"/>
      <c r="S69" s="260"/>
      <c r="T69" s="260"/>
      <c r="U69" s="260"/>
      <c r="V69" s="260"/>
      <c r="W69" s="260"/>
      <c r="X69" s="260"/>
      <c r="Y69" s="368">
        <f>Y68</f>
        <v>0</v>
      </c>
      <c r="Z69" s="368">
        <f>Z68</f>
        <v>0</v>
      </c>
      <c r="AA69" s="368">
        <f t="shared" ref="AA69:AL69" si="15">AA68</f>
        <v>0</v>
      </c>
      <c r="AB69" s="368">
        <f t="shared" si="15"/>
        <v>0</v>
      </c>
      <c r="AC69" s="368">
        <f t="shared" si="15"/>
        <v>0</v>
      </c>
      <c r="AD69" s="368">
        <f t="shared" si="15"/>
        <v>0</v>
      </c>
      <c r="AE69" s="368">
        <f t="shared" si="15"/>
        <v>0</v>
      </c>
      <c r="AF69" s="368">
        <f t="shared" si="15"/>
        <v>0</v>
      </c>
      <c r="AG69" s="368">
        <f t="shared" si="15"/>
        <v>0</v>
      </c>
      <c r="AH69" s="368">
        <f t="shared" si="15"/>
        <v>0</v>
      </c>
      <c r="AI69" s="368">
        <f t="shared" si="15"/>
        <v>0</v>
      </c>
      <c r="AJ69" s="368">
        <f t="shared" si="15"/>
        <v>0</v>
      </c>
      <c r="AK69" s="368">
        <f t="shared" si="15"/>
        <v>0</v>
      </c>
      <c r="AL69" s="368">
        <f t="shared" si="15"/>
        <v>0</v>
      </c>
      <c r="AM69" s="275"/>
    </row>
    <row r="70" spans="1:39" s="248" customFormat="1" ht="15" outlineLevel="1">
      <c r="A70" s="459"/>
      <c r="B70" s="278"/>
      <c r="C70" s="276"/>
      <c r="D70" s="280"/>
      <c r="E70" s="280"/>
      <c r="F70" s="280"/>
      <c r="G70" s="280"/>
      <c r="H70" s="280"/>
      <c r="I70" s="280"/>
      <c r="J70" s="280"/>
      <c r="K70" s="280"/>
      <c r="L70" s="280"/>
      <c r="M70" s="280"/>
      <c r="N70" s="256"/>
      <c r="O70" s="280"/>
      <c r="P70" s="280"/>
      <c r="Q70" s="280"/>
      <c r="R70" s="280"/>
      <c r="S70" s="280"/>
      <c r="T70" s="280"/>
      <c r="U70" s="280"/>
      <c r="V70" s="280"/>
      <c r="W70" s="280"/>
      <c r="X70" s="280"/>
      <c r="Y70" s="375"/>
      <c r="Z70" s="373"/>
      <c r="AA70" s="373"/>
      <c r="AB70" s="373"/>
      <c r="AC70" s="373"/>
      <c r="AD70" s="373"/>
      <c r="AE70" s="373"/>
      <c r="AF70" s="373"/>
      <c r="AG70" s="373"/>
      <c r="AH70" s="373"/>
      <c r="AI70" s="373"/>
      <c r="AJ70" s="373"/>
      <c r="AK70" s="373"/>
      <c r="AL70" s="373"/>
      <c r="AM70" s="277"/>
    </row>
    <row r="71" spans="1:39" s="248" customFormat="1" ht="15" outlineLevel="1">
      <c r="A71" s="459">
        <v>17</v>
      </c>
      <c r="B71" s="278" t="s">
        <v>9</v>
      </c>
      <c r="C71" s="256" t="s">
        <v>25</v>
      </c>
      <c r="D71" s="260"/>
      <c r="E71" s="260"/>
      <c r="F71" s="260"/>
      <c r="G71" s="260"/>
      <c r="H71" s="260"/>
      <c r="I71" s="260"/>
      <c r="J71" s="260"/>
      <c r="K71" s="260"/>
      <c r="L71" s="260"/>
      <c r="M71" s="260"/>
      <c r="N71" s="256"/>
      <c r="O71" s="260"/>
      <c r="P71" s="260"/>
      <c r="Q71" s="260"/>
      <c r="R71" s="260"/>
      <c r="S71" s="260"/>
      <c r="T71" s="260"/>
      <c r="U71" s="260"/>
      <c r="V71" s="260"/>
      <c r="W71" s="260"/>
      <c r="X71" s="260"/>
      <c r="Y71" s="372"/>
      <c r="Z71" s="372"/>
      <c r="AA71" s="372"/>
      <c r="AB71" s="372"/>
      <c r="AC71" s="372"/>
      <c r="AD71" s="372"/>
      <c r="AE71" s="372"/>
      <c r="AF71" s="372"/>
      <c r="AG71" s="372"/>
      <c r="AH71" s="372"/>
      <c r="AI71" s="372"/>
      <c r="AJ71" s="372"/>
      <c r="AK71" s="372"/>
      <c r="AL71" s="372"/>
      <c r="AM71" s="261">
        <f>SUM(Y71:AL71)</f>
        <v>0</v>
      </c>
    </row>
    <row r="72" spans="1:39" s="248" customFormat="1" ht="15" outlineLevel="1">
      <c r="A72" s="459"/>
      <c r="B72" s="279" t="s">
        <v>214</v>
      </c>
      <c r="C72" s="256" t="s">
        <v>163</v>
      </c>
      <c r="D72" s="260"/>
      <c r="E72" s="260"/>
      <c r="F72" s="260"/>
      <c r="G72" s="260"/>
      <c r="H72" s="260"/>
      <c r="I72" s="260"/>
      <c r="J72" s="260"/>
      <c r="K72" s="260"/>
      <c r="L72" s="260"/>
      <c r="M72" s="260"/>
      <c r="N72" s="256"/>
      <c r="O72" s="260"/>
      <c r="P72" s="260"/>
      <c r="Q72" s="260"/>
      <c r="R72" s="260"/>
      <c r="S72" s="260"/>
      <c r="T72" s="260"/>
      <c r="U72" s="260"/>
      <c r="V72" s="260"/>
      <c r="W72" s="260"/>
      <c r="X72" s="260"/>
      <c r="Y72" s="368">
        <f>Y71</f>
        <v>0</v>
      </c>
      <c r="Z72" s="368">
        <f>Z71</f>
        <v>0</v>
      </c>
      <c r="AA72" s="368">
        <f t="shared" ref="AA72:AL72" si="16">AA71</f>
        <v>0</v>
      </c>
      <c r="AB72" s="368">
        <f t="shared" si="16"/>
        <v>0</v>
      </c>
      <c r="AC72" s="368">
        <f t="shared" si="16"/>
        <v>0</v>
      </c>
      <c r="AD72" s="368">
        <f t="shared" si="16"/>
        <v>0</v>
      </c>
      <c r="AE72" s="368">
        <f t="shared" si="16"/>
        <v>0</v>
      </c>
      <c r="AF72" s="368">
        <f t="shared" si="16"/>
        <v>0</v>
      </c>
      <c r="AG72" s="368">
        <f t="shared" si="16"/>
        <v>0</v>
      </c>
      <c r="AH72" s="368">
        <f t="shared" si="16"/>
        <v>0</v>
      </c>
      <c r="AI72" s="368">
        <f t="shared" si="16"/>
        <v>0</v>
      </c>
      <c r="AJ72" s="368">
        <f t="shared" si="16"/>
        <v>0</v>
      </c>
      <c r="AK72" s="368">
        <f t="shared" si="16"/>
        <v>0</v>
      </c>
      <c r="AL72" s="368">
        <f t="shared" si="16"/>
        <v>0</v>
      </c>
      <c r="AM72" s="275"/>
    </row>
    <row r="73" spans="1:39" s="248" customFormat="1" ht="15" outlineLevel="1">
      <c r="A73" s="459"/>
      <c r="B73" s="279"/>
      <c r="C73" s="270"/>
      <c r="D73" s="256"/>
      <c r="E73" s="256"/>
      <c r="F73" s="256"/>
      <c r="G73" s="256"/>
      <c r="H73" s="256"/>
      <c r="I73" s="256"/>
      <c r="J73" s="256"/>
      <c r="K73" s="256"/>
      <c r="L73" s="256"/>
      <c r="M73" s="256"/>
      <c r="N73" s="256"/>
      <c r="O73" s="256"/>
      <c r="P73" s="256"/>
      <c r="Q73" s="256"/>
      <c r="R73" s="256"/>
      <c r="S73" s="256"/>
      <c r="T73" s="256"/>
      <c r="U73" s="256"/>
      <c r="V73" s="256"/>
      <c r="W73" s="256"/>
      <c r="X73" s="256"/>
      <c r="Y73" s="376"/>
      <c r="Z73" s="377"/>
      <c r="AA73" s="377"/>
      <c r="AB73" s="377"/>
      <c r="AC73" s="377"/>
      <c r="AD73" s="377"/>
      <c r="AE73" s="377"/>
      <c r="AF73" s="377"/>
      <c r="AG73" s="377"/>
      <c r="AH73" s="377"/>
      <c r="AI73" s="377"/>
      <c r="AJ73" s="377"/>
      <c r="AK73" s="377"/>
      <c r="AL73" s="377"/>
      <c r="AM73" s="281"/>
    </row>
    <row r="74" spans="1:39" s="258" customFormat="1" ht="15.75" outlineLevel="1">
      <c r="A74" s="460"/>
      <c r="B74" s="253" t="s">
        <v>10</v>
      </c>
      <c r="C74" s="254"/>
      <c r="D74" s="254"/>
      <c r="E74" s="254"/>
      <c r="F74" s="254"/>
      <c r="G74" s="254"/>
      <c r="H74" s="254"/>
      <c r="I74" s="254"/>
      <c r="J74" s="254"/>
      <c r="K74" s="254"/>
      <c r="L74" s="254"/>
      <c r="M74" s="254"/>
      <c r="N74" s="255"/>
      <c r="O74" s="254"/>
      <c r="P74" s="254"/>
      <c r="Q74" s="254"/>
      <c r="R74" s="254"/>
      <c r="S74" s="254"/>
      <c r="T74" s="254"/>
      <c r="U74" s="254"/>
      <c r="V74" s="254"/>
      <c r="W74" s="254"/>
      <c r="X74" s="254"/>
      <c r="Y74" s="371"/>
      <c r="Z74" s="371"/>
      <c r="AA74" s="371"/>
      <c r="AB74" s="371"/>
      <c r="AC74" s="371"/>
      <c r="AD74" s="371"/>
      <c r="AE74" s="371"/>
      <c r="AF74" s="371"/>
      <c r="AG74" s="371"/>
      <c r="AH74" s="371"/>
      <c r="AI74" s="371"/>
      <c r="AJ74" s="371"/>
      <c r="AK74" s="371"/>
      <c r="AL74" s="371"/>
      <c r="AM74" s="257"/>
    </row>
    <row r="75" spans="1:39" s="248" customFormat="1" ht="15" outlineLevel="1">
      <c r="A75" s="459">
        <v>18</v>
      </c>
      <c r="B75" s="279" t="s">
        <v>11</v>
      </c>
      <c r="C75" s="256" t="s">
        <v>25</v>
      </c>
      <c r="D75" s="260"/>
      <c r="E75" s="260"/>
      <c r="F75" s="260"/>
      <c r="G75" s="260"/>
      <c r="H75" s="260"/>
      <c r="I75" s="260"/>
      <c r="J75" s="260"/>
      <c r="K75" s="260"/>
      <c r="L75" s="260"/>
      <c r="M75" s="260"/>
      <c r="N75" s="260">
        <v>12</v>
      </c>
      <c r="O75" s="260"/>
      <c r="P75" s="260"/>
      <c r="Q75" s="260"/>
      <c r="R75" s="260"/>
      <c r="S75" s="260"/>
      <c r="T75" s="260"/>
      <c r="U75" s="260"/>
      <c r="V75" s="260"/>
      <c r="W75" s="260"/>
      <c r="X75" s="260"/>
      <c r="Y75" s="372"/>
      <c r="Z75" s="372"/>
      <c r="AA75" s="372"/>
      <c r="AB75" s="372"/>
      <c r="AC75" s="372"/>
      <c r="AD75" s="372"/>
      <c r="AE75" s="372"/>
      <c r="AF75" s="372"/>
      <c r="AG75" s="372"/>
      <c r="AH75" s="372"/>
      <c r="AI75" s="372"/>
      <c r="AJ75" s="372"/>
      <c r="AK75" s="372"/>
      <c r="AL75" s="372"/>
      <c r="AM75" s="261">
        <f>SUM(Y75:AL75)</f>
        <v>0</v>
      </c>
    </row>
    <row r="76" spans="1:39" s="248" customFormat="1" ht="15" outlineLevel="1">
      <c r="A76" s="459"/>
      <c r="B76" s="279" t="s">
        <v>214</v>
      </c>
      <c r="C76" s="256" t="s">
        <v>163</v>
      </c>
      <c r="D76" s="260"/>
      <c r="E76" s="260"/>
      <c r="F76" s="260"/>
      <c r="G76" s="260"/>
      <c r="H76" s="260"/>
      <c r="I76" s="260"/>
      <c r="J76" s="260"/>
      <c r="K76" s="260"/>
      <c r="L76" s="260"/>
      <c r="M76" s="260"/>
      <c r="N76" s="260">
        <f>N75</f>
        <v>12</v>
      </c>
      <c r="O76" s="260"/>
      <c r="P76" s="260"/>
      <c r="Q76" s="260"/>
      <c r="R76" s="260"/>
      <c r="S76" s="260"/>
      <c r="T76" s="260"/>
      <c r="U76" s="260"/>
      <c r="V76" s="260"/>
      <c r="W76" s="260"/>
      <c r="X76" s="260"/>
      <c r="Y76" s="368">
        <f>Y75</f>
        <v>0</v>
      </c>
      <c r="Z76" s="368">
        <f>Z75</f>
        <v>0</v>
      </c>
      <c r="AA76" s="368">
        <f t="shared" ref="AA76:AL76" si="17">AA75</f>
        <v>0</v>
      </c>
      <c r="AB76" s="368">
        <f t="shared" si="17"/>
        <v>0</v>
      </c>
      <c r="AC76" s="368">
        <f t="shared" si="17"/>
        <v>0</v>
      </c>
      <c r="AD76" s="368">
        <f t="shared" si="17"/>
        <v>0</v>
      </c>
      <c r="AE76" s="368">
        <f t="shared" si="17"/>
        <v>0</v>
      </c>
      <c r="AF76" s="368">
        <f t="shared" si="17"/>
        <v>0</v>
      </c>
      <c r="AG76" s="368">
        <f t="shared" si="17"/>
        <v>0</v>
      </c>
      <c r="AH76" s="368">
        <f t="shared" si="17"/>
        <v>0</v>
      </c>
      <c r="AI76" s="368">
        <f t="shared" si="17"/>
        <v>0</v>
      </c>
      <c r="AJ76" s="368">
        <f t="shared" si="17"/>
        <v>0</v>
      </c>
      <c r="AK76" s="368">
        <f t="shared" si="17"/>
        <v>0</v>
      </c>
      <c r="AL76" s="368">
        <f t="shared" si="17"/>
        <v>0</v>
      </c>
      <c r="AM76" s="262"/>
    </row>
    <row r="77" spans="1:39" s="248" customFormat="1" ht="15" outlineLevel="1">
      <c r="A77" s="459"/>
      <c r="B77" s="279"/>
      <c r="C77" s="270"/>
      <c r="D77" s="256"/>
      <c r="E77" s="256"/>
      <c r="F77" s="256"/>
      <c r="G77" s="256"/>
      <c r="H77" s="256"/>
      <c r="I77" s="256"/>
      <c r="J77" s="256"/>
      <c r="K77" s="256"/>
      <c r="L77" s="256"/>
      <c r="M77" s="256"/>
      <c r="N77" s="256"/>
      <c r="O77" s="256"/>
      <c r="P77" s="256"/>
      <c r="Q77" s="256"/>
      <c r="R77" s="256"/>
      <c r="S77" s="256"/>
      <c r="T77" s="256"/>
      <c r="U77" s="256"/>
      <c r="V77" s="256"/>
      <c r="W77" s="256"/>
      <c r="X77" s="256"/>
      <c r="Y77" s="369"/>
      <c r="Z77" s="378"/>
      <c r="AA77" s="378"/>
      <c r="AB77" s="378"/>
      <c r="AC77" s="378"/>
      <c r="AD77" s="378"/>
      <c r="AE77" s="378"/>
      <c r="AF77" s="378"/>
      <c r="AG77" s="378"/>
      <c r="AH77" s="378"/>
      <c r="AI77" s="378"/>
      <c r="AJ77" s="378"/>
      <c r="AK77" s="378"/>
      <c r="AL77" s="378"/>
      <c r="AM77" s="271"/>
    </row>
    <row r="78" spans="1:39" s="248" customFormat="1" ht="15" outlineLevel="1">
      <c r="A78" s="459">
        <v>19</v>
      </c>
      <c r="B78" s="279" t="s">
        <v>12</v>
      </c>
      <c r="C78" s="256" t="s">
        <v>25</v>
      </c>
      <c r="D78" s="260"/>
      <c r="E78" s="260"/>
      <c r="F78" s="260"/>
      <c r="G78" s="260"/>
      <c r="H78" s="260"/>
      <c r="I78" s="260"/>
      <c r="J78" s="260"/>
      <c r="K78" s="260"/>
      <c r="L78" s="260"/>
      <c r="M78" s="260"/>
      <c r="N78" s="260">
        <v>12</v>
      </c>
      <c r="O78" s="260"/>
      <c r="P78" s="260"/>
      <c r="Q78" s="260"/>
      <c r="R78" s="260"/>
      <c r="S78" s="260"/>
      <c r="T78" s="260"/>
      <c r="U78" s="260"/>
      <c r="V78" s="260"/>
      <c r="W78" s="260"/>
      <c r="X78" s="260"/>
      <c r="Y78" s="367"/>
      <c r="Z78" s="372"/>
      <c r="AA78" s="372"/>
      <c r="AB78" s="372"/>
      <c r="AC78" s="372"/>
      <c r="AD78" s="372"/>
      <c r="AE78" s="372"/>
      <c r="AF78" s="372"/>
      <c r="AG78" s="372"/>
      <c r="AH78" s="372"/>
      <c r="AI78" s="372"/>
      <c r="AJ78" s="372"/>
      <c r="AK78" s="372"/>
      <c r="AL78" s="372"/>
      <c r="AM78" s="261">
        <f>SUM(Y78:AL78)</f>
        <v>0</v>
      </c>
    </row>
    <row r="79" spans="1:39" s="248" customFormat="1" ht="15" outlineLevel="1">
      <c r="A79" s="459"/>
      <c r="B79" s="279" t="s">
        <v>214</v>
      </c>
      <c r="C79" s="256" t="s">
        <v>163</v>
      </c>
      <c r="D79" s="260"/>
      <c r="E79" s="260"/>
      <c r="F79" s="260"/>
      <c r="G79" s="260"/>
      <c r="H79" s="260"/>
      <c r="I79" s="260"/>
      <c r="J79" s="260"/>
      <c r="K79" s="260"/>
      <c r="L79" s="260"/>
      <c r="M79" s="260"/>
      <c r="N79" s="260">
        <f>N78</f>
        <v>12</v>
      </c>
      <c r="O79" s="260"/>
      <c r="P79" s="260"/>
      <c r="Q79" s="260"/>
      <c r="R79" s="260"/>
      <c r="S79" s="260"/>
      <c r="T79" s="260"/>
      <c r="U79" s="260"/>
      <c r="V79" s="260"/>
      <c r="W79" s="260"/>
      <c r="X79" s="260"/>
      <c r="Y79" s="368">
        <f>Y78</f>
        <v>0</v>
      </c>
      <c r="Z79" s="368">
        <f>Z78</f>
        <v>0</v>
      </c>
      <c r="AA79" s="368">
        <f t="shared" ref="AA79:AL79" si="18">AA78</f>
        <v>0</v>
      </c>
      <c r="AB79" s="368">
        <f t="shared" si="18"/>
        <v>0</v>
      </c>
      <c r="AC79" s="368">
        <f t="shared" si="18"/>
        <v>0</v>
      </c>
      <c r="AD79" s="368">
        <f t="shared" si="18"/>
        <v>0</v>
      </c>
      <c r="AE79" s="368">
        <f t="shared" si="18"/>
        <v>0</v>
      </c>
      <c r="AF79" s="368">
        <f t="shared" si="18"/>
        <v>0</v>
      </c>
      <c r="AG79" s="368">
        <f t="shared" si="18"/>
        <v>0</v>
      </c>
      <c r="AH79" s="368">
        <f t="shared" si="18"/>
        <v>0</v>
      </c>
      <c r="AI79" s="368">
        <f t="shared" si="18"/>
        <v>0</v>
      </c>
      <c r="AJ79" s="368">
        <f t="shared" si="18"/>
        <v>0</v>
      </c>
      <c r="AK79" s="368">
        <f t="shared" si="18"/>
        <v>0</v>
      </c>
      <c r="AL79" s="368">
        <f t="shared" si="18"/>
        <v>0</v>
      </c>
      <c r="AM79" s="262"/>
    </row>
    <row r="80" spans="1:39" s="248" customFormat="1" ht="15" outlineLevel="1">
      <c r="A80" s="459"/>
      <c r="B80" s="279"/>
      <c r="C80" s="270"/>
      <c r="D80" s="256"/>
      <c r="E80" s="256"/>
      <c r="F80" s="256"/>
      <c r="G80" s="256"/>
      <c r="H80" s="256"/>
      <c r="I80" s="256"/>
      <c r="J80" s="256"/>
      <c r="K80" s="256"/>
      <c r="L80" s="256"/>
      <c r="M80" s="256"/>
      <c r="N80" s="256"/>
      <c r="O80" s="256"/>
      <c r="P80" s="256"/>
      <c r="Q80" s="256"/>
      <c r="R80" s="256"/>
      <c r="S80" s="256"/>
      <c r="T80" s="256"/>
      <c r="U80" s="256"/>
      <c r="V80" s="256"/>
      <c r="W80" s="256"/>
      <c r="X80" s="256"/>
      <c r="Y80" s="379"/>
      <c r="Z80" s="379"/>
      <c r="AA80" s="369"/>
      <c r="AB80" s="369"/>
      <c r="AC80" s="369"/>
      <c r="AD80" s="369"/>
      <c r="AE80" s="369"/>
      <c r="AF80" s="369"/>
      <c r="AG80" s="369"/>
      <c r="AH80" s="369"/>
      <c r="AI80" s="369"/>
      <c r="AJ80" s="369"/>
      <c r="AK80" s="369"/>
      <c r="AL80" s="369"/>
      <c r="AM80" s="271"/>
    </row>
    <row r="81" spans="1:39" s="248" customFormat="1" ht="15" outlineLevel="1">
      <c r="A81" s="459">
        <v>20</v>
      </c>
      <c r="B81" s="279" t="s">
        <v>13</v>
      </c>
      <c r="C81" s="256" t="s">
        <v>25</v>
      </c>
      <c r="D81" s="260"/>
      <c r="E81" s="260"/>
      <c r="F81" s="260"/>
      <c r="G81" s="260"/>
      <c r="H81" s="260"/>
      <c r="I81" s="260"/>
      <c r="J81" s="260"/>
      <c r="K81" s="260"/>
      <c r="L81" s="260"/>
      <c r="M81" s="260"/>
      <c r="N81" s="260">
        <v>12</v>
      </c>
      <c r="O81" s="260"/>
      <c r="P81" s="260"/>
      <c r="Q81" s="260"/>
      <c r="R81" s="260"/>
      <c r="S81" s="260"/>
      <c r="T81" s="260"/>
      <c r="U81" s="260"/>
      <c r="V81" s="260"/>
      <c r="W81" s="260"/>
      <c r="X81" s="260"/>
      <c r="Y81" s="367"/>
      <c r="Z81" s="372"/>
      <c r="AA81" s="372"/>
      <c r="AB81" s="372"/>
      <c r="AC81" s="372"/>
      <c r="AD81" s="372"/>
      <c r="AE81" s="372"/>
      <c r="AF81" s="372"/>
      <c r="AG81" s="372"/>
      <c r="AH81" s="372"/>
      <c r="AI81" s="372"/>
      <c r="AJ81" s="372"/>
      <c r="AK81" s="372"/>
      <c r="AL81" s="372"/>
      <c r="AM81" s="261">
        <f>SUM(Y81:AL81)</f>
        <v>0</v>
      </c>
    </row>
    <row r="82" spans="1:39" s="248" customFormat="1" ht="15" outlineLevel="1">
      <c r="A82" s="459"/>
      <c r="B82" s="279" t="s">
        <v>214</v>
      </c>
      <c r="C82" s="256" t="s">
        <v>163</v>
      </c>
      <c r="D82" s="260"/>
      <c r="E82" s="260"/>
      <c r="F82" s="260"/>
      <c r="G82" s="260"/>
      <c r="H82" s="260"/>
      <c r="I82" s="260"/>
      <c r="J82" s="260"/>
      <c r="K82" s="260"/>
      <c r="L82" s="260"/>
      <c r="M82" s="260"/>
      <c r="N82" s="260">
        <f>N81</f>
        <v>12</v>
      </c>
      <c r="O82" s="260"/>
      <c r="P82" s="260"/>
      <c r="Q82" s="260"/>
      <c r="R82" s="260"/>
      <c r="S82" s="260"/>
      <c r="T82" s="260"/>
      <c r="U82" s="260"/>
      <c r="V82" s="260"/>
      <c r="W82" s="260"/>
      <c r="X82" s="260"/>
      <c r="Y82" s="368">
        <f>Y81</f>
        <v>0</v>
      </c>
      <c r="Z82" s="368">
        <f>Z81</f>
        <v>0</v>
      </c>
      <c r="AA82" s="368">
        <f t="shared" ref="AA82:AL82" si="19">AA81</f>
        <v>0</v>
      </c>
      <c r="AB82" s="368">
        <f t="shared" si="19"/>
        <v>0</v>
      </c>
      <c r="AC82" s="368">
        <f t="shared" si="19"/>
        <v>0</v>
      </c>
      <c r="AD82" s="368">
        <f t="shared" si="19"/>
        <v>0</v>
      </c>
      <c r="AE82" s="368">
        <f t="shared" si="19"/>
        <v>0</v>
      </c>
      <c r="AF82" s="368">
        <f t="shared" si="19"/>
        <v>0</v>
      </c>
      <c r="AG82" s="368">
        <f t="shared" si="19"/>
        <v>0</v>
      </c>
      <c r="AH82" s="368">
        <f t="shared" si="19"/>
        <v>0</v>
      </c>
      <c r="AI82" s="368">
        <f t="shared" si="19"/>
        <v>0</v>
      </c>
      <c r="AJ82" s="368">
        <f t="shared" si="19"/>
        <v>0</v>
      </c>
      <c r="AK82" s="368">
        <f t="shared" si="19"/>
        <v>0</v>
      </c>
      <c r="AL82" s="368">
        <f t="shared" si="19"/>
        <v>0</v>
      </c>
      <c r="AM82" s="271"/>
    </row>
    <row r="83" spans="1:39" s="248" customFormat="1" ht="15" outlineLevel="1">
      <c r="A83" s="459"/>
      <c r="B83" s="279"/>
      <c r="C83" s="270"/>
      <c r="D83" s="256"/>
      <c r="E83" s="256"/>
      <c r="F83" s="256"/>
      <c r="G83" s="256"/>
      <c r="H83" s="256"/>
      <c r="I83" s="256"/>
      <c r="J83" s="256"/>
      <c r="K83" s="256"/>
      <c r="L83" s="256"/>
      <c r="M83" s="256"/>
      <c r="N83" s="282"/>
      <c r="O83" s="256"/>
      <c r="P83" s="256"/>
      <c r="Q83" s="256"/>
      <c r="R83" s="256"/>
      <c r="S83" s="256"/>
      <c r="T83" s="256"/>
      <c r="U83" s="256"/>
      <c r="V83" s="256"/>
      <c r="W83" s="256"/>
      <c r="X83" s="256"/>
      <c r="Y83" s="369"/>
      <c r="Z83" s="369"/>
      <c r="AA83" s="369"/>
      <c r="AB83" s="369"/>
      <c r="AC83" s="369"/>
      <c r="AD83" s="369"/>
      <c r="AE83" s="369"/>
      <c r="AF83" s="369"/>
      <c r="AG83" s="369"/>
      <c r="AH83" s="369"/>
      <c r="AI83" s="369"/>
      <c r="AJ83" s="369"/>
      <c r="AK83" s="369"/>
      <c r="AL83" s="369"/>
      <c r="AM83" s="271"/>
    </row>
    <row r="84" spans="1:39" s="248" customFormat="1" ht="15" outlineLevel="1">
      <c r="A84" s="459">
        <v>21</v>
      </c>
      <c r="B84" s="279" t="s">
        <v>22</v>
      </c>
      <c r="C84" s="256" t="s">
        <v>25</v>
      </c>
      <c r="D84" s="260"/>
      <c r="E84" s="260"/>
      <c r="F84" s="260"/>
      <c r="G84" s="260"/>
      <c r="H84" s="260"/>
      <c r="I84" s="260"/>
      <c r="J84" s="260"/>
      <c r="K84" s="260"/>
      <c r="L84" s="260"/>
      <c r="M84" s="260"/>
      <c r="N84" s="260">
        <v>12</v>
      </c>
      <c r="O84" s="260"/>
      <c r="P84" s="260"/>
      <c r="Q84" s="260"/>
      <c r="R84" s="260"/>
      <c r="S84" s="260"/>
      <c r="T84" s="260"/>
      <c r="U84" s="260"/>
      <c r="V84" s="260"/>
      <c r="W84" s="260"/>
      <c r="X84" s="260"/>
      <c r="Y84" s="367"/>
      <c r="Z84" s="372"/>
      <c r="AA84" s="372"/>
      <c r="AB84" s="372"/>
      <c r="AC84" s="372"/>
      <c r="AD84" s="372"/>
      <c r="AE84" s="372"/>
      <c r="AF84" s="372"/>
      <c r="AG84" s="372"/>
      <c r="AH84" s="372"/>
      <c r="AI84" s="372"/>
      <c r="AJ84" s="372"/>
      <c r="AK84" s="372"/>
      <c r="AL84" s="372"/>
      <c r="AM84" s="261">
        <f>SUM(Y84:AL84)</f>
        <v>0</v>
      </c>
    </row>
    <row r="85" spans="1:39" s="248" customFormat="1" ht="15" outlineLevel="1">
      <c r="A85" s="459"/>
      <c r="B85" s="279" t="s">
        <v>214</v>
      </c>
      <c r="C85" s="256" t="s">
        <v>163</v>
      </c>
      <c r="D85" s="260"/>
      <c r="E85" s="260"/>
      <c r="F85" s="260"/>
      <c r="G85" s="260"/>
      <c r="H85" s="260"/>
      <c r="I85" s="260"/>
      <c r="J85" s="260"/>
      <c r="K85" s="260"/>
      <c r="L85" s="260"/>
      <c r="M85" s="260"/>
      <c r="N85" s="260">
        <f>N84</f>
        <v>12</v>
      </c>
      <c r="O85" s="260"/>
      <c r="P85" s="260"/>
      <c r="Q85" s="260"/>
      <c r="R85" s="260"/>
      <c r="S85" s="260"/>
      <c r="T85" s="260"/>
      <c r="U85" s="260"/>
      <c r="V85" s="260"/>
      <c r="W85" s="260"/>
      <c r="X85" s="260"/>
      <c r="Y85" s="368">
        <f>Y84</f>
        <v>0</v>
      </c>
      <c r="Z85" s="368">
        <f>Z84</f>
        <v>0</v>
      </c>
      <c r="AA85" s="368">
        <f t="shared" ref="AA85:AL85" si="20">AA84</f>
        <v>0</v>
      </c>
      <c r="AB85" s="368">
        <f t="shared" si="20"/>
        <v>0</v>
      </c>
      <c r="AC85" s="368">
        <f t="shared" si="20"/>
        <v>0</v>
      </c>
      <c r="AD85" s="368">
        <f t="shared" si="20"/>
        <v>0</v>
      </c>
      <c r="AE85" s="368">
        <f t="shared" si="20"/>
        <v>0</v>
      </c>
      <c r="AF85" s="368">
        <f t="shared" si="20"/>
        <v>0</v>
      </c>
      <c r="AG85" s="368">
        <f t="shared" si="20"/>
        <v>0</v>
      </c>
      <c r="AH85" s="368">
        <f t="shared" si="20"/>
        <v>0</v>
      </c>
      <c r="AI85" s="368">
        <f t="shared" si="20"/>
        <v>0</v>
      </c>
      <c r="AJ85" s="368">
        <f t="shared" si="20"/>
        <v>0</v>
      </c>
      <c r="AK85" s="368">
        <f t="shared" si="20"/>
        <v>0</v>
      </c>
      <c r="AL85" s="368">
        <f t="shared" si="20"/>
        <v>0</v>
      </c>
      <c r="AM85" s="262"/>
    </row>
    <row r="86" spans="1:39" s="248" customFormat="1" ht="15" outlineLevel="1">
      <c r="A86" s="459"/>
      <c r="B86" s="279"/>
      <c r="C86" s="270"/>
      <c r="D86" s="256"/>
      <c r="E86" s="256"/>
      <c r="F86" s="256"/>
      <c r="G86" s="256"/>
      <c r="H86" s="256"/>
      <c r="I86" s="256"/>
      <c r="J86" s="256"/>
      <c r="K86" s="256"/>
      <c r="L86" s="256"/>
      <c r="M86" s="256"/>
      <c r="N86" s="256"/>
      <c r="O86" s="256"/>
      <c r="P86" s="256"/>
      <c r="Q86" s="256"/>
      <c r="R86" s="256"/>
      <c r="S86" s="256"/>
      <c r="T86" s="256"/>
      <c r="U86" s="256"/>
      <c r="V86" s="256"/>
      <c r="W86" s="256"/>
      <c r="X86" s="256"/>
      <c r="Y86" s="379"/>
      <c r="Z86" s="369"/>
      <c r="AA86" s="369"/>
      <c r="AB86" s="369"/>
      <c r="AC86" s="369"/>
      <c r="AD86" s="369"/>
      <c r="AE86" s="369"/>
      <c r="AF86" s="369"/>
      <c r="AG86" s="369"/>
      <c r="AH86" s="369"/>
      <c r="AI86" s="369"/>
      <c r="AJ86" s="369"/>
      <c r="AK86" s="369"/>
      <c r="AL86" s="369"/>
      <c r="AM86" s="271"/>
    </row>
    <row r="87" spans="1:39" s="248" customFormat="1" ht="15" outlineLevel="1">
      <c r="A87" s="459">
        <v>22</v>
      </c>
      <c r="B87" s="279" t="s">
        <v>9</v>
      </c>
      <c r="C87" s="256" t="s">
        <v>25</v>
      </c>
      <c r="D87" s="260"/>
      <c r="E87" s="260"/>
      <c r="F87" s="260"/>
      <c r="G87" s="260"/>
      <c r="H87" s="260"/>
      <c r="I87" s="260"/>
      <c r="J87" s="260"/>
      <c r="K87" s="260"/>
      <c r="L87" s="260"/>
      <c r="M87" s="260"/>
      <c r="N87" s="256"/>
      <c r="O87" s="260"/>
      <c r="P87" s="260"/>
      <c r="Q87" s="260"/>
      <c r="R87" s="260"/>
      <c r="S87" s="260"/>
      <c r="T87" s="260"/>
      <c r="U87" s="260"/>
      <c r="V87" s="260"/>
      <c r="W87" s="260"/>
      <c r="X87" s="260"/>
      <c r="Y87" s="367"/>
      <c r="Z87" s="372"/>
      <c r="AA87" s="372"/>
      <c r="AB87" s="372"/>
      <c r="AC87" s="372"/>
      <c r="AD87" s="372"/>
      <c r="AE87" s="372"/>
      <c r="AF87" s="372"/>
      <c r="AG87" s="372"/>
      <c r="AH87" s="372"/>
      <c r="AI87" s="372"/>
      <c r="AJ87" s="372"/>
      <c r="AK87" s="372"/>
      <c r="AL87" s="372"/>
      <c r="AM87" s="261">
        <f>SUM(Y87:AL87)</f>
        <v>0</v>
      </c>
    </row>
    <row r="88" spans="1:39" s="248" customFormat="1" ht="15" outlineLevel="1">
      <c r="A88" s="459"/>
      <c r="B88" s="279" t="s">
        <v>214</v>
      </c>
      <c r="C88" s="256" t="s">
        <v>163</v>
      </c>
      <c r="D88" s="260"/>
      <c r="E88" s="260"/>
      <c r="F88" s="260"/>
      <c r="G88" s="260"/>
      <c r="H88" s="260"/>
      <c r="I88" s="260"/>
      <c r="J88" s="260"/>
      <c r="K88" s="260"/>
      <c r="L88" s="260"/>
      <c r="M88" s="260"/>
      <c r="N88" s="256"/>
      <c r="O88" s="260"/>
      <c r="P88" s="260"/>
      <c r="Q88" s="260"/>
      <c r="R88" s="260"/>
      <c r="S88" s="260"/>
      <c r="T88" s="260"/>
      <c r="U88" s="260"/>
      <c r="V88" s="260"/>
      <c r="W88" s="260"/>
      <c r="X88" s="260"/>
      <c r="Y88" s="368">
        <f>Y87</f>
        <v>0</v>
      </c>
      <c r="Z88" s="368">
        <f>Z87</f>
        <v>0</v>
      </c>
      <c r="AA88" s="368">
        <f t="shared" ref="AA88:AL88" si="21">AA87</f>
        <v>0</v>
      </c>
      <c r="AB88" s="368">
        <f t="shared" si="21"/>
        <v>0</v>
      </c>
      <c r="AC88" s="368">
        <f t="shared" si="21"/>
        <v>0</v>
      </c>
      <c r="AD88" s="368">
        <f t="shared" si="21"/>
        <v>0</v>
      </c>
      <c r="AE88" s="368">
        <f t="shared" si="21"/>
        <v>0</v>
      </c>
      <c r="AF88" s="368">
        <f t="shared" si="21"/>
        <v>0</v>
      </c>
      <c r="AG88" s="368">
        <f t="shared" si="21"/>
        <v>0</v>
      </c>
      <c r="AH88" s="368">
        <f t="shared" si="21"/>
        <v>0</v>
      </c>
      <c r="AI88" s="368">
        <f t="shared" si="21"/>
        <v>0</v>
      </c>
      <c r="AJ88" s="368">
        <f t="shared" si="21"/>
        <v>0</v>
      </c>
      <c r="AK88" s="368">
        <f t="shared" si="21"/>
        <v>0</v>
      </c>
      <c r="AL88" s="368">
        <f t="shared" si="21"/>
        <v>0</v>
      </c>
      <c r="AM88" s="271"/>
    </row>
    <row r="89" spans="1:39" s="248" customFormat="1" ht="15" outlineLevel="1">
      <c r="A89" s="459"/>
      <c r="B89" s="279"/>
      <c r="C89" s="270"/>
      <c r="D89" s="256"/>
      <c r="E89" s="256"/>
      <c r="F89" s="256"/>
      <c r="G89" s="256"/>
      <c r="H89" s="256"/>
      <c r="I89" s="256"/>
      <c r="J89" s="256"/>
      <c r="K89" s="256"/>
      <c r="L89" s="256"/>
      <c r="M89" s="256"/>
      <c r="N89" s="256"/>
      <c r="O89" s="256"/>
      <c r="P89" s="256"/>
      <c r="Q89" s="256"/>
      <c r="R89" s="256"/>
      <c r="S89" s="256"/>
      <c r="T89" s="256"/>
      <c r="U89" s="256"/>
      <c r="V89" s="256"/>
      <c r="W89" s="256"/>
      <c r="X89" s="256"/>
      <c r="Y89" s="369"/>
      <c r="Z89" s="369"/>
      <c r="AA89" s="369"/>
      <c r="AB89" s="369"/>
      <c r="AC89" s="369"/>
      <c r="AD89" s="369"/>
      <c r="AE89" s="369"/>
      <c r="AF89" s="369"/>
      <c r="AG89" s="369"/>
      <c r="AH89" s="369"/>
      <c r="AI89" s="369"/>
      <c r="AJ89" s="369"/>
      <c r="AK89" s="369"/>
      <c r="AL89" s="369"/>
      <c r="AM89" s="271"/>
    </row>
    <row r="90" spans="1:39" s="258" customFormat="1" ht="15.75" outlineLevel="1">
      <c r="A90" s="460"/>
      <c r="B90" s="253" t="s">
        <v>14</v>
      </c>
      <c r="C90" s="254"/>
      <c r="D90" s="255"/>
      <c r="E90" s="255"/>
      <c r="F90" s="255"/>
      <c r="G90" s="255"/>
      <c r="H90" s="255"/>
      <c r="I90" s="255"/>
      <c r="J90" s="255"/>
      <c r="K90" s="255"/>
      <c r="L90" s="255"/>
      <c r="M90" s="255"/>
      <c r="N90" s="255"/>
      <c r="O90" s="255"/>
      <c r="P90" s="254"/>
      <c r="Q90" s="254"/>
      <c r="R90" s="254"/>
      <c r="S90" s="254"/>
      <c r="T90" s="254"/>
      <c r="U90" s="254"/>
      <c r="V90" s="254"/>
      <c r="W90" s="254"/>
      <c r="X90" s="254"/>
      <c r="Y90" s="371"/>
      <c r="Z90" s="371"/>
      <c r="AA90" s="371"/>
      <c r="AB90" s="371"/>
      <c r="AC90" s="371"/>
      <c r="AD90" s="371"/>
      <c r="AE90" s="371"/>
      <c r="AF90" s="371"/>
      <c r="AG90" s="371"/>
      <c r="AH90" s="371"/>
      <c r="AI90" s="371"/>
      <c r="AJ90" s="371"/>
      <c r="AK90" s="371"/>
      <c r="AL90" s="371"/>
      <c r="AM90" s="257"/>
    </row>
    <row r="91" spans="1:39" s="248" customFormat="1" ht="15" outlineLevel="1">
      <c r="A91" s="459">
        <v>23</v>
      </c>
      <c r="B91" s="279" t="s">
        <v>14</v>
      </c>
      <c r="C91" s="256" t="s">
        <v>25</v>
      </c>
      <c r="D91" s="260"/>
      <c r="E91" s="260"/>
      <c r="F91" s="260"/>
      <c r="G91" s="260"/>
      <c r="H91" s="260"/>
      <c r="I91" s="260"/>
      <c r="J91" s="260"/>
      <c r="K91" s="260"/>
      <c r="L91" s="260"/>
      <c r="M91" s="260"/>
      <c r="N91" s="256"/>
      <c r="O91" s="260"/>
      <c r="P91" s="260"/>
      <c r="Q91" s="260"/>
      <c r="R91" s="260"/>
      <c r="S91" s="260"/>
      <c r="T91" s="260"/>
      <c r="U91" s="260"/>
      <c r="V91" s="260"/>
      <c r="W91" s="260"/>
      <c r="X91" s="260"/>
      <c r="Y91" s="367"/>
      <c r="Z91" s="367"/>
      <c r="AA91" s="367"/>
      <c r="AB91" s="367"/>
      <c r="AC91" s="367"/>
      <c r="AD91" s="367"/>
      <c r="AE91" s="367"/>
      <c r="AF91" s="367"/>
      <c r="AG91" s="367"/>
      <c r="AH91" s="367"/>
      <c r="AI91" s="367"/>
      <c r="AJ91" s="367"/>
      <c r="AK91" s="367"/>
      <c r="AL91" s="367"/>
      <c r="AM91" s="261">
        <f>SUM(Y91:AL91)</f>
        <v>0</v>
      </c>
    </row>
    <row r="92" spans="1:39" s="248" customFormat="1" ht="15" outlineLevel="1">
      <c r="A92" s="459"/>
      <c r="B92" s="279" t="s">
        <v>214</v>
      </c>
      <c r="C92" s="256" t="s">
        <v>163</v>
      </c>
      <c r="D92" s="260"/>
      <c r="E92" s="260"/>
      <c r="F92" s="260"/>
      <c r="G92" s="260"/>
      <c r="H92" s="260"/>
      <c r="I92" s="260"/>
      <c r="J92" s="260"/>
      <c r="K92" s="260"/>
      <c r="L92" s="260"/>
      <c r="M92" s="260"/>
      <c r="N92" s="419"/>
      <c r="O92" s="260"/>
      <c r="P92" s="260"/>
      <c r="Q92" s="260"/>
      <c r="R92" s="260"/>
      <c r="S92" s="260"/>
      <c r="T92" s="260"/>
      <c r="U92" s="260"/>
      <c r="V92" s="260"/>
      <c r="W92" s="260"/>
      <c r="X92" s="260"/>
      <c r="Y92" s="368">
        <f>Y91</f>
        <v>0</v>
      </c>
      <c r="Z92" s="368">
        <f>Z91</f>
        <v>0</v>
      </c>
      <c r="AA92" s="368">
        <f t="shared" ref="AA92:AL92" si="22">AA91</f>
        <v>0</v>
      </c>
      <c r="AB92" s="368">
        <f t="shared" si="22"/>
        <v>0</v>
      </c>
      <c r="AC92" s="368">
        <f t="shared" si="22"/>
        <v>0</v>
      </c>
      <c r="AD92" s="368">
        <f t="shared" si="22"/>
        <v>0</v>
      </c>
      <c r="AE92" s="368">
        <f t="shared" si="22"/>
        <v>0</v>
      </c>
      <c r="AF92" s="368">
        <f t="shared" si="22"/>
        <v>0</v>
      </c>
      <c r="AG92" s="368">
        <f t="shared" si="22"/>
        <v>0</v>
      </c>
      <c r="AH92" s="368">
        <f t="shared" si="22"/>
        <v>0</v>
      </c>
      <c r="AI92" s="368">
        <f t="shared" si="22"/>
        <v>0</v>
      </c>
      <c r="AJ92" s="368">
        <f t="shared" si="22"/>
        <v>0</v>
      </c>
      <c r="AK92" s="368">
        <f t="shared" si="22"/>
        <v>0</v>
      </c>
      <c r="AL92" s="368">
        <f t="shared" si="22"/>
        <v>0</v>
      </c>
      <c r="AM92" s="262"/>
    </row>
    <row r="93" spans="1:39" s="248" customFormat="1" ht="15" outlineLevel="1">
      <c r="A93" s="459"/>
      <c r="B93" s="279"/>
      <c r="C93" s="270"/>
      <c r="D93" s="256"/>
      <c r="E93" s="256"/>
      <c r="F93" s="256"/>
      <c r="G93" s="256"/>
      <c r="H93" s="256"/>
      <c r="I93" s="256"/>
      <c r="J93" s="256"/>
      <c r="K93" s="256"/>
      <c r="L93" s="256"/>
      <c r="M93" s="256"/>
      <c r="N93" s="256"/>
      <c r="O93" s="256"/>
      <c r="P93" s="256"/>
      <c r="Q93" s="256"/>
      <c r="R93" s="256"/>
      <c r="S93" s="256"/>
      <c r="T93" s="256"/>
      <c r="U93" s="256"/>
      <c r="V93" s="256"/>
      <c r="W93" s="256"/>
      <c r="X93" s="256"/>
      <c r="Y93" s="369"/>
      <c r="Z93" s="369"/>
      <c r="AA93" s="369"/>
      <c r="AB93" s="369"/>
      <c r="AC93" s="369"/>
      <c r="AD93" s="369"/>
      <c r="AE93" s="369"/>
      <c r="AF93" s="369"/>
      <c r="AG93" s="369"/>
      <c r="AH93" s="369"/>
      <c r="AI93" s="369"/>
      <c r="AJ93" s="369"/>
      <c r="AK93" s="369"/>
      <c r="AL93" s="369"/>
      <c r="AM93" s="271"/>
    </row>
    <row r="94" spans="1:39" s="258" customFormat="1" ht="15.75" outlineLevel="1">
      <c r="A94" s="460"/>
      <c r="B94" s="253" t="s">
        <v>486</v>
      </c>
      <c r="C94" s="254"/>
      <c r="D94" s="255"/>
      <c r="E94" s="255"/>
      <c r="F94" s="255"/>
      <c r="G94" s="255"/>
      <c r="H94" s="255"/>
      <c r="I94" s="255"/>
      <c r="J94" s="255"/>
      <c r="K94" s="255"/>
      <c r="L94" s="255"/>
      <c r="M94" s="255"/>
      <c r="N94" s="255"/>
      <c r="O94" s="255"/>
      <c r="P94" s="254"/>
      <c r="Q94" s="254"/>
      <c r="R94" s="254"/>
      <c r="S94" s="254"/>
      <c r="T94" s="254"/>
      <c r="U94" s="254"/>
      <c r="V94" s="254"/>
      <c r="W94" s="254"/>
      <c r="X94" s="254"/>
      <c r="Y94" s="371"/>
      <c r="Z94" s="371"/>
      <c r="AA94" s="371"/>
      <c r="AB94" s="371"/>
      <c r="AC94" s="371"/>
      <c r="AD94" s="371"/>
      <c r="AE94" s="371"/>
      <c r="AF94" s="371"/>
      <c r="AG94" s="371"/>
      <c r="AH94" s="371"/>
      <c r="AI94" s="371"/>
      <c r="AJ94" s="371"/>
      <c r="AK94" s="371"/>
      <c r="AL94" s="371"/>
      <c r="AM94" s="257"/>
    </row>
    <row r="95" spans="1:39" s="248" customFormat="1" ht="15" outlineLevel="1">
      <c r="A95" s="459">
        <v>24</v>
      </c>
      <c r="B95" s="279" t="s">
        <v>14</v>
      </c>
      <c r="C95" s="256" t="s">
        <v>25</v>
      </c>
      <c r="D95" s="260"/>
      <c r="E95" s="260"/>
      <c r="F95" s="260"/>
      <c r="G95" s="260"/>
      <c r="H95" s="260"/>
      <c r="I95" s="260"/>
      <c r="J95" s="260"/>
      <c r="K95" s="260"/>
      <c r="L95" s="260"/>
      <c r="M95" s="260"/>
      <c r="N95" s="256"/>
      <c r="O95" s="260"/>
      <c r="P95" s="260"/>
      <c r="Q95" s="260"/>
      <c r="R95" s="260"/>
      <c r="S95" s="260"/>
      <c r="T95" s="260"/>
      <c r="U95" s="260"/>
      <c r="V95" s="260"/>
      <c r="W95" s="260"/>
      <c r="X95" s="260"/>
      <c r="Y95" s="367"/>
      <c r="Z95" s="367"/>
      <c r="AA95" s="367"/>
      <c r="AB95" s="367"/>
      <c r="AC95" s="367"/>
      <c r="AD95" s="367"/>
      <c r="AE95" s="367"/>
      <c r="AF95" s="367"/>
      <c r="AG95" s="367"/>
      <c r="AH95" s="367"/>
      <c r="AI95" s="367"/>
      <c r="AJ95" s="367"/>
      <c r="AK95" s="367"/>
      <c r="AL95" s="367"/>
      <c r="AM95" s="261">
        <f>SUM(Y95:AL95)</f>
        <v>0</v>
      </c>
    </row>
    <row r="96" spans="1:39" s="248" customFormat="1" ht="15" outlineLevel="1">
      <c r="A96" s="459"/>
      <c r="B96" s="279" t="s">
        <v>214</v>
      </c>
      <c r="C96" s="256" t="s">
        <v>163</v>
      </c>
      <c r="D96" s="260"/>
      <c r="E96" s="260"/>
      <c r="F96" s="260"/>
      <c r="G96" s="260"/>
      <c r="H96" s="260"/>
      <c r="I96" s="260"/>
      <c r="J96" s="260"/>
      <c r="K96" s="260"/>
      <c r="L96" s="260"/>
      <c r="M96" s="260"/>
      <c r="N96" s="419"/>
      <c r="O96" s="260"/>
      <c r="P96" s="260"/>
      <c r="Q96" s="260"/>
      <c r="R96" s="260"/>
      <c r="S96" s="260"/>
      <c r="T96" s="260"/>
      <c r="U96" s="260"/>
      <c r="V96" s="260"/>
      <c r="W96" s="260"/>
      <c r="X96" s="260"/>
      <c r="Y96" s="368">
        <f>Y95</f>
        <v>0</v>
      </c>
      <c r="Z96" s="368">
        <f>Z95</f>
        <v>0</v>
      </c>
      <c r="AA96" s="368">
        <f t="shared" ref="AA96:AL96" si="23">AA95</f>
        <v>0</v>
      </c>
      <c r="AB96" s="368">
        <f t="shared" si="23"/>
        <v>0</v>
      </c>
      <c r="AC96" s="368">
        <f t="shared" si="23"/>
        <v>0</v>
      </c>
      <c r="AD96" s="368">
        <f t="shared" si="23"/>
        <v>0</v>
      </c>
      <c r="AE96" s="368">
        <f t="shared" si="23"/>
        <v>0</v>
      </c>
      <c r="AF96" s="368">
        <f t="shared" si="23"/>
        <v>0</v>
      </c>
      <c r="AG96" s="368">
        <f t="shared" si="23"/>
        <v>0</v>
      </c>
      <c r="AH96" s="368">
        <f t="shared" si="23"/>
        <v>0</v>
      </c>
      <c r="AI96" s="368">
        <f t="shared" si="23"/>
        <v>0</v>
      </c>
      <c r="AJ96" s="368">
        <f t="shared" si="23"/>
        <v>0</v>
      </c>
      <c r="AK96" s="368">
        <f t="shared" si="23"/>
        <v>0</v>
      </c>
      <c r="AL96" s="368">
        <f t="shared" si="23"/>
        <v>0</v>
      </c>
      <c r="AM96" s="262"/>
    </row>
    <row r="97" spans="1:39" s="248" customFormat="1" ht="15" outlineLevel="1">
      <c r="A97" s="459"/>
      <c r="B97" s="279"/>
      <c r="C97" s="270"/>
      <c r="D97" s="256"/>
      <c r="E97" s="256"/>
      <c r="F97" s="256"/>
      <c r="G97" s="256"/>
      <c r="H97" s="256"/>
      <c r="I97" s="256"/>
      <c r="J97" s="256"/>
      <c r="K97" s="256"/>
      <c r="L97" s="256"/>
      <c r="M97" s="256"/>
      <c r="N97" s="256"/>
      <c r="O97" s="256"/>
      <c r="P97" s="256"/>
      <c r="Q97" s="256"/>
      <c r="R97" s="256"/>
      <c r="S97" s="256"/>
      <c r="T97" s="256"/>
      <c r="U97" s="256"/>
      <c r="V97" s="256"/>
      <c r="W97" s="256"/>
      <c r="X97" s="256"/>
      <c r="Y97" s="369"/>
      <c r="Z97" s="369"/>
      <c r="AA97" s="369"/>
      <c r="AB97" s="369"/>
      <c r="AC97" s="369"/>
      <c r="AD97" s="369"/>
      <c r="AE97" s="369"/>
      <c r="AF97" s="369"/>
      <c r="AG97" s="369"/>
      <c r="AH97" s="369"/>
      <c r="AI97" s="369"/>
      <c r="AJ97" s="369"/>
      <c r="AK97" s="369"/>
      <c r="AL97" s="369"/>
      <c r="AM97" s="271"/>
    </row>
    <row r="98" spans="1:39" s="248" customFormat="1" ht="15" outlineLevel="1">
      <c r="A98" s="459">
        <v>25</v>
      </c>
      <c r="B98" s="278" t="s">
        <v>21</v>
      </c>
      <c r="C98" s="256" t="s">
        <v>25</v>
      </c>
      <c r="D98" s="260"/>
      <c r="E98" s="260"/>
      <c r="F98" s="260"/>
      <c r="G98" s="260"/>
      <c r="H98" s="260"/>
      <c r="I98" s="260"/>
      <c r="J98" s="260"/>
      <c r="K98" s="260"/>
      <c r="L98" s="260"/>
      <c r="M98" s="260"/>
      <c r="N98" s="260">
        <v>0</v>
      </c>
      <c r="O98" s="260"/>
      <c r="P98" s="260"/>
      <c r="Q98" s="260"/>
      <c r="R98" s="260"/>
      <c r="S98" s="260"/>
      <c r="T98" s="260"/>
      <c r="U98" s="260"/>
      <c r="V98" s="260"/>
      <c r="W98" s="260"/>
      <c r="X98" s="260"/>
      <c r="Y98" s="372"/>
      <c r="Z98" s="372"/>
      <c r="AA98" s="372"/>
      <c r="AB98" s="372"/>
      <c r="AC98" s="372"/>
      <c r="AD98" s="372"/>
      <c r="AE98" s="372"/>
      <c r="AF98" s="372"/>
      <c r="AG98" s="372"/>
      <c r="AH98" s="372"/>
      <c r="AI98" s="372"/>
      <c r="AJ98" s="372"/>
      <c r="AK98" s="372"/>
      <c r="AL98" s="372"/>
      <c r="AM98" s="261">
        <f>SUM(Y98:AL98)</f>
        <v>0</v>
      </c>
    </row>
    <row r="99" spans="1:39" s="248" customFormat="1" ht="15" outlineLevel="1">
      <c r="A99" s="459"/>
      <c r="B99" s="279" t="s">
        <v>214</v>
      </c>
      <c r="C99" s="256" t="s">
        <v>163</v>
      </c>
      <c r="D99" s="260"/>
      <c r="E99" s="260"/>
      <c r="F99" s="260"/>
      <c r="G99" s="260"/>
      <c r="H99" s="260"/>
      <c r="I99" s="260"/>
      <c r="J99" s="260"/>
      <c r="K99" s="260"/>
      <c r="L99" s="260"/>
      <c r="M99" s="260"/>
      <c r="N99" s="260">
        <f>N98</f>
        <v>0</v>
      </c>
      <c r="O99" s="260"/>
      <c r="P99" s="260"/>
      <c r="Q99" s="260"/>
      <c r="R99" s="260"/>
      <c r="S99" s="260"/>
      <c r="T99" s="260"/>
      <c r="U99" s="260"/>
      <c r="V99" s="260"/>
      <c r="W99" s="260"/>
      <c r="X99" s="260"/>
      <c r="Y99" s="368">
        <f>Y98</f>
        <v>0</v>
      </c>
      <c r="Z99" s="368">
        <f>Z98</f>
        <v>0</v>
      </c>
      <c r="AA99" s="368">
        <f t="shared" ref="AA99:AL99" si="24">AA98</f>
        <v>0</v>
      </c>
      <c r="AB99" s="368">
        <f t="shared" si="24"/>
        <v>0</v>
      </c>
      <c r="AC99" s="368">
        <f t="shared" si="24"/>
        <v>0</v>
      </c>
      <c r="AD99" s="368">
        <f t="shared" si="24"/>
        <v>0</v>
      </c>
      <c r="AE99" s="368">
        <f t="shared" si="24"/>
        <v>0</v>
      </c>
      <c r="AF99" s="368">
        <f t="shared" si="24"/>
        <v>0</v>
      </c>
      <c r="AG99" s="368">
        <f t="shared" si="24"/>
        <v>0</v>
      </c>
      <c r="AH99" s="368">
        <f t="shared" si="24"/>
        <v>0</v>
      </c>
      <c r="AI99" s="368">
        <f t="shared" si="24"/>
        <v>0</v>
      </c>
      <c r="AJ99" s="368">
        <f t="shared" si="24"/>
        <v>0</v>
      </c>
      <c r="AK99" s="368">
        <f t="shared" si="24"/>
        <v>0</v>
      </c>
      <c r="AL99" s="368">
        <f t="shared" si="24"/>
        <v>0</v>
      </c>
      <c r="AM99" s="275"/>
    </row>
    <row r="100" spans="1:39" s="248" customFormat="1" ht="15" outlineLevel="1">
      <c r="A100" s="459"/>
      <c r="B100" s="278"/>
      <c r="C100" s="27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373"/>
      <c r="Z100" s="374"/>
      <c r="AA100" s="373"/>
      <c r="AB100" s="373"/>
      <c r="AC100" s="373"/>
      <c r="AD100" s="373"/>
      <c r="AE100" s="373"/>
      <c r="AF100" s="373"/>
      <c r="AG100" s="373"/>
      <c r="AH100" s="373"/>
      <c r="AI100" s="373"/>
      <c r="AJ100" s="373"/>
      <c r="AK100" s="373"/>
      <c r="AL100" s="373"/>
      <c r="AM100" s="277"/>
    </row>
    <row r="101" spans="1:39" s="258" customFormat="1" ht="15.75" outlineLevel="1">
      <c r="A101" s="460"/>
      <c r="B101" s="253" t="s">
        <v>15</v>
      </c>
      <c r="C101" s="284"/>
      <c r="D101" s="255"/>
      <c r="E101" s="254"/>
      <c r="F101" s="254"/>
      <c r="G101" s="254"/>
      <c r="H101" s="254"/>
      <c r="I101" s="254"/>
      <c r="J101" s="254"/>
      <c r="K101" s="254"/>
      <c r="L101" s="254"/>
      <c r="M101" s="254"/>
      <c r="N101" s="256"/>
      <c r="O101" s="254"/>
      <c r="P101" s="254"/>
      <c r="Q101" s="254"/>
      <c r="R101" s="254"/>
      <c r="S101" s="254"/>
      <c r="T101" s="254"/>
      <c r="U101" s="254"/>
      <c r="V101" s="254"/>
      <c r="W101" s="254"/>
      <c r="X101" s="254"/>
      <c r="Y101" s="371"/>
      <c r="Z101" s="371"/>
      <c r="AA101" s="371"/>
      <c r="AB101" s="371"/>
      <c r="AC101" s="371"/>
      <c r="AD101" s="371"/>
      <c r="AE101" s="371"/>
      <c r="AF101" s="371"/>
      <c r="AG101" s="371"/>
      <c r="AH101" s="371"/>
      <c r="AI101" s="371"/>
      <c r="AJ101" s="371"/>
      <c r="AK101" s="371"/>
      <c r="AL101" s="371"/>
      <c r="AM101" s="257"/>
    </row>
    <row r="102" spans="1:39" s="248" customFormat="1" ht="15" outlineLevel="1">
      <c r="A102" s="459">
        <v>26</v>
      </c>
      <c r="B102" s="285" t="s">
        <v>16</v>
      </c>
      <c r="C102" s="256" t="s">
        <v>25</v>
      </c>
      <c r="D102" s="260">
        <v>91065.618000000002</v>
      </c>
      <c r="E102" s="260">
        <v>91065.618123479988</v>
      </c>
      <c r="F102" s="260">
        <v>91065.618123479988</v>
      </c>
      <c r="G102" s="260">
        <v>91065.618123479988</v>
      </c>
      <c r="H102" s="260">
        <v>91065.618123479988</v>
      </c>
      <c r="I102" s="260">
        <v>91065.618123479988</v>
      </c>
      <c r="J102" s="260">
        <v>91065.618123479988</v>
      </c>
      <c r="K102" s="260">
        <v>91065.618123479988</v>
      </c>
      <c r="L102" s="260">
        <v>91065.618123479988</v>
      </c>
      <c r="M102" s="260">
        <v>91065.618123479988</v>
      </c>
      <c r="N102" s="260">
        <v>12</v>
      </c>
      <c r="O102" s="260">
        <v>15.672000000000001</v>
      </c>
      <c r="P102" s="260">
        <v>15.672056399999999</v>
      </c>
      <c r="Q102" s="260">
        <v>15.672056399999999</v>
      </c>
      <c r="R102" s="260">
        <v>15.672056399999999</v>
      </c>
      <c r="S102" s="260">
        <v>15.672056399999999</v>
      </c>
      <c r="T102" s="260">
        <v>15.672056399999999</v>
      </c>
      <c r="U102" s="260">
        <v>15.672056399999999</v>
      </c>
      <c r="V102" s="260">
        <v>15.672056399999999</v>
      </c>
      <c r="W102" s="260">
        <v>15.672056399999999</v>
      </c>
      <c r="X102" s="260">
        <v>15.672056399999999</v>
      </c>
      <c r="Y102" s="367">
        <v>0</v>
      </c>
      <c r="Z102" s="367">
        <v>0</v>
      </c>
      <c r="AA102" s="367">
        <v>1</v>
      </c>
      <c r="AB102" s="367"/>
      <c r="AC102" s="367"/>
      <c r="AD102" s="367"/>
      <c r="AE102" s="372"/>
      <c r="AF102" s="372"/>
      <c r="AG102" s="372"/>
      <c r="AH102" s="372"/>
      <c r="AI102" s="372"/>
      <c r="AJ102" s="372"/>
      <c r="AK102" s="372"/>
      <c r="AL102" s="372"/>
      <c r="AM102" s="261">
        <f>SUM(Y102:AL102)</f>
        <v>1</v>
      </c>
    </row>
    <row r="103" spans="1:39" s="248" customFormat="1" ht="15" outlineLevel="1">
      <c r="A103" s="459"/>
      <c r="B103" s="279" t="s">
        <v>214</v>
      </c>
      <c r="C103" s="256" t="s">
        <v>163</v>
      </c>
      <c r="D103" s="260"/>
      <c r="E103" s="260"/>
      <c r="F103" s="260"/>
      <c r="G103" s="260"/>
      <c r="H103" s="260"/>
      <c r="I103" s="260"/>
      <c r="J103" s="260"/>
      <c r="K103" s="260"/>
      <c r="L103" s="260"/>
      <c r="M103" s="260"/>
      <c r="N103" s="260">
        <v>12</v>
      </c>
      <c r="O103" s="260"/>
      <c r="P103" s="260"/>
      <c r="Q103" s="260"/>
      <c r="R103" s="260"/>
      <c r="S103" s="260"/>
      <c r="T103" s="260"/>
      <c r="U103" s="260"/>
      <c r="V103" s="260"/>
      <c r="W103" s="260"/>
      <c r="X103" s="260"/>
      <c r="Y103" s="368">
        <v>0</v>
      </c>
      <c r="Z103" s="368">
        <v>0</v>
      </c>
      <c r="AA103" s="368">
        <v>1</v>
      </c>
      <c r="AB103" s="368">
        <f t="shared" ref="AB103:AL103" si="25">AB102</f>
        <v>0</v>
      </c>
      <c r="AC103" s="368">
        <f t="shared" si="25"/>
        <v>0</v>
      </c>
      <c r="AD103" s="368">
        <f t="shared" si="25"/>
        <v>0</v>
      </c>
      <c r="AE103" s="368">
        <f t="shared" si="25"/>
        <v>0</v>
      </c>
      <c r="AF103" s="368">
        <f t="shared" si="25"/>
        <v>0</v>
      </c>
      <c r="AG103" s="368">
        <f t="shared" si="25"/>
        <v>0</v>
      </c>
      <c r="AH103" s="368">
        <f t="shared" si="25"/>
        <v>0</v>
      </c>
      <c r="AI103" s="368">
        <f t="shared" si="25"/>
        <v>0</v>
      </c>
      <c r="AJ103" s="368">
        <f t="shared" si="25"/>
        <v>0</v>
      </c>
      <c r="AK103" s="368">
        <f t="shared" si="25"/>
        <v>0</v>
      </c>
      <c r="AL103" s="368">
        <f t="shared" si="25"/>
        <v>0</v>
      </c>
      <c r="AM103" s="271"/>
    </row>
    <row r="104" spans="1:39" s="248" customFormat="1" ht="15" outlineLevel="1">
      <c r="A104" s="459"/>
      <c r="B104" s="28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380"/>
      <c r="Z104" s="381"/>
      <c r="AA104" s="381"/>
      <c r="AB104" s="381"/>
      <c r="AC104" s="381"/>
      <c r="AD104" s="381"/>
      <c r="AE104" s="381"/>
      <c r="AF104" s="381"/>
      <c r="AG104" s="381"/>
      <c r="AH104" s="381"/>
      <c r="AI104" s="381"/>
      <c r="AJ104" s="381"/>
      <c r="AK104" s="381"/>
      <c r="AL104" s="381"/>
      <c r="AM104" s="262"/>
    </row>
    <row r="105" spans="1:39" s="248" customFormat="1" ht="15" outlineLevel="1">
      <c r="A105" s="459">
        <v>27</v>
      </c>
      <c r="B105" s="285" t="s">
        <v>17</v>
      </c>
      <c r="C105" s="256" t="s">
        <v>25</v>
      </c>
      <c r="D105" s="260">
        <v>503822.69300000003</v>
      </c>
      <c r="E105" s="260">
        <v>503822.69345529517</v>
      </c>
      <c r="F105" s="260">
        <v>503822.69345529517</v>
      </c>
      <c r="G105" s="260">
        <v>503822.69345529517</v>
      </c>
      <c r="H105" s="260">
        <v>503822.69345529517</v>
      </c>
      <c r="I105" s="260">
        <v>503822.69345529517</v>
      </c>
      <c r="J105" s="260">
        <v>503822.69345529517</v>
      </c>
      <c r="K105" s="260">
        <v>503822.69345529517</v>
      </c>
      <c r="L105" s="260">
        <v>503822.69345529517</v>
      </c>
      <c r="M105" s="260">
        <v>503822.69345529517</v>
      </c>
      <c r="N105" s="260">
        <v>12</v>
      </c>
      <c r="O105" s="260">
        <v>98.096000000000004</v>
      </c>
      <c r="P105" s="260">
        <v>98.096318819177412</v>
      </c>
      <c r="Q105" s="260">
        <v>98.096318819177412</v>
      </c>
      <c r="R105" s="260">
        <v>98.096318819177412</v>
      </c>
      <c r="S105" s="260">
        <v>98.096318819177412</v>
      </c>
      <c r="T105" s="260">
        <v>98.096318819177412</v>
      </c>
      <c r="U105" s="260">
        <v>98.096318819177412</v>
      </c>
      <c r="V105" s="260">
        <v>98.096318819177412</v>
      </c>
      <c r="W105" s="260">
        <v>98.096318819177412</v>
      </c>
      <c r="X105" s="260">
        <v>98.096318819177412</v>
      </c>
      <c r="Y105" s="367">
        <v>0</v>
      </c>
      <c r="Z105" s="367">
        <v>0</v>
      </c>
      <c r="AA105" s="367">
        <v>1</v>
      </c>
      <c r="AB105" s="367"/>
      <c r="AC105" s="367"/>
      <c r="AD105" s="367"/>
      <c r="AE105" s="372"/>
      <c r="AF105" s="372"/>
      <c r="AG105" s="372"/>
      <c r="AH105" s="372"/>
      <c r="AI105" s="372"/>
      <c r="AJ105" s="372"/>
      <c r="AK105" s="372"/>
      <c r="AL105" s="372"/>
      <c r="AM105" s="261">
        <f>SUM(Y105:AL105)</f>
        <v>1</v>
      </c>
    </row>
    <row r="106" spans="1:39" s="248" customFormat="1" ht="15" outlineLevel="1">
      <c r="A106" s="459"/>
      <c r="B106" s="279" t="s">
        <v>214</v>
      </c>
      <c r="C106" s="256" t="s">
        <v>163</v>
      </c>
      <c r="D106" s="260">
        <v>-246135.89300000001</v>
      </c>
      <c r="E106" s="260">
        <v>-246135.89345529515</v>
      </c>
      <c r="F106" s="260">
        <v>-246135.89345529515</v>
      </c>
      <c r="G106" s="260">
        <v>-246135.89345529515</v>
      </c>
      <c r="H106" s="260">
        <v>-246135.89345529498</v>
      </c>
      <c r="I106" s="260">
        <v>-246135.89345529498</v>
      </c>
      <c r="J106" s="260">
        <v>-246135.89345529498</v>
      </c>
      <c r="K106" s="260"/>
      <c r="L106" s="260"/>
      <c r="M106" s="260"/>
      <c r="N106" s="260">
        <v>12</v>
      </c>
      <c r="O106" s="260">
        <v>-0.29599999999999999</v>
      </c>
      <c r="P106" s="260">
        <v>-0.29631881917741021</v>
      </c>
      <c r="Q106" s="260">
        <v>-0.29631881917741021</v>
      </c>
      <c r="R106" s="260">
        <v>-0.29631881917741021</v>
      </c>
      <c r="S106" s="260">
        <v>-0.29631881917740999</v>
      </c>
      <c r="T106" s="260">
        <v>-0.29631881917740999</v>
      </c>
      <c r="U106" s="260">
        <v>-0.29631881917740999</v>
      </c>
      <c r="V106" s="260"/>
      <c r="W106" s="260"/>
      <c r="X106" s="260"/>
      <c r="Y106" s="368">
        <v>0</v>
      </c>
      <c r="Z106" s="368">
        <v>0</v>
      </c>
      <c r="AA106" s="368">
        <v>1</v>
      </c>
      <c r="AB106" s="368">
        <f>AB105</f>
        <v>0</v>
      </c>
      <c r="AC106" s="368">
        <f t="shared" ref="AC106:AL106" si="26">AC105</f>
        <v>0</v>
      </c>
      <c r="AD106" s="368">
        <f t="shared" si="26"/>
        <v>0</v>
      </c>
      <c r="AE106" s="368">
        <f t="shared" si="26"/>
        <v>0</v>
      </c>
      <c r="AF106" s="368">
        <f t="shared" si="26"/>
        <v>0</v>
      </c>
      <c r="AG106" s="368">
        <f t="shared" si="26"/>
        <v>0</v>
      </c>
      <c r="AH106" s="368">
        <f t="shared" si="26"/>
        <v>0</v>
      </c>
      <c r="AI106" s="368">
        <f t="shared" si="26"/>
        <v>0</v>
      </c>
      <c r="AJ106" s="368">
        <f t="shared" si="26"/>
        <v>0</v>
      </c>
      <c r="AK106" s="368">
        <f t="shared" si="26"/>
        <v>0</v>
      </c>
      <c r="AL106" s="368">
        <f t="shared" si="26"/>
        <v>0</v>
      </c>
      <c r="AM106" s="271"/>
    </row>
    <row r="107" spans="1:39" s="248" customFormat="1" ht="15.75" outlineLevel="1">
      <c r="A107" s="459"/>
      <c r="B107" s="287"/>
      <c r="C107" s="265"/>
      <c r="D107" s="256"/>
      <c r="E107" s="256"/>
      <c r="F107" s="256"/>
      <c r="G107" s="256"/>
      <c r="H107" s="256"/>
      <c r="I107" s="256"/>
      <c r="J107" s="256"/>
      <c r="K107" s="256"/>
      <c r="L107" s="256"/>
      <c r="M107" s="256"/>
      <c r="N107" s="265"/>
      <c r="O107" s="256"/>
      <c r="P107" s="256"/>
      <c r="Q107" s="256"/>
      <c r="R107" s="256"/>
      <c r="S107" s="256"/>
      <c r="T107" s="256"/>
      <c r="U107" s="256"/>
      <c r="V107" s="256"/>
      <c r="W107" s="256"/>
      <c r="X107" s="256"/>
      <c r="Y107" s="369"/>
      <c r="Z107" s="369"/>
      <c r="AA107" s="369"/>
      <c r="AB107" s="369"/>
      <c r="AC107" s="369"/>
      <c r="AD107" s="369"/>
      <c r="AE107" s="369"/>
      <c r="AF107" s="369"/>
      <c r="AG107" s="369"/>
      <c r="AH107" s="369"/>
      <c r="AI107" s="369"/>
      <c r="AJ107" s="369"/>
      <c r="AK107" s="369"/>
      <c r="AL107" s="369"/>
      <c r="AM107" s="271"/>
    </row>
    <row r="108" spans="1:39" s="248" customFormat="1" ht="15" outlineLevel="1">
      <c r="A108" s="459">
        <v>28</v>
      </c>
      <c r="B108" s="285" t="s">
        <v>18</v>
      </c>
      <c r="C108" s="256" t="s">
        <v>25</v>
      </c>
      <c r="D108" s="260"/>
      <c r="E108" s="260"/>
      <c r="F108" s="260"/>
      <c r="G108" s="260"/>
      <c r="H108" s="260"/>
      <c r="I108" s="260"/>
      <c r="J108" s="260"/>
      <c r="K108" s="260"/>
      <c r="L108" s="260"/>
      <c r="M108" s="260"/>
      <c r="N108" s="260">
        <v>0</v>
      </c>
      <c r="O108" s="260"/>
      <c r="P108" s="260"/>
      <c r="Q108" s="260"/>
      <c r="R108" s="260"/>
      <c r="S108" s="260"/>
      <c r="T108" s="260"/>
      <c r="U108" s="260"/>
      <c r="V108" s="260"/>
      <c r="W108" s="260"/>
      <c r="X108" s="260"/>
      <c r="Y108" s="367"/>
      <c r="Z108" s="367"/>
      <c r="AA108" s="367"/>
      <c r="AB108" s="367"/>
      <c r="AC108" s="367"/>
      <c r="AD108" s="367"/>
      <c r="AE108" s="372"/>
      <c r="AF108" s="372"/>
      <c r="AG108" s="372"/>
      <c r="AH108" s="372"/>
      <c r="AI108" s="372"/>
      <c r="AJ108" s="372"/>
      <c r="AK108" s="372"/>
      <c r="AL108" s="372"/>
      <c r="AM108" s="261">
        <f>SUM(Y108:AL108)</f>
        <v>0</v>
      </c>
    </row>
    <row r="109" spans="1:39" s="248" customFormat="1" ht="15" outlineLevel="1">
      <c r="A109" s="459"/>
      <c r="B109" s="279" t="s">
        <v>214</v>
      </c>
      <c r="C109" s="256" t="s">
        <v>163</v>
      </c>
      <c r="D109" s="260"/>
      <c r="E109" s="260"/>
      <c r="F109" s="260"/>
      <c r="G109" s="260"/>
      <c r="H109" s="260"/>
      <c r="I109" s="260"/>
      <c r="J109" s="260"/>
      <c r="K109" s="260"/>
      <c r="L109" s="260"/>
      <c r="M109" s="260"/>
      <c r="N109" s="260">
        <f>N108</f>
        <v>0</v>
      </c>
      <c r="O109" s="260"/>
      <c r="P109" s="260"/>
      <c r="Q109" s="260"/>
      <c r="R109" s="260"/>
      <c r="S109" s="260"/>
      <c r="T109" s="260"/>
      <c r="U109" s="260"/>
      <c r="V109" s="260"/>
      <c r="W109" s="260"/>
      <c r="X109" s="260"/>
      <c r="Y109" s="368">
        <f>Y108</f>
        <v>0</v>
      </c>
      <c r="Z109" s="368">
        <f>Z108</f>
        <v>0</v>
      </c>
      <c r="AA109" s="368">
        <f t="shared" ref="AA109:AK109" si="27">AA108</f>
        <v>0</v>
      </c>
      <c r="AB109" s="368">
        <f t="shared" si="27"/>
        <v>0</v>
      </c>
      <c r="AC109" s="368">
        <f t="shared" si="27"/>
        <v>0</v>
      </c>
      <c r="AD109" s="368">
        <f t="shared" si="27"/>
        <v>0</v>
      </c>
      <c r="AE109" s="368">
        <f t="shared" si="27"/>
        <v>0</v>
      </c>
      <c r="AF109" s="368">
        <f t="shared" si="27"/>
        <v>0</v>
      </c>
      <c r="AG109" s="368">
        <f t="shared" si="27"/>
        <v>0</v>
      </c>
      <c r="AH109" s="368">
        <f t="shared" si="27"/>
        <v>0</v>
      </c>
      <c r="AI109" s="368">
        <f t="shared" si="27"/>
        <v>0</v>
      </c>
      <c r="AJ109" s="368">
        <f t="shared" si="27"/>
        <v>0</v>
      </c>
      <c r="AK109" s="368">
        <f t="shared" si="27"/>
        <v>0</v>
      </c>
      <c r="AL109" s="368">
        <f>AL108</f>
        <v>0</v>
      </c>
      <c r="AM109" s="262"/>
    </row>
    <row r="110" spans="1:39" s="248" customFormat="1" ht="15" outlineLevel="1">
      <c r="A110" s="459"/>
      <c r="B110" s="28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369"/>
      <c r="Z110" s="369"/>
      <c r="AA110" s="369"/>
      <c r="AB110" s="369"/>
      <c r="AC110" s="369"/>
      <c r="AD110" s="369"/>
      <c r="AE110" s="369"/>
      <c r="AF110" s="369"/>
      <c r="AG110" s="369"/>
      <c r="AH110" s="369"/>
      <c r="AI110" s="369"/>
      <c r="AJ110" s="369"/>
      <c r="AK110" s="369"/>
      <c r="AL110" s="369"/>
      <c r="AM110" s="271"/>
    </row>
    <row r="111" spans="1:39" s="248" customFormat="1" ht="15" outlineLevel="1">
      <c r="A111" s="459">
        <v>29</v>
      </c>
      <c r="B111" s="288" t="s">
        <v>19</v>
      </c>
      <c r="C111" s="256" t="s">
        <v>25</v>
      </c>
      <c r="D111" s="260"/>
      <c r="E111" s="260"/>
      <c r="F111" s="260"/>
      <c r="G111" s="260"/>
      <c r="H111" s="260"/>
      <c r="I111" s="260"/>
      <c r="J111" s="260"/>
      <c r="K111" s="260"/>
      <c r="L111" s="260"/>
      <c r="M111" s="260"/>
      <c r="N111" s="260">
        <v>0</v>
      </c>
      <c r="O111" s="260"/>
      <c r="P111" s="260"/>
      <c r="Q111" s="260"/>
      <c r="R111" s="260"/>
      <c r="S111" s="260"/>
      <c r="T111" s="260"/>
      <c r="U111" s="260"/>
      <c r="V111" s="260"/>
      <c r="W111" s="260"/>
      <c r="X111" s="260"/>
      <c r="Y111" s="367"/>
      <c r="Z111" s="367"/>
      <c r="AA111" s="367"/>
      <c r="AB111" s="367"/>
      <c r="AC111" s="367"/>
      <c r="AD111" s="367"/>
      <c r="AE111" s="372"/>
      <c r="AF111" s="372"/>
      <c r="AG111" s="372"/>
      <c r="AH111" s="372"/>
      <c r="AI111" s="372"/>
      <c r="AJ111" s="372"/>
      <c r="AK111" s="372"/>
      <c r="AL111" s="372"/>
      <c r="AM111" s="261">
        <f>SUM(Y111:AL111)</f>
        <v>0</v>
      </c>
    </row>
    <row r="112" spans="1:39" s="248" customFormat="1" ht="15" outlineLevel="1">
      <c r="A112" s="459"/>
      <c r="B112" s="288" t="s">
        <v>214</v>
      </c>
      <c r="C112" s="256" t="s">
        <v>163</v>
      </c>
      <c r="D112" s="260"/>
      <c r="E112" s="260"/>
      <c r="F112" s="260"/>
      <c r="G112" s="260"/>
      <c r="H112" s="260"/>
      <c r="I112" s="260"/>
      <c r="J112" s="260"/>
      <c r="K112" s="260"/>
      <c r="L112" s="260"/>
      <c r="M112" s="260"/>
      <c r="N112" s="260">
        <f>N111</f>
        <v>0</v>
      </c>
      <c r="O112" s="260"/>
      <c r="P112" s="260"/>
      <c r="Q112" s="260"/>
      <c r="R112" s="260"/>
      <c r="S112" s="260"/>
      <c r="T112" s="260"/>
      <c r="U112" s="260"/>
      <c r="V112" s="260"/>
      <c r="W112" s="260"/>
      <c r="X112" s="260"/>
      <c r="Y112" s="368">
        <f>Y111</f>
        <v>0</v>
      </c>
      <c r="Z112" s="368">
        <f t="shared" ref="Z112:AK112" si="28">Z111</f>
        <v>0</v>
      </c>
      <c r="AA112" s="368">
        <f t="shared" si="28"/>
        <v>0</v>
      </c>
      <c r="AB112" s="368">
        <f t="shared" si="28"/>
        <v>0</v>
      </c>
      <c r="AC112" s="368">
        <f t="shared" si="28"/>
        <v>0</v>
      </c>
      <c r="AD112" s="368">
        <f t="shared" si="28"/>
        <v>0</v>
      </c>
      <c r="AE112" s="368">
        <f t="shared" si="28"/>
        <v>0</v>
      </c>
      <c r="AF112" s="368">
        <f t="shared" si="28"/>
        <v>0</v>
      </c>
      <c r="AG112" s="368">
        <f t="shared" si="28"/>
        <v>0</v>
      </c>
      <c r="AH112" s="368">
        <f t="shared" si="28"/>
        <v>0</v>
      </c>
      <c r="AI112" s="368">
        <f t="shared" si="28"/>
        <v>0</v>
      </c>
      <c r="AJ112" s="368">
        <f t="shared" si="28"/>
        <v>0</v>
      </c>
      <c r="AK112" s="368">
        <f t="shared" si="28"/>
        <v>0</v>
      </c>
      <c r="AL112" s="368">
        <f>AL111</f>
        <v>0</v>
      </c>
      <c r="AM112" s="455"/>
    </row>
    <row r="113" spans="1:39" s="248" customFormat="1" ht="15" outlineLevel="1">
      <c r="A113" s="459"/>
      <c r="B113" s="288"/>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369"/>
      <c r="AA113" s="369"/>
      <c r="AB113" s="369"/>
      <c r="AC113" s="369"/>
      <c r="AD113" s="369"/>
      <c r="AE113" s="373"/>
      <c r="AF113" s="373"/>
      <c r="AG113" s="373"/>
      <c r="AH113" s="373"/>
      <c r="AI113" s="373"/>
      <c r="AJ113" s="373"/>
      <c r="AK113" s="373"/>
      <c r="AL113" s="373"/>
      <c r="AM113" s="277"/>
    </row>
    <row r="114" spans="1:39" s="248" customFormat="1" ht="15" outlineLevel="1">
      <c r="A114" s="459">
        <v>30</v>
      </c>
      <c r="B114" s="288" t="s">
        <v>487</v>
      </c>
      <c r="C114" s="256" t="s">
        <v>25</v>
      </c>
      <c r="D114" s="260"/>
      <c r="E114" s="260"/>
      <c r="F114" s="260"/>
      <c r="G114" s="260"/>
      <c r="H114" s="260"/>
      <c r="I114" s="260"/>
      <c r="J114" s="260"/>
      <c r="K114" s="260"/>
      <c r="L114" s="260"/>
      <c r="M114" s="260"/>
      <c r="N114" s="260">
        <v>0</v>
      </c>
      <c r="O114" s="260"/>
      <c r="P114" s="260"/>
      <c r="Q114" s="260"/>
      <c r="R114" s="260"/>
      <c r="S114" s="260"/>
      <c r="T114" s="260"/>
      <c r="U114" s="260"/>
      <c r="V114" s="260"/>
      <c r="W114" s="260"/>
      <c r="X114" s="260"/>
      <c r="Y114" s="367"/>
      <c r="Z114" s="367"/>
      <c r="AA114" s="367"/>
      <c r="AB114" s="367"/>
      <c r="AC114" s="367"/>
      <c r="AD114" s="367"/>
      <c r="AE114" s="372"/>
      <c r="AF114" s="372"/>
      <c r="AG114" s="372"/>
      <c r="AH114" s="372"/>
      <c r="AI114" s="372"/>
      <c r="AJ114" s="372"/>
      <c r="AK114" s="372"/>
      <c r="AL114" s="372"/>
      <c r="AM114" s="261">
        <f>SUM(Y114:AL114)</f>
        <v>0</v>
      </c>
    </row>
    <row r="115" spans="1:39" s="248" customFormat="1" ht="15" outlineLevel="1">
      <c r="A115" s="459"/>
      <c r="B115" s="288" t="s">
        <v>214</v>
      </c>
      <c r="C115" s="256" t="s">
        <v>163</v>
      </c>
      <c r="D115" s="260"/>
      <c r="E115" s="260"/>
      <c r="F115" s="260"/>
      <c r="G115" s="260"/>
      <c r="H115" s="260"/>
      <c r="I115" s="260"/>
      <c r="J115" s="260"/>
      <c r="K115" s="260"/>
      <c r="L115" s="260"/>
      <c r="M115" s="260"/>
      <c r="N115" s="260">
        <f>N114</f>
        <v>0</v>
      </c>
      <c r="O115" s="260"/>
      <c r="P115" s="260"/>
      <c r="Q115" s="260"/>
      <c r="R115" s="260"/>
      <c r="S115" s="260"/>
      <c r="T115" s="260"/>
      <c r="U115" s="260"/>
      <c r="V115" s="260"/>
      <c r="W115" s="260"/>
      <c r="X115" s="260"/>
      <c r="Y115" s="368">
        <f>Y114</f>
        <v>0</v>
      </c>
      <c r="Z115" s="368">
        <f t="shared" ref="Z115:AL115" si="29">Z114</f>
        <v>0</v>
      </c>
      <c r="AA115" s="368">
        <f t="shared" si="29"/>
        <v>0</v>
      </c>
      <c r="AB115" s="368">
        <f t="shared" si="29"/>
        <v>0</v>
      </c>
      <c r="AC115" s="368">
        <f t="shared" si="29"/>
        <v>0</v>
      </c>
      <c r="AD115" s="368">
        <f t="shared" si="29"/>
        <v>0</v>
      </c>
      <c r="AE115" s="368">
        <f t="shared" si="29"/>
        <v>0</v>
      </c>
      <c r="AF115" s="368">
        <f t="shared" si="29"/>
        <v>0</v>
      </c>
      <c r="AG115" s="368">
        <f t="shared" si="29"/>
        <v>0</v>
      </c>
      <c r="AH115" s="368">
        <f t="shared" si="29"/>
        <v>0</v>
      </c>
      <c r="AI115" s="368">
        <f t="shared" si="29"/>
        <v>0</v>
      </c>
      <c r="AJ115" s="368">
        <f t="shared" si="29"/>
        <v>0</v>
      </c>
      <c r="AK115" s="368">
        <f t="shared" si="29"/>
        <v>0</v>
      </c>
      <c r="AL115" s="368">
        <f t="shared" si="29"/>
        <v>0</v>
      </c>
      <c r="AM115" s="455"/>
    </row>
    <row r="116" spans="1:39" s="248" customFormat="1" ht="15" outlineLevel="1">
      <c r="A116" s="459"/>
      <c r="B116" s="288"/>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369"/>
      <c r="AA116" s="369"/>
      <c r="AB116" s="369"/>
      <c r="AC116" s="369"/>
      <c r="AD116" s="369"/>
      <c r="AE116" s="373"/>
      <c r="AF116" s="373"/>
      <c r="AG116" s="373"/>
      <c r="AH116" s="373"/>
      <c r="AI116" s="373"/>
      <c r="AJ116" s="373"/>
      <c r="AK116" s="373"/>
      <c r="AL116" s="373"/>
      <c r="AM116" s="277"/>
    </row>
    <row r="117" spans="1:39" s="248" customFormat="1" ht="15.75" outlineLevel="1">
      <c r="A117" s="459"/>
      <c r="B117" s="253" t="s">
        <v>488</v>
      </c>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369"/>
      <c r="AA117" s="369"/>
      <c r="AB117" s="369"/>
      <c r="AC117" s="369"/>
      <c r="AD117" s="369"/>
      <c r="AE117" s="373"/>
      <c r="AF117" s="373"/>
      <c r="AG117" s="373"/>
      <c r="AH117" s="373"/>
      <c r="AI117" s="373"/>
      <c r="AJ117" s="373"/>
      <c r="AK117" s="373"/>
      <c r="AL117" s="373"/>
      <c r="AM117" s="277"/>
    </row>
    <row r="118" spans="1:39" s="248" customFormat="1" ht="15" outlineLevel="1">
      <c r="A118" s="459">
        <v>31</v>
      </c>
      <c r="B118" s="288" t="s">
        <v>489</v>
      </c>
      <c r="C118" s="256" t="s">
        <v>25</v>
      </c>
      <c r="D118" s="260"/>
      <c r="E118" s="260"/>
      <c r="F118" s="260"/>
      <c r="G118" s="260"/>
      <c r="H118" s="260"/>
      <c r="I118" s="260"/>
      <c r="J118" s="260"/>
      <c r="K118" s="260"/>
      <c r="L118" s="260"/>
      <c r="M118" s="260"/>
      <c r="N118" s="260">
        <v>0</v>
      </c>
      <c r="O118" s="260"/>
      <c r="P118" s="260"/>
      <c r="Q118" s="260"/>
      <c r="R118" s="260"/>
      <c r="S118" s="260"/>
      <c r="T118" s="260"/>
      <c r="U118" s="260"/>
      <c r="V118" s="260"/>
      <c r="W118" s="260"/>
      <c r="X118" s="260"/>
      <c r="Y118" s="367"/>
      <c r="Z118" s="367"/>
      <c r="AA118" s="367"/>
      <c r="AB118" s="367"/>
      <c r="AC118" s="367"/>
      <c r="AD118" s="367"/>
      <c r="AE118" s="372"/>
      <c r="AF118" s="372"/>
      <c r="AG118" s="372"/>
      <c r="AH118" s="372"/>
      <c r="AI118" s="372"/>
      <c r="AJ118" s="372"/>
      <c r="AK118" s="372"/>
      <c r="AL118" s="372"/>
      <c r="AM118" s="261">
        <f>SUM(Y118:AL118)</f>
        <v>0</v>
      </c>
    </row>
    <row r="119" spans="1:39" s="248" customFormat="1" ht="15" outlineLevel="1">
      <c r="A119" s="459"/>
      <c r="B119" s="288" t="s">
        <v>214</v>
      </c>
      <c r="C119" s="256" t="s">
        <v>163</v>
      </c>
      <c r="D119" s="260"/>
      <c r="E119" s="260"/>
      <c r="F119" s="260"/>
      <c r="G119" s="260"/>
      <c r="H119" s="260"/>
      <c r="I119" s="260"/>
      <c r="J119" s="260"/>
      <c r="K119" s="260"/>
      <c r="L119" s="260"/>
      <c r="M119" s="260"/>
      <c r="N119" s="260">
        <f>N118</f>
        <v>0</v>
      </c>
      <c r="O119" s="260"/>
      <c r="P119" s="260"/>
      <c r="Q119" s="260"/>
      <c r="R119" s="260"/>
      <c r="S119" s="260"/>
      <c r="T119" s="260"/>
      <c r="U119" s="260"/>
      <c r="V119" s="260"/>
      <c r="W119" s="260"/>
      <c r="X119" s="260"/>
      <c r="Y119" s="368">
        <f>Y118</f>
        <v>0</v>
      </c>
      <c r="Z119" s="368">
        <f t="shared" ref="Z119:AL119" si="30">Z118</f>
        <v>0</v>
      </c>
      <c r="AA119" s="368">
        <f t="shared" si="30"/>
        <v>0</v>
      </c>
      <c r="AB119" s="368">
        <f t="shared" si="30"/>
        <v>0</v>
      </c>
      <c r="AC119" s="368">
        <f t="shared" si="30"/>
        <v>0</v>
      </c>
      <c r="AD119" s="368">
        <f t="shared" si="30"/>
        <v>0</v>
      </c>
      <c r="AE119" s="368">
        <f t="shared" si="30"/>
        <v>0</v>
      </c>
      <c r="AF119" s="368">
        <f t="shared" si="30"/>
        <v>0</v>
      </c>
      <c r="AG119" s="368">
        <f t="shared" si="30"/>
        <v>0</v>
      </c>
      <c r="AH119" s="368">
        <f t="shared" si="30"/>
        <v>0</v>
      </c>
      <c r="AI119" s="368">
        <f t="shared" si="30"/>
        <v>0</v>
      </c>
      <c r="AJ119" s="368">
        <f t="shared" si="30"/>
        <v>0</v>
      </c>
      <c r="AK119" s="368">
        <f t="shared" si="30"/>
        <v>0</v>
      </c>
      <c r="AL119" s="368">
        <f t="shared" si="30"/>
        <v>0</v>
      </c>
      <c r="AM119" s="455"/>
    </row>
    <row r="120" spans="1:39" s="248" customFormat="1" ht="15" outlineLevel="1">
      <c r="A120" s="459"/>
      <c r="B120" s="288"/>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369"/>
      <c r="Z120" s="369"/>
      <c r="AA120" s="369"/>
      <c r="AB120" s="369"/>
      <c r="AC120" s="369"/>
      <c r="AD120" s="369"/>
      <c r="AE120" s="373"/>
      <c r="AF120" s="373"/>
      <c r="AG120" s="373"/>
      <c r="AH120" s="373"/>
      <c r="AI120" s="373"/>
      <c r="AJ120" s="373"/>
      <c r="AK120" s="373"/>
      <c r="AL120" s="373"/>
      <c r="AM120" s="277"/>
    </row>
    <row r="121" spans="1:39" s="248" customFormat="1" ht="15" outlineLevel="1">
      <c r="A121" s="459">
        <v>32</v>
      </c>
      <c r="B121" s="288" t="s">
        <v>490</v>
      </c>
      <c r="C121" s="256" t="s">
        <v>25</v>
      </c>
      <c r="D121" s="260"/>
      <c r="E121" s="260"/>
      <c r="F121" s="260"/>
      <c r="G121" s="260"/>
      <c r="H121" s="260"/>
      <c r="I121" s="260"/>
      <c r="J121" s="260"/>
      <c r="K121" s="260"/>
      <c r="L121" s="260"/>
      <c r="M121" s="260"/>
      <c r="N121" s="260">
        <v>0</v>
      </c>
      <c r="O121" s="260"/>
      <c r="P121" s="260"/>
      <c r="Q121" s="260"/>
      <c r="R121" s="260"/>
      <c r="S121" s="260"/>
      <c r="T121" s="260"/>
      <c r="U121" s="260"/>
      <c r="V121" s="260"/>
      <c r="W121" s="260"/>
      <c r="X121" s="260"/>
      <c r="Y121" s="367"/>
      <c r="Z121" s="367"/>
      <c r="AA121" s="367"/>
      <c r="AB121" s="367"/>
      <c r="AC121" s="367"/>
      <c r="AD121" s="367"/>
      <c r="AE121" s="372"/>
      <c r="AF121" s="372"/>
      <c r="AG121" s="372"/>
      <c r="AH121" s="372"/>
      <c r="AI121" s="372"/>
      <c r="AJ121" s="372"/>
      <c r="AK121" s="372"/>
      <c r="AL121" s="372"/>
      <c r="AM121" s="261">
        <f>SUM(Y121:AL121)</f>
        <v>0</v>
      </c>
    </row>
    <row r="122" spans="1:39" s="248" customFormat="1" ht="15" outlineLevel="1">
      <c r="A122" s="459"/>
      <c r="B122" s="288" t="s">
        <v>214</v>
      </c>
      <c r="C122" s="256" t="s">
        <v>163</v>
      </c>
      <c r="D122" s="260"/>
      <c r="E122" s="260"/>
      <c r="F122" s="260"/>
      <c r="G122" s="260"/>
      <c r="H122" s="260"/>
      <c r="I122" s="260"/>
      <c r="J122" s="260"/>
      <c r="K122" s="260"/>
      <c r="L122" s="260"/>
      <c r="M122" s="260"/>
      <c r="N122" s="260">
        <f>N121</f>
        <v>0</v>
      </c>
      <c r="O122" s="260"/>
      <c r="P122" s="260"/>
      <c r="Q122" s="260"/>
      <c r="R122" s="260"/>
      <c r="S122" s="260"/>
      <c r="T122" s="260"/>
      <c r="U122" s="260"/>
      <c r="V122" s="260"/>
      <c r="W122" s="260"/>
      <c r="X122" s="260"/>
      <c r="Y122" s="368">
        <f>Y121</f>
        <v>0</v>
      </c>
      <c r="Z122" s="368">
        <f t="shared" ref="Z122:AL122" si="31">Z121</f>
        <v>0</v>
      </c>
      <c r="AA122" s="368">
        <f t="shared" si="31"/>
        <v>0</v>
      </c>
      <c r="AB122" s="368">
        <f t="shared" si="31"/>
        <v>0</v>
      </c>
      <c r="AC122" s="368">
        <f t="shared" si="31"/>
        <v>0</v>
      </c>
      <c r="AD122" s="368">
        <f t="shared" si="31"/>
        <v>0</v>
      </c>
      <c r="AE122" s="368">
        <f t="shared" si="31"/>
        <v>0</v>
      </c>
      <c r="AF122" s="368">
        <f t="shared" si="31"/>
        <v>0</v>
      </c>
      <c r="AG122" s="368">
        <f t="shared" si="31"/>
        <v>0</v>
      </c>
      <c r="AH122" s="368">
        <f t="shared" si="31"/>
        <v>0</v>
      </c>
      <c r="AI122" s="368">
        <f t="shared" si="31"/>
        <v>0</v>
      </c>
      <c r="AJ122" s="368">
        <f t="shared" si="31"/>
        <v>0</v>
      </c>
      <c r="AK122" s="368">
        <f t="shared" si="31"/>
        <v>0</v>
      </c>
      <c r="AL122" s="368">
        <f t="shared" si="31"/>
        <v>0</v>
      </c>
      <c r="AM122" s="455"/>
    </row>
    <row r="123" spans="1:39" s="248" customFormat="1" ht="15" outlineLevel="1">
      <c r="A123" s="459"/>
      <c r="B123" s="288"/>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369"/>
      <c r="Z123" s="369"/>
      <c r="AA123" s="369"/>
      <c r="AB123" s="369"/>
      <c r="AC123" s="369"/>
      <c r="AD123" s="369"/>
      <c r="AE123" s="373"/>
      <c r="AF123" s="373"/>
      <c r="AG123" s="373"/>
      <c r="AH123" s="373"/>
      <c r="AI123" s="373"/>
      <c r="AJ123" s="373"/>
      <c r="AK123" s="373"/>
      <c r="AL123" s="373"/>
      <c r="AM123" s="277"/>
    </row>
    <row r="124" spans="1:39" s="248" customFormat="1" ht="15" outlineLevel="1">
      <c r="A124" s="459">
        <v>33</v>
      </c>
      <c r="B124" s="288" t="s">
        <v>491</v>
      </c>
      <c r="C124" s="256" t="s">
        <v>25</v>
      </c>
      <c r="D124" s="260"/>
      <c r="E124" s="260"/>
      <c r="F124" s="260"/>
      <c r="G124" s="260"/>
      <c r="H124" s="260"/>
      <c r="I124" s="260"/>
      <c r="J124" s="260"/>
      <c r="K124" s="260"/>
      <c r="L124" s="260"/>
      <c r="M124" s="260"/>
      <c r="N124" s="260">
        <v>12</v>
      </c>
      <c r="O124" s="260"/>
      <c r="P124" s="260"/>
      <c r="Q124" s="260"/>
      <c r="R124" s="260"/>
      <c r="S124" s="260"/>
      <c r="T124" s="260"/>
      <c r="U124" s="260"/>
      <c r="V124" s="260"/>
      <c r="W124" s="260"/>
      <c r="X124" s="260"/>
      <c r="Y124" s="367"/>
      <c r="Z124" s="367"/>
      <c r="AA124" s="367"/>
      <c r="AB124" s="367"/>
      <c r="AC124" s="367"/>
      <c r="AD124" s="367"/>
      <c r="AE124" s="372"/>
      <c r="AF124" s="372"/>
      <c r="AG124" s="372"/>
      <c r="AH124" s="372"/>
      <c r="AI124" s="372"/>
      <c r="AJ124" s="372"/>
      <c r="AK124" s="372"/>
      <c r="AL124" s="372"/>
      <c r="AM124" s="261">
        <f>SUM(Y124:AL124)</f>
        <v>0</v>
      </c>
    </row>
    <row r="125" spans="1:39" s="248" customFormat="1" ht="15" outlineLevel="1">
      <c r="A125" s="459"/>
      <c r="B125" s="288" t="s">
        <v>214</v>
      </c>
      <c r="C125" s="256" t="s">
        <v>163</v>
      </c>
      <c r="D125" s="260"/>
      <c r="E125" s="260"/>
      <c r="F125" s="260"/>
      <c r="G125" s="260"/>
      <c r="H125" s="260"/>
      <c r="I125" s="260"/>
      <c r="J125" s="260"/>
      <c r="K125" s="260"/>
      <c r="L125" s="260"/>
      <c r="M125" s="260"/>
      <c r="N125" s="260">
        <f>N124</f>
        <v>12</v>
      </c>
      <c r="O125" s="260"/>
      <c r="P125" s="260"/>
      <c r="Q125" s="260"/>
      <c r="R125" s="260"/>
      <c r="S125" s="260"/>
      <c r="T125" s="260"/>
      <c r="U125" s="260"/>
      <c r="V125" s="260"/>
      <c r="W125" s="260"/>
      <c r="X125" s="260"/>
      <c r="Y125" s="368">
        <f>Y124</f>
        <v>0</v>
      </c>
      <c r="Z125" s="368">
        <f t="shared" ref="Z125:AL125" si="32">Z124</f>
        <v>0</v>
      </c>
      <c r="AA125" s="368">
        <f t="shared" si="32"/>
        <v>0</v>
      </c>
      <c r="AB125" s="368">
        <f t="shared" si="32"/>
        <v>0</v>
      </c>
      <c r="AC125" s="368">
        <f t="shared" si="32"/>
        <v>0</v>
      </c>
      <c r="AD125" s="368">
        <f t="shared" si="32"/>
        <v>0</v>
      </c>
      <c r="AE125" s="368">
        <f t="shared" si="32"/>
        <v>0</v>
      </c>
      <c r="AF125" s="368">
        <f t="shared" si="32"/>
        <v>0</v>
      </c>
      <c r="AG125" s="368">
        <f t="shared" si="32"/>
        <v>0</v>
      </c>
      <c r="AH125" s="368">
        <f t="shared" si="32"/>
        <v>0</v>
      </c>
      <c r="AI125" s="368">
        <f t="shared" si="32"/>
        <v>0</v>
      </c>
      <c r="AJ125" s="368">
        <f t="shared" si="32"/>
        <v>0</v>
      </c>
      <c r="AK125" s="368">
        <f t="shared" si="32"/>
        <v>0</v>
      </c>
      <c r="AL125" s="368">
        <f t="shared" si="32"/>
        <v>0</v>
      </c>
      <c r="AM125" s="455"/>
    </row>
    <row r="126" spans="1:39" s="248" customFormat="1" ht="15" outlineLevel="1">
      <c r="A126" s="459"/>
      <c r="B126" s="279"/>
      <c r="C126" s="289"/>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369"/>
      <c r="Z126" s="369"/>
      <c r="AA126" s="369"/>
      <c r="AB126" s="369"/>
      <c r="AC126" s="369"/>
      <c r="AD126" s="369"/>
      <c r="AE126" s="369"/>
      <c r="AF126" s="369"/>
      <c r="AG126" s="369"/>
      <c r="AH126" s="369"/>
      <c r="AI126" s="369"/>
      <c r="AJ126" s="369"/>
      <c r="AK126" s="369"/>
      <c r="AL126" s="369"/>
      <c r="AM126" s="271"/>
    </row>
    <row r="127" spans="1:39" s="248" customFormat="1" ht="15.75">
      <c r="A127" s="459"/>
      <c r="B127" s="291" t="s">
        <v>237</v>
      </c>
      <c r="C127" s="292"/>
      <c r="D127" s="292">
        <f>SUM(D22:D125)</f>
        <v>2494956.7169999997</v>
      </c>
      <c r="E127" s="292"/>
      <c r="F127" s="292"/>
      <c r="G127" s="292"/>
      <c r="H127" s="292"/>
      <c r="I127" s="292"/>
      <c r="J127" s="292"/>
      <c r="K127" s="292"/>
      <c r="L127" s="292"/>
      <c r="M127" s="292"/>
      <c r="N127" s="292"/>
      <c r="O127" s="292">
        <f>SUM(O22:O125)</f>
        <v>653.351</v>
      </c>
      <c r="P127" s="292"/>
      <c r="Q127" s="292"/>
      <c r="R127" s="292"/>
      <c r="S127" s="292"/>
      <c r="T127" s="292"/>
      <c r="U127" s="292"/>
      <c r="V127" s="292"/>
      <c r="W127" s="292"/>
      <c r="X127" s="292"/>
      <c r="Y127" s="293">
        <f>IF(Y21="kWh",SUMPRODUCT(D22:D125,Y22:Y125))</f>
        <v>838501.87299999991</v>
      </c>
      <c r="Z127" s="293">
        <f>IF(Z21="kWh",SUMPRODUCT(D22:D125,Z22:Z125))</f>
        <v>691564.44579999987</v>
      </c>
      <c r="AA127" s="293">
        <f>IF(AA21="kW",SUMPRODUCT(N22:N125,O22:O125,AA22:AA125),SUMPRODUCT(D22:D125,AA22:AA125))</f>
        <v>2665.9685999999997</v>
      </c>
      <c r="AB127" s="293">
        <f>IF(AB21="kW",SUMPRODUCT(N22:N125,O22:O125,AB22:AB125),SUMPRODUCT(D22:D125,AB22:AB125))</f>
        <v>0</v>
      </c>
      <c r="AC127" s="293">
        <f>IF(AC21="kW",SUMPRODUCT(N22:N125,O22:O125,AC22:AC125),SUMPRODUCT(D22:D125,AC22:AC125))</f>
        <v>0</v>
      </c>
      <c r="AD127" s="293">
        <f>IF(AD21="kW",SUMPRODUCT(N22:N125,O22:O125,AD22:AD125),SUMPRODUCT(D22:D125,AD22:AD125))</f>
        <v>0</v>
      </c>
      <c r="AE127" s="293">
        <f>IF(AE21="kW",SUMPRODUCT(N22:N125,O22:O125,AE22:AE125),SUMPRODUCT(D22:D125,AE22:AE125))</f>
        <v>0</v>
      </c>
      <c r="AF127" s="293">
        <f>IF(AF21="kW",SUMPRODUCT(N22:N125,O22:O125,AF22:AF125),SUMPRODUCT(D22:D125,AF22:AF125))</f>
        <v>0</v>
      </c>
      <c r="AG127" s="293">
        <f>IF(AG21="kW",SUMPRODUCT(N22:N125,O22:O125,AG22:AG125),SUMPRODUCT(D22:D125,AG22:AG125))</f>
        <v>0</v>
      </c>
      <c r="AH127" s="293">
        <f>IF(AH21="kW",SUMPRODUCT(N22:N125,O22:O125,AH22:AH125),SUMPRODUCT(D22:D125,AH22:AH125))</f>
        <v>0</v>
      </c>
      <c r="AI127" s="293">
        <f>IF(AI21="kW",SUMPRODUCT(N22:N125,O22:O125,AI22:AI125),SUMPRODUCT(D22:D125,AI22:AI125))</f>
        <v>0</v>
      </c>
      <c r="AJ127" s="293">
        <f>IF(AJ21="kW",SUMPRODUCT(N22:N125,O22:O125,AJ22:AJ125),SUMPRODUCT(D22:D125,AJ22:AJ125))</f>
        <v>0</v>
      </c>
      <c r="AK127" s="293">
        <f>IF(AK21="kW",SUMPRODUCT(N22:N125,O22:O125,AK22:AK125),SUMPRODUCT(D22:D125,AK22:AK125))</f>
        <v>0</v>
      </c>
      <c r="AL127" s="293">
        <f>IF(AL21="kW",SUMPRODUCT(N22:N125,O22:O125,AL22:AL125),SUMPRODUCT(D22:D125,AL22:AL125))</f>
        <v>0</v>
      </c>
      <c r="AM127" s="294"/>
    </row>
    <row r="128" spans="1:39" s="248" customFormat="1" ht="15.75">
      <c r="A128" s="459"/>
      <c r="B128" s="295" t="s">
        <v>238</v>
      </c>
      <c r="C128" s="292"/>
      <c r="D128" s="292"/>
      <c r="E128" s="292"/>
      <c r="F128" s="292"/>
      <c r="G128" s="292"/>
      <c r="H128" s="292"/>
      <c r="I128" s="292"/>
      <c r="J128" s="292"/>
      <c r="K128" s="292"/>
      <c r="L128" s="292"/>
      <c r="M128" s="292"/>
      <c r="N128" s="292"/>
      <c r="O128" s="292"/>
      <c r="P128" s="292"/>
      <c r="Q128" s="292"/>
      <c r="R128" s="292"/>
      <c r="S128" s="292"/>
      <c r="T128" s="292"/>
      <c r="U128" s="292"/>
      <c r="V128" s="292"/>
      <c r="W128" s="292"/>
      <c r="X128" s="292"/>
      <c r="Y128" s="292">
        <f>HLOOKUP(Y20,'2. LRAMVA Threshold'!$B$42:$Q$53,3,FALSE)</f>
        <v>0</v>
      </c>
      <c r="Z128" s="292">
        <f>HLOOKUP(Z20,'2. LRAMVA Threshold'!$B$42:$Q$53,3,FALSE)</f>
        <v>0</v>
      </c>
      <c r="AA128" s="292">
        <f>HLOOKUP(AA20,'2. LRAMVA Threshold'!$B$42:$Q$53,3,FALSE)</f>
        <v>0</v>
      </c>
      <c r="AB128" s="292">
        <f>HLOOKUP(AB20,'2. LRAMVA Threshold'!$B$42:$Q$53,3,FALSE)</f>
        <v>0</v>
      </c>
      <c r="AC128" s="292">
        <f>HLOOKUP(AC20,'2. LRAMVA Threshold'!$B$42:$Q$53,3,FALSE)</f>
        <v>0</v>
      </c>
      <c r="AD128" s="292">
        <f>HLOOKUP(AD20,'2. LRAMVA Threshold'!$B$42:$Q$53,3,FALSE)</f>
        <v>0</v>
      </c>
      <c r="AE128" s="292">
        <f>HLOOKUP(AE20,'2. LRAMVA Threshold'!$B$42:$Q$53,3,FALSE)</f>
        <v>0</v>
      </c>
      <c r="AF128" s="292">
        <f>HLOOKUP(AF20,'2. LRAMVA Threshold'!$B$42:$Q$53,3,FALSE)</f>
        <v>0</v>
      </c>
      <c r="AG128" s="292">
        <f>HLOOKUP(AG20,'2. LRAMVA Threshold'!$B$42:$Q$53,3,FALSE)</f>
        <v>0</v>
      </c>
      <c r="AH128" s="292">
        <f>HLOOKUP(AH20,'2. LRAMVA Threshold'!$B$42:$Q$53,3,FALSE)</f>
        <v>0</v>
      </c>
      <c r="AI128" s="292">
        <f>HLOOKUP(AI20,'2. LRAMVA Threshold'!$B$42:$Q$53,3,FALSE)</f>
        <v>0</v>
      </c>
      <c r="AJ128" s="292">
        <f>HLOOKUP(AJ20,'2. LRAMVA Threshold'!$B$42:$Q$53,3,FALSE)</f>
        <v>0</v>
      </c>
      <c r="AK128" s="292">
        <f>HLOOKUP(AK20,'2. LRAMVA Threshold'!$B$42:$Q$53,3,FALSE)</f>
        <v>0</v>
      </c>
      <c r="AL128" s="292">
        <f>HLOOKUP(AL20,'2. LRAMVA Threshold'!$B$42:$Q$53,3,FALSE)</f>
        <v>0</v>
      </c>
      <c r="AM128" s="296"/>
    </row>
    <row r="129" spans="1:40" s="268" customFormat="1" ht="15">
      <c r="A129" s="461"/>
      <c r="B129" s="288"/>
      <c r="C129" s="297"/>
      <c r="D129" s="298"/>
      <c r="E129" s="298"/>
      <c r="F129" s="298"/>
      <c r="G129" s="298"/>
      <c r="H129" s="298"/>
      <c r="I129" s="298"/>
      <c r="J129" s="298"/>
      <c r="K129" s="298"/>
      <c r="L129" s="298"/>
      <c r="M129" s="298"/>
      <c r="N129" s="298"/>
      <c r="O129" s="299"/>
      <c r="P129" s="298"/>
      <c r="Q129" s="298"/>
      <c r="R129" s="298"/>
      <c r="W129" s="298"/>
      <c r="X129" s="298"/>
      <c r="Y129" s="265"/>
      <c r="Z129" s="265"/>
      <c r="AA129" s="265"/>
      <c r="AB129" s="265"/>
      <c r="AC129" s="265"/>
      <c r="AD129" s="265"/>
      <c r="AE129" s="265"/>
      <c r="AF129" s="265"/>
      <c r="AG129" s="265"/>
      <c r="AH129" s="265"/>
      <c r="AI129" s="265"/>
      <c r="AJ129" s="265"/>
      <c r="AK129" s="265"/>
      <c r="AL129" s="265"/>
      <c r="AM129" s="300"/>
    </row>
    <row r="130" spans="1:40" s="301" customFormat="1" ht="15">
      <c r="A130" s="458"/>
      <c r="B130" s="288" t="s">
        <v>164</v>
      </c>
      <c r="T130" s="302"/>
      <c r="U130" s="302"/>
      <c r="V130" s="302"/>
      <c r="W130" s="303"/>
      <c r="X130" s="303"/>
      <c r="Y130" s="304">
        <f>HLOOKUP(Y$20,'3.  Distribution Rates'!$C$122:$P$133,3,FALSE)</f>
        <v>0</v>
      </c>
      <c r="Z130" s="304">
        <f>HLOOKUP(Z$20,'3.  Distribution Rates'!$C$122:$P$133,3,FALSE)</f>
        <v>0</v>
      </c>
      <c r="AA130" s="304">
        <f>HLOOKUP(AA$20,'3.  Distribution Rates'!$C$122:$P$133,3,FALSE)</f>
        <v>0</v>
      </c>
      <c r="AB130" s="304">
        <f>HLOOKUP(AB$20,'3.  Distribution Rates'!$C$122:$P$133,3,FALSE)</f>
        <v>0</v>
      </c>
      <c r="AC130" s="304">
        <f>HLOOKUP(AC$20,'3.  Distribution Rates'!$C$122:$P$133,3,FALSE)</f>
        <v>0</v>
      </c>
      <c r="AD130" s="304">
        <f>HLOOKUP(AD$20,'3.  Distribution Rates'!$C$122:$P$133,3,FALSE)</f>
        <v>0</v>
      </c>
      <c r="AE130" s="304">
        <f>HLOOKUP(AE$20,'3.  Distribution Rates'!$C$122:$P$133,3,FALSE)</f>
        <v>0</v>
      </c>
      <c r="AF130" s="304">
        <f>HLOOKUP(AF$20,'3.  Distribution Rates'!$C$122:$P$133,3,FALSE)</f>
        <v>0</v>
      </c>
      <c r="AG130" s="304">
        <f>HLOOKUP(AG$20,'3.  Distribution Rates'!$C$122:$P$133,3,FALSE)</f>
        <v>0</v>
      </c>
      <c r="AH130" s="304">
        <f>HLOOKUP(AH$20,'3.  Distribution Rates'!$C$122:$P$133,3,FALSE)</f>
        <v>0</v>
      </c>
      <c r="AI130" s="304">
        <f>HLOOKUP(AI$20,'3.  Distribution Rates'!$C$122:$P$133,3,FALSE)</f>
        <v>0</v>
      </c>
      <c r="AJ130" s="304">
        <f>HLOOKUP(AJ$20,'3.  Distribution Rates'!$C$122:$P$133,3,FALSE)</f>
        <v>0</v>
      </c>
      <c r="AK130" s="304">
        <f>HLOOKUP(AK$20,'3.  Distribution Rates'!$C$122:$P$133,3,FALSE)</f>
        <v>0</v>
      </c>
      <c r="AL130" s="304">
        <f>HLOOKUP(AL$20,'3.  Distribution Rates'!$C$122:$P$133,3,FALSE)</f>
        <v>0</v>
      </c>
      <c r="AM130" s="305"/>
      <c r="AN130" s="302"/>
    </row>
    <row r="131" spans="1:40" s="268" customFormat="1" ht="15.75">
      <c r="A131" s="461"/>
      <c r="B131" s="263" t="s">
        <v>253</v>
      </c>
      <c r="C131" s="306"/>
      <c r="E131" s="298"/>
      <c r="F131" s="298"/>
      <c r="G131" s="298"/>
      <c r="H131" s="298"/>
      <c r="I131" s="298"/>
      <c r="J131" s="298"/>
      <c r="K131" s="298"/>
      <c r="L131" s="298"/>
      <c r="M131" s="298"/>
      <c r="N131" s="298"/>
      <c r="O131" s="265"/>
      <c r="P131" s="298"/>
      <c r="Q131" s="298"/>
      <c r="R131" s="298"/>
      <c r="W131" s="298"/>
      <c r="X131" s="298"/>
      <c r="Y131" s="307">
        <f t="shared" ref="Y131:AD131" si="33">Y127*Y130</f>
        <v>0</v>
      </c>
      <c r="Z131" s="307">
        <f t="shared" si="33"/>
        <v>0</v>
      </c>
      <c r="AA131" s="308">
        <f t="shared" si="33"/>
        <v>0</v>
      </c>
      <c r="AB131" s="308">
        <f t="shared" si="33"/>
        <v>0</v>
      </c>
      <c r="AC131" s="308">
        <f t="shared" si="33"/>
        <v>0</v>
      </c>
      <c r="AD131" s="308">
        <f t="shared" si="33"/>
        <v>0</v>
      </c>
      <c r="AE131" s="308">
        <f>AE127*AE130</f>
        <v>0</v>
      </c>
      <c r="AF131" s="308">
        <f t="shared" ref="AF131:AL131" si="34">AF127*AF130</f>
        <v>0</v>
      </c>
      <c r="AG131" s="308">
        <f t="shared" si="34"/>
        <v>0</v>
      </c>
      <c r="AH131" s="308">
        <f t="shared" si="34"/>
        <v>0</v>
      </c>
      <c r="AI131" s="308">
        <f t="shared" si="34"/>
        <v>0</v>
      </c>
      <c r="AJ131" s="308">
        <f t="shared" si="34"/>
        <v>0</v>
      </c>
      <c r="AK131" s="308">
        <f t="shared" si="34"/>
        <v>0</v>
      </c>
      <c r="AL131" s="308">
        <f t="shared" si="34"/>
        <v>0</v>
      </c>
      <c r="AM131" s="365">
        <f>SUM(Y131:AL131)</f>
        <v>0</v>
      </c>
    </row>
    <row r="132" spans="1:40" s="268" customFormat="1" ht="15.75">
      <c r="A132" s="461"/>
      <c r="B132" s="310" t="s">
        <v>210</v>
      </c>
      <c r="C132" s="306"/>
      <c r="D132" s="311"/>
      <c r="E132" s="298"/>
      <c r="F132" s="298"/>
      <c r="G132" s="298"/>
      <c r="H132" s="298"/>
      <c r="I132" s="298"/>
      <c r="J132" s="298"/>
      <c r="K132" s="298"/>
      <c r="L132" s="298"/>
      <c r="M132" s="298"/>
      <c r="N132" s="298"/>
      <c r="O132" s="265"/>
      <c r="P132" s="298"/>
      <c r="Q132" s="298"/>
      <c r="R132" s="298"/>
      <c r="W132" s="298"/>
      <c r="X132" s="298"/>
      <c r="Y132" s="308">
        <f t="shared" ref="Y132:AD132" si="35">Y128*Y130</f>
        <v>0</v>
      </c>
      <c r="Z132" s="308">
        <f t="shared" si="35"/>
        <v>0</v>
      </c>
      <c r="AA132" s="308">
        <f t="shared" si="35"/>
        <v>0</v>
      </c>
      <c r="AB132" s="308">
        <f t="shared" si="35"/>
        <v>0</v>
      </c>
      <c r="AC132" s="308">
        <f t="shared" si="35"/>
        <v>0</v>
      </c>
      <c r="AD132" s="308">
        <f t="shared" si="35"/>
        <v>0</v>
      </c>
      <c r="AE132" s="308">
        <f>AE128*AE130</f>
        <v>0</v>
      </c>
      <c r="AF132" s="308">
        <f t="shared" ref="AF132:AL132" si="36">AF128*AF130</f>
        <v>0</v>
      </c>
      <c r="AG132" s="308">
        <f t="shared" si="36"/>
        <v>0</v>
      </c>
      <c r="AH132" s="308">
        <f t="shared" si="36"/>
        <v>0</v>
      </c>
      <c r="AI132" s="308">
        <f t="shared" si="36"/>
        <v>0</v>
      </c>
      <c r="AJ132" s="308">
        <f t="shared" si="36"/>
        <v>0</v>
      </c>
      <c r="AK132" s="308">
        <f t="shared" si="36"/>
        <v>0</v>
      </c>
      <c r="AL132" s="308">
        <f t="shared" si="36"/>
        <v>0</v>
      </c>
      <c r="AM132" s="365">
        <f>SUM(Y132:AL132)</f>
        <v>0</v>
      </c>
    </row>
    <row r="133" spans="1:40" s="311" customFormat="1" ht="17.25" customHeight="1">
      <c r="A133" s="458"/>
      <c r="B133" s="310" t="s">
        <v>256</v>
      </c>
      <c r="C133" s="306"/>
      <c r="E133" s="298"/>
      <c r="F133" s="298"/>
      <c r="G133" s="298"/>
      <c r="H133" s="298"/>
      <c r="I133" s="298"/>
      <c r="J133" s="298"/>
      <c r="K133" s="298"/>
      <c r="L133" s="298"/>
      <c r="M133" s="298"/>
      <c r="N133" s="298"/>
      <c r="O133" s="265"/>
      <c r="P133" s="298"/>
      <c r="Q133" s="298"/>
      <c r="R133" s="298"/>
      <c r="W133" s="298"/>
      <c r="X133" s="298"/>
      <c r="Y133" s="312"/>
      <c r="Z133" s="312"/>
      <c r="AA133" s="312"/>
      <c r="AB133" s="312"/>
      <c r="AC133" s="312"/>
      <c r="AD133" s="312"/>
      <c r="AE133" s="312"/>
      <c r="AF133" s="312"/>
      <c r="AG133" s="312"/>
      <c r="AH133" s="312"/>
      <c r="AI133" s="312"/>
      <c r="AJ133" s="312"/>
      <c r="AK133" s="312"/>
      <c r="AL133" s="312"/>
      <c r="AM133" s="365">
        <f>AM131-AM132</f>
        <v>0</v>
      </c>
    </row>
    <row r="134" spans="1:40" s="311" customFormat="1" ht="19.5" customHeight="1">
      <c r="A134" s="458"/>
      <c r="B134" s="288"/>
      <c r="E134" s="298"/>
      <c r="F134" s="298"/>
      <c r="G134" s="298"/>
      <c r="H134" s="298"/>
      <c r="I134" s="298"/>
      <c r="J134" s="298"/>
      <c r="K134" s="298"/>
      <c r="L134" s="298"/>
      <c r="M134" s="298"/>
      <c r="N134" s="298"/>
      <c r="O134" s="265"/>
      <c r="P134" s="298"/>
      <c r="Q134" s="298"/>
      <c r="R134" s="298"/>
      <c r="T134" s="306"/>
      <c r="W134" s="298"/>
      <c r="X134" s="298"/>
      <c r="Y134" s="313"/>
      <c r="Z134" s="313"/>
      <c r="AA134" s="313"/>
      <c r="AB134" s="313"/>
      <c r="AC134" s="313"/>
      <c r="AD134" s="313"/>
      <c r="AE134" s="313"/>
      <c r="AF134" s="313"/>
      <c r="AG134" s="313"/>
      <c r="AH134" s="313"/>
      <c r="AI134" s="313"/>
      <c r="AJ134" s="313"/>
      <c r="AK134" s="313"/>
      <c r="AL134" s="313"/>
      <c r="AM134" s="314"/>
    </row>
    <row r="135" spans="1:40" s="248" customFormat="1" ht="15">
      <c r="A135" s="459"/>
      <c r="B135" s="315" t="s">
        <v>215</v>
      </c>
      <c r="C135" s="316"/>
      <c r="D135" s="245"/>
      <c r="E135" s="245"/>
      <c r="F135" s="245"/>
      <c r="G135" s="245"/>
      <c r="H135" s="245"/>
      <c r="I135" s="245"/>
      <c r="J135" s="245"/>
      <c r="K135" s="245"/>
      <c r="L135" s="245"/>
      <c r="M135" s="245"/>
      <c r="N135" s="245"/>
      <c r="O135" s="317"/>
      <c r="P135" s="245"/>
      <c r="Q135" s="245"/>
      <c r="R135" s="245"/>
      <c r="S135" s="269"/>
      <c r="V135" s="245"/>
      <c r="W135" s="245"/>
      <c r="Y135" s="256">
        <f>SUMPRODUCT(E22:E125,Y22:Y125)</f>
        <v>838501.87305394467</v>
      </c>
      <c r="Z135" s="256">
        <f>SUMPRODUCT(E22:E125,Z22:Z125)</f>
        <v>689502.16773507337</v>
      </c>
      <c r="AA135" s="256">
        <f>IF(AA21="kW",SUMPRODUCT(N22:N125,P22:P125,AA22:AA125),SUMPRODUCT(E22:E125,AA22:AA125))</f>
        <v>2665.9708620733709</v>
      </c>
      <c r="AB135" s="256">
        <f>IF(AB21="kW",SUMPRODUCT(N22:N125,P22:P125,AB22:AB125),SUMPRODUCT(E22:E125,AB22:AB125))</f>
        <v>0</v>
      </c>
      <c r="AC135" s="256">
        <f>IF(AC21="kW",SUMPRODUCT(N22:N125,P22:P125,AC22:AC125),SUMPRODUCT(E22:E125,AC22:AC125))</f>
        <v>0</v>
      </c>
      <c r="AD135" s="256">
        <f>IF(AD21="kW",SUMPRODUCT(N22:N125,P22:P125,AD22:AD125),SUMPRODUCT(E22:E125, AD22:AD125))</f>
        <v>0</v>
      </c>
      <c r="AE135" s="256">
        <f>IF(AE21="kW",SUMPRODUCT(N22:N125,P22:P125,AE22:AE125),SUMPRODUCT(E22:E125,AE22:AE125))</f>
        <v>0</v>
      </c>
      <c r="AF135" s="256">
        <f>IF(AF21="kW",SUMPRODUCT(N22:N125,P22:P125,AF22:AF125),SUMPRODUCT(E22:E125,AF22:AF125))</f>
        <v>0</v>
      </c>
      <c r="AG135" s="256">
        <f>IF(AG21="kW",SUMPRODUCT(N22:N125,P22:P125,AG22:AG125),SUMPRODUCT(E22:E125,AG22:AG125))</f>
        <v>0</v>
      </c>
      <c r="AH135" s="256">
        <f>IF(AH21="kW",SUMPRODUCT(N22:N125,P22:P125,AH22:AH125),SUMPRODUCT(E22:E125,AH22:AH125))</f>
        <v>0</v>
      </c>
      <c r="AI135" s="256">
        <f>IF(AI21="kW",SUMPRODUCT(N22:N125,P22:P125,AI22:AI125),SUMPRODUCT(E22:E125,AI22:AI125))</f>
        <v>0</v>
      </c>
      <c r="AJ135" s="256">
        <f>IF(AJ21="kW",SUMPRODUCT(N22:N125,P22:P125,AJ22:AJ125),SUMPRODUCT(E22:E125,AJ22:AJ125))</f>
        <v>0</v>
      </c>
      <c r="AK135" s="256">
        <f>IF(AK21="kW",SUMPRODUCT(N22:N125,P22:P125,AK22:AK125),SUMPRODUCT(E22:E125,AK22:AK125))</f>
        <v>0</v>
      </c>
      <c r="AL135" s="256">
        <f>IF(AL21="kW",SUMPRODUCT(N22:N125,P22:P125,AL22:AL125),SUMPRODUCT(E22:E125,AL22:AL125))</f>
        <v>0</v>
      </c>
      <c r="AM135" s="300"/>
    </row>
    <row r="136" spans="1:40" s="248" customFormat="1" ht="15">
      <c r="A136" s="459"/>
      <c r="B136" s="315" t="s">
        <v>216</v>
      </c>
      <c r="C136" s="316"/>
      <c r="D136" s="245"/>
      <c r="E136" s="245"/>
      <c r="F136" s="245"/>
      <c r="G136" s="245"/>
      <c r="H136" s="245"/>
      <c r="I136" s="245"/>
      <c r="J136" s="245"/>
      <c r="K136" s="245"/>
      <c r="L136" s="245"/>
      <c r="M136" s="245"/>
      <c r="N136" s="245"/>
      <c r="O136" s="317"/>
      <c r="P136" s="245"/>
      <c r="Q136" s="245"/>
      <c r="R136" s="245"/>
      <c r="S136" s="269"/>
      <c r="V136" s="245"/>
      <c r="W136" s="245"/>
      <c r="Y136" s="256">
        <f>SUMPRODUCT(F22:F125,Y22:Y125)</f>
        <v>838501.87305394467</v>
      </c>
      <c r="Z136" s="256">
        <f>SUMPRODUCT(F22:F125,Z22:Z125)</f>
        <v>685838.35320504033</v>
      </c>
      <c r="AA136" s="256">
        <f>IF(AA21="kW",SUMPRODUCT(N22:N125,Q22:Q125,AA22:AA125),SUMPRODUCT(F22:F125,AA22:AA125))</f>
        <v>2665.9708620733709</v>
      </c>
      <c r="AB136" s="256">
        <f>IF(AB21="kW",SUMPRODUCT(N22:N125,Q22:Q125,AB22:AB125),SUMPRODUCT(F22:F125,AB22:AB125))</f>
        <v>0</v>
      </c>
      <c r="AC136" s="256">
        <f>IF(AC21="kW",SUMPRODUCT(N22:N125,Q22:Q125,AC22:AC125),SUMPRODUCT(F22:F125, AC22:AC125))</f>
        <v>0</v>
      </c>
      <c r="AD136" s="256">
        <f>IF(AD21="kW",SUMPRODUCT(N22:N125,Q22:Q125,AD22:AD125),SUMPRODUCT(F22:F125, AD22:AD125))</f>
        <v>0</v>
      </c>
      <c r="AE136" s="256">
        <f>IF(AE21="kW",SUMPRODUCT(N22:N125,Q22:Q125,AE22:AE125),SUMPRODUCT(F22:F125,AE22:AE125))</f>
        <v>0</v>
      </c>
      <c r="AF136" s="256">
        <f>IF(AF21="kW",SUMPRODUCT(N22:N125,Q22:Q125,AF22:AF125),SUMPRODUCT(F22:F125,AF22:AF125))</f>
        <v>0</v>
      </c>
      <c r="AG136" s="256">
        <f>IF(AG21="kW",SUMPRODUCT(N22:N125,Q22:Q125,AG22:AG125),SUMPRODUCT(F22:F125,AG22:AG125))</f>
        <v>0</v>
      </c>
      <c r="AH136" s="256">
        <f>IF(AH21="kW",SUMPRODUCT(N22:N125,Q22:Q125,AH22:AH125),SUMPRODUCT(F22:F125,AH22:AH125))</f>
        <v>0</v>
      </c>
      <c r="AI136" s="256">
        <f>IF(AI21="kW",SUMPRODUCT(N22:N125,Q22:Q125,AI22:AI125),SUMPRODUCT(F22:F125,AI22:AI125))</f>
        <v>0</v>
      </c>
      <c r="AJ136" s="256">
        <f>IF(AJ21="kW",SUMPRODUCT(N22:N125,Q22:Q125,AJ22:AJ125),SUMPRODUCT(F22:F125,AJ22:AJ125))</f>
        <v>0</v>
      </c>
      <c r="AK136" s="256">
        <f>IF(AK21="kW",SUMPRODUCT(N22:N125,Q22:Q125,AK22:AK125),SUMPRODUCT(F22:F125,AK22:AK125))</f>
        <v>0</v>
      </c>
      <c r="AL136" s="256">
        <f>IF(AL21="kW",SUMPRODUCT(N22:N125,Q22:Q125,AL22:AL125),SUMPRODUCT(F22:F125,AL22:AL125))</f>
        <v>0</v>
      </c>
      <c r="AM136" s="300"/>
    </row>
    <row r="137" spans="1:40" s="248" customFormat="1" ht="15">
      <c r="A137" s="459"/>
      <c r="B137" s="315" t="s">
        <v>217</v>
      </c>
      <c r="C137" s="316"/>
      <c r="D137" s="245"/>
      <c r="E137" s="245"/>
      <c r="F137" s="245"/>
      <c r="G137" s="245"/>
      <c r="H137" s="245"/>
      <c r="I137" s="245"/>
      <c r="J137" s="245"/>
      <c r="K137" s="245"/>
      <c r="L137" s="245"/>
      <c r="M137" s="245"/>
      <c r="N137" s="245"/>
      <c r="O137" s="317"/>
      <c r="P137" s="245"/>
      <c r="Q137" s="245"/>
      <c r="R137" s="245"/>
      <c r="S137" s="269"/>
      <c r="V137" s="245"/>
      <c r="W137" s="245"/>
      <c r="Y137" s="256">
        <f>SUMPRODUCT(G22:G125,Y22:Y125)</f>
        <v>836030.45886440261</v>
      </c>
      <c r="Z137" s="256">
        <f>SUMPRODUCT(G22:G125,Z22:Z125)</f>
        <v>582693.97585748101</v>
      </c>
      <c r="AA137" s="256">
        <f>IF(AA21="kW",SUMPRODUCT(N22:N125,R22:R125,AA22:AA125),SUMPRODUCT(G22:G125,AA22:AA125))</f>
        <v>2665.9708620733709</v>
      </c>
      <c r="AB137" s="256">
        <f>IF(AB21="kW",SUMPRODUCT(N22:N125,R22:R125,AB22:AB125),SUMPRODUCT(G22:G125,AB22:AB125))</f>
        <v>0</v>
      </c>
      <c r="AC137" s="256">
        <f>IF(AC21="kW",SUMPRODUCT(N22:N125,R22:R125,AC22:AC125),SUMPRODUCT(G22:G125, AC22:AC125))</f>
        <v>0</v>
      </c>
      <c r="AD137" s="256">
        <f>IF(AD21="kW",SUMPRODUCT(N22:N125,R22:R125,AD22:AD125),SUMPRODUCT(G22:G125, AD22:AD125))</f>
        <v>0</v>
      </c>
      <c r="AE137" s="256">
        <f>IF(AE21="kW",SUMPRODUCT(N22:N125,R22:R125,AE22:AE125),SUMPRODUCT(G22:G125,AE22:AE125))</f>
        <v>0</v>
      </c>
      <c r="AF137" s="256">
        <f>IF(AF21="kW",SUMPRODUCT(N22:N125,R22:R125,AF22:AF125),SUMPRODUCT(G22:G125,AF22:AF125))</f>
        <v>0</v>
      </c>
      <c r="AG137" s="256">
        <f>IF(AG21="kW",SUMPRODUCT(N22:N125,R22:R125,AG22:AG125),SUMPRODUCT(G22:G125,AG22:AG125))</f>
        <v>0</v>
      </c>
      <c r="AH137" s="256">
        <f>IF(AH21="kW",SUMPRODUCT(N22:N125,R22:R125,AH22:AH125),SUMPRODUCT(G22:G125,AH22:AH125))</f>
        <v>0</v>
      </c>
      <c r="AI137" s="256">
        <f>IF(AI21="kW",SUMPRODUCT(N22:N125,R22:R125,AI22:AI125),SUMPRODUCT(G22:G125,AI22:AI125))</f>
        <v>0</v>
      </c>
      <c r="AJ137" s="256">
        <f>IF(AJ21="kW",SUMPRODUCT(N22:N125,R22:R125,AJ22:AJ125),SUMPRODUCT(G22:G125,AJ22:AJ125))</f>
        <v>0</v>
      </c>
      <c r="AK137" s="256">
        <f>IF(AK21="kW",SUMPRODUCT(N22:N125,R22:R125,AK22:AK125),SUMPRODUCT(G22:G125,AK22:AK125))</f>
        <v>0</v>
      </c>
      <c r="AL137" s="256">
        <f>IF(AL21="kW",SUMPRODUCT(N22:N125,R22:R125,AL22:AL125),SUMPRODUCT(G22:G125,AL22:AL125))</f>
        <v>0</v>
      </c>
      <c r="AM137" s="300"/>
    </row>
    <row r="138" spans="1:40" s="248" customFormat="1" ht="15">
      <c r="A138" s="459"/>
      <c r="B138" s="315" t="s">
        <v>218</v>
      </c>
      <c r="C138" s="316"/>
      <c r="D138" s="245"/>
      <c r="E138" s="245"/>
      <c r="F138" s="245"/>
      <c r="G138" s="245"/>
      <c r="H138" s="245"/>
      <c r="I138" s="245"/>
      <c r="J138" s="245"/>
      <c r="K138" s="245"/>
      <c r="L138" s="245"/>
      <c r="M138" s="245"/>
      <c r="N138" s="245"/>
      <c r="O138" s="317"/>
      <c r="P138" s="245"/>
      <c r="Q138" s="245"/>
      <c r="R138" s="245"/>
      <c r="S138" s="269"/>
      <c r="V138" s="245"/>
      <c r="W138" s="245"/>
      <c r="Y138" s="256">
        <f>SUMPRODUCT(H22:H125,Y22:Y125)</f>
        <v>760087.98788053554</v>
      </c>
      <c r="Z138" s="256">
        <f>SUMPRODUCT(H22:H125,Z22:Z125)</f>
        <v>582693.97585748101</v>
      </c>
      <c r="AA138" s="256">
        <f>IF(AA21="kW",SUMPRODUCT(N22:N125,S22:S125,AA22:AA125),SUMPRODUCT(H22:H125,AA22:AA125))</f>
        <v>2665.9708620733709</v>
      </c>
      <c r="AB138" s="256">
        <f>IF(AB21="kW",SUMPRODUCT(N22:N125,S22:S125,AB22:AB125),SUMPRODUCT(H22:H125,AB22:AB125))</f>
        <v>0</v>
      </c>
      <c r="AC138" s="256">
        <f>IF(AC21="kW",SUMPRODUCT(N22:N125,S22:S125,AC22:AC125),SUMPRODUCT(H22:H125, AC22:AC125))</f>
        <v>0</v>
      </c>
      <c r="AD138" s="256">
        <f>IF(AD21="kW",SUMPRODUCT(N22:N125,S22:S125,AD22:AD125),SUMPRODUCT(H22:H125, AD22:AD125))</f>
        <v>0</v>
      </c>
      <c r="AE138" s="256">
        <f>IF(AE21="kW",SUMPRODUCT(N22:N125,S22:S125,AE22:AE125),SUMPRODUCT(H22:H125,AE22:AE125))</f>
        <v>0</v>
      </c>
      <c r="AF138" s="256">
        <f>IF(AF21="kW",SUMPRODUCT(N22:N125,S22:S125,AF22:AF125),SUMPRODUCT(H22:H125,AF22:AF125))</f>
        <v>0</v>
      </c>
      <c r="AG138" s="256">
        <f>IF(AG21="kW",SUMPRODUCT(N22:N125,S22:S125,AG22:AG125),SUMPRODUCT(H22:H125,AG22:AG125))</f>
        <v>0</v>
      </c>
      <c r="AH138" s="256">
        <f>IF(AH21="kW",SUMPRODUCT(N22:N125,S22:S125,AH22:AH125),SUMPRODUCT(H22:H125,AH22:AH125))</f>
        <v>0</v>
      </c>
      <c r="AI138" s="256">
        <f>IF(AI21="kW",SUMPRODUCT(N22:N125,S22:S125,AI22:AI125),SUMPRODUCT(H22:H125,AI22:AI125))</f>
        <v>0</v>
      </c>
      <c r="AJ138" s="256">
        <f>IF(AJ21="kW",SUMPRODUCT(N22:N125,S22:S125,AJ22:AJ125),SUMPRODUCT(H22:H125,AJ22:AJ125))</f>
        <v>0</v>
      </c>
      <c r="AK138" s="256">
        <f>IF(AK21="kW",SUMPRODUCT(N22:N125,S22:S125,AK22:AK125),SUMPRODUCT(H22:H125,AK22:AK125))</f>
        <v>0</v>
      </c>
      <c r="AL138" s="256">
        <f>IF(AL21="kW",SUMPRODUCT(N22:N125,S22:S125,AL22:AL125),SUMPRODUCT(H22:H125,AL22:AL125))</f>
        <v>0</v>
      </c>
      <c r="AM138" s="300"/>
    </row>
    <row r="139" spans="1:40" s="248" customFormat="1" ht="15">
      <c r="A139" s="459"/>
      <c r="B139" s="315" t="s">
        <v>219</v>
      </c>
      <c r="C139" s="316"/>
      <c r="D139" s="245"/>
      <c r="E139" s="245"/>
      <c r="F139" s="245"/>
      <c r="G139" s="245"/>
      <c r="H139" s="245"/>
      <c r="I139" s="245"/>
      <c r="J139" s="245"/>
      <c r="K139" s="245"/>
      <c r="L139" s="245"/>
      <c r="M139" s="245"/>
      <c r="N139" s="245"/>
      <c r="O139" s="317"/>
      <c r="P139" s="245"/>
      <c r="Q139" s="245"/>
      <c r="R139" s="245"/>
      <c r="S139" s="269"/>
      <c r="V139" s="245"/>
      <c r="W139" s="245"/>
      <c r="Y139" s="256">
        <f>SUMPRODUCT(I22:I125,Y22:Y125)</f>
        <v>638664.05450032733</v>
      </c>
      <c r="Z139" s="256">
        <f>SUMPRODUCT(I22:I125,Z22:Z125)</f>
        <v>582257.60942637105</v>
      </c>
      <c r="AA139" s="256">
        <f>IF(AA21="kW",SUMPRODUCT(N22:N125,T22:T125,AA22:AA125),SUMPRODUCT(I22:I125,AA22:AA125))</f>
        <v>2665.9708620733709</v>
      </c>
      <c r="AB139" s="256">
        <f>IF(AB21="kW",SUMPRODUCT(N22:N125,T22:T125,AB22:AB125),SUMPRODUCT(I22:I125,AB22:AB125))</f>
        <v>0</v>
      </c>
      <c r="AC139" s="256">
        <f>IF(AC21="kW",SUMPRODUCT(N22:N125,T22:T125,AC22:AC125),SUMPRODUCT(I22:I125, AC22:AC125))</f>
        <v>0</v>
      </c>
      <c r="AD139" s="256">
        <f>IF(AD21="kW",SUMPRODUCT(N22:N125,T22:T125,AD22:AD125),SUMPRODUCT(I22:I125, AD22:AD125))</f>
        <v>0</v>
      </c>
      <c r="AE139" s="256">
        <f>IF(AE21="kW",SUMPRODUCT(N22:N125,T22:T125,AE22:AE125),SUMPRODUCT(I22:I125,AE22:AE125))</f>
        <v>0</v>
      </c>
      <c r="AF139" s="256">
        <f>IF(AF21="kW",SUMPRODUCT(N22:N125,T22:T125,AF22:AF125),SUMPRODUCT(I22:I125,AF22:AF125))</f>
        <v>0</v>
      </c>
      <c r="AG139" s="256">
        <f>IF(AG21="kW",SUMPRODUCT(N22:N125,T22:T125,AG22:AG125),SUMPRODUCT(I22:I125,AG22:AG125))</f>
        <v>0</v>
      </c>
      <c r="AH139" s="256">
        <f>IF(AH21="kW",SUMPRODUCT(N22:N125,T22:T125,AH22:AH125),SUMPRODUCT(I22:I125,AH22:AH125))</f>
        <v>0</v>
      </c>
      <c r="AI139" s="256">
        <f>IF(AI21="kW",SUMPRODUCT(N22:N125,T22:T125,AI22:AI125),SUMPRODUCT(I22:I125,AI22:AI125))</f>
        <v>0</v>
      </c>
      <c r="AJ139" s="256">
        <f>IF(AJ21="kW",SUMPRODUCT(N22:N125,T22:T125,AJ22:AJ125),SUMPRODUCT(I22:I125,AJ22:AJ125))</f>
        <v>0</v>
      </c>
      <c r="AK139" s="256">
        <f>IF(AK21="kW",SUMPRODUCT(N22:N125,T22:T125,AK22:AK125),SUMPRODUCT(I22:I125,AK22:AK125))</f>
        <v>0</v>
      </c>
      <c r="AL139" s="256">
        <f>IF(AL21="kW",SUMPRODUCT(N22:N125,T22:T125,AL22:AL125),SUMPRODUCT(I22:I125,AL22:AL125))</f>
        <v>0</v>
      </c>
      <c r="AM139" s="300"/>
    </row>
    <row r="140" spans="1:40" s="248" customFormat="1" ht="15">
      <c r="A140" s="459"/>
      <c r="B140" s="315" t="s">
        <v>220</v>
      </c>
      <c r="C140" s="316"/>
      <c r="O140" s="317"/>
      <c r="S140" s="269"/>
      <c r="Y140" s="256">
        <f>SUMPRODUCT(J22:J125,Y22:Y125)</f>
        <v>549381.06430817582</v>
      </c>
      <c r="Z140" s="256">
        <f>SUMPRODUCT(J22:J125,Z22:Z125)</f>
        <v>201653.8439286213</v>
      </c>
      <c r="AA140" s="256">
        <f>IF(AA21="kW",SUMPRODUCT(N22:N125,U22:U125,AA22:AA125),SUMPRODUCT(J22:J125,AA22:AA125))</f>
        <v>2665.9708620733709</v>
      </c>
      <c r="AB140" s="256">
        <f>IF(AB21="kW",SUMPRODUCT(N22:N125,U22:U125,AB22:AB125),SUMPRODUCT(J22:J125,AB22:AB125))</f>
        <v>0</v>
      </c>
      <c r="AC140" s="256">
        <f>IF(AC21="kW",SUMPRODUCT(N22:N125,U22:U125,AC22:AC125),SUMPRODUCT(J22:J125, AC22:AC125))</f>
        <v>0</v>
      </c>
      <c r="AD140" s="256">
        <f>IF(AD21="kW",SUMPRODUCT(N22:N125,U22:U125,AD22:AD125),SUMPRODUCT(J22:J125, AD22:AD125))</f>
        <v>0</v>
      </c>
      <c r="AE140" s="256">
        <f>IF(AE21="kW",SUMPRODUCT(N22:N125,U22:U125,AE22:AE125),SUMPRODUCT(J22:J125,AE22:AE125))</f>
        <v>0</v>
      </c>
      <c r="AF140" s="256">
        <f>IF(AF21="kW",SUMPRODUCT(N22:N125,U22:U125,AF22:AF125),SUMPRODUCT(J22:J125,AF22:AF125))</f>
        <v>0</v>
      </c>
      <c r="AG140" s="256">
        <f>IF(AG21="kW",SUMPRODUCT(N22:N125,U22:U125,AG22:AG125),SUMPRODUCT(J22:J125,AG22:AG125))</f>
        <v>0</v>
      </c>
      <c r="AH140" s="256">
        <f>IF(AH21="kW",SUMPRODUCT(N22:N125,U22:U125,AH22:AH125),SUMPRODUCT(J22:J125,AH22:AH125))</f>
        <v>0</v>
      </c>
      <c r="AI140" s="256">
        <f>IF(AI21="kW",SUMPRODUCT(N22:N125,U22:U125,AI22:AI125),SUMPRODUCT(J22:J125,AI22:AI125))</f>
        <v>0</v>
      </c>
      <c r="AJ140" s="256">
        <f>IF(AJ21="kW",SUMPRODUCT(N22:N125,U22:U125,AJ22:AJ125),SUMPRODUCT(J22:J125,AJ22:AJ125))</f>
        <v>0</v>
      </c>
      <c r="AK140" s="256">
        <f>IF(AK21="kW",SUMPRODUCT(N22:N125,U22:U125,AK22:AK125),SUMPRODUCT(J22:J125,AK22:AK125))</f>
        <v>0</v>
      </c>
      <c r="AL140" s="256">
        <f>IF(AL21="kW",SUMPRODUCT(N22:N125,U22:U125,AL22:AL125),SUMPRODUCT(J22:J125,AL22:AL125))</f>
        <v>0</v>
      </c>
      <c r="AM140" s="300"/>
    </row>
    <row r="141" spans="1:40" s="248" customFormat="1" ht="15">
      <c r="A141" s="459"/>
      <c r="B141" s="315" t="s">
        <v>221</v>
      </c>
      <c r="C141" s="316"/>
      <c r="D141" s="299"/>
      <c r="E141" s="299"/>
      <c r="F141" s="299"/>
      <c r="G141" s="299"/>
      <c r="H141" s="299"/>
      <c r="I141" s="299"/>
      <c r="J141" s="299"/>
      <c r="K141" s="299"/>
      <c r="L141" s="299"/>
      <c r="M141" s="299"/>
      <c r="N141" s="299"/>
      <c r="P141" s="245"/>
      <c r="Q141" s="245"/>
      <c r="S141" s="269"/>
      <c r="V141" s="317"/>
      <c r="W141" s="317"/>
      <c r="Y141" s="256">
        <f>SUMPRODUCT(K22:K125,Y22:Y125)</f>
        <v>567938.09671486006</v>
      </c>
      <c r="Z141" s="256">
        <f>SUMPRODUCT(K22:K125,Z22:Z125)</f>
        <v>199852.40166559702</v>
      </c>
      <c r="AA141" s="256">
        <f>IF(AA21="kW",SUMPRODUCT(N22:N125,V22:V125,AA22:AA125),SUMPRODUCT(K22:K125,AA22:AA125))</f>
        <v>2668.9000421506198</v>
      </c>
      <c r="AB141" s="256">
        <f>IF(AB21="kW",SUMPRODUCT(N22:N125,V22:V125,AB22:AB125),SUMPRODUCT(K22:K125,AB22:AB125))</f>
        <v>0</v>
      </c>
      <c r="AC141" s="256">
        <f>IF(AC21="kW",SUMPRODUCT(N22:N125,V22:V125,AC22:AC125),SUMPRODUCT(K22:K125, AC22:AC125))</f>
        <v>0</v>
      </c>
      <c r="AD141" s="256">
        <f>IF(AD21="kW",SUMPRODUCT(N22:N125,V22:V125,AD22:AD125),SUMPRODUCT(K22:K125, AD22:AD125))</f>
        <v>0</v>
      </c>
      <c r="AE141" s="256">
        <f>IF(AE21="kW",SUMPRODUCT(N22:N125,V22:V125,AE22:AE125),SUMPRODUCT(K22:K125,AE22:AE125))</f>
        <v>0</v>
      </c>
      <c r="AF141" s="256">
        <f>IF(AF21="kW",SUMPRODUCT(N22:N125,V22:V125,AF22:AF125),SUMPRODUCT(K22:K125,AF22:AF125))</f>
        <v>0</v>
      </c>
      <c r="AG141" s="256">
        <f>IF(AG21="kW",SUMPRODUCT(N22:N125,V22:V125,AG22:AG125),SUMPRODUCT(K22:K125,AG22:AG125))</f>
        <v>0</v>
      </c>
      <c r="AH141" s="256">
        <f>IF(AH21="kW",SUMPRODUCT(N22:N125,V22:V125,AH22:AH125),SUMPRODUCT(K22:K125,AH22:AH125))</f>
        <v>0</v>
      </c>
      <c r="AI141" s="256">
        <f>IF(AI21="kW",SUMPRODUCT(N22:N125,V22:V125,AI22:AI125),SUMPRODUCT(K22:K125,AI22:AI125))</f>
        <v>0</v>
      </c>
      <c r="AJ141" s="256">
        <f>IF(AJ21="kW",SUMPRODUCT(N22:N125,V22:V125,AJ22:AJ125),SUMPRODUCT(K22:K125,AJ22:AJ125))</f>
        <v>0</v>
      </c>
      <c r="AK141" s="256">
        <f>IF(AK21="kW",SUMPRODUCT(N22:N125,V22:V125,AK22:AK125),SUMPRODUCT(K22:K125,AK22:AK125))</f>
        <v>0</v>
      </c>
      <c r="AL141" s="256">
        <f>IF(AL21="kW",SUMPRODUCT(N22:N125,V22:V125,AL22:AL125),SUMPRODUCT(K22:K125,AL22:AL125))</f>
        <v>0</v>
      </c>
      <c r="AM141" s="300"/>
    </row>
    <row r="142" spans="1:40" s="248" customFormat="1" ht="15">
      <c r="A142" s="459"/>
      <c r="B142" s="315" t="s">
        <v>222</v>
      </c>
      <c r="C142" s="316"/>
      <c r="D142" s="299"/>
      <c r="E142" s="299"/>
      <c r="F142" s="299"/>
      <c r="G142" s="299"/>
      <c r="H142" s="299"/>
      <c r="I142" s="299"/>
      <c r="J142" s="299"/>
      <c r="K142" s="299"/>
      <c r="L142" s="299"/>
      <c r="M142" s="299"/>
      <c r="N142" s="299"/>
      <c r="O142" s="317"/>
      <c r="P142" s="245"/>
      <c r="Q142" s="245"/>
      <c r="S142" s="269"/>
      <c r="V142" s="317"/>
      <c r="W142" s="317"/>
      <c r="Y142" s="256">
        <f>SUMPRODUCT(L22:L125,Y22:Y125)</f>
        <v>641482.72122483305</v>
      </c>
      <c r="Z142" s="256">
        <f>SUMPRODUCT(L22:L125,Z22:Z125)</f>
        <v>190875.19950342702</v>
      </c>
      <c r="AA142" s="256">
        <f>IF(AA21="kW",SUMPRODUCT(N22:N125,W22:W125,AA22:AA125),SUMPRODUCT(L22:L125,AA22:AA125))</f>
        <v>2438.0354999547826</v>
      </c>
      <c r="AB142" s="256">
        <f>IF(AB21="kW",SUMPRODUCT(N22:N125,W22:W125,AB22:AB125),SUMPRODUCT(L22:L125,AB22:AB125))</f>
        <v>0</v>
      </c>
      <c r="AC142" s="256">
        <f>IF(AC21="kW",SUMPRODUCT(N22:N125,W22:W125,AC22:AC125),SUMPRODUCT(L22:L125, AC22:AC125))</f>
        <v>0</v>
      </c>
      <c r="AD142" s="256">
        <f>IF(AD21="kW",SUMPRODUCT(N22:N125,W22:W125,AD22:AD125),SUMPRODUCT(L22:L125, AD22:AD125))</f>
        <v>0</v>
      </c>
      <c r="AE142" s="256">
        <f>IF(AE21="kW",SUMPRODUCT(N22:N125,W22:W125,AE22:AE125),SUMPRODUCT(L22:L125,AE22:AE125))</f>
        <v>0</v>
      </c>
      <c r="AF142" s="256">
        <f>IF(AF21="kW",SUMPRODUCT(N22:N125,W22:W125,AF22:AF125),SUMPRODUCT(L22:L125,AF22:AF125))</f>
        <v>0</v>
      </c>
      <c r="AG142" s="256">
        <f>IF(AG21="kW",SUMPRODUCT(N22:N125,W22:W125,AG22:AG125),SUMPRODUCT(L22:L125,AG22:AG125))</f>
        <v>0</v>
      </c>
      <c r="AH142" s="256">
        <f>IF(AH21="kW",SUMPRODUCT(N22:N125,W22:W125,AH22:AH125),SUMPRODUCT(L22:L125,AH22:AH125))</f>
        <v>0</v>
      </c>
      <c r="AI142" s="256">
        <f>IF(AI21="kW",SUMPRODUCT(N22:N125,W22:W125,AI22:AI125),SUMPRODUCT(L22:L125,AI22:AI125))</f>
        <v>0</v>
      </c>
      <c r="AJ142" s="256">
        <f>IF(AJ21="kW",SUMPRODUCT(N22:N125,W22:W125,AJ22:AJ125),SUMPRODUCT(L22:L125,AJ22:AJ125))</f>
        <v>0</v>
      </c>
      <c r="AK142" s="256">
        <f>IF(AK21="kW",SUMPRODUCT(N22:N125,W22:W125,AK22:AK125),SUMPRODUCT(L22:L125,AK22:AK125))</f>
        <v>0</v>
      </c>
      <c r="AL142" s="256">
        <f>IF(AL21="kW",SUMPRODUCT(N22:N125,W22:W125,AL22:AL125),SUMPRODUCT(L22:L125,AL22:AL125))</f>
        <v>0</v>
      </c>
      <c r="AM142" s="300"/>
    </row>
    <row r="143" spans="1:40" ht="15">
      <c r="B143" s="318" t="s">
        <v>223</v>
      </c>
      <c r="C143" s="319"/>
      <c r="D143" s="320"/>
      <c r="E143" s="320"/>
      <c r="F143" s="320"/>
      <c r="G143" s="320"/>
      <c r="H143" s="320"/>
      <c r="I143" s="320"/>
      <c r="J143" s="320"/>
      <c r="K143" s="320"/>
      <c r="L143" s="320"/>
      <c r="M143" s="320"/>
      <c r="N143" s="320"/>
      <c r="O143" s="321"/>
      <c r="P143" s="322"/>
      <c r="Q143" s="323"/>
      <c r="R143" s="321"/>
      <c r="S143" s="324"/>
      <c r="T143" s="325"/>
      <c r="U143" s="325"/>
      <c r="V143" s="321"/>
      <c r="W143" s="321"/>
      <c r="X143" s="325"/>
      <c r="Y143" s="290">
        <f>SUMPRODUCT(M22:M125,Y22:Y125)</f>
        <v>420745.44474988984</v>
      </c>
      <c r="Z143" s="290">
        <f>SUMPRODUCT(M22:M125,Z22:Z125)</f>
        <v>190875.19950342702</v>
      </c>
      <c r="AA143" s="290">
        <f>IF(AA21="kW",SUMPRODUCT(N22:N125,X22:X125,AA22:AA125),SUMPRODUCT(M22:M125,AA22:AA125))</f>
        <v>2438.0354999547826</v>
      </c>
      <c r="AB143" s="290">
        <f>IF(AB21="kW",SUMPRODUCT(N22:N125,X22:X125,AB22:AB125),SUMPRODUCT(M22:M125, AB22:AB125))</f>
        <v>0</v>
      </c>
      <c r="AC143" s="290">
        <f>IF(AC21="kW",SUMPRODUCT(N22:N125,X22:X125,AC22:AC125),SUMPRODUCT(M22:M125, AC22:AC125))</f>
        <v>0</v>
      </c>
      <c r="AD143" s="290">
        <f>IF(AD21="kW",SUMPRODUCT(N22:N125,X22:X125,AD22:AD125),SUMPRODUCT(M22:M125, AD22:AD125))</f>
        <v>0</v>
      </c>
      <c r="AE143" s="290">
        <f>IF(AE21="kW",SUMPRODUCT(N22:N125,X22:X125, AE22:AE125),SUMPRODUCT(M22:M125,AE22:AE125))</f>
        <v>0</v>
      </c>
      <c r="AF143" s="290">
        <f>IF(AF21="kW",SUMPRODUCT(N22:N125,X22:X125, AF22:AF125),SUMPRODUCT(M22:M125,AF22:AF125))</f>
        <v>0</v>
      </c>
      <c r="AG143" s="290">
        <f>IF(AG21="kW",SUMPRODUCT(N22:N125,X22:X125, AG22:AG125),SUMPRODUCT(M22:M125,AG22:AG125))</f>
        <v>0</v>
      </c>
      <c r="AH143" s="290">
        <f>IF(AH21="kW",SUMPRODUCT(N22:N125,X22:X125, AH22:AH125),SUMPRODUCT(M22:M125,AH22:AH125))</f>
        <v>0</v>
      </c>
      <c r="AI143" s="290">
        <f>IF(AI21="kW",SUMPRODUCT(N22:N125,X22:X125, AI22:AI125),SUMPRODUCT(M22:M125,AI22:AI125))</f>
        <v>0</v>
      </c>
      <c r="AJ143" s="290">
        <f>IF(AJ21="kW",SUMPRODUCT(N22:N125,X22:X125, AJ22:AJ125),SUMPRODUCT(M22:M125,AJ22:AJ125))</f>
        <v>0</v>
      </c>
      <c r="AK143" s="290">
        <f>IF(AK21="kW",SUMPRODUCT(N22:N125,X22:X125, AK22:AK125),SUMPRODUCT(M22:M125,AK22:AK125))</f>
        <v>0</v>
      </c>
      <c r="AL143" s="290">
        <f>IF(AL21="kW",SUMPRODUCT(N22:N125,X22:X125, AL22:AL125),SUMPRODUCT(M22:M125,AL22:AL125))</f>
        <v>0</v>
      </c>
      <c r="AM143" s="326"/>
      <c r="AN143" s="327"/>
    </row>
    <row r="144" spans="1:40" ht="21.75" customHeight="1">
      <c r="B144" s="328" t="s">
        <v>585</v>
      </c>
      <c r="C144" s="329"/>
      <c r="D144" s="330"/>
      <c r="E144" s="330"/>
      <c r="F144" s="330"/>
      <c r="G144" s="330"/>
      <c r="H144" s="330"/>
      <c r="I144" s="330"/>
      <c r="J144" s="330"/>
      <c r="K144" s="330"/>
      <c r="L144" s="330"/>
      <c r="M144" s="330"/>
      <c r="N144" s="330"/>
      <c r="O144" s="330"/>
      <c r="P144" s="330"/>
      <c r="Q144" s="330"/>
      <c r="R144" s="330"/>
      <c r="S144" s="331"/>
      <c r="T144" s="332"/>
      <c r="U144" s="330"/>
      <c r="V144" s="330"/>
      <c r="W144" s="330"/>
      <c r="X144" s="330"/>
      <c r="Y144" s="333"/>
      <c r="Z144" s="333"/>
      <c r="AA144" s="333"/>
      <c r="AB144" s="333"/>
      <c r="AC144" s="333"/>
      <c r="AD144" s="333"/>
      <c r="AE144" s="333"/>
      <c r="AF144" s="333"/>
      <c r="AG144" s="333"/>
      <c r="AH144" s="333"/>
      <c r="AI144" s="333"/>
      <c r="AJ144" s="333"/>
      <c r="AK144" s="333"/>
      <c r="AL144" s="333"/>
      <c r="AM144" s="333"/>
      <c r="AN144" s="327"/>
    </row>
    <row r="146" spans="1:39" ht="15.75">
      <c r="B146" s="246" t="s">
        <v>242</v>
      </c>
      <c r="C146" s="247"/>
      <c r="D146" s="516" t="s">
        <v>524</v>
      </c>
      <c r="F146" s="516"/>
      <c r="O146" s="247"/>
      <c r="Y146" s="236"/>
      <c r="Z146" s="234"/>
      <c r="AA146" s="234"/>
      <c r="AB146" s="234"/>
      <c r="AC146" s="234"/>
      <c r="AD146" s="234"/>
      <c r="AE146" s="234"/>
      <c r="AF146" s="234"/>
      <c r="AG146" s="234"/>
      <c r="AH146" s="234"/>
      <c r="AI146" s="234"/>
      <c r="AJ146" s="234"/>
      <c r="AK146" s="234"/>
      <c r="AL146" s="234"/>
      <c r="AM146" s="234"/>
    </row>
    <row r="147" spans="1:39" ht="34.5" customHeight="1">
      <c r="B147" s="756" t="s">
        <v>211</v>
      </c>
      <c r="C147" s="758" t="s">
        <v>33</v>
      </c>
      <c r="D147" s="249" t="s">
        <v>420</v>
      </c>
      <c r="E147" s="760" t="s">
        <v>209</v>
      </c>
      <c r="F147" s="761"/>
      <c r="G147" s="761"/>
      <c r="H147" s="761"/>
      <c r="I147" s="761"/>
      <c r="J147" s="761"/>
      <c r="K147" s="761"/>
      <c r="L147" s="761"/>
      <c r="M147" s="762"/>
      <c r="N147" s="766" t="s">
        <v>213</v>
      </c>
      <c r="O147" s="249" t="s">
        <v>421</v>
      </c>
      <c r="P147" s="760" t="s">
        <v>212</v>
      </c>
      <c r="Q147" s="761"/>
      <c r="R147" s="761"/>
      <c r="S147" s="761"/>
      <c r="T147" s="761"/>
      <c r="U147" s="761"/>
      <c r="V147" s="761"/>
      <c r="W147" s="761"/>
      <c r="X147" s="762"/>
      <c r="Y147" s="763" t="s">
        <v>243</v>
      </c>
      <c r="Z147" s="764"/>
      <c r="AA147" s="764"/>
      <c r="AB147" s="764"/>
      <c r="AC147" s="764"/>
      <c r="AD147" s="764"/>
      <c r="AE147" s="764"/>
      <c r="AF147" s="764"/>
      <c r="AG147" s="764"/>
      <c r="AH147" s="764"/>
      <c r="AI147" s="764"/>
      <c r="AJ147" s="764"/>
      <c r="AK147" s="764"/>
      <c r="AL147" s="764"/>
      <c r="AM147" s="765"/>
    </row>
    <row r="148" spans="1:39" ht="60.75" customHeight="1">
      <c r="B148" s="757"/>
      <c r="C148" s="759"/>
      <c r="D148" s="250">
        <v>2012</v>
      </c>
      <c r="E148" s="250">
        <v>2013</v>
      </c>
      <c r="F148" s="250">
        <v>2014</v>
      </c>
      <c r="G148" s="250">
        <v>2015</v>
      </c>
      <c r="H148" s="250">
        <v>2016</v>
      </c>
      <c r="I148" s="250">
        <v>2017</v>
      </c>
      <c r="J148" s="250">
        <v>2018</v>
      </c>
      <c r="K148" s="250">
        <v>2019</v>
      </c>
      <c r="L148" s="250">
        <v>2020</v>
      </c>
      <c r="M148" s="250">
        <v>2021</v>
      </c>
      <c r="N148" s="767"/>
      <c r="O148" s="250">
        <v>2012</v>
      </c>
      <c r="P148" s="250">
        <v>2013</v>
      </c>
      <c r="Q148" s="250">
        <v>2014</v>
      </c>
      <c r="R148" s="250">
        <v>2015</v>
      </c>
      <c r="S148" s="250">
        <v>2016</v>
      </c>
      <c r="T148" s="250">
        <v>2017</v>
      </c>
      <c r="U148" s="250">
        <v>2018</v>
      </c>
      <c r="V148" s="250">
        <v>2019</v>
      </c>
      <c r="W148" s="250">
        <v>2020</v>
      </c>
      <c r="X148" s="250">
        <v>2021</v>
      </c>
      <c r="Y148" s="250" t="str">
        <f>'1.  LRAMVA Summary'!D52</f>
        <v>Residential</v>
      </c>
      <c r="Z148" s="250" t="str">
        <f>'1.  LRAMVA Summary'!E52</f>
        <v>GS&lt;50 kW</v>
      </c>
      <c r="AA148" s="250" t="str">
        <f>'1.  LRAMVA Summary'!F52</f>
        <v>GS 50 to 4,999 kW</v>
      </c>
      <c r="AB148" s="250" t="str">
        <f>'1.  LRAMVA Summary'!G52</f>
        <v>Unmetered Scattered Load</v>
      </c>
      <c r="AC148" s="250" t="str">
        <f>'1.  LRAMVA Summary'!H52</f>
        <v>Sentinel Lighting</v>
      </c>
      <c r="AD148" s="250" t="str">
        <f>'1.  LRAMVA Summary'!I52</f>
        <v>Street Lighting</v>
      </c>
      <c r="AE148" s="250" t="str">
        <f>'1.  LRAMVA Summary'!J52</f>
        <v/>
      </c>
      <c r="AF148" s="250" t="str">
        <f>'1.  LRAMVA Summary'!K52</f>
        <v/>
      </c>
      <c r="AG148" s="250" t="str">
        <f>'1.  LRAMVA Summary'!L52</f>
        <v/>
      </c>
      <c r="AH148" s="250" t="str">
        <f>'1.  LRAMVA Summary'!M52</f>
        <v/>
      </c>
      <c r="AI148" s="250" t="str">
        <f>'1.  LRAMVA Summary'!N52</f>
        <v/>
      </c>
      <c r="AJ148" s="250" t="str">
        <f>'1.  LRAMVA Summary'!O52</f>
        <v/>
      </c>
      <c r="AK148" s="250" t="str">
        <f>'1.  LRAMVA Summary'!P52</f>
        <v/>
      </c>
      <c r="AL148" s="250" t="str">
        <f>'1.  LRAMVA Summary'!Q52</f>
        <v/>
      </c>
      <c r="AM148" s="252" t="str">
        <f>'1.  LRAMVA Summary'!R52</f>
        <v>Total</v>
      </c>
    </row>
    <row r="149" spans="1:39" ht="15.75" customHeight="1">
      <c r="A149" s="460"/>
      <c r="B149" s="253" t="s">
        <v>0</v>
      </c>
      <c r="C149" s="254"/>
      <c r="D149" s="254"/>
      <c r="E149" s="254"/>
      <c r="F149" s="254"/>
      <c r="G149" s="254"/>
      <c r="H149" s="254"/>
      <c r="I149" s="254"/>
      <c r="J149" s="254"/>
      <c r="K149" s="254"/>
      <c r="L149" s="254"/>
      <c r="M149" s="254"/>
      <c r="N149" s="255"/>
      <c r="O149" s="254"/>
      <c r="P149" s="254"/>
      <c r="Q149" s="254"/>
      <c r="R149" s="254"/>
      <c r="S149" s="254"/>
      <c r="T149" s="254"/>
      <c r="U149" s="254"/>
      <c r="V149" s="254"/>
      <c r="W149" s="254"/>
      <c r="X149" s="254"/>
      <c r="Y149" s="256" t="str">
        <f>'1.  LRAMVA Summary'!D53</f>
        <v>kWh</v>
      </c>
      <c r="Z149" s="256" t="str">
        <f>'1.  LRAMVA Summary'!E53</f>
        <v>kWh</v>
      </c>
      <c r="AA149" s="256" t="str">
        <f>'1.  LRAMVA Summary'!F53</f>
        <v>kW</v>
      </c>
      <c r="AB149" s="256" t="str">
        <f>'1.  LRAMVA Summary'!G53</f>
        <v>kWh</v>
      </c>
      <c r="AC149" s="256" t="str">
        <f>'1.  LRAMVA Summary'!H53</f>
        <v>kW</v>
      </c>
      <c r="AD149" s="256" t="str">
        <f>'1.  LRAMVA Summary'!I53</f>
        <v>kW</v>
      </c>
      <c r="AE149" s="256">
        <f>'1.  LRAMVA Summary'!J53</f>
        <v>0</v>
      </c>
      <c r="AF149" s="256">
        <f>'1.  LRAMVA Summary'!K53</f>
        <v>0</v>
      </c>
      <c r="AG149" s="256">
        <f>'1.  LRAMVA Summary'!L53</f>
        <v>0</v>
      </c>
      <c r="AH149" s="256">
        <f>'1.  LRAMVA Summary'!M53</f>
        <v>0</v>
      </c>
      <c r="AI149" s="256">
        <f>'1.  LRAMVA Summary'!N53</f>
        <v>0</v>
      </c>
      <c r="AJ149" s="256">
        <f>'1.  LRAMVA Summary'!O53</f>
        <v>0</v>
      </c>
      <c r="AK149" s="256">
        <f>'1.  LRAMVA Summary'!P53</f>
        <v>0</v>
      </c>
      <c r="AL149" s="256">
        <f>'1.  LRAMVA Summary'!Q53</f>
        <v>0</v>
      </c>
      <c r="AM149" s="334"/>
    </row>
    <row r="150" spans="1:39" ht="15" outlineLevel="1">
      <c r="A150" s="459">
        <v>1</v>
      </c>
      <c r="B150" s="259" t="s">
        <v>1</v>
      </c>
      <c r="C150" s="256" t="s">
        <v>25</v>
      </c>
      <c r="D150" s="260">
        <v>83035.718999999997</v>
      </c>
      <c r="E150" s="260">
        <v>83035.719447310126</v>
      </c>
      <c r="F150" s="260">
        <v>83035.719447310126</v>
      </c>
      <c r="G150" s="260">
        <v>82728.26428231012</v>
      </c>
      <c r="H150" s="260">
        <v>50227.643776774283</v>
      </c>
      <c r="I150" s="260">
        <v>0</v>
      </c>
      <c r="J150" s="260"/>
      <c r="K150" s="260"/>
      <c r="L150" s="260"/>
      <c r="M150" s="260"/>
      <c r="N150" s="256">
        <v>12</v>
      </c>
      <c r="O150" s="260">
        <v>12.363</v>
      </c>
      <c r="P150" s="260">
        <v>12.362847550785354</v>
      </c>
      <c r="Q150" s="260">
        <v>12.362847550785354</v>
      </c>
      <c r="R150" s="260">
        <v>12.01903581442299</v>
      </c>
      <c r="S150" s="260">
        <v>6.6039167081868486</v>
      </c>
      <c r="T150" s="260"/>
      <c r="U150" s="260"/>
      <c r="V150" s="260"/>
      <c r="W150" s="260"/>
      <c r="X150" s="260"/>
      <c r="Y150" s="367">
        <v>1</v>
      </c>
      <c r="Z150" s="367">
        <v>0</v>
      </c>
      <c r="AA150" s="367">
        <v>0</v>
      </c>
      <c r="AB150" s="367">
        <v>0</v>
      </c>
      <c r="AC150" s="367"/>
      <c r="AD150" s="367"/>
      <c r="AE150" s="367"/>
      <c r="AF150" s="367"/>
      <c r="AG150" s="367"/>
      <c r="AH150" s="367"/>
      <c r="AI150" s="367"/>
      <c r="AJ150" s="367"/>
      <c r="AK150" s="367"/>
      <c r="AL150" s="367"/>
      <c r="AM150" s="261">
        <f>SUM(Y150:AL150)</f>
        <v>1</v>
      </c>
    </row>
    <row r="151" spans="1:39" ht="15" outlineLevel="1">
      <c r="B151" s="259" t="s">
        <v>244</v>
      </c>
      <c r="C151" s="256" t="s">
        <v>163</v>
      </c>
      <c r="D151" s="260"/>
      <c r="E151" s="260"/>
      <c r="F151" s="260"/>
      <c r="G151" s="260"/>
      <c r="H151" s="260"/>
      <c r="I151" s="260"/>
      <c r="J151" s="260"/>
      <c r="K151" s="260"/>
      <c r="L151" s="260"/>
      <c r="M151" s="260"/>
      <c r="N151" s="419">
        <v>12</v>
      </c>
      <c r="O151" s="260">
        <v>0</v>
      </c>
      <c r="P151" s="260">
        <v>0</v>
      </c>
      <c r="Q151" s="260">
        <v>0</v>
      </c>
      <c r="R151" s="260">
        <v>0</v>
      </c>
      <c r="S151" s="260">
        <v>0</v>
      </c>
      <c r="T151" s="260"/>
      <c r="U151" s="260"/>
      <c r="V151" s="260"/>
      <c r="W151" s="260"/>
      <c r="X151" s="260"/>
      <c r="Y151" s="368">
        <v>1</v>
      </c>
      <c r="Z151" s="368">
        <v>0</v>
      </c>
      <c r="AA151" s="368">
        <v>0</v>
      </c>
      <c r="AB151" s="368">
        <v>0</v>
      </c>
      <c r="AC151" s="368">
        <f t="shared" ref="AC151:AL151" si="37">AC150</f>
        <v>0</v>
      </c>
      <c r="AD151" s="368">
        <f t="shared" si="37"/>
        <v>0</v>
      </c>
      <c r="AE151" s="368">
        <f t="shared" si="37"/>
        <v>0</v>
      </c>
      <c r="AF151" s="368">
        <f t="shared" si="37"/>
        <v>0</v>
      </c>
      <c r="AG151" s="368">
        <f t="shared" si="37"/>
        <v>0</v>
      </c>
      <c r="AH151" s="368">
        <f t="shared" si="37"/>
        <v>0</v>
      </c>
      <c r="AI151" s="368">
        <f t="shared" si="37"/>
        <v>0</v>
      </c>
      <c r="AJ151" s="368">
        <f t="shared" si="37"/>
        <v>0</v>
      </c>
      <c r="AK151" s="368">
        <f t="shared" si="37"/>
        <v>0</v>
      </c>
      <c r="AL151" s="368">
        <f t="shared" si="37"/>
        <v>0</v>
      </c>
      <c r="AM151" s="455"/>
    </row>
    <row r="152" spans="1:39" ht="15.75" outlineLevel="1">
      <c r="A152" s="461"/>
      <c r="B152" s="263"/>
      <c r="C152" s="264"/>
      <c r="D152" s="264"/>
      <c r="E152" s="264"/>
      <c r="F152" s="264"/>
      <c r="G152" s="264"/>
      <c r="H152" s="264"/>
      <c r="I152" s="264"/>
      <c r="J152" s="264"/>
      <c r="K152" s="264"/>
      <c r="L152" s="264"/>
      <c r="M152" s="264"/>
      <c r="N152" s="268"/>
      <c r="O152" s="264"/>
      <c r="P152" s="264"/>
      <c r="Q152" s="264"/>
      <c r="R152" s="264"/>
      <c r="S152" s="264"/>
      <c r="T152" s="264"/>
      <c r="U152" s="264"/>
      <c r="V152" s="264"/>
      <c r="W152" s="264"/>
      <c r="X152" s="264"/>
      <c r="Y152" s="369"/>
      <c r="Z152" s="370"/>
      <c r="AA152" s="370"/>
      <c r="AB152" s="370"/>
      <c r="AC152" s="370"/>
      <c r="AD152" s="370"/>
      <c r="AE152" s="370"/>
      <c r="AF152" s="370"/>
      <c r="AG152" s="370"/>
      <c r="AH152" s="370"/>
      <c r="AI152" s="370"/>
      <c r="AJ152" s="370"/>
      <c r="AK152" s="370"/>
      <c r="AL152" s="370"/>
      <c r="AM152" s="267"/>
    </row>
    <row r="153" spans="1:39" ht="15" outlineLevel="1">
      <c r="A153" s="459">
        <v>2</v>
      </c>
      <c r="B153" s="259" t="s">
        <v>2</v>
      </c>
      <c r="C153" s="256" t="s">
        <v>25</v>
      </c>
      <c r="D153" s="260">
        <v>21500.935000000001</v>
      </c>
      <c r="E153" s="260">
        <v>21500.934705839198</v>
      </c>
      <c r="F153" s="260">
        <v>21500.934705839198</v>
      </c>
      <c r="G153" s="260">
        <v>21484.418992906099</v>
      </c>
      <c r="H153" s="260">
        <v>0</v>
      </c>
      <c r="I153" s="260">
        <v>0</v>
      </c>
      <c r="J153" s="260"/>
      <c r="K153" s="260"/>
      <c r="L153" s="260"/>
      <c r="M153" s="260"/>
      <c r="N153" s="256">
        <v>12</v>
      </c>
      <c r="O153" s="260">
        <v>12.068</v>
      </c>
      <c r="P153" s="260">
        <v>12.06764124660091</v>
      </c>
      <c r="Q153" s="260">
        <v>12.06764124660091</v>
      </c>
      <c r="R153" s="260">
        <v>12.049172550715479</v>
      </c>
      <c r="S153" s="260">
        <v>0</v>
      </c>
      <c r="T153" s="260"/>
      <c r="U153" s="260"/>
      <c r="V153" s="260"/>
      <c r="W153" s="260"/>
      <c r="X153" s="260"/>
      <c r="Y153" s="367">
        <v>1</v>
      </c>
      <c r="Z153" s="367">
        <v>0</v>
      </c>
      <c r="AA153" s="367">
        <v>0</v>
      </c>
      <c r="AB153" s="367">
        <v>0</v>
      </c>
      <c r="AC153" s="367"/>
      <c r="AD153" s="367"/>
      <c r="AE153" s="367"/>
      <c r="AF153" s="367"/>
      <c r="AG153" s="367"/>
      <c r="AH153" s="367"/>
      <c r="AI153" s="367"/>
      <c r="AJ153" s="367"/>
      <c r="AK153" s="367"/>
      <c r="AL153" s="367"/>
      <c r="AM153" s="261">
        <f>SUM(Y153:AL153)</f>
        <v>1</v>
      </c>
    </row>
    <row r="154" spans="1:39" ht="15" outlineLevel="1">
      <c r="B154" s="259" t="s">
        <v>244</v>
      </c>
      <c r="C154" s="256" t="s">
        <v>163</v>
      </c>
      <c r="D154" s="260"/>
      <c r="E154" s="260"/>
      <c r="F154" s="260"/>
      <c r="G154" s="260"/>
      <c r="H154" s="260"/>
      <c r="I154" s="260"/>
      <c r="J154" s="260"/>
      <c r="K154" s="260"/>
      <c r="L154" s="260"/>
      <c r="M154" s="260"/>
      <c r="N154" s="419">
        <v>12</v>
      </c>
      <c r="O154" s="260">
        <v>0</v>
      </c>
      <c r="P154" s="260">
        <v>0</v>
      </c>
      <c r="Q154" s="260">
        <v>0</v>
      </c>
      <c r="R154" s="260">
        <v>0</v>
      </c>
      <c r="S154" s="260">
        <v>0</v>
      </c>
      <c r="T154" s="260"/>
      <c r="U154" s="260"/>
      <c r="V154" s="260"/>
      <c r="W154" s="260"/>
      <c r="X154" s="260"/>
      <c r="Y154" s="368">
        <v>1</v>
      </c>
      <c r="Z154" s="368">
        <v>0</v>
      </c>
      <c r="AA154" s="368">
        <v>0</v>
      </c>
      <c r="AB154" s="368">
        <v>0</v>
      </c>
      <c r="AC154" s="368">
        <f t="shared" ref="AC154:AL154" si="38">AC153</f>
        <v>0</v>
      </c>
      <c r="AD154" s="368">
        <f t="shared" si="38"/>
        <v>0</v>
      </c>
      <c r="AE154" s="368">
        <f t="shared" si="38"/>
        <v>0</v>
      </c>
      <c r="AF154" s="368">
        <f t="shared" si="38"/>
        <v>0</v>
      </c>
      <c r="AG154" s="368">
        <f t="shared" si="38"/>
        <v>0</v>
      </c>
      <c r="AH154" s="368">
        <f t="shared" si="38"/>
        <v>0</v>
      </c>
      <c r="AI154" s="368">
        <f t="shared" si="38"/>
        <v>0</v>
      </c>
      <c r="AJ154" s="368">
        <f t="shared" si="38"/>
        <v>0</v>
      </c>
      <c r="AK154" s="368">
        <f t="shared" si="38"/>
        <v>0</v>
      </c>
      <c r="AL154" s="368">
        <f t="shared" si="38"/>
        <v>0</v>
      </c>
      <c r="AM154" s="455"/>
    </row>
    <row r="155" spans="1:39" ht="15.75" outlineLevel="1">
      <c r="A155" s="461"/>
      <c r="B155" s="263"/>
      <c r="C155" s="264"/>
      <c r="D155" s="269"/>
      <c r="E155" s="269"/>
      <c r="F155" s="269"/>
      <c r="G155" s="269"/>
      <c r="H155" s="269"/>
      <c r="I155" s="269"/>
      <c r="J155" s="269"/>
      <c r="K155" s="269"/>
      <c r="L155" s="269"/>
      <c r="M155" s="269"/>
      <c r="N155" s="268"/>
      <c r="O155" s="269"/>
      <c r="P155" s="269"/>
      <c r="Q155" s="269"/>
      <c r="R155" s="269"/>
      <c r="S155" s="269"/>
      <c r="T155" s="269"/>
      <c r="U155" s="269"/>
      <c r="V155" s="269"/>
      <c r="W155" s="269"/>
      <c r="X155" s="269"/>
      <c r="Y155" s="369"/>
      <c r="Z155" s="370"/>
      <c r="AA155" s="370"/>
      <c r="AB155" s="370"/>
      <c r="AC155" s="370"/>
      <c r="AD155" s="370"/>
      <c r="AE155" s="370"/>
      <c r="AF155" s="370"/>
      <c r="AG155" s="370"/>
      <c r="AH155" s="370"/>
      <c r="AI155" s="370"/>
      <c r="AJ155" s="370"/>
      <c r="AK155" s="370"/>
      <c r="AL155" s="370"/>
      <c r="AM155" s="267"/>
    </row>
    <row r="156" spans="1:39" ht="15" outlineLevel="1">
      <c r="A156" s="459">
        <v>3</v>
      </c>
      <c r="B156" s="259" t="s">
        <v>3</v>
      </c>
      <c r="C156" s="256" t="s">
        <v>25</v>
      </c>
      <c r="D156" s="260">
        <v>214532.302</v>
      </c>
      <c r="E156" s="260">
        <v>214532.30180657483</v>
      </c>
      <c r="F156" s="260">
        <v>214532.30180657483</v>
      </c>
      <c r="G156" s="260">
        <v>214532.30180657483</v>
      </c>
      <c r="H156" s="260">
        <v>214532.30180657483</v>
      </c>
      <c r="I156" s="260">
        <v>214532.30180657483</v>
      </c>
      <c r="J156" s="260">
        <v>214532.30180657483</v>
      </c>
      <c r="K156" s="260">
        <v>214532.30180657483</v>
      </c>
      <c r="L156" s="260">
        <v>214532.30180657483</v>
      </c>
      <c r="M156" s="260">
        <v>214532.30180657483</v>
      </c>
      <c r="N156" s="256">
        <v>12</v>
      </c>
      <c r="O156" s="260">
        <v>112.518</v>
      </c>
      <c r="P156" s="260">
        <v>112.51819660117491</v>
      </c>
      <c r="Q156" s="260">
        <v>112.51819660117491</v>
      </c>
      <c r="R156" s="260">
        <v>112.51819660117491</v>
      </c>
      <c r="S156" s="260">
        <v>112.51819660117491</v>
      </c>
      <c r="T156" s="260">
        <v>112.51819660117491</v>
      </c>
      <c r="U156" s="260">
        <v>112.51819660117491</v>
      </c>
      <c r="V156" s="260">
        <v>112.51819660117491</v>
      </c>
      <c r="W156" s="260">
        <v>112.51819660117491</v>
      </c>
      <c r="X156" s="260">
        <v>112.51819660117491</v>
      </c>
      <c r="Y156" s="367">
        <v>1</v>
      </c>
      <c r="Z156" s="367">
        <v>0</v>
      </c>
      <c r="AA156" s="367">
        <v>0</v>
      </c>
      <c r="AB156" s="367">
        <v>0</v>
      </c>
      <c r="AC156" s="367"/>
      <c r="AD156" s="367"/>
      <c r="AE156" s="367"/>
      <c r="AF156" s="367"/>
      <c r="AG156" s="367"/>
      <c r="AH156" s="367"/>
      <c r="AI156" s="367"/>
      <c r="AJ156" s="367"/>
      <c r="AK156" s="367"/>
      <c r="AL156" s="367"/>
      <c r="AM156" s="261">
        <f>SUM(Y156:AL156)</f>
        <v>1</v>
      </c>
    </row>
    <row r="157" spans="1:39" ht="15" outlineLevel="1">
      <c r="B157" s="259" t="s">
        <v>244</v>
      </c>
      <c r="C157" s="256" t="s">
        <v>163</v>
      </c>
      <c r="D157" s="260">
        <v>2902.4340000000002</v>
      </c>
      <c r="E157" s="260">
        <v>2902.4335328237958</v>
      </c>
      <c r="F157" s="260">
        <v>2902.4335328237958</v>
      </c>
      <c r="G157" s="260">
        <v>2902.4335328237958</v>
      </c>
      <c r="H157" s="260">
        <v>2902.4335328237958</v>
      </c>
      <c r="I157" s="260">
        <v>2902.4335328237958</v>
      </c>
      <c r="J157" s="260"/>
      <c r="K157" s="260"/>
      <c r="L157" s="260"/>
      <c r="M157" s="260"/>
      <c r="N157" s="419">
        <v>12</v>
      </c>
      <c r="O157" s="260">
        <v>1.359</v>
      </c>
      <c r="P157" s="260">
        <v>1.3588683097210827</v>
      </c>
      <c r="Q157" s="260">
        <v>1.3588683097210827</v>
      </c>
      <c r="R157" s="260">
        <v>1.3588683097210827</v>
      </c>
      <c r="S157" s="260">
        <v>1.3588683097210827</v>
      </c>
      <c r="T157" s="260">
        <v>1.3588683097210827</v>
      </c>
      <c r="U157" s="260"/>
      <c r="V157" s="260"/>
      <c r="W157" s="260"/>
      <c r="X157" s="260"/>
      <c r="Y157" s="368">
        <v>1</v>
      </c>
      <c r="Z157" s="368">
        <v>0</v>
      </c>
      <c r="AA157" s="368">
        <v>0</v>
      </c>
      <c r="AB157" s="368">
        <v>0</v>
      </c>
      <c r="AC157" s="368">
        <f t="shared" ref="AC157:AL157" si="39">AC156</f>
        <v>0</v>
      </c>
      <c r="AD157" s="368">
        <f t="shared" si="39"/>
        <v>0</v>
      </c>
      <c r="AE157" s="368">
        <f t="shared" si="39"/>
        <v>0</v>
      </c>
      <c r="AF157" s="368">
        <f t="shared" si="39"/>
        <v>0</v>
      </c>
      <c r="AG157" s="368">
        <f t="shared" si="39"/>
        <v>0</v>
      </c>
      <c r="AH157" s="368">
        <f t="shared" si="39"/>
        <v>0</v>
      </c>
      <c r="AI157" s="368">
        <f t="shared" si="39"/>
        <v>0</v>
      </c>
      <c r="AJ157" s="368">
        <f t="shared" si="39"/>
        <v>0</v>
      </c>
      <c r="AK157" s="368">
        <f t="shared" si="39"/>
        <v>0</v>
      </c>
      <c r="AL157" s="368">
        <f t="shared" si="39"/>
        <v>0</v>
      </c>
      <c r="AM157" s="455"/>
    </row>
    <row r="158" spans="1:39" ht="15" outlineLevel="1">
      <c r="B158" s="259"/>
      <c r="C158" s="270"/>
      <c r="D158" s="256"/>
      <c r="E158" s="256"/>
      <c r="F158" s="256"/>
      <c r="G158" s="256"/>
      <c r="H158" s="256"/>
      <c r="I158" s="256"/>
      <c r="J158" s="256"/>
      <c r="K158" s="256"/>
      <c r="L158" s="256"/>
      <c r="M158" s="256"/>
      <c r="N158" s="248"/>
      <c r="O158" s="256"/>
      <c r="P158" s="256"/>
      <c r="Q158" s="256"/>
      <c r="R158" s="256"/>
      <c r="S158" s="256"/>
      <c r="T158" s="256"/>
      <c r="U158" s="256"/>
      <c r="V158" s="256"/>
      <c r="W158" s="256"/>
      <c r="X158" s="256"/>
      <c r="Y158" s="369"/>
      <c r="Z158" s="369"/>
      <c r="AA158" s="369"/>
      <c r="AB158" s="369"/>
      <c r="AC158" s="369"/>
      <c r="AD158" s="369"/>
      <c r="AE158" s="369"/>
      <c r="AF158" s="369"/>
      <c r="AG158" s="369"/>
      <c r="AH158" s="369"/>
      <c r="AI158" s="369"/>
      <c r="AJ158" s="369"/>
      <c r="AK158" s="369"/>
      <c r="AL158" s="369"/>
      <c r="AM158" s="271"/>
    </row>
    <row r="159" spans="1:39" ht="15" outlineLevel="1">
      <c r="A159" s="459">
        <v>4</v>
      </c>
      <c r="B159" s="259" t="s">
        <v>4</v>
      </c>
      <c r="C159" s="256" t="s">
        <v>25</v>
      </c>
      <c r="D159" s="260">
        <v>12146.849</v>
      </c>
      <c r="E159" s="260">
        <v>12146.848918818663</v>
      </c>
      <c r="F159" s="260">
        <v>12146.848918818663</v>
      </c>
      <c r="G159" s="260">
        <v>12146.848918818663</v>
      </c>
      <c r="H159" s="260">
        <v>11964.360862473253</v>
      </c>
      <c r="I159" s="260">
        <v>11964.360862473253</v>
      </c>
      <c r="J159" s="260">
        <v>5633.9768582701472</v>
      </c>
      <c r="K159" s="260">
        <v>5602.8827692008063</v>
      </c>
      <c r="L159" s="260">
        <v>5602.8827692008063</v>
      </c>
      <c r="M159" s="260">
        <v>5602.8827692008063</v>
      </c>
      <c r="N159" s="256">
        <v>12</v>
      </c>
      <c r="O159" s="260">
        <v>2.0019999999999998</v>
      </c>
      <c r="P159" s="260">
        <v>2.0017303350961546</v>
      </c>
      <c r="Q159" s="260">
        <v>2.0017303350961546</v>
      </c>
      <c r="R159" s="260">
        <v>2.0017303350961546</v>
      </c>
      <c r="S159" s="260">
        <v>1.9932805997288023</v>
      </c>
      <c r="T159" s="260">
        <v>1.9932805997288023</v>
      </c>
      <c r="U159" s="260">
        <v>1.7001651450494535</v>
      </c>
      <c r="V159" s="260">
        <v>1.6966155915027252</v>
      </c>
      <c r="W159" s="260">
        <v>1.6966155915027252</v>
      </c>
      <c r="X159" s="260">
        <v>1.6966155915027252</v>
      </c>
      <c r="Y159" s="367">
        <v>1</v>
      </c>
      <c r="Z159" s="367">
        <v>0</v>
      </c>
      <c r="AA159" s="367">
        <v>0</v>
      </c>
      <c r="AB159" s="367">
        <v>0</v>
      </c>
      <c r="AC159" s="367"/>
      <c r="AD159" s="367"/>
      <c r="AE159" s="367"/>
      <c r="AF159" s="367"/>
      <c r="AG159" s="367"/>
      <c r="AH159" s="367"/>
      <c r="AI159" s="367"/>
      <c r="AJ159" s="367"/>
      <c r="AK159" s="367"/>
      <c r="AL159" s="367"/>
      <c r="AM159" s="261">
        <f>SUM(Y159:AL159)</f>
        <v>1</v>
      </c>
    </row>
    <row r="160" spans="1:39" ht="15" outlineLevel="1">
      <c r="B160" s="259" t="s">
        <v>244</v>
      </c>
      <c r="C160" s="256" t="s">
        <v>163</v>
      </c>
      <c r="D160" s="260"/>
      <c r="E160" s="260"/>
      <c r="F160" s="260"/>
      <c r="G160" s="260"/>
      <c r="H160" s="260"/>
      <c r="I160" s="260"/>
      <c r="J160" s="260"/>
      <c r="K160" s="260"/>
      <c r="L160" s="260"/>
      <c r="M160" s="260"/>
      <c r="N160" s="419">
        <v>12</v>
      </c>
      <c r="O160" s="260"/>
      <c r="P160" s="260"/>
      <c r="Q160" s="260"/>
      <c r="R160" s="260"/>
      <c r="S160" s="260"/>
      <c r="T160" s="260"/>
      <c r="U160" s="260"/>
      <c r="V160" s="260"/>
      <c r="W160" s="260"/>
      <c r="X160" s="260"/>
      <c r="Y160" s="368">
        <v>1</v>
      </c>
      <c r="Z160" s="368">
        <v>0</v>
      </c>
      <c r="AA160" s="368">
        <v>0</v>
      </c>
      <c r="AB160" s="368">
        <v>0</v>
      </c>
      <c r="AC160" s="368">
        <f t="shared" ref="AC160:AL160" si="40">AC159</f>
        <v>0</v>
      </c>
      <c r="AD160" s="368">
        <f t="shared" si="40"/>
        <v>0</v>
      </c>
      <c r="AE160" s="368">
        <f t="shared" si="40"/>
        <v>0</v>
      </c>
      <c r="AF160" s="368">
        <f t="shared" si="40"/>
        <v>0</v>
      </c>
      <c r="AG160" s="368">
        <f t="shared" si="40"/>
        <v>0</v>
      </c>
      <c r="AH160" s="368">
        <f t="shared" si="40"/>
        <v>0</v>
      </c>
      <c r="AI160" s="368">
        <f t="shared" si="40"/>
        <v>0</v>
      </c>
      <c r="AJ160" s="368">
        <f t="shared" si="40"/>
        <v>0</v>
      </c>
      <c r="AK160" s="368">
        <f t="shared" si="40"/>
        <v>0</v>
      </c>
      <c r="AL160" s="368">
        <f t="shared" si="40"/>
        <v>0</v>
      </c>
      <c r="AM160" s="455"/>
    </row>
    <row r="161" spans="1:39" ht="15" outlineLevel="1">
      <c r="B161" s="259"/>
      <c r="C161" s="270"/>
      <c r="D161" s="269"/>
      <c r="E161" s="269"/>
      <c r="F161" s="269"/>
      <c r="G161" s="269"/>
      <c r="H161" s="269"/>
      <c r="I161" s="269"/>
      <c r="J161" s="269"/>
      <c r="K161" s="269"/>
      <c r="L161" s="269"/>
      <c r="M161" s="269"/>
      <c r="N161" s="256"/>
      <c r="O161" s="269"/>
      <c r="P161" s="269"/>
      <c r="Q161" s="269"/>
      <c r="R161" s="269"/>
      <c r="S161" s="269"/>
      <c r="T161" s="269"/>
      <c r="U161" s="269"/>
      <c r="V161" s="269"/>
      <c r="W161" s="269"/>
      <c r="X161" s="269"/>
      <c r="Y161" s="369"/>
      <c r="Z161" s="369"/>
      <c r="AA161" s="369"/>
      <c r="AB161" s="369"/>
      <c r="AC161" s="369"/>
      <c r="AD161" s="369"/>
      <c r="AE161" s="369"/>
      <c r="AF161" s="369"/>
      <c r="AG161" s="369"/>
      <c r="AH161" s="369"/>
      <c r="AI161" s="369"/>
      <c r="AJ161" s="369"/>
      <c r="AK161" s="369"/>
      <c r="AL161" s="369"/>
      <c r="AM161" s="271"/>
    </row>
    <row r="162" spans="1:39" ht="15" outlineLevel="1">
      <c r="A162" s="459">
        <v>5</v>
      </c>
      <c r="B162" s="259" t="s">
        <v>5</v>
      </c>
      <c r="C162" s="256" t="s">
        <v>25</v>
      </c>
      <c r="D162" s="260">
        <v>232665.22700000001</v>
      </c>
      <c r="E162" s="260">
        <v>232665.22661031701</v>
      </c>
      <c r="F162" s="260">
        <v>232665.22661031701</v>
      </c>
      <c r="G162" s="260">
        <v>232665.22661031701</v>
      </c>
      <c r="H162" s="260">
        <v>209151.237595499</v>
      </c>
      <c r="I162" s="260">
        <v>170069.83010647891</v>
      </c>
      <c r="J162" s="260">
        <v>116005.06708776238</v>
      </c>
      <c r="K162" s="260">
        <v>115763.92925416341</v>
      </c>
      <c r="L162" s="260">
        <v>115763.92925416341</v>
      </c>
      <c r="M162" s="260">
        <v>58799.266781732738</v>
      </c>
      <c r="N162" s="256">
        <v>12</v>
      </c>
      <c r="O162" s="260">
        <v>12.856999999999999</v>
      </c>
      <c r="P162" s="260">
        <v>12.85732414457495</v>
      </c>
      <c r="Q162" s="260">
        <v>12.85732414457495</v>
      </c>
      <c r="R162" s="260">
        <v>12.85732414457495</v>
      </c>
      <c r="S162" s="260">
        <v>11.768557084499701</v>
      </c>
      <c r="T162" s="260">
        <v>9.9589726235811895</v>
      </c>
      <c r="U162" s="260">
        <v>7.4556145991958607</v>
      </c>
      <c r="V162" s="260">
        <v>7.42808744924164</v>
      </c>
      <c r="W162" s="260">
        <v>7.42808744924164</v>
      </c>
      <c r="X162" s="260">
        <v>4.7904555251473218</v>
      </c>
      <c r="Y162" s="367">
        <v>1</v>
      </c>
      <c r="Z162" s="367">
        <v>0</v>
      </c>
      <c r="AA162" s="367">
        <v>0</v>
      </c>
      <c r="AB162" s="367">
        <v>0</v>
      </c>
      <c r="AC162" s="367"/>
      <c r="AD162" s="367"/>
      <c r="AE162" s="367"/>
      <c r="AF162" s="367"/>
      <c r="AG162" s="367"/>
      <c r="AH162" s="367"/>
      <c r="AI162" s="367"/>
      <c r="AJ162" s="367"/>
      <c r="AK162" s="367"/>
      <c r="AL162" s="367"/>
      <c r="AM162" s="261">
        <f>SUM(Y162:AL162)</f>
        <v>1</v>
      </c>
    </row>
    <row r="163" spans="1:39" ht="15" outlineLevel="1">
      <c r="B163" s="259" t="s">
        <v>244</v>
      </c>
      <c r="C163" s="256" t="s">
        <v>163</v>
      </c>
      <c r="D163" s="260"/>
      <c r="E163" s="260"/>
      <c r="F163" s="260"/>
      <c r="G163" s="260"/>
      <c r="H163" s="260"/>
      <c r="I163" s="260"/>
      <c r="J163" s="260"/>
      <c r="K163" s="260"/>
      <c r="L163" s="260"/>
      <c r="M163" s="260"/>
      <c r="N163" s="419">
        <v>12</v>
      </c>
      <c r="O163" s="260"/>
      <c r="P163" s="260"/>
      <c r="Q163" s="260"/>
      <c r="R163" s="260"/>
      <c r="S163" s="260"/>
      <c r="T163" s="260"/>
      <c r="U163" s="260"/>
      <c r="V163" s="260"/>
      <c r="W163" s="260"/>
      <c r="X163" s="260"/>
      <c r="Y163" s="368">
        <v>1</v>
      </c>
      <c r="Z163" s="368">
        <v>0</v>
      </c>
      <c r="AA163" s="368">
        <v>0</v>
      </c>
      <c r="AB163" s="368">
        <v>0</v>
      </c>
      <c r="AC163" s="368">
        <f t="shared" ref="AC163:AL163" si="41">AC162</f>
        <v>0</v>
      </c>
      <c r="AD163" s="368">
        <f t="shared" si="41"/>
        <v>0</v>
      </c>
      <c r="AE163" s="368">
        <f t="shared" si="41"/>
        <v>0</v>
      </c>
      <c r="AF163" s="368">
        <f t="shared" si="41"/>
        <v>0</v>
      </c>
      <c r="AG163" s="368">
        <f t="shared" si="41"/>
        <v>0</v>
      </c>
      <c r="AH163" s="368">
        <f t="shared" si="41"/>
        <v>0</v>
      </c>
      <c r="AI163" s="368">
        <f t="shared" si="41"/>
        <v>0</v>
      </c>
      <c r="AJ163" s="368">
        <f t="shared" si="41"/>
        <v>0</v>
      </c>
      <c r="AK163" s="368">
        <f t="shared" si="41"/>
        <v>0</v>
      </c>
      <c r="AL163" s="368">
        <f t="shared" si="41"/>
        <v>0</v>
      </c>
      <c r="AM163" s="455"/>
    </row>
    <row r="164" spans="1:39" ht="15" outlineLevel="1">
      <c r="B164" s="259"/>
      <c r="C164" s="270"/>
      <c r="D164" s="269"/>
      <c r="E164" s="269"/>
      <c r="F164" s="269"/>
      <c r="G164" s="269"/>
      <c r="H164" s="269"/>
      <c r="I164" s="269"/>
      <c r="J164" s="269"/>
      <c r="K164" s="269"/>
      <c r="L164" s="269"/>
      <c r="M164" s="269"/>
      <c r="N164" s="256"/>
      <c r="O164" s="269"/>
      <c r="P164" s="269"/>
      <c r="Q164" s="269"/>
      <c r="R164" s="269"/>
      <c r="S164" s="269"/>
      <c r="T164" s="269"/>
      <c r="U164" s="269"/>
      <c r="V164" s="269"/>
      <c r="W164" s="269"/>
      <c r="X164" s="269"/>
      <c r="Y164" s="369"/>
      <c r="Z164" s="369"/>
      <c r="AA164" s="369"/>
      <c r="AB164" s="369"/>
      <c r="AC164" s="369"/>
      <c r="AD164" s="369"/>
      <c r="AE164" s="369"/>
      <c r="AF164" s="369"/>
      <c r="AG164" s="369"/>
      <c r="AH164" s="369"/>
      <c r="AI164" s="369"/>
      <c r="AJ164" s="369"/>
      <c r="AK164" s="369"/>
      <c r="AL164" s="369"/>
      <c r="AM164" s="271"/>
    </row>
    <row r="165" spans="1:39" ht="15" outlineLevel="1">
      <c r="A165" s="459">
        <v>6</v>
      </c>
      <c r="B165" s="259" t="s">
        <v>6</v>
      </c>
      <c r="C165" s="256" t="s">
        <v>25</v>
      </c>
      <c r="D165" s="260"/>
      <c r="E165" s="260"/>
      <c r="F165" s="260"/>
      <c r="G165" s="260"/>
      <c r="H165" s="260"/>
      <c r="I165" s="260"/>
      <c r="J165" s="260"/>
      <c r="K165" s="260"/>
      <c r="L165" s="260"/>
      <c r="M165" s="260"/>
      <c r="N165" s="256">
        <v>12</v>
      </c>
      <c r="O165" s="260"/>
      <c r="P165" s="260"/>
      <c r="Q165" s="260"/>
      <c r="R165" s="260"/>
      <c r="S165" s="260"/>
      <c r="T165" s="260"/>
      <c r="U165" s="260"/>
      <c r="V165" s="260"/>
      <c r="W165" s="260"/>
      <c r="X165" s="260"/>
      <c r="Y165" s="367">
        <v>1</v>
      </c>
      <c r="Z165" s="367">
        <v>0</v>
      </c>
      <c r="AA165" s="367">
        <v>0</v>
      </c>
      <c r="AB165" s="367">
        <v>0</v>
      </c>
      <c r="AC165" s="367"/>
      <c r="AD165" s="367"/>
      <c r="AE165" s="367"/>
      <c r="AF165" s="367"/>
      <c r="AG165" s="367"/>
      <c r="AH165" s="367"/>
      <c r="AI165" s="367"/>
      <c r="AJ165" s="367"/>
      <c r="AK165" s="367"/>
      <c r="AL165" s="367"/>
      <c r="AM165" s="261">
        <f>SUM(Y165:AL165)</f>
        <v>1</v>
      </c>
    </row>
    <row r="166" spans="1:39" ht="15" outlineLevel="1">
      <c r="B166" s="259" t="s">
        <v>244</v>
      </c>
      <c r="C166" s="256" t="s">
        <v>163</v>
      </c>
      <c r="D166" s="260"/>
      <c r="E166" s="260"/>
      <c r="F166" s="260"/>
      <c r="G166" s="260"/>
      <c r="H166" s="260"/>
      <c r="I166" s="260"/>
      <c r="J166" s="260"/>
      <c r="K166" s="260"/>
      <c r="L166" s="260"/>
      <c r="M166" s="260"/>
      <c r="N166" s="419">
        <v>12</v>
      </c>
      <c r="O166" s="260"/>
      <c r="P166" s="260"/>
      <c r="Q166" s="260"/>
      <c r="R166" s="260"/>
      <c r="S166" s="260"/>
      <c r="T166" s="260"/>
      <c r="U166" s="260"/>
      <c r="V166" s="260"/>
      <c r="W166" s="260"/>
      <c r="X166" s="260"/>
      <c r="Y166" s="368">
        <v>1</v>
      </c>
      <c r="Z166" s="368">
        <v>0</v>
      </c>
      <c r="AA166" s="368">
        <v>0</v>
      </c>
      <c r="AB166" s="368">
        <v>0</v>
      </c>
      <c r="AC166" s="368">
        <f t="shared" ref="AC166:AL166" si="42">AC165</f>
        <v>0</v>
      </c>
      <c r="AD166" s="368">
        <f t="shared" si="42"/>
        <v>0</v>
      </c>
      <c r="AE166" s="368">
        <f t="shared" si="42"/>
        <v>0</v>
      </c>
      <c r="AF166" s="368">
        <f t="shared" si="42"/>
        <v>0</v>
      </c>
      <c r="AG166" s="368">
        <f t="shared" si="42"/>
        <v>0</v>
      </c>
      <c r="AH166" s="368">
        <f t="shared" si="42"/>
        <v>0</v>
      </c>
      <c r="AI166" s="368">
        <f t="shared" si="42"/>
        <v>0</v>
      </c>
      <c r="AJ166" s="368">
        <f t="shared" si="42"/>
        <v>0</v>
      </c>
      <c r="AK166" s="368">
        <f t="shared" si="42"/>
        <v>0</v>
      </c>
      <c r="AL166" s="368">
        <f t="shared" si="42"/>
        <v>0</v>
      </c>
      <c r="AM166" s="455"/>
    </row>
    <row r="167" spans="1:39" ht="15" outlineLevel="1">
      <c r="B167" s="259"/>
      <c r="C167" s="270"/>
      <c r="D167" s="269"/>
      <c r="E167" s="269"/>
      <c r="F167" s="269"/>
      <c r="G167" s="269"/>
      <c r="H167" s="269"/>
      <c r="I167" s="269"/>
      <c r="J167" s="269"/>
      <c r="K167" s="269"/>
      <c r="L167" s="269"/>
      <c r="M167" s="269"/>
      <c r="N167" s="256"/>
      <c r="O167" s="269"/>
      <c r="P167" s="269"/>
      <c r="Q167" s="269"/>
      <c r="R167" s="269"/>
      <c r="S167" s="269"/>
      <c r="T167" s="269"/>
      <c r="U167" s="269"/>
      <c r="V167" s="269"/>
      <c r="W167" s="269"/>
      <c r="X167" s="269"/>
      <c r="Y167" s="369"/>
      <c r="Z167" s="369"/>
      <c r="AA167" s="369"/>
      <c r="AB167" s="369"/>
      <c r="AC167" s="369"/>
      <c r="AD167" s="369"/>
      <c r="AE167" s="369"/>
      <c r="AF167" s="369"/>
      <c r="AG167" s="369"/>
      <c r="AH167" s="369"/>
      <c r="AI167" s="369"/>
      <c r="AJ167" s="369"/>
      <c r="AK167" s="369"/>
      <c r="AL167" s="369"/>
      <c r="AM167" s="271"/>
    </row>
    <row r="168" spans="1:39" ht="15" outlineLevel="1">
      <c r="A168" s="459">
        <v>7</v>
      </c>
      <c r="B168" s="259" t="s">
        <v>42</v>
      </c>
      <c r="C168" s="256" t="s">
        <v>25</v>
      </c>
      <c r="D168" s="260"/>
      <c r="E168" s="260"/>
      <c r="F168" s="260"/>
      <c r="G168" s="260"/>
      <c r="H168" s="260"/>
      <c r="I168" s="260"/>
      <c r="J168" s="260"/>
      <c r="K168" s="260"/>
      <c r="L168" s="260"/>
      <c r="M168" s="260"/>
      <c r="N168" s="256">
        <v>12</v>
      </c>
      <c r="O168" s="260"/>
      <c r="P168" s="260"/>
      <c r="Q168" s="260"/>
      <c r="R168" s="260"/>
      <c r="S168" s="260"/>
      <c r="T168" s="260"/>
      <c r="U168" s="260"/>
      <c r="V168" s="260"/>
      <c r="W168" s="260"/>
      <c r="X168" s="260"/>
      <c r="Y168" s="367">
        <v>1</v>
      </c>
      <c r="Z168" s="367">
        <v>0</v>
      </c>
      <c r="AA168" s="367">
        <v>0</v>
      </c>
      <c r="AB168" s="367">
        <v>0</v>
      </c>
      <c r="AC168" s="367"/>
      <c r="AD168" s="367"/>
      <c r="AE168" s="367"/>
      <c r="AF168" s="367"/>
      <c r="AG168" s="367"/>
      <c r="AH168" s="367"/>
      <c r="AI168" s="367"/>
      <c r="AJ168" s="367"/>
      <c r="AK168" s="367"/>
      <c r="AL168" s="367"/>
      <c r="AM168" s="261">
        <f>SUM(Y168:AL168)</f>
        <v>1</v>
      </c>
    </row>
    <row r="169" spans="1:39" ht="15" outlineLevel="1">
      <c r="B169" s="259" t="s">
        <v>244</v>
      </c>
      <c r="C169" s="256" t="s">
        <v>163</v>
      </c>
      <c r="D169" s="260"/>
      <c r="E169" s="260"/>
      <c r="F169" s="260"/>
      <c r="G169" s="260"/>
      <c r="H169" s="260"/>
      <c r="I169" s="260"/>
      <c r="J169" s="260"/>
      <c r="K169" s="260"/>
      <c r="L169" s="260"/>
      <c r="M169" s="260"/>
      <c r="N169" s="256">
        <v>12</v>
      </c>
      <c r="O169" s="260"/>
      <c r="P169" s="260"/>
      <c r="Q169" s="260"/>
      <c r="R169" s="260"/>
      <c r="S169" s="260"/>
      <c r="T169" s="260"/>
      <c r="U169" s="260"/>
      <c r="V169" s="260"/>
      <c r="W169" s="260"/>
      <c r="X169" s="260"/>
      <c r="Y169" s="368">
        <v>1</v>
      </c>
      <c r="Z169" s="368">
        <v>0</v>
      </c>
      <c r="AA169" s="368">
        <v>0</v>
      </c>
      <c r="AB169" s="368">
        <v>0</v>
      </c>
      <c r="AC169" s="368">
        <f t="shared" ref="AC169:AL169" si="43">AC168</f>
        <v>0</v>
      </c>
      <c r="AD169" s="368">
        <f t="shared" si="43"/>
        <v>0</v>
      </c>
      <c r="AE169" s="368">
        <f t="shared" si="43"/>
        <v>0</v>
      </c>
      <c r="AF169" s="368">
        <f t="shared" si="43"/>
        <v>0</v>
      </c>
      <c r="AG169" s="368">
        <f t="shared" si="43"/>
        <v>0</v>
      </c>
      <c r="AH169" s="368">
        <f t="shared" si="43"/>
        <v>0</v>
      </c>
      <c r="AI169" s="368">
        <f t="shared" si="43"/>
        <v>0</v>
      </c>
      <c r="AJ169" s="368">
        <f t="shared" si="43"/>
        <v>0</v>
      </c>
      <c r="AK169" s="368">
        <f t="shared" si="43"/>
        <v>0</v>
      </c>
      <c r="AL169" s="368">
        <f t="shared" si="43"/>
        <v>0</v>
      </c>
      <c r="AM169" s="455"/>
    </row>
    <row r="170" spans="1:39" ht="15" outlineLevel="1">
      <c r="B170" s="259"/>
      <c r="C170" s="270"/>
      <c r="D170" s="269"/>
      <c r="E170" s="269"/>
      <c r="F170" s="269"/>
      <c r="G170" s="269"/>
      <c r="H170" s="269"/>
      <c r="I170" s="269"/>
      <c r="J170" s="269"/>
      <c r="K170" s="269"/>
      <c r="L170" s="269"/>
      <c r="M170" s="269"/>
      <c r="N170" s="256"/>
      <c r="O170" s="269"/>
      <c r="P170" s="269"/>
      <c r="Q170" s="269"/>
      <c r="R170" s="269"/>
      <c r="S170" s="269"/>
      <c r="T170" s="269"/>
      <c r="U170" s="269"/>
      <c r="V170" s="269"/>
      <c r="W170" s="269"/>
      <c r="X170" s="269"/>
      <c r="Y170" s="369"/>
      <c r="Z170" s="369"/>
      <c r="AA170" s="369"/>
      <c r="AB170" s="369"/>
      <c r="AC170" s="369"/>
      <c r="AD170" s="369"/>
      <c r="AE170" s="369"/>
      <c r="AF170" s="369"/>
      <c r="AG170" s="369"/>
      <c r="AH170" s="369"/>
      <c r="AI170" s="369"/>
      <c r="AJ170" s="369"/>
      <c r="AK170" s="369"/>
      <c r="AL170" s="369"/>
      <c r="AM170" s="271"/>
    </row>
    <row r="171" spans="1:39" s="248" customFormat="1" ht="15" outlineLevel="1">
      <c r="A171" s="459">
        <v>8</v>
      </c>
      <c r="B171" s="259" t="s">
        <v>483</v>
      </c>
      <c r="C171" s="256" t="s">
        <v>25</v>
      </c>
      <c r="D171" s="260"/>
      <c r="E171" s="260"/>
      <c r="F171" s="260"/>
      <c r="G171" s="260"/>
      <c r="H171" s="260"/>
      <c r="I171" s="260"/>
      <c r="J171" s="260"/>
      <c r="K171" s="260"/>
      <c r="L171" s="260"/>
      <c r="M171" s="260"/>
      <c r="N171" s="256">
        <v>12</v>
      </c>
      <c r="O171" s="260"/>
      <c r="P171" s="260"/>
      <c r="Q171" s="260"/>
      <c r="R171" s="260"/>
      <c r="S171" s="260"/>
      <c r="T171" s="260"/>
      <c r="U171" s="260"/>
      <c r="V171" s="260"/>
      <c r="W171" s="260"/>
      <c r="X171" s="260"/>
      <c r="Y171" s="367">
        <v>1</v>
      </c>
      <c r="Z171" s="367">
        <v>0</v>
      </c>
      <c r="AA171" s="367">
        <v>0</v>
      </c>
      <c r="AB171" s="367">
        <v>0</v>
      </c>
      <c r="AC171" s="367"/>
      <c r="AD171" s="367"/>
      <c r="AE171" s="367"/>
      <c r="AF171" s="367"/>
      <c r="AG171" s="367"/>
      <c r="AH171" s="367"/>
      <c r="AI171" s="367"/>
      <c r="AJ171" s="367"/>
      <c r="AK171" s="367"/>
      <c r="AL171" s="367"/>
      <c r="AM171" s="261">
        <f>SUM(Y171:AL171)</f>
        <v>1</v>
      </c>
    </row>
    <row r="172" spans="1:39" s="248" customFormat="1" ht="15" outlineLevel="1">
      <c r="A172" s="459"/>
      <c r="B172" s="259" t="s">
        <v>244</v>
      </c>
      <c r="C172" s="256" t="s">
        <v>163</v>
      </c>
      <c r="D172" s="260"/>
      <c r="E172" s="260"/>
      <c r="F172" s="260"/>
      <c r="G172" s="260"/>
      <c r="H172" s="260"/>
      <c r="I172" s="260"/>
      <c r="J172" s="260"/>
      <c r="K172" s="260"/>
      <c r="L172" s="260"/>
      <c r="M172" s="260"/>
      <c r="N172" s="256">
        <v>12</v>
      </c>
      <c r="O172" s="260"/>
      <c r="P172" s="260"/>
      <c r="Q172" s="260"/>
      <c r="R172" s="260"/>
      <c r="S172" s="260"/>
      <c r="T172" s="260"/>
      <c r="U172" s="260"/>
      <c r="V172" s="260"/>
      <c r="W172" s="260"/>
      <c r="X172" s="260"/>
      <c r="Y172" s="368">
        <v>1</v>
      </c>
      <c r="Z172" s="368">
        <v>0</v>
      </c>
      <c r="AA172" s="368">
        <v>0</v>
      </c>
      <c r="AB172" s="368">
        <v>0</v>
      </c>
      <c r="AC172" s="368">
        <f t="shared" ref="AC172:AL172" si="44">AC171</f>
        <v>0</v>
      </c>
      <c r="AD172" s="368">
        <f t="shared" si="44"/>
        <v>0</v>
      </c>
      <c r="AE172" s="368">
        <f t="shared" si="44"/>
        <v>0</v>
      </c>
      <c r="AF172" s="368">
        <f t="shared" si="44"/>
        <v>0</v>
      </c>
      <c r="AG172" s="368">
        <f t="shared" si="44"/>
        <v>0</v>
      </c>
      <c r="AH172" s="368">
        <f t="shared" si="44"/>
        <v>0</v>
      </c>
      <c r="AI172" s="368">
        <f t="shared" si="44"/>
        <v>0</v>
      </c>
      <c r="AJ172" s="368">
        <f t="shared" si="44"/>
        <v>0</v>
      </c>
      <c r="AK172" s="368">
        <f t="shared" si="44"/>
        <v>0</v>
      </c>
      <c r="AL172" s="368">
        <f t="shared" si="44"/>
        <v>0</v>
      </c>
      <c r="AM172" s="455"/>
    </row>
    <row r="173" spans="1:39" s="248" customFormat="1" ht="15" outlineLevel="1">
      <c r="A173" s="459"/>
      <c r="B173" s="259"/>
      <c r="C173" s="270"/>
      <c r="D173" s="269"/>
      <c r="E173" s="269"/>
      <c r="F173" s="269"/>
      <c r="G173" s="269"/>
      <c r="H173" s="269"/>
      <c r="I173" s="269"/>
      <c r="J173" s="269"/>
      <c r="K173" s="269"/>
      <c r="L173" s="269"/>
      <c r="M173" s="269"/>
      <c r="N173" s="256"/>
      <c r="O173" s="269"/>
      <c r="P173" s="269"/>
      <c r="Q173" s="269"/>
      <c r="R173" s="269"/>
      <c r="S173" s="269"/>
      <c r="T173" s="269"/>
      <c r="U173" s="269"/>
      <c r="V173" s="269"/>
      <c r="W173" s="269"/>
      <c r="X173" s="269"/>
      <c r="Y173" s="369"/>
      <c r="Z173" s="369"/>
      <c r="AA173" s="369"/>
      <c r="AB173" s="369"/>
      <c r="AC173" s="369"/>
      <c r="AD173" s="369"/>
      <c r="AE173" s="369"/>
      <c r="AF173" s="369"/>
      <c r="AG173" s="369"/>
      <c r="AH173" s="369"/>
      <c r="AI173" s="369"/>
      <c r="AJ173" s="369"/>
      <c r="AK173" s="369"/>
      <c r="AL173" s="369"/>
      <c r="AM173" s="271"/>
    </row>
    <row r="174" spans="1:39" ht="15" outlineLevel="1">
      <c r="A174" s="459">
        <v>9</v>
      </c>
      <c r="B174" s="259" t="s">
        <v>7</v>
      </c>
      <c r="C174" s="256" t="s">
        <v>25</v>
      </c>
      <c r="D174" s="260"/>
      <c r="E174" s="260"/>
      <c r="F174" s="260"/>
      <c r="G174" s="260"/>
      <c r="H174" s="260"/>
      <c r="I174" s="260"/>
      <c r="J174" s="260"/>
      <c r="K174" s="260"/>
      <c r="L174" s="260"/>
      <c r="M174" s="260"/>
      <c r="N174" s="256">
        <v>12</v>
      </c>
      <c r="O174" s="260"/>
      <c r="P174" s="260"/>
      <c r="Q174" s="260"/>
      <c r="R174" s="260"/>
      <c r="S174" s="260"/>
      <c r="T174" s="260"/>
      <c r="U174" s="260"/>
      <c r="V174" s="260"/>
      <c r="W174" s="260"/>
      <c r="X174" s="260"/>
      <c r="Y174" s="367">
        <v>1</v>
      </c>
      <c r="Z174" s="367">
        <v>0</v>
      </c>
      <c r="AA174" s="367">
        <v>0</v>
      </c>
      <c r="AB174" s="367">
        <v>0</v>
      </c>
      <c r="AC174" s="367"/>
      <c r="AD174" s="367"/>
      <c r="AE174" s="367"/>
      <c r="AF174" s="367"/>
      <c r="AG174" s="367"/>
      <c r="AH174" s="367"/>
      <c r="AI174" s="367"/>
      <c r="AJ174" s="367"/>
      <c r="AK174" s="367"/>
      <c r="AL174" s="367"/>
      <c r="AM174" s="261">
        <f>SUM(Y174:AL174)</f>
        <v>1</v>
      </c>
    </row>
    <row r="175" spans="1:39" ht="15" outlineLevel="1">
      <c r="B175" s="259" t="s">
        <v>244</v>
      </c>
      <c r="C175" s="256" t="s">
        <v>163</v>
      </c>
      <c r="D175" s="260"/>
      <c r="E175" s="260"/>
      <c r="F175" s="260"/>
      <c r="G175" s="260"/>
      <c r="H175" s="260"/>
      <c r="I175" s="260"/>
      <c r="J175" s="260"/>
      <c r="K175" s="260"/>
      <c r="L175" s="260"/>
      <c r="M175" s="260"/>
      <c r="N175" s="256">
        <v>12</v>
      </c>
      <c r="O175" s="260"/>
      <c r="P175" s="260"/>
      <c r="Q175" s="260"/>
      <c r="R175" s="260"/>
      <c r="S175" s="260"/>
      <c r="T175" s="260"/>
      <c r="U175" s="260"/>
      <c r="V175" s="260"/>
      <c r="W175" s="260"/>
      <c r="X175" s="260"/>
      <c r="Y175" s="368">
        <v>1</v>
      </c>
      <c r="Z175" s="368">
        <v>0</v>
      </c>
      <c r="AA175" s="368">
        <v>0</v>
      </c>
      <c r="AB175" s="368">
        <v>0</v>
      </c>
      <c r="AC175" s="368">
        <f t="shared" ref="AC175:AL175" si="45">AC174</f>
        <v>0</v>
      </c>
      <c r="AD175" s="368">
        <f t="shared" si="45"/>
        <v>0</v>
      </c>
      <c r="AE175" s="368">
        <f t="shared" si="45"/>
        <v>0</v>
      </c>
      <c r="AF175" s="368">
        <f t="shared" si="45"/>
        <v>0</v>
      </c>
      <c r="AG175" s="368">
        <f t="shared" si="45"/>
        <v>0</v>
      </c>
      <c r="AH175" s="368">
        <f t="shared" si="45"/>
        <v>0</v>
      </c>
      <c r="AI175" s="368">
        <f t="shared" si="45"/>
        <v>0</v>
      </c>
      <c r="AJ175" s="368">
        <f t="shared" si="45"/>
        <v>0</v>
      </c>
      <c r="AK175" s="368">
        <f t="shared" si="45"/>
        <v>0</v>
      </c>
      <c r="AL175" s="368">
        <f t="shared" si="45"/>
        <v>0</v>
      </c>
      <c r="AM175" s="455"/>
    </row>
    <row r="176" spans="1:39" ht="15" outlineLevel="1">
      <c r="B176" s="272"/>
      <c r="C176" s="273"/>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369"/>
      <c r="Z176" s="369"/>
      <c r="AA176" s="369"/>
      <c r="AB176" s="369"/>
      <c r="AC176" s="369"/>
      <c r="AD176" s="369"/>
      <c r="AE176" s="369"/>
      <c r="AF176" s="369"/>
      <c r="AG176" s="369"/>
      <c r="AH176" s="369"/>
      <c r="AI176" s="369"/>
      <c r="AJ176" s="369"/>
      <c r="AK176" s="369"/>
      <c r="AL176" s="369"/>
      <c r="AM176" s="271"/>
    </row>
    <row r="177" spans="1:39" ht="15.75" outlineLevel="1">
      <c r="A177" s="460"/>
      <c r="B177" s="253" t="s">
        <v>8</v>
      </c>
      <c r="C177" s="254"/>
      <c r="D177" s="254"/>
      <c r="E177" s="254"/>
      <c r="F177" s="254"/>
      <c r="G177" s="254"/>
      <c r="H177" s="254"/>
      <c r="I177" s="254"/>
      <c r="J177" s="254"/>
      <c r="K177" s="254"/>
      <c r="L177" s="254"/>
      <c r="M177" s="254"/>
      <c r="N177" s="256"/>
      <c r="O177" s="254"/>
      <c r="P177" s="254"/>
      <c r="Q177" s="254"/>
      <c r="R177" s="254"/>
      <c r="S177" s="254"/>
      <c r="T177" s="254"/>
      <c r="U177" s="254"/>
      <c r="V177" s="254"/>
      <c r="W177" s="254"/>
      <c r="X177" s="254"/>
      <c r="Y177" s="371"/>
      <c r="Z177" s="371"/>
      <c r="AA177" s="371"/>
      <c r="AB177" s="371"/>
      <c r="AC177" s="371"/>
      <c r="AD177" s="371"/>
      <c r="AE177" s="371"/>
      <c r="AF177" s="371"/>
      <c r="AG177" s="371"/>
      <c r="AH177" s="371"/>
      <c r="AI177" s="371"/>
      <c r="AJ177" s="371"/>
      <c r="AK177" s="371"/>
      <c r="AL177" s="371"/>
      <c r="AM177" s="257"/>
    </row>
    <row r="178" spans="1:39" ht="15" outlineLevel="1">
      <c r="A178" s="459">
        <v>10</v>
      </c>
      <c r="B178" s="274" t="s">
        <v>22</v>
      </c>
      <c r="C178" s="256" t="s">
        <v>25</v>
      </c>
      <c r="D178" s="260">
        <v>655679.91799999995</v>
      </c>
      <c r="E178" s="260">
        <v>655679.91817567672</v>
      </c>
      <c r="F178" s="260">
        <v>655679.91817567672</v>
      </c>
      <c r="G178" s="260">
        <v>655679.91817567672</v>
      </c>
      <c r="H178" s="260">
        <v>655679.91817567672</v>
      </c>
      <c r="I178" s="260">
        <v>586840.17332458438</v>
      </c>
      <c r="J178" s="260">
        <v>579962.03738564043</v>
      </c>
      <c r="K178" s="260">
        <v>579962.03738564043</v>
      </c>
      <c r="L178" s="260">
        <v>541594.65443494043</v>
      </c>
      <c r="M178" s="260">
        <v>448843.83220975409</v>
      </c>
      <c r="N178" s="260">
        <v>12</v>
      </c>
      <c r="O178" s="260">
        <v>148.10499999999999</v>
      </c>
      <c r="P178" s="260">
        <v>148.10510110143218</v>
      </c>
      <c r="Q178" s="260">
        <v>148.10510110143218</v>
      </c>
      <c r="R178" s="260">
        <v>148.10510110143218</v>
      </c>
      <c r="S178" s="260">
        <v>148.10510110143218</v>
      </c>
      <c r="T178" s="260">
        <v>127.20584188747979</v>
      </c>
      <c r="U178" s="260">
        <v>126.08617825497032</v>
      </c>
      <c r="V178" s="260">
        <v>126.08617825497032</v>
      </c>
      <c r="W178" s="260">
        <v>115.83464699611415</v>
      </c>
      <c r="X178" s="260">
        <v>100.7361198002651</v>
      </c>
      <c r="Y178" s="418">
        <v>0</v>
      </c>
      <c r="Z178" s="420">
        <v>0.32</v>
      </c>
      <c r="AA178" s="420">
        <v>0.96</v>
      </c>
      <c r="AB178" s="372">
        <v>0</v>
      </c>
      <c r="AC178" s="372"/>
      <c r="AD178" s="372"/>
      <c r="AE178" s="372"/>
      <c r="AF178" s="372"/>
      <c r="AG178" s="372"/>
      <c r="AH178" s="372"/>
      <c r="AI178" s="372"/>
      <c r="AJ178" s="372"/>
      <c r="AK178" s="372"/>
      <c r="AL178" s="372"/>
      <c r="AM178" s="261">
        <f>SUM(Y178:AL178)</f>
        <v>1.28</v>
      </c>
    </row>
    <row r="179" spans="1:39" ht="15" outlineLevel="1">
      <c r="B179" s="259" t="s">
        <v>244</v>
      </c>
      <c r="C179" s="256" t="s">
        <v>163</v>
      </c>
      <c r="D179" s="260">
        <v>285274.49699999997</v>
      </c>
      <c r="E179" s="260">
        <v>285274.49744498701</v>
      </c>
      <c r="F179" s="260">
        <v>285274.49744498701</v>
      </c>
      <c r="G179" s="260">
        <v>285274.49744498701</v>
      </c>
      <c r="H179" s="260">
        <v>285274.49744498701</v>
      </c>
      <c r="I179" s="260">
        <v>285274.49744498701</v>
      </c>
      <c r="J179" s="260"/>
      <c r="K179" s="260"/>
      <c r="L179" s="260"/>
      <c r="M179" s="260"/>
      <c r="N179" s="260">
        <v>12</v>
      </c>
      <c r="O179" s="260">
        <v>60.058999999999997</v>
      </c>
      <c r="P179" s="260">
        <v>60.059110032</v>
      </c>
      <c r="Q179" s="260">
        <v>60.059110032</v>
      </c>
      <c r="R179" s="260">
        <v>60.059110032</v>
      </c>
      <c r="S179" s="260">
        <v>60.059110032</v>
      </c>
      <c r="T179" s="260">
        <v>60.059110032</v>
      </c>
      <c r="U179" s="260"/>
      <c r="V179" s="260"/>
      <c r="W179" s="260"/>
      <c r="X179" s="260"/>
      <c r="Y179" s="368">
        <v>0</v>
      </c>
      <c r="Z179" s="368">
        <v>0.32</v>
      </c>
      <c r="AA179" s="368">
        <v>0.96</v>
      </c>
      <c r="AB179" s="368">
        <v>0</v>
      </c>
      <c r="AC179" s="368">
        <f t="shared" ref="AC179:AL179" si="46">AC178</f>
        <v>0</v>
      </c>
      <c r="AD179" s="368">
        <f t="shared" si="46"/>
        <v>0</v>
      </c>
      <c r="AE179" s="368">
        <f t="shared" si="46"/>
        <v>0</v>
      </c>
      <c r="AF179" s="368">
        <f t="shared" si="46"/>
        <v>0</v>
      </c>
      <c r="AG179" s="368">
        <f t="shared" si="46"/>
        <v>0</v>
      </c>
      <c r="AH179" s="368">
        <f t="shared" si="46"/>
        <v>0</v>
      </c>
      <c r="AI179" s="368">
        <f t="shared" si="46"/>
        <v>0</v>
      </c>
      <c r="AJ179" s="368">
        <f t="shared" si="46"/>
        <v>0</v>
      </c>
      <c r="AK179" s="368">
        <f t="shared" si="46"/>
        <v>0</v>
      </c>
      <c r="AL179" s="368">
        <f t="shared" si="46"/>
        <v>0</v>
      </c>
      <c r="AM179" s="455"/>
    </row>
    <row r="180" spans="1:39" ht="15" outlineLevel="1">
      <c r="B180" s="274"/>
      <c r="C180" s="27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373"/>
      <c r="Z180" s="373"/>
      <c r="AA180" s="373"/>
      <c r="AB180" s="373"/>
      <c r="AC180" s="373"/>
      <c r="AD180" s="373"/>
      <c r="AE180" s="373"/>
      <c r="AF180" s="373"/>
      <c r="AG180" s="373"/>
      <c r="AH180" s="373"/>
      <c r="AI180" s="373"/>
      <c r="AJ180" s="373"/>
      <c r="AK180" s="373"/>
      <c r="AL180" s="373"/>
      <c r="AM180" s="277"/>
    </row>
    <row r="181" spans="1:39" ht="15" outlineLevel="1">
      <c r="A181" s="459">
        <v>11</v>
      </c>
      <c r="B181" s="278" t="s">
        <v>21</v>
      </c>
      <c r="C181" s="256" t="s">
        <v>25</v>
      </c>
      <c r="D181" s="260">
        <v>1244484.227</v>
      </c>
      <c r="E181" s="260">
        <v>1239375.6982678906</v>
      </c>
      <c r="F181" s="260">
        <v>1239375.6982678906</v>
      </c>
      <c r="G181" s="260">
        <v>1067310.1814579358</v>
      </c>
      <c r="H181" s="260">
        <v>1065604.900880964</v>
      </c>
      <c r="I181" s="260">
        <v>404250.73850243771</v>
      </c>
      <c r="J181" s="260">
        <v>404250.73850243771</v>
      </c>
      <c r="K181" s="260">
        <v>401587.59471832187</v>
      </c>
      <c r="L181" s="260">
        <v>401587.59471832187</v>
      </c>
      <c r="M181" s="260">
        <v>401587.59471832187</v>
      </c>
      <c r="N181" s="260">
        <v>12</v>
      </c>
      <c r="O181" s="260">
        <v>338.68599999999998</v>
      </c>
      <c r="P181" s="260">
        <v>337.45696152765032</v>
      </c>
      <c r="Q181" s="260">
        <v>337.45696152765032</v>
      </c>
      <c r="R181" s="260">
        <v>297.35087852301007</v>
      </c>
      <c r="S181" s="260">
        <v>296.91695141346418</v>
      </c>
      <c r="T181" s="260">
        <v>114.61183043273037</v>
      </c>
      <c r="U181" s="260">
        <v>114.61183043273037</v>
      </c>
      <c r="V181" s="260">
        <v>111.9450070566435</v>
      </c>
      <c r="W181" s="260">
        <v>111.9450070566435</v>
      </c>
      <c r="X181" s="260">
        <v>111.9450070566435</v>
      </c>
      <c r="Y181" s="372">
        <v>0</v>
      </c>
      <c r="Z181" s="420">
        <v>1</v>
      </c>
      <c r="AA181" s="372">
        <v>0</v>
      </c>
      <c r="AB181" s="372">
        <v>0</v>
      </c>
      <c r="AC181" s="372"/>
      <c r="AD181" s="372"/>
      <c r="AE181" s="372"/>
      <c r="AF181" s="372"/>
      <c r="AG181" s="372"/>
      <c r="AH181" s="372"/>
      <c r="AI181" s="372"/>
      <c r="AJ181" s="372"/>
      <c r="AK181" s="372"/>
      <c r="AL181" s="372"/>
      <c r="AM181" s="261">
        <f>SUM(Y181:AL181)</f>
        <v>1</v>
      </c>
    </row>
    <row r="182" spans="1:39" ht="15" outlineLevel="1">
      <c r="B182" s="259" t="s">
        <v>244</v>
      </c>
      <c r="C182" s="256" t="s">
        <v>163</v>
      </c>
      <c r="D182" s="260">
        <v>14238.338</v>
      </c>
      <c r="E182" s="260">
        <v>14238.337906934999</v>
      </c>
      <c r="F182" s="260">
        <v>14238.337906934999</v>
      </c>
      <c r="G182" s="260">
        <v>13997.284794603</v>
      </c>
      <c r="H182" s="260">
        <v>13997.284794603</v>
      </c>
      <c r="I182" s="260">
        <v>2185.0468845599999</v>
      </c>
      <c r="J182" s="260"/>
      <c r="K182" s="260"/>
      <c r="L182" s="260"/>
      <c r="M182" s="260"/>
      <c r="N182" s="260">
        <v>12</v>
      </c>
      <c r="O182" s="260">
        <v>3.93</v>
      </c>
      <c r="P182" s="260">
        <v>3.9301577619999994</v>
      </c>
      <c r="Q182" s="260">
        <v>3.9301577619999994</v>
      </c>
      <c r="R182" s="260">
        <v>3.8601359980000001</v>
      </c>
      <c r="S182" s="260">
        <v>3.8601359980000001</v>
      </c>
      <c r="T182" s="260">
        <v>0.49216212500000001</v>
      </c>
      <c r="U182" s="260"/>
      <c r="V182" s="260"/>
      <c r="W182" s="260"/>
      <c r="X182" s="260"/>
      <c r="Y182" s="368">
        <v>0</v>
      </c>
      <c r="Z182" s="368">
        <v>1</v>
      </c>
      <c r="AA182" s="368">
        <v>0</v>
      </c>
      <c r="AB182" s="368">
        <v>0</v>
      </c>
      <c r="AC182" s="368">
        <f t="shared" ref="AC182:AL182" si="47">AC181</f>
        <v>0</v>
      </c>
      <c r="AD182" s="368">
        <f t="shared" si="47"/>
        <v>0</v>
      </c>
      <c r="AE182" s="368">
        <f t="shared" si="47"/>
        <v>0</v>
      </c>
      <c r="AF182" s="368">
        <f t="shared" si="47"/>
        <v>0</v>
      </c>
      <c r="AG182" s="368">
        <f t="shared" si="47"/>
        <v>0</v>
      </c>
      <c r="AH182" s="368">
        <f t="shared" si="47"/>
        <v>0</v>
      </c>
      <c r="AI182" s="368">
        <f t="shared" si="47"/>
        <v>0</v>
      </c>
      <c r="AJ182" s="368">
        <f t="shared" si="47"/>
        <v>0</v>
      </c>
      <c r="AK182" s="368">
        <f t="shared" si="47"/>
        <v>0</v>
      </c>
      <c r="AL182" s="368">
        <f t="shared" si="47"/>
        <v>0</v>
      </c>
      <c r="AM182" s="455"/>
    </row>
    <row r="183" spans="1:39" ht="15" outlineLevel="1">
      <c r="B183" s="278"/>
      <c r="C183" s="27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373"/>
      <c r="Z183" s="374"/>
      <c r="AA183" s="373"/>
      <c r="AB183" s="373"/>
      <c r="AC183" s="373"/>
      <c r="AD183" s="373"/>
      <c r="AE183" s="373"/>
      <c r="AF183" s="373"/>
      <c r="AG183" s="373"/>
      <c r="AH183" s="373"/>
      <c r="AI183" s="373"/>
      <c r="AJ183" s="373"/>
      <c r="AK183" s="373"/>
      <c r="AL183" s="373"/>
      <c r="AM183" s="277"/>
    </row>
    <row r="184" spans="1:39" ht="15" outlineLevel="1">
      <c r="A184" s="459">
        <v>12</v>
      </c>
      <c r="B184" s="278" t="s">
        <v>23</v>
      </c>
      <c r="C184" s="256" t="s">
        <v>25</v>
      </c>
      <c r="D184" s="260"/>
      <c r="E184" s="260"/>
      <c r="F184" s="260"/>
      <c r="G184" s="260"/>
      <c r="H184" s="260"/>
      <c r="I184" s="260"/>
      <c r="J184" s="260"/>
      <c r="K184" s="260"/>
      <c r="L184" s="260"/>
      <c r="M184" s="260"/>
      <c r="N184" s="260">
        <v>3</v>
      </c>
      <c r="O184" s="260"/>
      <c r="P184" s="260"/>
      <c r="Q184" s="260"/>
      <c r="R184" s="260"/>
      <c r="S184" s="260"/>
      <c r="T184" s="260"/>
      <c r="U184" s="260"/>
      <c r="V184" s="260"/>
      <c r="W184" s="260"/>
      <c r="X184" s="260"/>
      <c r="Y184" s="372"/>
      <c r="Z184" s="372"/>
      <c r="AA184" s="372"/>
      <c r="AB184" s="372"/>
      <c r="AC184" s="372"/>
      <c r="AD184" s="372"/>
      <c r="AE184" s="372"/>
      <c r="AF184" s="372"/>
      <c r="AG184" s="372"/>
      <c r="AH184" s="372"/>
      <c r="AI184" s="372"/>
      <c r="AJ184" s="372"/>
      <c r="AK184" s="372"/>
      <c r="AL184" s="372"/>
      <c r="AM184" s="261">
        <f>SUM(Y184:AL184)</f>
        <v>0</v>
      </c>
    </row>
    <row r="185" spans="1:39" ht="15" outlineLevel="1">
      <c r="B185" s="259" t="s">
        <v>244</v>
      </c>
      <c r="C185" s="256" t="s">
        <v>163</v>
      </c>
      <c r="D185" s="260"/>
      <c r="E185" s="260"/>
      <c r="F185" s="260"/>
      <c r="G185" s="260"/>
      <c r="H185" s="260"/>
      <c r="I185" s="260"/>
      <c r="J185" s="260"/>
      <c r="K185" s="260"/>
      <c r="L185" s="260"/>
      <c r="M185" s="260"/>
      <c r="N185" s="260">
        <f>N184</f>
        <v>3</v>
      </c>
      <c r="O185" s="260"/>
      <c r="P185" s="260"/>
      <c r="Q185" s="260"/>
      <c r="R185" s="260"/>
      <c r="S185" s="260"/>
      <c r="T185" s="260"/>
      <c r="U185" s="260"/>
      <c r="V185" s="260"/>
      <c r="W185" s="260"/>
      <c r="X185" s="260"/>
      <c r="Y185" s="368">
        <f>Y184</f>
        <v>0</v>
      </c>
      <c r="Z185" s="368">
        <f>Z184</f>
        <v>0</v>
      </c>
      <c r="AA185" s="368">
        <f t="shared" ref="AA185:AL185" si="48">AA184</f>
        <v>0</v>
      </c>
      <c r="AB185" s="368">
        <f t="shared" si="48"/>
        <v>0</v>
      </c>
      <c r="AC185" s="368">
        <f t="shared" si="48"/>
        <v>0</v>
      </c>
      <c r="AD185" s="368">
        <f t="shared" si="48"/>
        <v>0</v>
      </c>
      <c r="AE185" s="368">
        <f t="shared" si="48"/>
        <v>0</v>
      </c>
      <c r="AF185" s="368">
        <f t="shared" si="48"/>
        <v>0</v>
      </c>
      <c r="AG185" s="368">
        <f t="shared" si="48"/>
        <v>0</v>
      </c>
      <c r="AH185" s="368">
        <f t="shared" si="48"/>
        <v>0</v>
      </c>
      <c r="AI185" s="368">
        <f t="shared" si="48"/>
        <v>0</v>
      </c>
      <c r="AJ185" s="368">
        <f t="shared" si="48"/>
        <v>0</v>
      </c>
      <c r="AK185" s="368">
        <f t="shared" si="48"/>
        <v>0</v>
      </c>
      <c r="AL185" s="368">
        <f t="shared" si="48"/>
        <v>0</v>
      </c>
      <c r="AM185" s="455"/>
    </row>
    <row r="186" spans="1:39" ht="15" outlineLevel="1">
      <c r="B186" s="278"/>
      <c r="C186" s="276"/>
      <c r="D186" s="280"/>
      <c r="E186" s="280"/>
      <c r="F186" s="280"/>
      <c r="G186" s="280"/>
      <c r="H186" s="280"/>
      <c r="I186" s="280"/>
      <c r="J186" s="280"/>
      <c r="K186" s="280"/>
      <c r="L186" s="280"/>
      <c r="M186" s="280"/>
      <c r="N186" s="256"/>
      <c r="O186" s="280"/>
      <c r="P186" s="280"/>
      <c r="Q186" s="280"/>
      <c r="R186" s="280"/>
      <c r="S186" s="280"/>
      <c r="T186" s="280"/>
      <c r="U186" s="280"/>
      <c r="V186" s="280"/>
      <c r="W186" s="280"/>
      <c r="X186" s="280"/>
      <c r="Y186" s="373"/>
      <c r="Z186" s="374"/>
      <c r="AA186" s="373"/>
      <c r="AB186" s="373"/>
      <c r="AC186" s="373"/>
      <c r="AD186" s="373"/>
      <c r="AE186" s="373"/>
      <c r="AF186" s="373"/>
      <c r="AG186" s="373"/>
      <c r="AH186" s="373"/>
      <c r="AI186" s="373"/>
      <c r="AJ186" s="373"/>
      <c r="AK186" s="373"/>
      <c r="AL186" s="373"/>
      <c r="AM186" s="277"/>
    </row>
    <row r="187" spans="1:39" ht="15" outlineLevel="1">
      <c r="A187" s="459">
        <v>13</v>
      </c>
      <c r="B187" s="278" t="s">
        <v>24</v>
      </c>
      <c r="C187" s="256" t="s">
        <v>25</v>
      </c>
      <c r="D187" s="260"/>
      <c r="E187" s="260"/>
      <c r="F187" s="260"/>
      <c r="G187" s="260"/>
      <c r="H187" s="260"/>
      <c r="I187" s="260"/>
      <c r="J187" s="260"/>
      <c r="K187" s="260"/>
      <c r="L187" s="260"/>
      <c r="M187" s="260"/>
      <c r="N187" s="260">
        <v>12</v>
      </c>
      <c r="O187" s="260"/>
      <c r="P187" s="260"/>
      <c r="Q187" s="260"/>
      <c r="R187" s="260"/>
      <c r="S187" s="260"/>
      <c r="T187" s="260"/>
      <c r="U187" s="260"/>
      <c r="V187" s="260"/>
      <c r="W187" s="260"/>
      <c r="X187" s="260"/>
      <c r="Y187" s="372"/>
      <c r="Z187" s="372"/>
      <c r="AA187" s="372"/>
      <c r="AB187" s="372"/>
      <c r="AC187" s="372"/>
      <c r="AD187" s="372"/>
      <c r="AE187" s="372"/>
      <c r="AF187" s="372"/>
      <c r="AG187" s="372"/>
      <c r="AH187" s="372"/>
      <c r="AI187" s="372"/>
      <c r="AJ187" s="372"/>
      <c r="AK187" s="372"/>
      <c r="AL187" s="372"/>
      <c r="AM187" s="261">
        <f>SUM(Y187:AL187)</f>
        <v>0</v>
      </c>
    </row>
    <row r="188" spans="1:39" ht="15" outlineLevel="1">
      <c r="B188" s="259" t="s">
        <v>244</v>
      </c>
      <c r="C188" s="256" t="s">
        <v>163</v>
      </c>
      <c r="D188" s="260"/>
      <c r="E188" s="260"/>
      <c r="F188" s="260"/>
      <c r="G188" s="260"/>
      <c r="H188" s="260"/>
      <c r="I188" s="260"/>
      <c r="J188" s="260"/>
      <c r="K188" s="260"/>
      <c r="L188" s="260"/>
      <c r="M188" s="260"/>
      <c r="N188" s="260">
        <f>N187</f>
        <v>12</v>
      </c>
      <c r="O188" s="260"/>
      <c r="P188" s="260"/>
      <c r="Q188" s="260"/>
      <c r="R188" s="260"/>
      <c r="S188" s="260"/>
      <c r="T188" s="260"/>
      <c r="U188" s="260"/>
      <c r="V188" s="260"/>
      <c r="W188" s="260"/>
      <c r="X188" s="260"/>
      <c r="Y188" s="368">
        <f>Y187</f>
        <v>0</v>
      </c>
      <c r="Z188" s="368">
        <f>Z187</f>
        <v>0</v>
      </c>
      <c r="AA188" s="368">
        <f t="shared" ref="AA188:AL188" si="49">AA187</f>
        <v>0</v>
      </c>
      <c r="AB188" s="368">
        <f t="shared" si="49"/>
        <v>0</v>
      </c>
      <c r="AC188" s="368">
        <f t="shared" si="49"/>
        <v>0</v>
      </c>
      <c r="AD188" s="368">
        <f t="shared" si="49"/>
        <v>0</v>
      </c>
      <c r="AE188" s="368">
        <f t="shared" si="49"/>
        <v>0</v>
      </c>
      <c r="AF188" s="368">
        <f t="shared" si="49"/>
        <v>0</v>
      </c>
      <c r="AG188" s="368">
        <f t="shared" si="49"/>
        <v>0</v>
      </c>
      <c r="AH188" s="368">
        <f t="shared" si="49"/>
        <v>0</v>
      </c>
      <c r="AI188" s="368">
        <f t="shared" si="49"/>
        <v>0</v>
      </c>
      <c r="AJ188" s="368">
        <f t="shared" si="49"/>
        <v>0</v>
      </c>
      <c r="AK188" s="368">
        <f t="shared" si="49"/>
        <v>0</v>
      </c>
      <c r="AL188" s="368">
        <f t="shared" si="49"/>
        <v>0</v>
      </c>
      <c r="AM188" s="455"/>
    </row>
    <row r="189" spans="1:39" ht="15" outlineLevel="1">
      <c r="B189" s="278"/>
      <c r="C189" s="276"/>
      <c r="D189" s="280"/>
      <c r="E189" s="280"/>
      <c r="F189" s="280"/>
      <c r="G189" s="280"/>
      <c r="H189" s="280"/>
      <c r="I189" s="280"/>
      <c r="J189" s="280"/>
      <c r="K189" s="280"/>
      <c r="L189" s="280"/>
      <c r="M189" s="280"/>
      <c r="N189" s="256"/>
      <c r="O189" s="280"/>
      <c r="P189" s="280"/>
      <c r="Q189" s="280"/>
      <c r="R189" s="280"/>
      <c r="S189" s="280"/>
      <c r="T189" s="280"/>
      <c r="U189" s="280"/>
      <c r="V189" s="280"/>
      <c r="W189" s="280"/>
      <c r="X189" s="280"/>
      <c r="Y189" s="373"/>
      <c r="Z189" s="373"/>
      <c r="AA189" s="373"/>
      <c r="AB189" s="373"/>
      <c r="AC189" s="373"/>
      <c r="AD189" s="373"/>
      <c r="AE189" s="373"/>
      <c r="AF189" s="373"/>
      <c r="AG189" s="373"/>
      <c r="AH189" s="373"/>
      <c r="AI189" s="373"/>
      <c r="AJ189" s="373"/>
      <c r="AK189" s="373"/>
      <c r="AL189" s="373"/>
      <c r="AM189" s="277"/>
    </row>
    <row r="190" spans="1:39" ht="15" outlineLevel="1">
      <c r="A190" s="459">
        <v>14</v>
      </c>
      <c r="B190" s="278" t="s">
        <v>20</v>
      </c>
      <c r="C190" s="256" t="s">
        <v>25</v>
      </c>
      <c r="D190" s="260"/>
      <c r="E190" s="260"/>
      <c r="F190" s="260"/>
      <c r="G190" s="260"/>
      <c r="H190" s="260"/>
      <c r="I190" s="260"/>
      <c r="J190" s="260"/>
      <c r="K190" s="260"/>
      <c r="L190" s="260"/>
      <c r="M190" s="260"/>
      <c r="N190" s="260">
        <v>12</v>
      </c>
      <c r="O190" s="260"/>
      <c r="P190" s="260"/>
      <c r="Q190" s="260"/>
      <c r="R190" s="260"/>
      <c r="S190" s="260"/>
      <c r="T190" s="260"/>
      <c r="U190" s="260"/>
      <c r="V190" s="260"/>
      <c r="W190" s="260"/>
      <c r="X190" s="260"/>
      <c r="Y190" s="372"/>
      <c r="Z190" s="372"/>
      <c r="AA190" s="372"/>
      <c r="AB190" s="372"/>
      <c r="AC190" s="372"/>
      <c r="AD190" s="372"/>
      <c r="AE190" s="372"/>
      <c r="AF190" s="372"/>
      <c r="AG190" s="372"/>
      <c r="AH190" s="372"/>
      <c r="AI190" s="372"/>
      <c r="AJ190" s="372"/>
      <c r="AK190" s="372"/>
      <c r="AL190" s="372"/>
      <c r="AM190" s="261">
        <f>SUM(Y190:AL190)</f>
        <v>0</v>
      </c>
    </row>
    <row r="191" spans="1:39" ht="15" outlineLevel="1">
      <c r="B191" s="259" t="s">
        <v>244</v>
      </c>
      <c r="C191" s="256" t="s">
        <v>163</v>
      </c>
      <c r="D191" s="260"/>
      <c r="E191" s="260"/>
      <c r="F191" s="260"/>
      <c r="G191" s="260"/>
      <c r="H191" s="260"/>
      <c r="I191" s="260"/>
      <c r="J191" s="260"/>
      <c r="K191" s="260"/>
      <c r="L191" s="260"/>
      <c r="M191" s="260"/>
      <c r="N191" s="260">
        <f>N190</f>
        <v>12</v>
      </c>
      <c r="O191" s="260"/>
      <c r="P191" s="260"/>
      <c r="Q191" s="260"/>
      <c r="R191" s="260"/>
      <c r="S191" s="260"/>
      <c r="T191" s="260"/>
      <c r="U191" s="260"/>
      <c r="V191" s="260"/>
      <c r="W191" s="260"/>
      <c r="X191" s="260"/>
      <c r="Y191" s="368">
        <f>Y190</f>
        <v>0</v>
      </c>
      <c r="Z191" s="368">
        <f>Z190</f>
        <v>0</v>
      </c>
      <c r="AA191" s="368">
        <f t="shared" ref="AA191:AL191" si="50">AA190</f>
        <v>0</v>
      </c>
      <c r="AB191" s="368">
        <f t="shared" si="50"/>
        <v>0</v>
      </c>
      <c r="AC191" s="368">
        <f t="shared" si="50"/>
        <v>0</v>
      </c>
      <c r="AD191" s="368">
        <f t="shared" si="50"/>
        <v>0</v>
      </c>
      <c r="AE191" s="368">
        <f t="shared" si="50"/>
        <v>0</v>
      </c>
      <c r="AF191" s="368">
        <f t="shared" si="50"/>
        <v>0</v>
      </c>
      <c r="AG191" s="368">
        <f t="shared" si="50"/>
        <v>0</v>
      </c>
      <c r="AH191" s="368">
        <f t="shared" si="50"/>
        <v>0</v>
      </c>
      <c r="AI191" s="368">
        <f t="shared" si="50"/>
        <v>0</v>
      </c>
      <c r="AJ191" s="368">
        <f t="shared" si="50"/>
        <v>0</v>
      </c>
      <c r="AK191" s="368">
        <f t="shared" si="50"/>
        <v>0</v>
      </c>
      <c r="AL191" s="368">
        <f t="shared" si="50"/>
        <v>0</v>
      </c>
      <c r="AM191" s="455"/>
    </row>
    <row r="192" spans="1:39" ht="15" outlineLevel="1">
      <c r="B192" s="278"/>
      <c r="C192" s="276"/>
      <c r="D192" s="280"/>
      <c r="E192" s="280"/>
      <c r="F192" s="280"/>
      <c r="G192" s="280"/>
      <c r="H192" s="280"/>
      <c r="I192" s="280"/>
      <c r="J192" s="280"/>
      <c r="K192" s="280"/>
      <c r="L192" s="280"/>
      <c r="M192" s="280"/>
      <c r="N192" s="256"/>
      <c r="O192" s="280"/>
      <c r="P192" s="280"/>
      <c r="Q192" s="280"/>
      <c r="R192" s="280"/>
      <c r="S192" s="280"/>
      <c r="T192" s="280"/>
      <c r="U192" s="280"/>
      <c r="V192" s="280"/>
      <c r="W192" s="280"/>
      <c r="X192" s="280"/>
      <c r="Y192" s="373"/>
      <c r="Z192" s="374"/>
      <c r="AA192" s="373"/>
      <c r="AB192" s="373"/>
      <c r="AC192" s="373"/>
      <c r="AD192" s="373"/>
      <c r="AE192" s="373"/>
      <c r="AF192" s="373"/>
      <c r="AG192" s="373"/>
      <c r="AH192" s="373"/>
      <c r="AI192" s="373"/>
      <c r="AJ192" s="373"/>
      <c r="AK192" s="373"/>
      <c r="AL192" s="373"/>
      <c r="AM192" s="277"/>
    </row>
    <row r="193" spans="1:39" s="248" customFormat="1" ht="15" outlineLevel="1">
      <c r="A193" s="459">
        <v>15</v>
      </c>
      <c r="B193" s="278" t="s">
        <v>484</v>
      </c>
      <c r="C193" s="256" t="s">
        <v>25</v>
      </c>
      <c r="D193" s="260"/>
      <c r="E193" s="260"/>
      <c r="F193" s="260"/>
      <c r="G193" s="260"/>
      <c r="H193" s="260"/>
      <c r="I193" s="260"/>
      <c r="J193" s="260"/>
      <c r="K193" s="260"/>
      <c r="L193" s="260"/>
      <c r="M193" s="260"/>
      <c r="N193" s="256"/>
      <c r="O193" s="260"/>
      <c r="P193" s="260"/>
      <c r="Q193" s="260"/>
      <c r="R193" s="260"/>
      <c r="S193" s="260"/>
      <c r="T193" s="260"/>
      <c r="U193" s="260"/>
      <c r="V193" s="260"/>
      <c r="W193" s="260"/>
      <c r="X193" s="260"/>
      <c r="Y193" s="372"/>
      <c r="Z193" s="372"/>
      <c r="AA193" s="372"/>
      <c r="AB193" s="372"/>
      <c r="AC193" s="372"/>
      <c r="AD193" s="372"/>
      <c r="AE193" s="372"/>
      <c r="AF193" s="372"/>
      <c r="AG193" s="372"/>
      <c r="AH193" s="372"/>
      <c r="AI193" s="372"/>
      <c r="AJ193" s="372"/>
      <c r="AK193" s="372"/>
      <c r="AL193" s="372"/>
      <c r="AM193" s="261">
        <f>SUM(Y193:AL193)</f>
        <v>0</v>
      </c>
    </row>
    <row r="194" spans="1:39" s="248" customFormat="1" ht="15" outlineLevel="1">
      <c r="A194" s="459"/>
      <c r="B194" s="279" t="s">
        <v>244</v>
      </c>
      <c r="C194" s="256" t="s">
        <v>163</v>
      </c>
      <c r="D194" s="260"/>
      <c r="E194" s="260"/>
      <c r="F194" s="260"/>
      <c r="G194" s="260"/>
      <c r="H194" s="260"/>
      <c r="I194" s="260"/>
      <c r="J194" s="260"/>
      <c r="K194" s="260"/>
      <c r="L194" s="260"/>
      <c r="M194" s="260"/>
      <c r="N194" s="256"/>
      <c r="O194" s="260"/>
      <c r="P194" s="260"/>
      <c r="Q194" s="260"/>
      <c r="R194" s="260"/>
      <c r="S194" s="260"/>
      <c r="T194" s="260"/>
      <c r="U194" s="260"/>
      <c r="V194" s="260"/>
      <c r="W194" s="260"/>
      <c r="X194" s="260"/>
      <c r="Y194" s="368">
        <f>Y193</f>
        <v>0</v>
      </c>
      <c r="Z194" s="368">
        <f>Z193</f>
        <v>0</v>
      </c>
      <c r="AA194" s="368">
        <f t="shared" ref="AA194:AL194" si="51">AA193</f>
        <v>0</v>
      </c>
      <c r="AB194" s="368">
        <f t="shared" si="51"/>
        <v>0</v>
      </c>
      <c r="AC194" s="368">
        <f t="shared" si="51"/>
        <v>0</v>
      </c>
      <c r="AD194" s="368">
        <f t="shared" si="51"/>
        <v>0</v>
      </c>
      <c r="AE194" s="368">
        <f t="shared" si="51"/>
        <v>0</v>
      </c>
      <c r="AF194" s="368">
        <f t="shared" si="51"/>
        <v>0</v>
      </c>
      <c r="AG194" s="368">
        <f t="shared" si="51"/>
        <v>0</v>
      </c>
      <c r="AH194" s="368">
        <f t="shared" si="51"/>
        <v>0</v>
      </c>
      <c r="AI194" s="368">
        <f t="shared" si="51"/>
        <v>0</v>
      </c>
      <c r="AJ194" s="368">
        <f t="shared" si="51"/>
        <v>0</v>
      </c>
      <c r="AK194" s="368">
        <f t="shared" si="51"/>
        <v>0</v>
      </c>
      <c r="AL194" s="368">
        <f t="shared" si="51"/>
        <v>0</v>
      </c>
      <c r="AM194" s="455"/>
    </row>
    <row r="195" spans="1:39" s="248" customFormat="1" ht="15" outlineLevel="1">
      <c r="A195" s="459"/>
      <c r="B195" s="278"/>
      <c r="C195" s="276"/>
      <c r="D195" s="280"/>
      <c r="E195" s="280"/>
      <c r="F195" s="280"/>
      <c r="G195" s="280"/>
      <c r="H195" s="280"/>
      <c r="I195" s="280"/>
      <c r="J195" s="280"/>
      <c r="K195" s="280"/>
      <c r="L195" s="280"/>
      <c r="M195" s="280"/>
      <c r="N195" s="256"/>
      <c r="O195" s="280"/>
      <c r="P195" s="280"/>
      <c r="Q195" s="280"/>
      <c r="R195" s="280"/>
      <c r="S195" s="280"/>
      <c r="T195" s="280"/>
      <c r="U195" s="280"/>
      <c r="V195" s="280"/>
      <c r="W195" s="280"/>
      <c r="X195" s="280"/>
      <c r="Y195" s="375"/>
      <c r="Z195" s="373"/>
      <c r="AA195" s="373"/>
      <c r="AB195" s="373"/>
      <c r="AC195" s="373"/>
      <c r="AD195" s="373"/>
      <c r="AE195" s="373"/>
      <c r="AF195" s="373"/>
      <c r="AG195" s="373"/>
      <c r="AH195" s="373"/>
      <c r="AI195" s="373"/>
      <c r="AJ195" s="373"/>
      <c r="AK195" s="373"/>
      <c r="AL195" s="373"/>
      <c r="AM195" s="277"/>
    </row>
    <row r="196" spans="1:39" s="248" customFormat="1" ht="30" outlineLevel="1">
      <c r="A196" s="459">
        <v>16</v>
      </c>
      <c r="B196" s="278" t="s">
        <v>485</v>
      </c>
      <c r="C196" s="256" t="s">
        <v>25</v>
      </c>
      <c r="D196" s="260"/>
      <c r="E196" s="260"/>
      <c r="F196" s="260"/>
      <c r="G196" s="260"/>
      <c r="H196" s="260"/>
      <c r="I196" s="260"/>
      <c r="J196" s="260"/>
      <c r="K196" s="260"/>
      <c r="L196" s="260"/>
      <c r="M196" s="260"/>
      <c r="N196" s="256"/>
      <c r="O196" s="260"/>
      <c r="P196" s="260"/>
      <c r="Q196" s="260"/>
      <c r="R196" s="260"/>
      <c r="S196" s="260"/>
      <c r="T196" s="260"/>
      <c r="U196" s="260"/>
      <c r="V196" s="260"/>
      <c r="W196" s="260"/>
      <c r="X196" s="260"/>
      <c r="Y196" s="372"/>
      <c r="Z196" s="372"/>
      <c r="AA196" s="372"/>
      <c r="AB196" s="372"/>
      <c r="AC196" s="372"/>
      <c r="AD196" s="372"/>
      <c r="AE196" s="372"/>
      <c r="AF196" s="372"/>
      <c r="AG196" s="372"/>
      <c r="AH196" s="372"/>
      <c r="AI196" s="372"/>
      <c r="AJ196" s="372"/>
      <c r="AK196" s="372"/>
      <c r="AL196" s="372"/>
      <c r="AM196" s="261">
        <f>SUM(Y196:AL196)</f>
        <v>0</v>
      </c>
    </row>
    <row r="197" spans="1:39" s="248" customFormat="1" ht="15" outlineLevel="1">
      <c r="A197" s="459"/>
      <c r="B197" s="279" t="s">
        <v>244</v>
      </c>
      <c r="C197" s="256" t="s">
        <v>163</v>
      </c>
      <c r="D197" s="260"/>
      <c r="E197" s="260"/>
      <c r="F197" s="260"/>
      <c r="G197" s="260"/>
      <c r="H197" s="260"/>
      <c r="I197" s="260"/>
      <c r="J197" s="260"/>
      <c r="K197" s="260"/>
      <c r="L197" s="260"/>
      <c r="M197" s="260"/>
      <c r="N197" s="256"/>
      <c r="O197" s="260"/>
      <c r="P197" s="260"/>
      <c r="Q197" s="260"/>
      <c r="R197" s="260"/>
      <c r="S197" s="260"/>
      <c r="T197" s="260"/>
      <c r="U197" s="260"/>
      <c r="V197" s="260"/>
      <c r="W197" s="260"/>
      <c r="X197" s="260"/>
      <c r="Y197" s="368">
        <f>Y196</f>
        <v>0</v>
      </c>
      <c r="Z197" s="368">
        <f>Z196</f>
        <v>0</v>
      </c>
      <c r="AA197" s="368">
        <f t="shared" ref="AA197:AL197" si="52">AA196</f>
        <v>0</v>
      </c>
      <c r="AB197" s="368">
        <f t="shared" si="52"/>
        <v>0</v>
      </c>
      <c r="AC197" s="368">
        <f t="shared" si="52"/>
        <v>0</v>
      </c>
      <c r="AD197" s="368">
        <f t="shared" si="52"/>
        <v>0</v>
      </c>
      <c r="AE197" s="368">
        <f t="shared" si="52"/>
        <v>0</v>
      </c>
      <c r="AF197" s="368">
        <f t="shared" si="52"/>
        <v>0</v>
      </c>
      <c r="AG197" s="368">
        <f t="shared" si="52"/>
        <v>0</v>
      </c>
      <c r="AH197" s="368">
        <f t="shared" si="52"/>
        <v>0</v>
      </c>
      <c r="AI197" s="368">
        <f t="shared" si="52"/>
        <v>0</v>
      </c>
      <c r="AJ197" s="368">
        <f t="shared" si="52"/>
        <v>0</v>
      </c>
      <c r="AK197" s="368">
        <f t="shared" si="52"/>
        <v>0</v>
      </c>
      <c r="AL197" s="368">
        <f t="shared" si="52"/>
        <v>0</v>
      </c>
      <c r="AM197" s="455"/>
    </row>
    <row r="198" spans="1:39" s="248" customFormat="1" ht="15" outlineLevel="1">
      <c r="A198" s="459"/>
      <c r="B198" s="278"/>
      <c r="C198" s="276"/>
      <c r="D198" s="280"/>
      <c r="E198" s="280"/>
      <c r="F198" s="280"/>
      <c r="G198" s="280"/>
      <c r="H198" s="280"/>
      <c r="I198" s="280"/>
      <c r="J198" s="280"/>
      <c r="K198" s="280"/>
      <c r="L198" s="280"/>
      <c r="M198" s="280"/>
      <c r="N198" s="256"/>
      <c r="O198" s="280"/>
      <c r="P198" s="280"/>
      <c r="Q198" s="280"/>
      <c r="R198" s="280"/>
      <c r="S198" s="280"/>
      <c r="T198" s="280"/>
      <c r="U198" s="280"/>
      <c r="V198" s="280"/>
      <c r="W198" s="280"/>
      <c r="X198" s="280"/>
      <c r="Y198" s="375"/>
      <c r="Z198" s="373"/>
      <c r="AA198" s="373"/>
      <c r="AB198" s="373"/>
      <c r="AC198" s="373"/>
      <c r="AD198" s="373"/>
      <c r="AE198" s="373"/>
      <c r="AF198" s="373"/>
      <c r="AG198" s="373"/>
      <c r="AH198" s="373"/>
      <c r="AI198" s="373"/>
      <c r="AJ198" s="373"/>
      <c r="AK198" s="373"/>
      <c r="AL198" s="373"/>
      <c r="AM198" s="277"/>
    </row>
    <row r="199" spans="1:39" ht="15" outlineLevel="1">
      <c r="A199" s="459">
        <v>17</v>
      </c>
      <c r="B199" s="278" t="s">
        <v>9</v>
      </c>
      <c r="C199" s="256" t="s">
        <v>25</v>
      </c>
      <c r="D199" s="260"/>
      <c r="E199" s="260"/>
      <c r="F199" s="260"/>
      <c r="G199" s="260"/>
      <c r="H199" s="260"/>
      <c r="I199" s="260"/>
      <c r="J199" s="260"/>
      <c r="K199" s="260"/>
      <c r="L199" s="260"/>
      <c r="M199" s="260"/>
      <c r="N199" s="256"/>
      <c r="O199" s="260"/>
      <c r="P199" s="260"/>
      <c r="Q199" s="260"/>
      <c r="R199" s="260"/>
      <c r="S199" s="260"/>
      <c r="T199" s="260"/>
      <c r="U199" s="260"/>
      <c r="V199" s="260"/>
      <c r="W199" s="260"/>
      <c r="X199" s="260"/>
      <c r="Y199" s="372"/>
      <c r="Z199" s="372"/>
      <c r="AA199" s="372"/>
      <c r="AB199" s="372"/>
      <c r="AC199" s="372"/>
      <c r="AD199" s="372"/>
      <c r="AE199" s="372"/>
      <c r="AF199" s="372"/>
      <c r="AG199" s="372"/>
      <c r="AH199" s="372"/>
      <c r="AI199" s="372"/>
      <c r="AJ199" s="372"/>
      <c r="AK199" s="372"/>
      <c r="AL199" s="372"/>
      <c r="AM199" s="261">
        <f>SUM(Y199:AL199)</f>
        <v>0</v>
      </c>
    </row>
    <row r="200" spans="1:39" ht="15" outlineLevel="1">
      <c r="B200" s="259" t="s">
        <v>244</v>
      </c>
      <c r="C200" s="256" t="s">
        <v>163</v>
      </c>
      <c r="D200" s="260"/>
      <c r="E200" s="260"/>
      <c r="F200" s="260"/>
      <c r="G200" s="260"/>
      <c r="H200" s="260"/>
      <c r="I200" s="260"/>
      <c r="J200" s="260"/>
      <c r="K200" s="260"/>
      <c r="L200" s="260"/>
      <c r="M200" s="260"/>
      <c r="N200" s="256"/>
      <c r="O200" s="260"/>
      <c r="P200" s="260"/>
      <c r="Q200" s="260"/>
      <c r="R200" s="260"/>
      <c r="S200" s="260"/>
      <c r="T200" s="260"/>
      <c r="U200" s="260"/>
      <c r="V200" s="260"/>
      <c r="W200" s="260"/>
      <c r="X200" s="260"/>
      <c r="Y200" s="368">
        <f>Y199</f>
        <v>0</v>
      </c>
      <c r="Z200" s="368">
        <f>Z199</f>
        <v>0</v>
      </c>
      <c r="AA200" s="368">
        <f t="shared" ref="AA200:AL200" si="53">AA199</f>
        <v>0</v>
      </c>
      <c r="AB200" s="368">
        <f t="shared" si="53"/>
        <v>0</v>
      </c>
      <c r="AC200" s="368">
        <f t="shared" si="53"/>
        <v>0</v>
      </c>
      <c r="AD200" s="368">
        <f t="shared" si="53"/>
        <v>0</v>
      </c>
      <c r="AE200" s="368">
        <f t="shared" si="53"/>
        <v>0</v>
      </c>
      <c r="AF200" s="368">
        <f t="shared" si="53"/>
        <v>0</v>
      </c>
      <c r="AG200" s="368">
        <f t="shared" si="53"/>
        <v>0</v>
      </c>
      <c r="AH200" s="368">
        <f t="shared" si="53"/>
        <v>0</v>
      </c>
      <c r="AI200" s="368">
        <f t="shared" si="53"/>
        <v>0</v>
      </c>
      <c r="AJ200" s="368">
        <f t="shared" si="53"/>
        <v>0</v>
      </c>
      <c r="AK200" s="368">
        <f t="shared" si="53"/>
        <v>0</v>
      </c>
      <c r="AL200" s="368">
        <f t="shared" si="53"/>
        <v>0</v>
      </c>
      <c r="AM200" s="455"/>
    </row>
    <row r="201" spans="1:39" ht="15" outlineLevel="1">
      <c r="B201" s="279"/>
      <c r="C201" s="270"/>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376"/>
      <c r="Z201" s="377"/>
      <c r="AA201" s="377"/>
      <c r="AB201" s="377"/>
      <c r="AC201" s="377"/>
      <c r="AD201" s="377"/>
      <c r="AE201" s="377"/>
      <c r="AF201" s="377"/>
      <c r="AG201" s="377"/>
      <c r="AH201" s="377"/>
      <c r="AI201" s="377"/>
      <c r="AJ201" s="377"/>
      <c r="AK201" s="377"/>
      <c r="AL201" s="377"/>
      <c r="AM201" s="281"/>
    </row>
    <row r="202" spans="1:39" ht="15.75" outlineLevel="1">
      <c r="A202" s="460"/>
      <c r="B202" s="253" t="s">
        <v>10</v>
      </c>
      <c r="C202" s="254"/>
      <c r="D202" s="254"/>
      <c r="E202" s="254"/>
      <c r="F202" s="254"/>
      <c r="G202" s="254"/>
      <c r="H202" s="254"/>
      <c r="I202" s="254"/>
      <c r="J202" s="254"/>
      <c r="K202" s="254"/>
      <c r="L202" s="254"/>
      <c r="M202" s="254"/>
      <c r="N202" s="255"/>
      <c r="O202" s="254"/>
      <c r="P202" s="254"/>
      <c r="Q202" s="254"/>
      <c r="R202" s="254"/>
      <c r="S202" s="254"/>
      <c r="T202" s="254"/>
      <c r="U202" s="254"/>
      <c r="V202" s="254"/>
      <c r="W202" s="254"/>
      <c r="X202" s="254"/>
      <c r="Y202" s="371"/>
      <c r="Z202" s="371"/>
      <c r="AA202" s="371"/>
      <c r="AB202" s="371"/>
      <c r="AC202" s="371"/>
      <c r="AD202" s="371"/>
      <c r="AE202" s="371"/>
      <c r="AF202" s="371"/>
      <c r="AG202" s="371"/>
      <c r="AH202" s="371"/>
      <c r="AI202" s="371"/>
      <c r="AJ202" s="371"/>
      <c r="AK202" s="371"/>
      <c r="AL202" s="371"/>
      <c r="AM202" s="257"/>
    </row>
    <row r="203" spans="1:39" ht="15" outlineLevel="1">
      <c r="A203" s="459">
        <v>18</v>
      </c>
      <c r="B203" s="279" t="s">
        <v>11</v>
      </c>
      <c r="C203" s="256" t="s">
        <v>25</v>
      </c>
      <c r="D203" s="260"/>
      <c r="E203" s="260"/>
      <c r="F203" s="260"/>
      <c r="G203" s="260"/>
      <c r="H203" s="260"/>
      <c r="I203" s="260"/>
      <c r="J203" s="260"/>
      <c r="K203" s="260"/>
      <c r="L203" s="260"/>
      <c r="M203" s="260"/>
      <c r="N203" s="260">
        <v>12</v>
      </c>
      <c r="O203" s="260"/>
      <c r="P203" s="260"/>
      <c r="Q203" s="260"/>
      <c r="R203" s="260"/>
      <c r="S203" s="260"/>
      <c r="T203" s="260"/>
      <c r="U203" s="260"/>
      <c r="V203" s="260"/>
      <c r="W203" s="260"/>
      <c r="X203" s="260"/>
      <c r="Y203" s="383"/>
      <c r="Z203" s="372"/>
      <c r="AA203" s="372"/>
      <c r="AB203" s="372"/>
      <c r="AC203" s="372"/>
      <c r="AD203" s="372"/>
      <c r="AE203" s="372"/>
      <c r="AF203" s="372"/>
      <c r="AG203" s="372"/>
      <c r="AH203" s="372"/>
      <c r="AI203" s="372"/>
      <c r="AJ203" s="372"/>
      <c r="AK203" s="372"/>
      <c r="AL203" s="372"/>
      <c r="AM203" s="261">
        <f>SUM(Y203:AL203)</f>
        <v>0</v>
      </c>
    </row>
    <row r="204" spans="1:39" ht="15" outlineLevel="1">
      <c r="B204" s="259" t="s">
        <v>244</v>
      </c>
      <c r="C204" s="256" t="s">
        <v>163</v>
      </c>
      <c r="D204" s="260"/>
      <c r="E204" s="260"/>
      <c r="F204" s="260"/>
      <c r="G204" s="260"/>
      <c r="H204" s="260"/>
      <c r="I204" s="260"/>
      <c r="J204" s="260"/>
      <c r="K204" s="260"/>
      <c r="L204" s="260"/>
      <c r="M204" s="260"/>
      <c r="N204" s="260">
        <f>N203</f>
        <v>12</v>
      </c>
      <c r="O204" s="260"/>
      <c r="P204" s="260"/>
      <c r="Q204" s="260"/>
      <c r="R204" s="260"/>
      <c r="S204" s="260"/>
      <c r="T204" s="260"/>
      <c r="U204" s="260"/>
      <c r="V204" s="260"/>
      <c r="W204" s="260"/>
      <c r="X204" s="260"/>
      <c r="Y204" s="368">
        <f>Y203</f>
        <v>0</v>
      </c>
      <c r="Z204" s="368">
        <f>Z203</f>
        <v>0</v>
      </c>
      <c r="AA204" s="368">
        <f t="shared" ref="AA204:AL204" si="54">AA203</f>
        <v>0</v>
      </c>
      <c r="AB204" s="368">
        <f t="shared" si="54"/>
        <v>0</v>
      </c>
      <c r="AC204" s="368">
        <f t="shared" si="54"/>
        <v>0</v>
      </c>
      <c r="AD204" s="368">
        <f t="shared" si="54"/>
        <v>0</v>
      </c>
      <c r="AE204" s="368">
        <f t="shared" si="54"/>
        <v>0</v>
      </c>
      <c r="AF204" s="368">
        <f t="shared" si="54"/>
        <v>0</v>
      </c>
      <c r="AG204" s="368">
        <f t="shared" si="54"/>
        <v>0</v>
      </c>
      <c r="AH204" s="368">
        <f t="shared" si="54"/>
        <v>0</v>
      </c>
      <c r="AI204" s="368">
        <f t="shared" si="54"/>
        <v>0</v>
      </c>
      <c r="AJ204" s="368">
        <f t="shared" si="54"/>
        <v>0</v>
      </c>
      <c r="AK204" s="368">
        <f t="shared" si="54"/>
        <v>0</v>
      </c>
      <c r="AL204" s="368">
        <f t="shared" si="54"/>
        <v>0</v>
      </c>
      <c r="AM204" s="455"/>
    </row>
    <row r="205" spans="1:39" ht="15" outlineLevel="1">
      <c r="B205" s="279"/>
      <c r="C205" s="270"/>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369"/>
      <c r="Z205" s="378"/>
      <c r="AA205" s="378"/>
      <c r="AB205" s="378"/>
      <c r="AC205" s="378"/>
      <c r="AD205" s="378"/>
      <c r="AE205" s="378"/>
      <c r="AF205" s="378"/>
      <c r="AG205" s="378"/>
      <c r="AH205" s="378"/>
      <c r="AI205" s="378"/>
      <c r="AJ205" s="378"/>
      <c r="AK205" s="378"/>
      <c r="AL205" s="378"/>
      <c r="AM205" s="271"/>
    </row>
    <row r="206" spans="1:39" ht="15" outlineLevel="1">
      <c r="A206" s="459">
        <v>19</v>
      </c>
      <c r="B206" s="279" t="s">
        <v>12</v>
      </c>
      <c r="C206" s="256" t="s">
        <v>25</v>
      </c>
      <c r="D206" s="260"/>
      <c r="E206" s="260"/>
      <c r="F206" s="260"/>
      <c r="G206" s="260"/>
      <c r="H206" s="260"/>
      <c r="I206" s="260"/>
      <c r="J206" s="260"/>
      <c r="K206" s="260"/>
      <c r="L206" s="260"/>
      <c r="M206" s="260"/>
      <c r="N206" s="260">
        <v>12</v>
      </c>
      <c r="O206" s="260"/>
      <c r="P206" s="260"/>
      <c r="Q206" s="260"/>
      <c r="R206" s="260"/>
      <c r="S206" s="260"/>
      <c r="T206" s="260"/>
      <c r="U206" s="260"/>
      <c r="V206" s="260"/>
      <c r="W206" s="260"/>
      <c r="X206" s="260"/>
      <c r="Y206" s="367"/>
      <c r="Z206" s="372"/>
      <c r="AA206" s="372"/>
      <c r="AB206" s="372"/>
      <c r="AC206" s="372"/>
      <c r="AD206" s="372"/>
      <c r="AE206" s="372"/>
      <c r="AF206" s="372"/>
      <c r="AG206" s="372"/>
      <c r="AH206" s="372"/>
      <c r="AI206" s="372"/>
      <c r="AJ206" s="372"/>
      <c r="AK206" s="372"/>
      <c r="AL206" s="372"/>
      <c r="AM206" s="261">
        <f>SUM(Y206:AL206)</f>
        <v>0</v>
      </c>
    </row>
    <row r="207" spans="1:39" ht="15" outlineLevel="1">
      <c r="B207" s="259" t="s">
        <v>244</v>
      </c>
      <c r="C207" s="256" t="s">
        <v>163</v>
      </c>
      <c r="D207" s="260"/>
      <c r="E207" s="260"/>
      <c r="F207" s="260"/>
      <c r="G207" s="260"/>
      <c r="H207" s="260"/>
      <c r="I207" s="260"/>
      <c r="J207" s="260"/>
      <c r="K207" s="260"/>
      <c r="L207" s="260"/>
      <c r="M207" s="260"/>
      <c r="N207" s="260">
        <f>N206</f>
        <v>12</v>
      </c>
      <c r="O207" s="260"/>
      <c r="P207" s="260"/>
      <c r="Q207" s="260"/>
      <c r="R207" s="260"/>
      <c r="S207" s="260"/>
      <c r="T207" s="260"/>
      <c r="U207" s="260"/>
      <c r="V207" s="260"/>
      <c r="W207" s="260"/>
      <c r="X207" s="260"/>
      <c r="Y207" s="368">
        <f>Y206</f>
        <v>0</v>
      </c>
      <c r="Z207" s="368">
        <f>Z206</f>
        <v>0</v>
      </c>
      <c r="AA207" s="368">
        <f t="shared" ref="AA207:AL207" si="55">AA206</f>
        <v>0</v>
      </c>
      <c r="AB207" s="368">
        <f t="shared" si="55"/>
        <v>0</v>
      </c>
      <c r="AC207" s="368">
        <f t="shared" si="55"/>
        <v>0</v>
      </c>
      <c r="AD207" s="368">
        <f t="shared" si="55"/>
        <v>0</v>
      </c>
      <c r="AE207" s="368">
        <f t="shared" si="55"/>
        <v>0</v>
      </c>
      <c r="AF207" s="368">
        <f t="shared" si="55"/>
        <v>0</v>
      </c>
      <c r="AG207" s="368">
        <f t="shared" si="55"/>
        <v>0</v>
      </c>
      <c r="AH207" s="368">
        <f t="shared" si="55"/>
        <v>0</v>
      </c>
      <c r="AI207" s="368">
        <f t="shared" si="55"/>
        <v>0</v>
      </c>
      <c r="AJ207" s="368">
        <f t="shared" si="55"/>
        <v>0</v>
      </c>
      <c r="AK207" s="368">
        <f t="shared" si="55"/>
        <v>0</v>
      </c>
      <c r="AL207" s="368">
        <f t="shared" si="55"/>
        <v>0</v>
      </c>
      <c r="AM207" s="455"/>
    </row>
    <row r="208" spans="1:39" ht="15" outlineLevel="1">
      <c r="B208" s="279"/>
      <c r="C208" s="270"/>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379"/>
      <c r="Z208" s="379"/>
      <c r="AA208" s="369"/>
      <c r="AB208" s="369"/>
      <c r="AC208" s="369"/>
      <c r="AD208" s="369"/>
      <c r="AE208" s="369"/>
      <c r="AF208" s="369"/>
      <c r="AG208" s="369"/>
      <c r="AH208" s="369"/>
      <c r="AI208" s="369"/>
      <c r="AJ208" s="369"/>
      <c r="AK208" s="369"/>
      <c r="AL208" s="369"/>
      <c r="AM208" s="271"/>
    </row>
    <row r="209" spans="1:39" ht="15" outlineLevel="1">
      <c r="A209" s="459">
        <v>20</v>
      </c>
      <c r="B209" s="279" t="s">
        <v>13</v>
      </c>
      <c r="C209" s="256" t="s">
        <v>25</v>
      </c>
      <c r="D209" s="260"/>
      <c r="E209" s="260"/>
      <c r="F209" s="260"/>
      <c r="G209" s="260"/>
      <c r="H209" s="260"/>
      <c r="I209" s="260"/>
      <c r="J209" s="260"/>
      <c r="K209" s="260"/>
      <c r="L209" s="260"/>
      <c r="M209" s="260"/>
      <c r="N209" s="260">
        <v>12</v>
      </c>
      <c r="O209" s="260"/>
      <c r="P209" s="260"/>
      <c r="Q209" s="260"/>
      <c r="R209" s="260"/>
      <c r="S209" s="260"/>
      <c r="T209" s="260"/>
      <c r="U209" s="260"/>
      <c r="V209" s="260"/>
      <c r="W209" s="260"/>
      <c r="X209" s="260"/>
      <c r="Y209" s="367"/>
      <c r="Z209" s="372"/>
      <c r="AA209" s="372"/>
      <c r="AB209" s="372"/>
      <c r="AC209" s="372"/>
      <c r="AD209" s="372"/>
      <c r="AE209" s="372"/>
      <c r="AF209" s="372"/>
      <c r="AG209" s="372"/>
      <c r="AH209" s="372"/>
      <c r="AI209" s="372"/>
      <c r="AJ209" s="372"/>
      <c r="AK209" s="372"/>
      <c r="AL209" s="372"/>
      <c r="AM209" s="261">
        <f>SUM(Y209:AL209)</f>
        <v>0</v>
      </c>
    </row>
    <row r="210" spans="1:39" ht="15" outlineLevel="1">
      <c r="B210" s="259" t="s">
        <v>244</v>
      </c>
      <c r="C210" s="256" t="s">
        <v>163</v>
      </c>
      <c r="D210" s="260"/>
      <c r="E210" s="260"/>
      <c r="F210" s="260"/>
      <c r="G210" s="260"/>
      <c r="H210" s="260"/>
      <c r="I210" s="260"/>
      <c r="J210" s="260"/>
      <c r="K210" s="260"/>
      <c r="L210" s="260"/>
      <c r="M210" s="260"/>
      <c r="N210" s="260">
        <f>N209</f>
        <v>12</v>
      </c>
      <c r="O210" s="260"/>
      <c r="P210" s="260"/>
      <c r="Q210" s="260"/>
      <c r="R210" s="260"/>
      <c r="S210" s="260"/>
      <c r="T210" s="260"/>
      <c r="U210" s="260"/>
      <c r="V210" s="260"/>
      <c r="W210" s="260"/>
      <c r="X210" s="260"/>
      <c r="Y210" s="368">
        <f>Y209</f>
        <v>0</v>
      </c>
      <c r="Z210" s="368">
        <f>Z209</f>
        <v>0</v>
      </c>
      <c r="AA210" s="368">
        <f t="shared" ref="AA210:AL210" si="56">AA209</f>
        <v>0</v>
      </c>
      <c r="AB210" s="368">
        <f t="shared" si="56"/>
        <v>0</v>
      </c>
      <c r="AC210" s="368">
        <f t="shared" si="56"/>
        <v>0</v>
      </c>
      <c r="AD210" s="368">
        <f t="shared" si="56"/>
        <v>0</v>
      </c>
      <c r="AE210" s="368">
        <f t="shared" si="56"/>
        <v>0</v>
      </c>
      <c r="AF210" s="368">
        <f t="shared" si="56"/>
        <v>0</v>
      </c>
      <c r="AG210" s="368">
        <f t="shared" si="56"/>
        <v>0</v>
      </c>
      <c r="AH210" s="368">
        <f t="shared" si="56"/>
        <v>0</v>
      </c>
      <c r="AI210" s="368">
        <f t="shared" si="56"/>
        <v>0</v>
      </c>
      <c r="AJ210" s="368">
        <f t="shared" si="56"/>
        <v>0</v>
      </c>
      <c r="AK210" s="368">
        <f t="shared" si="56"/>
        <v>0</v>
      </c>
      <c r="AL210" s="368">
        <f t="shared" si="56"/>
        <v>0</v>
      </c>
      <c r="AM210" s="455"/>
    </row>
    <row r="211" spans="1:39" ht="15" outlineLevel="1">
      <c r="B211" s="279"/>
      <c r="C211" s="270"/>
      <c r="D211" s="256"/>
      <c r="E211" s="256"/>
      <c r="F211" s="256"/>
      <c r="G211" s="256"/>
      <c r="H211" s="256"/>
      <c r="I211" s="256"/>
      <c r="J211" s="256"/>
      <c r="K211" s="256"/>
      <c r="L211" s="256"/>
      <c r="M211" s="256"/>
      <c r="N211" s="282"/>
      <c r="O211" s="256"/>
      <c r="P211" s="256"/>
      <c r="Q211" s="256"/>
      <c r="R211" s="256"/>
      <c r="S211" s="256"/>
      <c r="T211" s="256"/>
      <c r="U211" s="256"/>
      <c r="V211" s="256"/>
      <c r="W211" s="256"/>
      <c r="X211" s="256"/>
      <c r="Y211" s="369"/>
      <c r="Z211" s="369"/>
      <c r="AA211" s="369"/>
      <c r="AB211" s="369"/>
      <c r="AC211" s="369"/>
      <c r="AD211" s="369"/>
      <c r="AE211" s="369"/>
      <c r="AF211" s="369"/>
      <c r="AG211" s="369"/>
      <c r="AH211" s="369"/>
      <c r="AI211" s="369"/>
      <c r="AJ211" s="369"/>
      <c r="AK211" s="369"/>
      <c r="AL211" s="369"/>
      <c r="AM211" s="271"/>
    </row>
    <row r="212" spans="1:39" ht="15" outlineLevel="1">
      <c r="A212" s="459">
        <v>21</v>
      </c>
      <c r="B212" s="279" t="s">
        <v>22</v>
      </c>
      <c r="C212" s="256" t="s">
        <v>25</v>
      </c>
      <c r="D212" s="260"/>
      <c r="E212" s="260"/>
      <c r="F212" s="260"/>
      <c r="G212" s="260"/>
      <c r="H212" s="260"/>
      <c r="I212" s="260"/>
      <c r="J212" s="260"/>
      <c r="K212" s="260"/>
      <c r="L212" s="260"/>
      <c r="M212" s="260"/>
      <c r="N212" s="260">
        <v>12</v>
      </c>
      <c r="O212" s="260"/>
      <c r="P212" s="260"/>
      <c r="Q212" s="260"/>
      <c r="R212" s="260"/>
      <c r="S212" s="260"/>
      <c r="T212" s="260"/>
      <c r="U212" s="260"/>
      <c r="V212" s="260"/>
      <c r="W212" s="260"/>
      <c r="X212" s="260"/>
      <c r="Y212" s="367"/>
      <c r="Z212" s="372"/>
      <c r="AA212" s="372"/>
      <c r="AB212" s="372"/>
      <c r="AC212" s="372"/>
      <c r="AD212" s="372"/>
      <c r="AE212" s="372"/>
      <c r="AF212" s="372"/>
      <c r="AG212" s="372"/>
      <c r="AH212" s="372"/>
      <c r="AI212" s="372"/>
      <c r="AJ212" s="372"/>
      <c r="AK212" s="372"/>
      <c r="AL212" s="372"/>
      <c r="AM212" s="261">
        <f>SUM(Y212:AL212)</f>
        <v>0</v>
      </c>
    </row>
    <row r="213" spans="1:39" ht="15" outlineLevel="1">
      <c r="B213" s="259" t="s">
        <v>244</v>
      </c>
      <c r="C213" s="256" t="s">
        <v>163</v>
      </c>
      <c r="D213" s="260"/>
      <c r="E213" s="260"/>
      <c r="F213" s="260"/>
      <c r="G213" s="260"/>
      <c r="H213" s="260"/>
      <c r="I213" s="260"/>
      <c r="J213" s="260"/>
      <c r="K213" s="260"/>
      <c r="L213" s="260"/>
      <c r="M213" s="260"/>
      <c r="N213" s="260">
        <f>N212</f>
        <v>12</v>
      </c>
      <c r="O213" s="260"/>
      <c r="P213" s="260"/>
      <c r="Q213" s="260"/>
      <c r="R213" s="260"/>
      <c r="S213" s="260"/>
      <c r="T213" s="260"/>
      <c r="U213" s="260"/>
      <c r="V213" s="260"/>
      <c r="W213" s="260"/>
      <c r="X213" s="260"/>
      <c r="Y213" s="368">
        <f>Y212</f>
        <v>0</v>
      </c>
      <c r="Z213" s="368">
        <f>Z212</f>
        <v>0</v>
      </c>
      <c r="AA213" s="368">
        <f t="shared" ref="AA213:AL213" si="57">AA212</f>
        <v>0</v>
      </c>
      <c r="AB213" s="368">
        <f t="shared" si="57"/>
        <v>0</v>
      </c>
      <c r="AC213" s="368">
        <f t="shared" si="57"/>
        <v>0</v>
      </c>
      <c r="AD213" s="368">
        <f t="shared" si="57"/>
        <v>0</v>
      </c>
      <c r="AE213" s="368">
        <f t="shared" si="57"/>
        <v>0</v>
      </c>
      <c r="AF213" s="368">
        <f t="shared" si="57"/>
        <v>0</v>
      </c>
      <c r="AG213" s="368">
        <f t="shared" si="57"/>
        <v>0</v>
      </c>
      <c r="AH213" s="368">
        <f t="shared" si="57"/>
        <v>0</v>
      </c>
      <c r="AI213" s="368">
        <f t="shared" si="57"/>
        <v>0</v>
      </c>
      <c r="AJ213" s="368">
        <f t="shared" si="57"/>
        <v>0</v>
      </c>
      <c r="AK213" s="368">
        <f t="shared" si="57"/>
        <v>0</v>
      </c>
      <c r="AL213" s="368">
        <f t="shared" si="57"/>
        <v>0</v>
      </c>
      <c r="AM213" s="455"/>
    </row>
    <row r="214" spans="1:39" ht="15" outlineLevel="1">
      <c r="B214" s="279"/>
      <c r="C214" s="270"/>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379"/>
      <c r="Z214" s="369"/>
      <c r="AA214" s="369"/>
      <c r="AB214" s="369"/>
      <c r="AC214" s="369"/>
      <c r="AD214" s="369"/>
      <c r="AE214" s="369"/>
      <c r="AF214" s="369"/>
      <c r="AG214" s="369"/>
      <c r="AH214" s="369"/>
      <c r="AI214" s="369"/>
      <c r="AJ214" s="369"/>
      <c r="AK214" s="369"/>
      <c r="AL214" s="369"/>
      <c r="AM214" s="271"/>
    </row>
    <row r="215" spans="1:39" ht="15" outlineLevel="1">
      <c r="A215" s="459">
        <v>22</v>
      </c>
      <c r="B215" s="279" t="s">
        <v>9</v>
      </c>
      <c r="C215" s="256" t="s">
        <v>25</v>
      </c>
      <c r="D215" s="260"/>
      <c r="E215" s="260"/>
      <c r="F215" s="260"/>
      <c r="G215" s="260"/>
      <c r="H215" s="260"/>
      <c r="I215" s="260"/>
      <c r="J215" s="260"/>
      <c r="K215" s="260"/>
      <c r="L215" s="260"/>
      <c r="M215" s="260"/>
      <c r="N215" s="256"/>
      <c r="O215" s="260"/>
      <c r="P215" s="260"/>
      <c r="Q215" s="260"/>
      <c r="R215" s="260"/>
      <c r="S215" s="260"/>
      <c r="T215" s="260"/>
      <c r="U215" s="260"/>
      <c r="V215" s="260"/>
      <c r="W215" s="260"/>
      <c r="X215" s="260"/>
      <c r="Y215" s="367"/>
      <c r="Z215" s="372"/>
      <c r="AA215" s="372"/>
      <c r="AB215" s="372"/>
      <c r="AC215" s="372"/>
      <c r="AD215" s="372"/>
      <c r="AE215" s="372"/>
      <c r="AF215" s="372"/>
      <c r="AG215" s="372"/>
      <c r="AH215" s="372"/>
      <c r="AI215" s="372"/>
      <c r="AJ215" s="372"/>
      <c r="AK215" s="372"/>
      <c r="AL215" s="372"/>
      <c r="AM215" s="261">
        <f>SUM(Y215:AL215)</f>
        <v>0</v>
      </c>
    </row>
    <row r="216" spans="1:39" ht="15" outlineLevel="1">
      <c r="B216" s="259" t="s">
        <v>244</v>
      </c>
      <c r="C216" s="256" t="s">
        <v>163</v>
      </c>
      <c r="D216" s="260"/>
      <c r="E216" s="260"/>
      <c r="F216" s="260"/>
      <c r="G216" s="260"/>
      <c r="H216" s="260"/>
      <c r="I216" s="260"/>
      <c r="J216" s="260"/>
      <c r="K216" s="260"/>
      <c r="L216" s="260"/>
      <c r="M216" s="260"/>
      <c r="N216" s="256"/>
      <c r="O216" s="260"/>
      <c r="P216" s="260"/>
      <c r="Q216" s="260"/>
      <c r="R216" s="260"/>
      <c r="S216" s="260"/>
      <c r="T216" s="260"/>
      <c r="U216" s="260"/>
      <c r="V216" s="260"/>
      <c r="W216" s="260"/>
      <c r="X216" s="260"/>
      <c r="Y216" s="368">
        <f>Y215</f>
        <v>0</v>
      </c>
      <c r="Z216" s="368">
        <f>Z215</f>
        <v>0</v>
      </c>
      <c r="AA216" s="368">
        <f t="shared" ref="AA216:AL216" si="58">AA215</f>
        <v>0</v>
      </c>
      <c r="AB216" s="368">
        <f t="shared" si="58"/>
        <v>0</v>
      </c>
      <c r="AC216" s="368">
        <f t="shared" si="58"/>
        <v>0</v>
      </c>
      <c r="AD216" s="368">
        <f t="shared" si="58"/>
        <v>0</v>
      </c>
      <c r="AE216" s="368">
        <f t="shared" si="58"/>
        <v>0</v>
      </c>
      <c r="AF216" s="368">
        <f t="shared" si="58"/>
        <v>0</v>
      </c>
      <c r="AG216" s="368">
        <f t="shared" si="58"/>
        <v>0</v>
      </c>
      <c r="AH216" s="368">
        <f t="shared" si="58"/>
        <v>0</v>
      </c>
      <c r="AI216" s="368">
        <f t="shared" si="58"/>
        <v>0</v>
      </c>
      <c r="AJ216" s="368">
        <f t="shared" si="58"/>
        <v>0</v>
      </c>
      <c r="AK216" s="368">
        <f t="shared" si="58"/>
        <v>0</v>
      </c>
      <c r="AL216" s="368">
        <f t="shared" si="58"/>
        <v>0</v>
      </c>
      <c r="AM216" s="455"/>
    </row>
    <row r="217" spans="1:39" ht="15" outlineLevel="1">
      <c r="B217" s="279"/>
      <c r="C217" s="270"/>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369"/>
      <c r="Z217" s="369"/>
      <c r="AA217" s="369"/>
      <c r="AB217" s="369"/>
      <c r="AC217" s="369"/>
      <c r="AD217" s="369"/>
      <c r="AE217" s="369"/>
      <c r="AF217" s="369"/>
      <c r="AG217" s="369"/>
      <c r="AH217" s="369"/>
      <c r="AI217" s="369"/>
      <c r="AJ217" s="369"/>
      <c r="AK217" s="369"/>
      <c r="AL217" s="369"/>
      <c r="AM217" s="271"/>
    </row>
    <row r="218" spans="1:39" ht="15.75" outlineLevel="1">
      <c r="A218" s="460"/>
      <c r="B218" s="253" t="s">
        <v>14</v>
      </c>
      <c r="C218" s="254"/>
      <c r="D218" s="255"/>
      <c r="E218" s="255"/>
      <c r="F218" s="255"/>
      <c r="G218" s="255"/>
      <c r="H218" s="255"/>
      <c r="I218" s="255"/>
      <c r="J218" s="255"/>
      <c r="K218" s="255"/>
      <c r="L218" s="255"/>
      <c r="M218" s="255"/>
      <c r="N218" s="255"/>
      <c r="O218" s="255"/>
      <c r="P218" s="254"/>
      <c r="Q218" s="254"/>
      <c r="R218" s="254"/>
      <c r="S218" s="254"/>
      <c r="T218" s="254"/>
      <c r="U218" s="254"/>
      <c r="V218" s="254"/>
      <c r="W218" s="254"/>
      <c r="X218" s="254"/>
      <c r="Y218" s="371"/>
      <c r="Z218" s="371"/>
      <c r="AA218" s="371"/>
      <c r="AB218" s="371"/>
      <c r="AC218" s="371"/>
      <c r="AD218" s="371"/>
      <c r="AE218" s="371"/>
      <c r="AF218" s="371"/>
      <c r="AG218" s="371"/>
      <c r="AH218" s="371"/>
      <c r="AI218" s="371"/>
      <c r="AJ218" s="371"/>
      <c r="AK218" s="371"/>
      <c r="AL218" s="371"/>
      <c r="AM218" s="257"/>
    </row>
    <row r="219" spans="1:39" ht="15" outlineLevel="1">
      <c r="A219" s="459">
        <v>23</v>
      </c>
      <c r="B219" s="279" t="s">
        <v>14</v>
      </c>
      <c r="C219" s="256" t="s">
        <v>25</v>
      </c>
      <c r="D219" s="260">
        <v>14396</v>
      </c>
      <c r="E219" s="260">
        <v>14220</v>
      </c>
      <c r="F219" s="260">
        <v>14220</v>
      </c>
      <c r="G219" s="260">
        <v>14220</v>
      </c>
      <c r="H219" s="260">
        <v>14219.999999999998</v>
      </c>
      <c r="I219" s="260">
        <v>14219.999999999998</v>
      </c>
      <c r="J219" s="260">
        <v>14219.999999999998</v>
      </c>
      <c r="K219" s="260">
        <v>14219.999999999998</v>
      </c>
      <c r="L219" s="260">
        <v>912</v>
      </c>
      <c r="M219" s="260">
        <v>912</v>
      </c>
      <c r="N219" s="256"/>
      <c r="O219" s="260">
        <v>0.81100000000000005</v>
      </c>
      <c r="P219" s="260">
        <v>0.80189630808308687</v>
      </c>
      <c r="Q219" s="260">
        <v>0.80189630808308687</v>
      </c>
      <c r="R219" s="260">
        <v>0.80189630808308687</v>
      </c>
      <c r="S219" s="260">
        <v>0.80189630808308687</v>
      </c>
      <c r="T219" s="260">
        <v>0.80189630808308687</v>
      </c>
      <c r="U219" s="260">
        <v>0.80189630808308687</v>
      </c>
      <c r="V219" s="260">
        <v>0.80189630808308687</v>
      </c>
      <c r="W219" s="260">
        <v>0.11059511452913284</v>
      </c>
      <c r="X219" s="260">
        <v>0.11059511452913284</v>
      </c>
      <c r="Y219" s="421">
        <v>1</v>
      </c>
      <c r="Z219" s="367">
        <v>0</v>
      </c>
      <c r="AA219" s="367">
        <v>0</v>
      </c>
      <c r="AB219" s="367">
        <v>0</v>
      </c>
      <c r="AC219" s="367"/>
      <c r="AD219" s="367"/>
      <c r="AE219" s="367"/>
      <c r="AF219" s="367"/>
      <c r="AG219" s="367"/>
      <c r="AH219" s="367"/>
      <c r="AI219" s="367"/>
      <c r="AJ219" s="367"/>
      <c r="AK219" s="367"/>
      <c r="AL219" s="367"/>
      <c r="AM219" s="261">
        <f>SUM(Y219:AL219)</f>
        <v>1</v>
      </c>
    </row>
    <row r="220" spans="1:39" ht="15" outlineLevel="1">
      <c r="B220" s="259" t="s">
        <v>244</v>
      </c>
      <c r="C220" s="256" t="s">
        <v>163</v>
      </c>
      <c r="D220" s="260">
        <v>7596.3000490000004</v>
      </c>
      <c r="E220" s="260">
        <v>7596.3000490000004</v>
      </c>
      <c r="F220" s="260">
        <v>7596.3000490000004</v>
      </c>
      <c r="G220" s="260">
        <v>7473.1000370000002</v>
      </c>
      <c r="H220" s="260">
        <v>7461.9000550000001</v>
      </c>
      <c r="I220" s="260">
        <v>7031.214935</v>
      </c>
      <c r="J220" s="260"/>
      <c r="K220" s="260"/>
      <c r="L220" s="260"/>
      <c r="M220" s="260"/>
      <c r="N220" s="419"/>
      <c r="O220" s="260">
        <v>1.2845244820000001</v>
      </c>
      <c r="P220" s="260">
        <v>1.2845244820000001</v>
      </c>
      <c r="Q220" s="260">
        <v>1.2781979940000001</v>
      </c>
      <c r="R220" s="260">
        <v>1.2776228599999999</v>
      </c>
      <c r="S220" s="260">
        <v>1.255226035</v>
      </c>
      <c r="T220" s="260">
        <v>1.246328162</v>
      </c>
      <c r="U220" s="260"/>
      <c r="V220" s="260"/>
      <c r="W220" s="260"/>
      <c r="X220" s="260"/>
      <c r="Y220" s="368">
        <v>1</v>
      </c>
      <c r="Z220" s="368">
        <v>0</v>
      </c>
      <c r="AA220" s="368">
        <v>0</v>
      </c>
      <c r="AB220" s="368">
        <v>0</v>
      </c>
      <c r="AC220" s="368">
        <f t="shared" ref="AC220:AL220" si="59">AC219</f>
        <v>0</v>
      </c>
      <c r="AD220" s="368">
        <f t="shared" si="59"/>
        <v>0</v>
      </c>
      <c r="AE220" s="368">
        <f t="shared" si="59"/>
        <v>0</v>
      </c>
      <c r="AF220" s="368">
        <f t="shared" si="59"/>
        <v>0</v>
      </c>
      <c r="AG220" s="368">
        <f t="shared" si="59"/>
        <v>0</v>
      </c>
      <c r="AH220" s="368">
        <f t="shared" si="59"/>
        <v>0</v>
      </c>
      <c r="AI220" s="368">
        <f t="shared" si="59"/>
        <v>0</v>
      </c>
      <c r="AJ220" s="368">
        <f t="shared" si="59"/>
        <v>0</v>
      </c>
      <c r="AK220" s="368">
        <f t="shared" si="59"/>
        <v>0</v>
      </c>
      <c r="AL220" s="368">
        <f t="shared" si="59"/>
        <v>0</v>
      </c>
      <c r="AM220" s="455"/>
    </row>
    <row r="221" spans="1:39" ht="15" outlineLevel="1">
      <c r="B221" s="279"/>
      <c r="C221" s="270"/>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369"/>
      <c r="Z221" s="369"/>
      <c r="AA221" s="369"/>
      <c r="AB221" s="369"/>
      <c r="AC221" s="369"/>
      <c r="AD221" s="369"/>
      <c r="AE221" s="369"/>
      <c r="AF221" s="369"/>
      <c r="AG221" s="369"/>
      <c r="AH221" s="369"/>
      <c r="AI221" s="369"/>
      <c r="AJ221" s="369"/>
      <c r="AK221" s="369"/>
      <c r="AL221" s="369"/>
      <c r="AM221" s="271"/>
    </row>
    <row r="222" spans="1:39" s="258" customFormat="1" ht="15.75" outlineLevel="1">
      <c r="A222" s="460"/>
      <c r="B222" s="253" t="s">
        <v>486</v>
      </c>
      <c r="C222" s="254"/>
      <c r="D222" s="255"/>
      <c r="E222" s="255"/>
      <c r="F222" s="255"/>
      <c r="G222" s="255"/>
      <c r="H222" s="255"/>
      <c r="I222" s="255"/>
      <c r="J222" s="255"/>
      <c r="K222" s="255"/>
      <c r="L222" s="255"/>
      <c r="M222" s="255"/>
      <c r="N222" s="255"/>
      <c r="O222" s="255"/>
      <c r="P222" s="254"/>
      <c r="Q222" s="254"/>
      <c r="R222" s="254"/>
      <c r="S222" s="254"/>
      <c r="T222" s="254"/>
      <c r="U222" s="254"/>
      <c r="V222" s="254"/>
      <c r="W222" s="254"/>
      <c r="X222" s="254"/>
      <c r="Y222" s="371"/>
      <c r="Z222" s="371"/>
      <c r="AA222" s="371"/>
      <c r="AB222" s="371"/>
      <c r="AC222" s="371"/>
      <c r="AD222" s="371"/>
      <c r="AE222" s="371"/>
      <c r="AF222" s="371"/>
      <c r="AG222" s="371"/>
      <c r="AH222" s="371"/>
      <c r="AI222" s="371"/>
      <c r="AJ222" s="371"/>
      <c r="AK222" s="371"/>
      <c r="AL222" s="371"/>
      <c r="AM222" s="257"/>
    </row>
    <row r="223" spans="1:39" s="248" customFormat="1" ht="15" outlineLevel="1">
      <c r="A223" s="459">
        <v>24</v>
      </c>
      <c r="B223" s="279" t="s">
        <v>14</v>
      </c>
      <c r="C223" s="256" t="s">
        <v>25</v>
      </c>
      <c r="D223" s="260">
        <v>0</v>
      </c>
      <c r="E223" s="260">
        <v>0</v>
      </c>
      <c r="F223" s="260">
        <v>0</v>
      </c>
      <c r="G223" s="260">
        <v>0</v>
      </c>
      <c r="H223" s="260">
        <v>0</v>
      </c>
      <c r="I223" s="260"/>
      <c r="J223" s="260"/>
      <c r="K223" s="260"/>
      <c r="L223" s="260"/>
      <c r="M223" s="260"/>
      <c r="N223" s="256"/>
      <c r="O223" s="260">
        <v>0</v>
      </c>
      <c r="P223" s="260">
        <v>0</v>
      </c>
      <c r="Q223" s="260">
        <v>0</v>
      </c>
      <c r="R223" s="260">
        <v>0</v>
      </c>
      <c r="S223" s="260">
        <v>0</v>
      </c>
      <c r="T223" s="260"/>
      <c r="U223" s="260"/>
      <c r="V223" s="260"/>
      <c r="W223" s="260"/>
      <c r="X223" s="260"/>
      <c r="Y223" s="367">
        <v>0</v>
      </c>
      <c r="Z223" s="367">
        <v>0</v>
      </c>
      <c r="AA223" s="367">
        <v>0</v>
      </c>
      <c r="AB223" s="367">
        <v>0</v>
      </c>
      <c r="AC223" s="367"/>
      <c r="AD223" s="367"/>
      <c r="AE223" s="367"/>
      <c r="AF223" s="367"/>
      <c r="AG223" s="367"/>
      <c r="AH223" s="367"/>
      <c r="AI223" s="367"/>
      <c r="AJ223" s="367"/>
      <c r="AK223" s="367"/>
      <c r="AL223" s="367"/>
      <c r="AM223" s="261">
        <f>SUM(Y223:AL223)</f>
        <v>0</v>
      </c>
    </row>
    <row r="224" spans="1:39" s="248" customFormat="1" ht="15" outlineLevel="1">
      <c r="A224" s="459"/>
      <c r="B224" s="279" t="s">
        <v>244</v>
      </c>
      <c r="C224" s="256" t="s">
        <v>163</v>
      </c>
      <c r="D224" s="260">
        <v>0</v>
      </c>
      <c r="E224" s="260">
        <v>0</v>
      </c>
      <c r="F224" s="260">
        <v>0</v>
      </c>
      <c r="G224" s="260">
        <v>0</v>
      </c>
      <c r="H224" s="260">
        <v>0</v>
      </c>
      <c r="I224" s="260"/>
      <c r="J224" s="260"/>
      <c r="K224" s="260"/>
      <c r="L224" s="260"/>
      <c r="M224" s="260"/>
      <c r="N224" s="419"/>
      <c r="O224" s="260">
        <v>0</v>
      </c>
      <c r="P224" s="260">
        <v>0</v>
      </c>
      <c r="Q224" s="260">
        <v>0</v>
      </c>
      <c r="R224" s="260">
        <v>0</v>
      </c>
      <c r="S224" s="260">
        <v>0</v>
      </c>
      <c r="T224" s="260"/>
      <c r="U224" s="260"/>
      <c r="V224" s="260"/>
      <c r="W224" s="260"/>
      <c r="X224" s="260"/>
      <c r="Y224" s="368">
        <v>0</v>
      </c>
      <c r="Z224" s="368">
        <v>0</v>
      </c>
      <c r="AA224" s="368">
        <v>0</v>
      </c>
      <c r="AB224" s="368">
        <v>0</v>
      </c>
      <c r="AC224" s="368">
        <f t="shared" ref="AC224:AL224" si="60">AC223</f>
        <v>0</v>
      </c>
      <c r="AD224" s="368">
        <f t="shared" si="60"/>
        <v>0</v>
      </c>
      <c r="AE224" s="368">
        <f t="shared" si="60"/>
        <v>0</v>
      </c>
      <c r="AF224" s="368">
        <f t="shared" si="60"/>
        <v>0</v>
      </c>
      <c r="AG224" s="368">
        <f t="shared" si="60"/>
        <v>0</v>
      </c>
      <c r="AH224" s="368">
        <f t="shared" si="60"/>
        <v>0</v>
      </c>
      <c r="AI224" s="368">
        <f t="shared" si="60"/>
        <v>0</v>
      </c>
      <c r="AJ224" s="368">
        <f t="shared" si="60"/>
        <v>0</v>
      </c>
      <c r="AK224" s="368">
        <f t="shared" si="60"/>
        <v>0</v>
      </c>
      <c r="AL224" s="368">
        <f t="shared" si="60"/>
        <v>0</v>
      </c>
      <c r="AM224" s="455"/>
    </row>
    <row r="225" spans="1:39" s="248" customFormat="1" ht="15" outlineLevel="1">
      <c r="A225" s="459"/>
      <c r="B225" s="279"/>
      <c r="C225" s="270"/>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369"/>
      <c r="Z225" s="369"/>
      <c r="AA225" s="369"/>
      <c r="AB225" s="369"/>
      <c r="AC225" s="369"/>
      <c r="AD225" s="369"/>
      <c r="AE225" s="369"/>
      <c r="AF225" s="369"/>
      <c r="AG225" s="369"/>
      <c r="AH225" s="369"/>
      <c r="AI225" s="369"/>
      <c r="AJ225" s="369"/>
      <c r="AK225" s="369"/>
      <c r="AL225" s="369"/>
      <c r="AM225" s="271"/>
    </row>
    <row r="226" spans="1:39" s="248" customFormat="1" ht="15" outlineLevel="1">
      <c r="A226" s="459">
        <v>25</v>
      </c>
      <c r="B226" s="278" t="s">
        <v>21</v>
      </c>
      <c r="C226" s="256" t="s">
        <v>25</v>
      </c>
      <c r="D226" s="260">
        <v>0</v>
      </c>
      <c r="E226" s="260">
        <v>0</v>
      </c>
      <c r="F226" s="260">
        <v>0</v>
      </c>
      <c r="G226" s="260">
        <v>0</v>
      </c>
      <c r="H226" s="260">
        <v>0</v>
      </c>
      <c r="I226" s="260"/>
      <c r="J226" s="260"/>
      <c r="K226" s="260"/>
      <c r="L226" s="260"/>
      <c r="M226" s="260"/>
      <c r="N226" s="260">
        <v>0</v>
      </c>
      <c r="O226" s="260">
        <v>0</v>
      </c>
      <c r="P226" s="260">
        <v>0</v>
      </c>
      <c r="Q226" s="260">
        <v>0</v>
      </c>
      <c r="R226" s="260">
        <v>0</v>
      </c>
      <c r="S226" s="260">
        <v>0</v>
      </c>
      <c r="T226" s="260"/>
      <c r="U226" s="260"/>
      <c r="V226" s="260"/>
      <c r="W226" s="260"/>
      <c r="X226" s="260"/>
      <c r="Y226" s="372">
        <v>0</v>
      </c>
      <c r="Z226" s="372">
        <v>0</v>
      </c>
      <c r="AA226" s="372">
        <v>0</v>
      </c>
      <c r="AB226" s="372">
        <v>0</v>
      </c>
      <c r="AC226" s="372"/>
      <c r="AD226" s="372"/>
      <c r="AE226" s="372"/>
      <c r="AF226" s="372"/>
      <c r="AG226" s="372"/>
      <c r="AH226" s="372"/>
      <c r="AI226" s="372"/>
      <c r="AJ226" s="372"/>
      <c r="AK226" s="372"/>
      <c r="AL226" s="372"/>
      <c r="AM226" s="261">
        <f>SUM(Y226:AL226)</f>
        <v>0</v>
      </c>
    </row>
    <row r="227" spans="1:39" s="248" customFormat="1" ht="15" outlineLevel="1">
      <c r="A227" s="459"/>
      <c r="B227" s="279" t="s">
        <v>244</v>
      </c>
      <c r="C227" s="256" t="s">
        <v>163</v>
      </c>
      <c r="D227" s="260">
        <v>0</v>
      </c>
      <c r="E227" s="260">
        <v>0</v>
      </c>
      <c r="F227" s="260">
        <v>0</v>
      </c>
      <c r="G227" s="260">
        <v>0</v>
      </c>
      <c r="H227" s="260">
        <v>0</v>
      </c>
      <c r="I227" s="260"/>
      <c r="J227" s="260"/>
      <c r="K227" s="260"/>
      <c r="L227" s="260"/>
      <c r="M227" s="260"/>
      <c r="N227" s="260">
        <v>0</v>
      </c>
      <c r="O227" s="260">
        <v>0</v>
      </c>
      <c r="P227" s="260">
        <v>0</v>
      </c>
      <c r="Q227" s="260">
        <v>0</v>
      </c>
      <c r="R227" s="260">
        <v>0</v>
      </c>
      <c r="S227" s="260">
        <v>0</v>
      </c>
      <c r="T227" s="260"/>
      <c r="U227" s="260"/>
      <c r="V227" s="260"/>
      <c r="W227" s="260"/>
      <c r="X227" s="260"/>
      <c r="Y227" s="368">
        <v>0</v>
      </c>
      <c r="Z227" s="368">
        <v>0</v>
      </c>
      <c r="AA227" s="368">
        <v>0</v>
      </c>
      <c r="AB227" s="368">
        <v>0</v>
      </c>
      <c r="AC227" s="368">
        <f t="shared" ref="AC227:AL227" si="61">AC226</f>
        <v>0</v>
      </c>
      <c r="AD227" s="368">
        <f t="shared" si="61"/>
        <v>0</v>
      </c>
      <c r="AE227" s="368">
        <f t="shared" si="61"/>
        <v>0</v>
      </c>
      <c r="AF227" s="368">
        <f t="shared" si="61"/>
        <v>0</v>
      </c>
      <c r="AG227" s="368">
        <f t="shared" si="61"/>
        <v>0</v>
      </c>
      <c r="AH227" s="368">
        <f t="shared" si="61"/>
        <v>0</v>
      </c>
      <c r="AI227" s="368">
        <f t="shared" si="61"/>
        <v>0</v>
      </c>
      <c r="AJ227" s="368">
        <f t="shared" si="61"/>
        <v>0</v>
      </c>
      <c r="AK227" s="368">
        <f t="shared" si="61"/>
        <v>0</v>
      </c>
      <c r="AL227" s="368">
        <f t="shared" si="61"/>
        <v>0</v>
      </c>
      <c r="AM227" s="455"/>
    </row>
    <row r="228" spans="1:39" s="248" customFormat="1" ht="15" outlineLevel="1">
      <c r="A228" s="459"/>
      <c r="B228" s="278"/>
      <c r="C228" s="27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373"/>
      <c r="Z228" s="374"/>
      <c r="AA228" s="373"/>
      <c r="AB228" s="373"/>
      <c r="AC228" s="373"/>
      <c r="AD228" s="373"/>
      <c r="AE228" s="373"/>
      <c r="AF228" s="373"/>
      <c r="AG228" s="373"/>
      <c r="AH228" s="373"/>
      <c r="AI228" s="373"/>
      <c r="AJ228" s="373"/>
      <c r="AK228" s="373"/>
      <c r="AL228" s="373"/>
      <c r="AM228" s="277"/>
    </row>
    <row r="229" spans="1:39" ht="15.75" outlineLevel="1">
      <c r="A229" s="460"/>
      <c r="B229" s="253" t="s">
        <v>15</v>
      </c>
      <c r="C229" s="284"/>
      <c r="D229" s="255"/>
      <c r="E229" s="254"/>
      <c r="F229" s="254"/>
      <c r="G229" s="254"/>
      <c r="H229" s="254"/>
      <c r="I229" s="254"/>
      <c r="J229" s="254"/>
      <c r="K229" s="254"/>
      <c r="L229" s="254"/>
      <c r="M229" s="254"/>
      <c r="N229" s="256"/>
      <c r="O229" s="254"/>
      <c r="P229" s="254"/>
      <c r="Q229" s="254"/>
      <c r="R229" s="254"/>
      <c r="S229" s="254"/>
      <c r="T229" s="254"/>
      <c r="U229" s="254"/>
      <c r="V229" s="254"/>
      <c r="W229" s="254"/>
      <c r="X229" s="254"/>
      <c r="Y229" s="371"/>
      <c r="Z229" s="371"/>
      <c r="AA229" s="371"/>
      <c r="AB229" s="371"/>
      <c r="AC229" s="371"/>
      <c r="AD229" s="371"/>
      <c r="AE229" s="371"/>
      <c r="AF229" s="371"/>
      <c r="AG229" s="371"/>
      <c r="AH229" s="371"/>
      <c r="AI229" s="371"/>
      <c r="AJ229" s="371"/>
      <c r="AK229" s="371"/>
      <c r="AL229" s="371"/>
      <c r="AM229" s="257"/>
    </row>
    <row r="230" spans="1:39" ht="15" outlineLevel="1">
      <c r="A230" s="459">
        <v>26</v>
      </c>
      <c r="B230" s="285" t="s">
        <v>16</v>
      </c>
      <c r="C230" s="256" t="s">
        <v>25</v>
      </c>
      <c r="D230" s="260">
        <v>0</v>
      </c>
      <c r="E230" s="260">
        <v>0</v>
      </c>
      <c r="F230" s="260">
        <v>0</v>
      </c>
      <c r="G230" s="260">
        <v>0</v>
      </c>
      <c r="H230" s="260">
        <v>0</v>
      </c>
      <c r="I230" s="260"/>
      <c r="J230" s="260"/>
      <c r="K230" s="260"/>
      <c r="L230" s="260"/>
      <c r="M230" s="260"/>
      <c r="N230" s="260">
        <v>12</v>
      </c>
      <c r="O230" s="260">
        <v>0</v>
      </c>
      <c r="P230" s="260">
        <v>0</v>
      </c>
      <c r="Q230" s="260">
        <v>0</v>
      </c>
      <c r="R230" s="260">
        <v>0</v>
      </c>
      <c r="S230" s="260">
        <v>0</v>
      </c>
      <c r="T230" s="260"/>
      <c r="U230" s="260"/>
      <c r="V230" s="260"/>
      <c r="W230" s="260"/>
      <c r="X230" s="260"/>
      <c r="Y230" s="383">
        <v>0</v>
      </c>
      <c r="Z230" s="372">
        <v>0</v>
      </c>
      <c r="AA230" s="420">
        <v>0</v>
      </c>
      <c r="AB230" s="372">
        <v>0</v>
      </c>
      <c r="AC230" s="372"/>
      <c r="AD230" s="372"/>
      <c r="AE230" s="372"/>
      <c r="AF230" s="372"/>
      <c r="AG230" s="372"/>
      <c r="AH230" s="372"/>
      <c r="AI230" s="372"/>
      <c r="AJ230" s="372"/>
      <c r="AK230" s="372"/>
      <c r="AL230" s="372"/>
      <c r="AM230" s="261">
        <f>SUM(Y230:AL230)</f>
        <v>0</v>
      </c>
    </row>
    <row r="231" spans="1:39" ht="15" outlineLevel="1">
      <c r="B231" s="259" t="s">
        <v>244</v>
      </c>
      <c r="C231" s="256" t="s">
        <v>163</v>
      </c>
      <c r="D231" s="260">
        <v>0</v>
      </c>
      <c r="E231" s="260">
        <v>0</v>
      </c>
      <c r="F231" s="260">
        <v>0</v>
      </c>
      <c r="G231" s="260">
        <v>0</v>
      </c>
      <c r="H231" s="260">
        <v>0</v>
      </c>
      <c r="I231" s="260"/>
      <c r="J231" s="260"/>
      <c r="K231" s="260"/>
      <c r="L231" s="260"/>
      <c r="M231" s="260"/>
      <c r="N231" s="260">
        <v>12</v>
      </c>
      <c r="O231" s="260">
        <v>0</v>
      </c>
      <c r="P231" s="260">
        <v>0</v>
      </c>
      <c r="Q231" s="260">
        <v>0</v>
      </c>
      <c r="R231" s="260">
        <v>0</v>
      </c>
      <c r="S231" s="260">
        <v>0</v>
      </c>
      <c r="T231" s="260"/>
      <c r="U231" s="260"/>
      <c r="V231" s="260"/>
      <c r="W231" s="260"/>
      <c r="X231" s="260"/>
      <c r="Y231" s="368">
        <v>0</v>
      </c>
      <c r="Z231" s="368">
        <v>0</v>
      </c>
      <c r="AA231" s="368">
        <v>0</v>
      </c>
      <c r="AB231" s="368">
        <v>0</v>
      </c>
      <c r="AC231" s="368">
        <f t="shared" ref="AC231:AL231" si="62">AC230</f>
        <v>0</v>
      </c>
      <c r="AD231" s="368">
        <f t="shared" si="62"/>
        <v>0</v>
      </c>
      <c r="AE231" s="368">
        <f t="shared" si="62"/>
        <v>0</v>
      </c>
      <c r="AF231" s="368">
        <f t="shared" si="62"/>
        <v>0</v>
      </c>
      <c r="AG231" s="368">
        <f t="shared" si="62"/>
        <v>0</v>
      </c>
      <c r="AH231" s="368">
        <f t="shared" si="62"/>
        <v>0</v>
      </c>
      <c r="AI231" s="368">
        <f t="shared" si="62"/>
        <v>0</v>
      </c>
      <c r="AJ231" s="368">
        <f t="shared" si="62"/>
        <v>0</v>
      </c>
      <c r="AK231" s="368">
        <f t="shared" si="62"/>
        <v>0</v>
      </c>
      <c r="AL231" s="368">
        <f t="shared" si="62"/>
        <v>0</v>
      </c>
      <c r="AM231" s="455"/>
    </row>
    <row r="232" spans="1:39" ht="15" outlineLevel="1">
      <c r="B232" s="28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380"/>
      <c r="Z232" s="381"/>
      <c r="AA232" s="381"/>
      <c r="AB232" s="381"/>
      <c r="AC232" s="381"/>
      <c r="AD232" s="381"/>
      <c r="AE232" s="381"/>
      <c r="AF232" s="381"/>
      <c r="AG232" s="381"/>
      <c r="AH232" s="381"/>
      <c r="AI232" s="381"/>
      <c r="AJ232" s="381"/>
      <c r="AK232" s="381"/>
      <c r="AL232" s="381"/>
      <c r="AM232" s="262"/>
    </row>
    <row r="233" spans="1:39" ht="15" outlineLevel="1">
      <c r="A233" s="459">
        <v>27</v>
      </c>
      <c r="B233" s="285" t="s">
        <v>17</v>
      </c>
      <c r="C233" s="256" t="s">
        <v>25</v>
      </c>
      <c r="D233" s="260">
        <v>494240.31199999998</v>
      </c>
      <c r="E233" s="260">
        <v>494240.31214364205</v>
      </c>
      <c r="F233" s="260">
        <v>494240.31214364205</v>
      </c>
      <c r="G233" s="260">
        <v>494240.31214364205</v>
      </c>
      <c r="H233" s="260">
        <v>494240.31214364205</v>
      </c>
      <c r="I233" s="260">
        <v>494240.31214364205</v>
      </c>
      <c r="J233" s="260">
        <v>494240.31214364205</v>
      </c>
      <c r="K233" s="260">
        <v>494240.31214364205</v>
      </c>
      <c r="L233" s="260">
        <v>494240.31214364205</v>
      </c>
      <c r="M233" s="260">
        <v>494240.31214364205</v>
      </c>
      <c r="N233" s="260">
        <v>12</v>
      </c>
      <c r="O233" s="260">
        <v>125.402</v>
      </c>
      <c r="P233" s="260">
        <v>125.40168510010224</v>
      </c>
      <c r="Q233" s="260">
        <v>125.40168510010224</v>
      </c>
      <c r="R233" s="260">
        <v>125.40168510010224</v>
      </c>
      <c r="S233" s="260">
        <v>125.40168510010224</v>
      </c>
      <c r="T233" s="260">
        <v>125.40168510010224</v>
      </c>
      <c r="U233" s="260">
        <v>125.40168510010224</v>
      </c>
      <c r="V233" s="260">
        <v>125.40168510010224</v>
      </c>
      <c r="W233" s="260">
        <v>125.40168510010224</v>
      </c>
      <c r="X233" s="260">
        <v>125.40168510010224</v>
      </c>
      <c r="Y233" s="383">
        <v>0</v>
      </c>
      <c r="Z233" s="372">
        <v>0</v>
      </c>
      <c r="AA233" s="372">
        <v>1</v>
      </c>
      <c r="AB233" s="372">
        <v>0</v>
      </c>
      <c r="AC233" s="372"/>
      <c r="AD233" s="372"/>
      <c r="AE233" s="372"/>
      <c r="AF233" s="372"/>
      <c r="AG233" s="372"/>
      <c r="AH233" s="372"/>
      <c r="AI233" s="372"/>
      <c r="AJ233" s="372"/>
      <c r="AK233" s="372"/>
      <c r="AL233" s="372"/>
      <c r="AM233" s="261">
        <f>SUM(Y233:AL233)</f>
        <v>1</v>
      </c>
    </row>
    <row r="234" spans="1:39" ht="15" outlineLevel="1">
      <c r="B234" s="259" t="s">
        <v>244</v>
      </c>
      <c r="C234" s="256" t="s">
        <v>163</v>
      </c>
      <c r="D234" s="260">
        <v>0</v>
      </c>
      <c r="E234" s="260">
        <v>0</v>
      </c>
      <c r="F234" s="260">
        <v>0</v>
      </c>
      <c r="G234" s="260">
        <v>0</v>
      </c>
      <c r="H234" s="260">
        <v>0</v>
      </c>
      <c r="I234" s="260"/>
      <c r="J234" s="260"/>
      <c r="K234" s="260"/>
      <c r="L234" s="260"/>
      <c r="M234" s="260"/>
      <c r="N234" s="260">
        <v>12</v>
      </c>
      <c r="O234" s="260">
        <v>0</v>
      </c>
      <c r="P234" s="260">
        <v>0</v>
      </c>
      <c r="Q234" s="260">
        <v>0</v>
      </c>
      <c r="R234" s="260">
        <v>0</v>
      </c>
      <c r="S234" s="260">
        <v>0</v>
      </c>
      <c r="T234" s="260"/>
      <c r="U234" s="260"/>
      <c r="V234" s="260"/>
      <c r="W234" s="260"/>
      <c r="X234" s="260"/>
      <c r="Y234" s="368">
        <v>0</v>
      </c>
      <c r="Z234" s="368">
        <v>0</v>
      </c>
      <c r="AA234" s="368">
        <v>1</v>
      </c>
      <c r="AB234" s="368">
        <v>0</v>
      </c>
      <c r="AC234" s="368">
        <f t="shared" ref="AC234:AL234" si="63">AC233</f>
        <v>0</v>
      </c>
      <c r="AD234" s="368">
        <f t="shared" si="63"/>
        <v>0</v>
      </c>
      <c r="AE234" s="368">
        <f t="shared" si="63"/>
        <v>0</v>
      </c>
      <c r="AF234" s="368">
        <f t="shared" si="63"/>
        <v>0</v>
      </c>
      <c r="AG234" s="368">
        <f t="shared" si="63"/>
        <v>0</v>
      </c>
      <c r="AH234" s="368">
        <f t="shared" si="63"/>
        <v>0</v>
      </c>
      <c r="AI234" s="368">
        <f t="shared" si="63"/>
        <v>0</v>
      </c>
      <c r="AJ234" s="368">
        <f t="shared" si="63"/>
        <v>0</v>
      </c>
      <c r="AK234" s="368">
        <f t="shared" si="63"/>
        <v>0</v>
      </c>
      <c r="AL234" s="368">
        <f t="shared" si="63"/>
        <v>0</v>
      </c>
      <c r="AM234" s="455"/>
    </row>
    <row r="235" spans="1:39" ht="15.75" outlineLevel="1">
      <c r="B235" s="287"/>
      <c r="C235" s="265"/>
      <c r="D235" s="256"/>
      <c r="E235" s="256"/>
      <c r="F235" s="256"/>
      <c r="G235" s="256"/>
      <c r="H235" s="256"/>
      <c r="I235" s="256"/>
      <c r="J235" s="256"/>
      <c r="K235" s="256"/>
      <c r="L235" s="256"/>
      <c r="M235" s="256"/>
      <c r="N235" s="265"/>
      <c r="O235" s="256"/>
      <c r="P235" s="256"/>
      <c r="Q235" s="256"/>
      <c r="R235" s="256"/>
      <c r="S235" s="256"/>
      <c r="T235" s="256"/>
      <c r="U235" s="256"/>
      <c r="V235" s="256"/>
      <c r="W235" s="256"/>
      <c r="X235" s="256"/>
      <c r="Y235" s="369"/>
      <c r="Z235" s="369"/>
      <c r="AA235" s="369"/>
      <c r="AB235" s="369"/>
      <c r="AC235" s="369"/>
      <c r="AD235" s="369"/>
      <c r="AE235" s="369"/>
      <c r="AF235" s="369"/>
      <c r="AG235" s="369"/>
      <c r="AH235" s="369"/>
      <c r="AI235" s="369"/>
      <c r="AJ235" s="369"/>
      <c r="AK235" s="369"/>
      <c r="AL235" s="369"/>
      <c r="AM235" s="271"/>
    </row>
    <row r="236" spans="1:39" ht="15" outlineLevel="1">
      <c r="A236" s="459">
        <v>28</v>
      </c>
      <c r="B236" s="285" t="s">
        <v>18</v>
      </c>
      <c r="C236" s="256" t="s">
        <v>25</v>
      </c>
      <c r="D236" s="260"/>
      <c r="E236" s="260"/>
      <c r="F236" s="260"/>
      <c r="G236" s="260"/>
      <c r="H236" s="260"/>
      <c r="I236" s="260"/>
      <c r="J236" s="260"/>
      <c r="K236" s="260"/>
      <c r="L236" s="260"/>
      <c r="M236" s="260"/>
      <c r="N236" s="260">
        <v>0</v>
      </c>
      <c r="O236" s="260"/>
      <c r="P236" s="260"/>
      <c r="Q236" s="260"/>
      <c r="R236" s="260"/>
      <c r="S236" s="260"/>
      <c r="T236" s="260"/>
      <c r="U236" s="260"/>
      <c r="V236" s="260"/>
      <c r="W236" s="260"/>
      <c r="X236" s="260"/>
      <c r="Y236" s="383"/>
      <c r="Z236" s="372"/>
      <c r="AA236" s="372"/>
      <c r="AB236" s="372"/>
      <c r="AC236" s="372"/>
      <c r="AD236" s="372"/>
      <c r="AE236" s="372"/>
      <c r="AF236" s="372"/>
      <c r="AG236" s="372"/>
      <c r="AH236" s="372"/>
      <c r="AI236" s="372"/>
      <c r="AJ236" s="372"/>
      <c r="AK236" s="372"/>
      <c r="AL236" s="372"/>
      <c r="AM236" s="261">
        <f>SUM(Y236:AL236)</f>
        <v>0</v>
      </c>
    </row>
    <row r="237" spans="1:39" ht="15" outlineLevel="1">
      <c r="B237" s="259" t="s">
        <v>244</v>
      </c>
      <c r="C237" s="256" t="s">
        <v>163</v>
      </c>
      <c r="D237" s="260"/>
      <c r="E237" s="260"/>
      <c r="F237" s="260"/>
      <c r="G237" s="260"/>
      <c r="H237" s="260"/>
      <c r="I237" s="260"/>
      <c r="J237" s="260"/>
      <c r="K237" s="260"/>
      <c r="L237" s="260"/>
      <c r="M237" s="260"/>
      <c r="N237" s="260">
        <f>N236</f>
        <v>0</v>
      </c>
      <c r="O237" s="260"/>
      <c r="P237" s="260"/>
      <c r="Q237" s="260"/>
      <c r="R237" s="260"/>
      <c r="S237" s="260"/>
      <c r="T237" s="260"/>
      <c r="U237" s="260"/>
      <c r="V237" s="260"/>
      <c r="W237" s="260"/>
      <c r="X237" s="260"/>
      <c r="Y237" s="368">
        <f>Y236</f>
        <v>0</v>
      </c>
      <c r="Z237" s="368">
        <f>Z236</f>
        <v>0</v>
      </c>
      <c r="AA237" s="368">
        <f t="shared" ref="AA237:AL237" si="64">AA236</f>
        <v>0</v>
      </c>
      <c r="AB237" s="368">
        <f t="shared" si="64"/>
        <v>0</v>
      </c>
      <c r="AC237" s="368">
        <f t="shared" si="64"/>
        <v>0</v>
      </c>
      <c r="AD237" s="368">
        <f t="shared" si="64"/>
        <v>0</v>
      </c>
      <c r="AE237" s="368">
        <f t="shared" si="64"/>
        <v>0</v>
      </c>
      <c r="AF237" s="368">
        <f t="shared" si="64"/>
        <v>0</v>
      </c>
      <c r="AG237" s="368">
        <f t="shared" si="64"/>
        <v>0</v>
      </c>
      <c r="AH237" s="368">
        <f t="shared" si="64"/>
        <v>0</v>
      </c>
      <c r="AI237" s="368">
        <f t="shared" si="64"/>
        <v>0</v>
      </c>
      <c r="AJ237" s="368">
        <f t="shared" si="64"/>
        <v>0</v>
      </c>
      <c r="AK237" s="368">
        <f t="shared" si="64"/>
        <v>0</v>
      </c>
      <c r="AL237" s="368">
        <f t="shared" si="64"/>
        <v>0</v>
      </c>
      <c r="AM237" s="455"/>
    </row>
    <row r="238" spans="1:39" ht="15" outlineLevel="1">
      <c r="B238" s="28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369"/>
      <c r="Z238" s="369"/>
      <c r="AA238" s="369"/>
      <c r="AB238" s="369"/>
      <c r="AC238" s="369"/>
      <c r="AD238" s="369"/>
      <c r="AE238" s="369"/>
      <c r="AF238" s="369"/>
      <c r="AG238" s="369"/>
      <c r="AH238" s="369"/>
      <c r="AI238" s="369"/>
      <c r="AJ238" s="369"/>
      <c r="AK238" s="369"/>
      <c r="AL238" s="369"/>
      <c r="AM238" s="271"/>
    </row>
    <row r="239" spans="1:39" ht="15" outlineLevel="1">
      <c r="A239" s="459">
        <v>29</v>
      </c>
      <c r="B239" s="288" t="s">
        <v>19</v>
      </c>
      <c r="C239" s="256" t="s">
        <v>25</v>
      </c>
      <c r="D239" s="260"/>
      <c r="E239" s="260"/>
      <c r="F239" s="260"/>
      <c r="G239" s="260"/>
      <c r="H239" s="260"/>
      <c r="I239" s="260"/>
      <c r="J239" s="260"/>
      <c r="K239" s="260"/>
      <c r="L239" s="260"/>
      <c r="M239" s="260"/>
      <c r="N239" s="260">
        <v>0</v>
      </c>
      <c r="O239" s="260"/>
      <c r="P239" s="260"/>
      <c r="Q239" s="260"/>
      <c r="R239" s="260"/>
      <c r="S239" s="260"/>
      <c r="T239" s="260"/>
      <c r="U239" s="260"/>
      <c r="V239" s="260"/>
      <c r="W239" s="260"/>
      <c r="X239" s="260"/>
      <c r="Y239" s="383"/>
      <c r="Z239" s="372"/>
      <c r="AA239" s="372"/>
      <c r="AB239" s="372"/>
      <c r="AC239" s="372"/>
      <c r="AD239" s="372"/>
      <c r="AE239" s="372"/>
      <c r="AF239" s="372"/>
      <c r="AG239" s="372"/>
      <c r="AH239" s="372"/>
      <c r="AI239" s="372"/>
      <c r="AJ239" s="372"/>
      <c r="AK239" s="372"/>
      <c r="AL239" s="372"/>
      <c r="AM239" s="261">
        <f>SUM(Y239:AL239)</f>
        <v>0</v>
      </c>
    </row>
    <row r="240" spans="1:39" ht="15" outlineLevel="1">
      <c r="B240" s="288" t="s">
        <v>244</v>
      </c>
      <c r="C240" s="256" t="s">
        <v>163</v>
      </c>
      <c r="D240" s="260"/>
      <c r="E240" s="260"/>
      <c r="F240" s="260"/>
      <c r="G240" s="260"/>
      <c r="H240" s="260"/>
      <c r="I240" s="260"/>
      <c r="J240" s="260"/>
      <c r="K240" s="260"/>
      <c r="L240" s="260"/>
      <c r="M240" s="260"/>
      <c r="N240" s="260">
        <f>N239</f>
        <v>0</v>
      </c>
      <c r="O240" s="260"/>
      <c r="P240" s="260"/>
      <c r="Q240" s="260"/>
      <c r="R240" s="260"/>
      <c r="S240" s="260"/>
      <c r="T240" s="260"/>
      <c r="U240" s="260"/>
      <c r="V240" s="260"/>
      <c r="W240" s="260"/>
      <c r="X240" s="260"/>
      <c r="Y240" s="368">
        <f>Y239</f>
        <v>0</v>
      </c>
      <c r="Z240" s="368">
        <f t="shared" ref="Z240:AL240" si="65">Z239</f>
        <v>0</v>
      </c>
      <c r="AA240" s="368">
        <f t="shared" si="65"/>
        <v>0</v>
      </c>
      <c r="AB240" s="368">
        <f t="shared" si="65"/>
        <v>0</v>
      </c>
      <c r="AC240" s="368">
        <f t="shared" si="65"/>
        <v>0</v>
      </c>
      <c r="AD240" s="368">
        <f t="shared" si="65"/>
        <v>0</v>
      </c>
      <c r="AE240" s="368">
        <f t="shared" si="65"/>
        <v>0</v>
      </c>
      <c r="AF240" s="368">
        <f t="shared" si="65"/>
        <v>0</v>
      </c>
      <c r="AG240" s="368">
        <f t="shared" si="65"/>
        <v>0</v>
      </c>
      <c r="AH240" s="368">
        <f t="shared" si="65"/>
        <v>0</v>
      </c>
      <c r="AI240" s="368">
        <f t="shared" si="65"/>
        <v>0</v>
      </c>
      <c r="AJ240" s="368">
        <f t="shared" si="65"/>
        <v>0</v>
      </c>
      <c r="AK240" s="368">
        <f t="shared" si="65"/>
        <v>0</v>
      </c>
      <c r="AL240" s="368">
        <f t="shared" si="65"/>
        <v>0</v>
      </c>
      <c r="AM240" s="455"/>
    </row>
    <row r="241" spans="1:39" ht="15" outlineLevel="1">
      <c r="B241" s="288"/>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380"/>
      <c r="Z241" s="380"/>
      <c r="AA241" s="380"/>
      <c r="AB241" s="380"/>
      <c r="AC241" s="380"/>
      <c r="AD241" s="380"/>
      <c r="AE241" s="380"/>
      <c r="AF241" s="380"/>
      <c r="AG241" s="380"/>
      <c r="AH241" s="380"/>
      <c r="AI241" s="380"/>
      <c r="AJ241" s="380"/>
      <c r="AK241" s="380"/>
      <c r="AL241" s="380"/>
      <c r="AM241" s="277"/>
    </row>
    <row r="242" spans="1:39" s="248" customFormat="1" ht="15" outlineLevel="1">
      <c r="A242" s="459">
        <v>30</v>
      </c>
      <c r="B242" s="288" t="s">
        <v>487</v>
      </c>
      <c r="C242" s="256" t="s">
        <v>25</v>
      </c>
      <c r="D242" s="260"/>
      <c r="E242" s="260"/>
      <c r="F242" s="260"/>
      <c r="G242" s="260"/>
      <c r="H242" s="260"/>
      <c r="I242" s="260"/>
      <c r="J242" s="260"/>
      <c r="K242" s="260"/>
      <c r="L242" s="260"/>
      <c r="M242" s="260"/>
      <c r="N242" s="260">
        <v>0</v>
      </c>
      <c r="O242" s="260"/>
      <c r="P242" s="260"/>
      <c r="Q242" s="260"/>
      <c r="R242" s="260"/>
      <c r="S242" s="260"/>
      <c r="T242" s="260"/>
      <c r="U242" s="260"/>
      <c r="V242" s="260"/>
      <c r="W242" s="260"/>
      <c r="X242" s="260"/>
      <c r="Y242" s="367"/>
      <c r="Z242" s="367"/>
      <c r="AA242" s="367"/>
      <c r="AB242" s="367"/>
      <c r="AC242" s="367"/>
      <c r="AD242" s="367"/>
      <c r="AE242" s="367"/>
      <c r="AF242" s="367"/>
      <c r="AG242" s="367"/>
      <c r="AH242" s="367"/>
      <c r="AI242" s="367"/>
      <c r="AJ242" s="367"/>
      <c r="AK242" s="367"/>
      <c r="AL242" s="367"/>
      <c r="AM242" s="261">
        <f>SUM(Y242:AL242)</f>
        <v>0</v>
      </c>
    </row>
    <row r="243" spans="1:39" s="248" customFormat="1" ht="15" outlineLevel="1">
      <c r="A243" s="459"/>
      <c r="B243" s="288" t="s">
        <v>244</v>
      </c>
      <c r="C243" s="256" t="s">
        <v>163</v>
      </c>
      <c r="D243" s="260"/>
      <c r="E243" s="260"/>
      <c r="F243" s="260"/>
      <c r="G243" s="260"/>
      <c r="H243" s="260"/>
      <c r="I243" s="260"/>
      <c r="J243" s="260"/>
      <c r="K243" s="260"/>
      <c r="L243" s="260"/>
      <c r="M243" s="260"/>
      <c r="N243" s="260">
        <f>N242</f>
        <v>0</v>
      </c>
      <c r="O243" s="260"/>
      <c r="P243" s="260"/>
      <c r="Q243" s="260"/>
      <c r="R243" s="260"/>
      <c r="S243" s="260"/>
      <c r="T243" s="260"/>
      <c r="U243" s="260"/>
      <c r="V243" s="260"/>
      <c r="W243" s="260"/>
      <c r="X243" s="260"/>
      <c r="Y243" s="368">
        <f>Y242</f>
        <v>0</v>
      </c>
      <c r="Z243" s="368">
        <f t="shared" ref="Z243:AL243" si="66">Z242</f>
        <v>0</v>
      </c>
      <c r="AA243" s="368">
        <f t="shared" si="66"/>
        <v>0</v>
      </c>
      <c r="AB243" s="368">
        <f t="shared" si="66"/>
        <v>0</v>
      </c>
      <c r="AC243" s="368">
        <f t="shared" si="66"/>
        <v>0</v>
      </c>
      <c r="AD243" s="368">
        <f t="shared" si="66"/>
        <v>0</v>
      </c>
      <c r="AE243" s="368">
        <f t="shared" si="66"/>
        <v>0</v>
      </c>
      <c r="AF243" s="368">
        <f t="shared" si="66"/>
        <v>0</v>
      </c>
      <c r="AG243" s="368">
        <f t="shared" si="66"/>
        <v>0</v>
      </c>
      <c r="AH243" s="368">
        <f t="shared" si="66"/>
        <v>0</v>
      </c>
      <c r="AI243" s="368">
        <f t="shared" si="66"/>
        <v>0</v>
      </c>
      <c r="AJ243" s="368">
        <f t="shared" si="66"/>
        <v>0</v>
      </c>
      <c r="AK243" s="368">
        <f t="shared" si="66"/>
        <v>0</v>
      </c>
      <c r="AL243" s="368">
        <f t="shared" si="66"/>
        <v>0</v>
      </c>
      <c r="AM243" s="455"/>
    </row>
    <row r="244" spans="1:39" s="248" customFormat="1" ht="15" outlineLevel="1">
      <c r="A244" s="459"/>
      <c r="B244" s="288"/>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369"/>
      <c r="Z244" s="369"/>
      <c r="AA244" s="369"/>
      <c r="AB244" s="369"/>
      <c r="AC244" s="369"/>
      <c r="AD244" s="369"/>
      <c r="AE244" s="369"/>
      <c r="AF244" s="369"/>
      <c r="AG244" s="369"/>
      <c r="AH244" s="369"/>
      <c r="AI244" s="369"/>
      <c r="AJ244" s="369"/>
      <c r="AK244" s="369"/>
      <c r="AL244" s="369"/>
      <c r="AM244" s="277"/>
    </row>
    <row r="245" spans="1:39" s="248" customFormat="1" ht="15.75" outlineLevel="1">
      <c r="A245" s="459"/>
      <c r="B245" s="253" t="s">
        <v>488</v>
      </c>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369"/>
      <c r="Z245" s="369"/>
      <c r="AA245" s="369"/>
      <c r="AB245" s="369"/>
      <c r="AC245" s="369"/>
      <c r="AD245" s="369"/>
      <c r="AE245" s="369"/>
      <c r="AF245" s="369"/>
      <c r="AG245" s="369"/>
      <c r="AH245" s="369"/>
      <c r="AI245" s="369"/>
      <c r="AJ245" s="369"/>
      <c r="AK245" s="369"/>
      <c r="AL245" s="369"/>
      <c r="AM245" s="277"/>
    </row>
    <row r="246" spans="1:39" s="248" customFormat="1" ht="15" outlineLevel="1">
      <c r="A246" s="459">
        <v>31</v>
      </c>
      <c r="B246" s="288" t="s">
        <v>489</v>
      </c>
      <c r="C246" s="256" t="s">
        <v>25</v>
      </c>
      <c r="D246" s="260"/>
      <c r="E246" s="260"/>
      <c r="F246" s="260"/>
      <c r="G246" s="260"/>
      <c r="H246" s="260"/>
      <c r="I246" s="260"/>
      <c r="J246" s="260"/>
      <c r="K246" s="260"/>
      <c r="L246" s="260"/>
      <c r="M246" s="260"/>
      <c r="N246" s="260">
        <v>0</v>
      </c>
      <c r="O246" s="260"/>
      <c r="P246" s="260"/>
      <c r="Q246" s="260"/>
      <c r="R246" s="260"/>
      <c r="S246" s="260"/>
      <c r="T246" s="260"/>
      <c r="U246" s="260"/>
      <c r="V246" s="260"/>
      <c r="W246" s="260"/>
      <c r="X246" s="260"/>
      <c r="Y246" s="367"/>
      <c r="Z246" s="367"/>
      <c r="AA246" s="367"/>
      <c r="AB246" s="367"/>
      <c r="AC246" s="367"/>
      <c r="AD246" s="367"/>
      <c r="AE246" s="367"/>
      <c r="AF246" s="367"/>
      <c r="AG246" s="367"/>
      <c r="AH246" s="367"/>
      <c r="AI246" s="367"/>
      <c r="AJ246" s="367"/>
      <c r="AK246" s="367"/>
      <c r="AL246" s="367"/>
      <c r="AM246" s="261">
        <f>SUM(Y246:AL246)</f>
        <v>0</v>
      </c>
    </row>
    <row r="247" spans="1:39" s="248" customFormat="1" ht="15" outlineLevel="1">
      <c r="A247" s="459"/>
      <c r="B247" s="288" t="s">
        <v>244</v>
      </c>
      <c r="C247" s="256" t="s">
        <v>163</v>
      </c>
      <c r="D247" s="260"/>
      <c r="E247" s="260"/>
      <c r="F247" s="260"/>
      <c r="G247" s="260"/>
      <c r="H247" s="260"/>
      <c r="I247" s="260"/>
      <c r="J247" s="260"/>
      <c r="K247" s="260"/>
      <c r="L247" s="260"/>
      <c r="M247" s="260"/>
      <c r="N247" s="260">
        <f>N246</f>
        <v>0</v>
      </c>
      <c r="O247" s="260"/>
      <c r="P247" s="260"/>
      <c r="Q247" s="260"/>
      <c r="R247" s="260"/>
      <c r="S247" s="260"/>
      <c r="T247" s="260"/>
      <c r="U247" s="260"/>
      <c r="V247" s="260"/>
      <c r="W247" s="260"/>
      <c r="X247" s="260"/>
      <c r="Y247" s="368">
        <f>Y246</f>
        <v>0</v>
      </c>
      <c r="Z247" s="368">
        <f t="shared" ref="Z247:AL247" si="67">Z246</f>
        <v>0</v>
      </c>
      <c r="AA247" s="368">
        <f t="shared" si="67"/>
        <v>0</v>
      </c>
      <c r="AB247" s="368">
        <f t="shared" si="67"/>
        <v>0</v>
      </c>
      <c r="AC247" s="368">
        <f t="shared" si="67"/>
        <v>0</v>
      </c>
      <c r="AD247" s="368">
        <f t="shared" si="67"/>
        <v>0</v>
      </c>
      <c r="AE247" s="368">
        <f t="shared" si="67"/>
        <v>0</v>
      </c>
      <c r="AF247" s="368">
        <f t="shared" si="67"/>
        <v>0</v>
      </c>
      <c r="AG247" s="368">
        <f t="shared" si="67"/>
        <v>0</v>
      </c>
      <c r="AH247" s="368">
        <f t="shared" si="67"/>
        <v>0</v>
      </c>
      <c r="AI247" s="368">
        <f t="shared" si="67"/>
        <v>0</v>
      </c>
      <c r="AJ247" s="368">
        <f t="shared" si="67"/>
        <v>0</v>
      </c>
      <c r="AK247" s="368">
        <f t="shared" si="67"/>
        <v>0</v>
      </c>
      <c r="AL247" s="368">
        <f t="shared" si="67"/>
        <v>0</v>
      </c>
      <c r="AM247" s="455"/>
    </row>
    <row r="248" spans="1:39" s="248" customFormat="1" ht="15" outlineLevel="1">
      <c r="A248" s="459"/>
      <c r="B248" s="288"/>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369"/>
      <c r="Z248" s="369"/>
      <c r="AA248" s="369"/>
      <c r="AB248" s="369"/>
      <c r="AC248" s="369"/>
      <c r="AD248" s="369"/>
      <c r="AE248" s="369"/>
      <c r="AF248" s="369"/>
      <c r="AG248" s="369"/>
      <c r="AH248" s="369"/>
      <c r="AI248" s="369"/>
      <c r="AJ248" s="369"/>
      <c r="AK248" s="369"/>
      <c r="AL248" s="369"/>
      <c r="AM248" s="277"/>
    </row>
    <row r="249" spans="1:39" s="248" customFormat="1" ht="15" outlineLevel="1">
      <c r="A249" s="459">
        <v>32</v>
      </c>
      <c r="B249" s="288" t="s">
        <v>490</v>
      </c>
      <c r="C249" s="256" t="s">
        <v>25</v>
      </c>
      <c r="D249" s="260"/>
      <c r="E249" s="260"/>
      <c r="F249" s="260"/>
      <c r="G249" s="260"/>
      <c r="H249" s="260"/>
      <c r="I249" s="260"/>
      <c r="J249" s="260"/>
      <c r="K249" s="260"/>
      <c r="L249" s="260"/>
      <c r="M249" s="260"/>
      <c r="N249" s="260">
        <v>0</v>
      </c>
      <c r="O249" s="260"/>
      <c r="P249" s="260"/>
      <c r="Q249" s="260"/>
      <c r="R249" s="260"/>
      <c r="S249" s="260"/>
      <c r="T249" s="260"/>
      <c r="U249" s="260"/>
      <c r="V249" s="260"/>
      <c r="W249" s="260"/>
      <c r="X249" s="260"/>
      <c r="Y249" s="367"/>
      <c r="Z249" s="367"/>
      <c r="AA249" s="367"/>
      <c r="AB249" s="367"/>
      <c r="AC249" s="367"/>
      <c r="AD249" s="367"/>
      <c r="AE249" s="367"/>
      <c r="AF249" s="367"/>
      <c r="AG249" s="367"/>
      <c r="AH249" s="367"/>
      <c r="AI249" s="367"/>
      <c r="AJ249" s="367"/>
      <c r="AK249" s="367"/>
      <c r="AL249" s="367"/>
      <c r="AM249" s="261">
        <f>SUM(Y249:AL249)</f>
        <v>0</v>
      </c>
    </row>
    <row r="250" spans="1:39" s="248" customFormat="1" ht="15" outlineLevel="1">
      <c r="A250" s="459"/>
      <c r="B250" s="288" t="s">
        <v>244</v>
      </c>
      <c r="C250" s="256" t="s">
        <v>163</v>
      </c>
      <c r="D250" s="260"/>
      <c r="E250" s="260"/>
      <c r="F250" s="260"/>
      <c r="G250" s="260"/>
      <c r="H250" s="260"/>
      <c r="I250" s="260"/>
      <c r="J250" s="260"/>
      <c r="K250" s="260"/>
      <c r="L250" s="260"/>
      <c r="M250" s="260"/>
      <c r="N250" s="260">
        <f>N249</f>
        <v>0</v>
      </c>
      <c r="O250" s="260"/>
      <c r="P250" s="260"/>
      <c r="Q250" s="260"/>
      <c r="R250" s="260"/>
      <c r="S250" s="260"/>
      <c r="T250" s="260"/>
      <c r="U250" s="260"/>
      <c r="V250" s="260"/>
      <c r="W250" s="260"/>
      <c r="X250" s="260"/>
      <c r="Y250" s="368">
        <f>Y249</f>
        <v>0</v>
      </c>
      <c r="Z250" s="368">
        <f t="shared" ref="Z250:AL250" si="68">Z249</f>
        <v>0</v>
      </c>
      <c r="AA250" s="368">
        <f t="shared" si="68"/>
        <v>0</v>
      </c>
      <c r="AB250" s="368">
        <f t="shared" si="68"/>
        <v>0</v>
      </c>
      <c r="AC250" s="368">
        <f t="shared" si="68"/>
        <v>0</v>
      </c>
      <c r="AD250" s="368">
        <f t="shared" si="68"/>
        <v>0</v>
      </c>
      <c r="AE250" s="368">
        <f t="shared" si="68"/>
        <v>0</v>
      </c>
      <c r="AF250" s="368">
        <f t="shared" si="68"/>
        <v>0</v>
      </c>
      <c r="AG250" s="368">
        <f t="shared" si="68"/>
        <v>0</v>
      </c>
      <c r="AH250" s="368">
        <f t="shared" si="68"/>
        <v>0</v>
      </c>
      <c r="AI250" s="368">
        <f t="shared" si="68"/>
        <v>0</v>
      </c>
      <c r="AJ250" s="368">
        <f t="shared" si="68"/>
        <v>0</v>
      </c>
      <c r="AK250" s="368">
        <f t="shared" si="68"/>
        <v>0</v>
      </c>
      <c r="AL250" s="368">
        <f t="shared" si="68"/>
        <v>0</v>
      </c>
      <c r="AM250" s="455"/>
    </row>
    <row r="251" spans="1:39" s="248" customFormat="1" ht="15" outlineLevel="1">
      <c r="A251" s="459"/>
      <c r="B251" s="288"/>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369"/>
      <c r="Z251" s="369"/>
      <c r="AA251" s="369"/>
      <c r="AB251" s="369"/>
      <c r="AC251" s="369"/>
      <c r="AD251" s="369"/>
      <c r="AE251" s="369"/>
      <c r="AF251" s="369"/>
      <c r="AG251" s="369"/>
      <c r="AH251" s="369"/>
      <c r="AI251" s="369"/>
      <c r="AJ251" s="369"/>
      <c r="AK251" s="369"/>
      <c r="AL251" s="369"/>
      <c r="AM251" s="277"/>
    </row>
    <row r="252" spans="1:39" s="248" customFormat="1" ht="15" outlineLevel="1">
      <c r="A252" s="459">
        <v>33</v>
      </c>
      <c r="B252" s="288" t="s">
        <v>491</v>
      </c>
      <c r="C252" s="256" t="s">
        <v>25</v>
      </c>
      <c r="D252" s="260"/>
      <c r="E252" s="260"/>
      <c r="F252" s="260"/>
      <c r="G252" s="260"/>
      <c r="H252" s="260"/>
      <c r="I252" s="260"/>
      <c r="J252" s="260"/>
      <c r="K252" s="260"/>
      <c r="L252" s="260"/>
      <c r="M252" s="260"/>
      <c r="N252" s="260">
        <v>12</v>
      </c>
      <c r="O252" s="260"/>
      <c r="P252" s="260"/>
      <c r="Q252" s="260"/>
      <c r="R252" s="260"/>
      <c r="S252" s="260"/>
      <c r="T252" s="260"/>
      <c r="U252" s="260"/>
      <c r="V252" s="260"/>
      <c r="W252" s="260"/>
      <c r="X252" s="260"/>
      <c r="Y252" s="367"/>
      <c r="Z252" s="367"/>
      <c r="AA252" s="367"/>
      <c r="AB252" s="367"/>
      <c r="AC252" s="367"/>
      <c r="AD252" s="367"/>
      <c r="AE252" s="367"/>
      <c r="AF252" s="367"/>
      <c r="AG252" s="367"/>
      <c r="AH252" s="367"/>
      <c r="AI252" s="367"/>
      <c r="AJ252" s="367"/>
      <c r="AK252" s="367"/>
      <c r="AL252" s="367"/>
      <c r="AM252" s="261">
        <f>SUM(Y252:AL252)</f>
        <v>0</v>
      </c>
    </row>
    <row r="253" spans="1:39" s="248" customFormat="1" ht="15" outlineLevel="1">
      <c r="A253" s="459"/>
      <c r="B253" s="288" t="s">
        <v>244</v>
      </c>
      <c r="C253" s="256" t="s">
        <v>163</v>
      </c>
      <c r="D253" s="260"/>
      <c r="E253" s="260"/>
      <c r="F253" s="260"/>
      <c r="G253" s="260"/>
      <c r="H253" s="260"/>
      <c r="I253" s="260"/>
      <c r="J253" s="260"/>
      <c r="K253" s="260"/>
      <c r="L253" s="260"/>
      <c r="M253" s="260"/>
      <c r="N253" s="260">
        <f>N252</f>
        <v>12</v>
      </c>
      <c r="O253" s="260"/>
      <c r="P253" s="260"/>
      <c r="Q253" s="260"/>
      <c r="R253" s="260"/>
      <c r="S253" s="260"/>
      <c r="T253" s="260"/>
      <c r="U253" s="260"/>
      <c r="V253" s="260"/>
      <c r="W253" s="260"/>
      <c r="X253" s="260"/>
      <c r="Y253" s="368">
        <f>Y252</f>
        <v>0</v>
      </c>
      <c r="Z253" s="368">
        <f t="shared" ref="Z253:AL253" si="69">Z252</f>
        <v>0</v>
      </c>
      <c r="AA253" s="368">
        <f t="shared" si="69"/>
        <v>0</v>
      </c>
      <c r="AB253" s="368">
        <f t="shared" si="69"/>
        <v>0</v>
      </c>
      <c r="AC253" s="368">
        <f t="shared" si="69"/>
        <v>0</v>
      </c>
      <c r="AD253" s="368">
        <f t="shared" si="69"/>
        <v>0</v>
      </c>
      <c r="AE253" s="368">
        <f t="shared" si="69"/>
        <v>0</v>
      </c>
      <c r="AF253" s="368">
        <f t="shared" si="69"/>
        <v>0</v>
      </c>
      <c r="AG253" s="368">
        <f t="shared" si="69"/>
        <v>0</v>
      </c>
      <c r="AH253" s="368">
        <f t="shared" si="69"/>
        <v>0</v>
      </c>
      <c r="AI253" s="368">
        <f t="shared" si="69"/>
        <v>0</v>
      </c>
      <c r="AJ253" s="368">
        <f t="shared" si="69"/>
        <v>0</v>
      </c>
      <c r="AK253" s="368">
        <f t="shared" si="69"/>
        <v>0</v>
      </c>
      <c r="AL253" s="368">
        <f t="shared" si="69"/>
        <v>0</v>
      </c>
      <c r="AM253" s="455"/>
    </row>
    <row r="254" spans="1:39" ht="15" outlineLevel="1">
      <c r="B254" s="279"/>
      <c r="C254" s="289"/>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66"/>
      <c r="Z254" s="266"/>
      <c r="AA254" s="266"/>
      <c r="AB254" s="266"/>
      <c r="AC254" s="266"/>
      <c r="AD254" s="266"/>
      <c r="AE254" s="266"/>
      <c r="AF254" s="266"/>
      <c r="AG254" s="266"/>
      <c r="AH254" s="266"/>
      <c r="AI254" s="266"/>
      <c r="AJ254" s="266"/>
      <c r="AK254" s="266"/>
      <c r="AL254" s="266"/>
      <c r="AM254" s="271"/>
    </row>
    <row r="255" spans="1:39" ht="15.75">
      <c r="B255" s="291" t="s">
        <v>245</v>
      </c>
      <c r="C255" s="293"/>
      <c r="D255" s="293">
        <f>SUM(D150:D253)</f>
        <v>3282693.0580489999</v>
      </c>
      <c r="E255" s="293"/>
      <c r="F255" s="293"/>
      <c r="G255" s="293"/>
      <c r="H255" s="293"/>
      <c r="I255" s="293"/>
      <c r="J255" s="293"/>
      <c r="K255" s="293"/>
      <c r="L255" s="293"/>
      <c r="M255" s="293"/>
      <c r="N255" s="293"/>
      <c r="O255" s="293">
        <f>SUM(O150:O253)</f>
        <v>831.44452448200013</v>
      </c>
      <c r="P255" s="293"/>
      <c r="Q255" s="293"/>
      <c r="R255" s="293"/>
      <c r="S255" s="293"/>
      <c r="T255" s="293"/>
      <c r="U255" s="293"/>
      <c r="V255" s="293"/>
      <c r="W255" s="293"/>
      <c r="X255" s="293"/>
      <c r="Y255" s="293">
        <f>IF(Y149="kWh",SUMPRODUCT(D150:D253,Y150:Y253))</f>
        <v>588775.76604899997</v>
      </c>
      <c r="Z255" s="293">
        <f>IF(Z149="kWh",SUMPRODUCT(D150:D253,Z150:Z253))</f>
        <v>1559827.9778</v>
      </c>
      <c r="AA255" s="293">
        <f>IF(AA149="kW",SUMPRODUCT(N150:N253,O150:O253,AA150:AA253),SUMPRODUCT(D150:D253,AA150:AA253))</f>
        <v>3902.8732799999998</v>
      </c>
      <c r="AB255" s="293">
        <f>IF(AB149="kW",SUMPRODUCT(N150:N253,O150:O253,AB150:AB253),SUMPRODUCT(D150:D253,AB150:AB253))</f>
        <v>0</v>
      </c>
      <c r="AC255" s="293">
        <f>IF(AC149="kW",SUMPRODUCT(N150:N253,O150:O253,AC150:AC253),SUMPRODUCT(D150:D253,AC150:AC253))</f>
        <v>0</v>
      </c>
      <c r="AD255" s="293">
        <f>IF(AD149="kW",SUMPRODUCT(N150:N253,O150:O253,AD150:AD253),SUMPRODUCT(D150:D253,AD150:AD253))</f>
        <v>0</v>
      </c>
      <c r="AE255" s="293">
        <f>IF(AE149="kW",SUMPRODUCT(N150:N253,O150:O253,AE150:AE253),SUMPRODUCT(D150:D253,AE150:AE253))</f>
        <v>0</v>
      </c>
      <c r="AF255" s="293">
        <f>IF(AF149="kW",SUMPRODUCT(N150:N253,O150:O253,AF150:AF253),SUMPRODUCT(D150:D253,AF150:AF253))</f>
        <v>0</v>
      </c>
      <c r="AG255" s="293">
        <f>IF(AG149="kW",SUMPRODUCT(N150:N253,O150:O253,AG150:AG253),SUMPRODUCT(D150:D253,AG150:AG253))</f>
        <v>0</v>
      </c>
      <c r="AH255" s="293">
        <f>IF(AH149="kW",SUMPRODUCT(N150:N253,O150:O253,AH150:AH253),SUMPRODUCT(D150:D253,AH150:AH253))</f>
        <v>0</v>
      </c>
      <c r="AI255" s="293">
        <f>IF(AI149="kW",SUMPRODUCT(N150:N253,O150:O253,AI150:AI253),SUMPRODUCT(D150:D253,AI150:AI253))</f>
        <v>0</v>
      </c>
      <c r="AJ255" s="293">
        <f>IF(AJ149="kW",SUMPRODUCT(N150:N253,O150:O253,AJ150:AJ253),SUMPRODUCT(D150:D253,AJ150:AJ253))</f>
        <v>0</v>
      </c>
      <c r="AK255" s="293">
        <f>IF(AK149="kW",SUMPRODUCT(N150:N253,O150:O253,AK150:AK253),SUMPRODUCT(D150:D253,AK150:AK253))</f>
        <v>0</v>
      </c>
      <c r="AL255" s="293">
        <f>IF(AL149="kW",SUMPRODUCT(N150:N253,O150:O253,AL150:AL253),SUMPRODUCT(D150:D253,AL150:AL253))</f>
        <v>0</v>
      </c>
      <c r="AM255" s="294"/>
    </row>
    <row r="256" spans="1:39" ht="15.75">
      <c r="B256" s="295" t="s">
        <v>246</v>
      </c>
      <c r="C256" s="292"/>
      <c r="D256" s="292"/>
      <c r="E256" s="292"/>
      <c r="F256" s="292"/>
      <c r="G256" s="292"/>
      <c r="H256" s="292"/>
      <c r="I256" s="292"/>
      <c r="J256" s="292"/>
      <c r="K256" s="292"/>
      <c r="L256" s="292"/>
      <c r="M256" s="292"/>
      <c r="N256" s="292"/>
      <c r="O256" s="292"/>
      <c r="P256" s="292"/>
      <c r="Q256" s="292"/>
      <c r="R256" s="292"/>
      <c r="S256" s="292"/>
      <c r="T256" s="292"/>
      <c r="U256" s="292"/>
      <c r="V256" s="292"/>
      <c r="W256" s="292"/>
      <c r="X256" s="292"/>
      <c r="Y256" s="292">
        <f>HLOOKUP(Y148,'2. LRAMVA Threshold'!$B$42:$Q$53,4,FALSE)</f>
        <v>0</v>
      </c>
      <c r="Z256" s="292">
        <f>HLOOKUP(Z148,'2. LRAMVA Threshold'!$B$42:$Q$53,4,FALSE)</f>
        <v>0</v>
      </c>
      <c r="AA256" s="292">
        <f>HLOOKUP(AA148,'2. LRAMVA Threshold'!$B$42:$Q$53,4,FALSE)</f>
        <v>0</v>
      </c>
      <c r="AB256" s="292">
        <f>HLOOKUP(AB148,'2. LRAMVA Threshold'!$B$42:$Q$53,4,FALSE)</f>
        <v>0</v>
      </c>
      <c r="AC256" s="292">
        <f>HLOOKUP(AC148,'2. LRAMVA Threshold'!$B$42:$Q$53,4,FALSE)</f>
        <v>0</v>
      </c>
      <c r="AD256" s="292">
        <f>HLOOKUP(AD148,'2. LRAMVA Threshold'!$B$42:$Q$53,4,FALSE)</f>
        <v>0</v>
      </c>
      <c r="AE256" s="292">
        <f>HLOOKUP(AE148,'2. LRAMVA Threshold'!$B$42:$Q$53,4,FALSE)</f>
        <v>0</v>
      </c>
      <c r="AF256" s="292">
        <f>HLOOKUP(AF148,'2. LRAMVA Threshold'!$B$42:$Q$53,4,FALSE)</f>
        <v>0</v>
      </c>
      <c r="AG256" s="292">
        <f>HLOOKUP(AG148,'2. LRAMVA Threshold'!$B$42:$Q$53,4,FALSE)</f>
        <v>0</v>
      </c>
      <c r="AH256" s="292">
        <f>HLOOKUP(AH148,'2. LRAMVA Threshold'!$B$42:$Q$53,4,FALSE)</f>
        <v>0</v>
      </c>
      <c r="AI256" s="292">
        <f>HLOOKUP(AI148,'2. LRAMVA Threshold'!$B$42:$Q$53,4,FALSE)</f>
        <v>0</v>
      </c>
      <c r="AJ256" s="292">
        <f>HLOOKUP(AJ148,'2. LRAMVA Threshold'!$B$42:$Q$53,4,FALSE)</f>
        <v>0</v>
      </c>
      <c r="AK256" s="292">
        <f>HLOOKUP(AK148,'2. LRAMVA Threshold'!$B$42:$Q$53,4,FALSE)</f>
        <v>0</v>
      </c>
      <c r="AL256" s="292">
        <f>HLOOKUP(AL148,'2. LRAMVA Threshold'!$B$42:$Q$53,4,FALSE)</f>
        <v>0</v>
      </c>
      <c r="AM256" s="296"/>
    </row>
    <row r="257" spans="1:41" ht="15">
      <c r="B257" s="288"/>
      <c r="C257" s="297"/>
      <c r="D257" s="298"/>
      <c r="E257" s="298"/>
      <c r="F257" s="298"/>
      <c r="G257" s="298"/>
      <c r="H257" s="298"/>
      <c r="I257" s="298"/>
      <c r="J257" s="298"/>
      <c r="K257" s="298"/>
      <c r="L257" s="298"/>
      <c r="M257" s="298"/>
      <c r="N257" s="298"/>
      <c r="O257" s="299"/>
      <c r="P257" s="298"/>
      <c r="Q257" s="298"/>
      <c r="R257" s="298"/>
      <c r="S257" s="268"/>
      <c r="T257" s="268"/>
      <c r="U257" s="268"/>
      <c r="V257" s="268"/>
      <c r="W257" s="298"/>
      <c r="X257" s="298"/>
      <c r="Y257" s="265"/>
      <c r="Z257" s="265"/>
      <c r="AA257" s="265"/>
      <c r="AB257" s="265"/>
      <c r="AC257" s="265"/>
      <c r="AD257" s="265"/>
      <c r="AE257" s="265"/>
      <c r="AF257" s="265"/>
      <c r="AG257" s="265"/>
      <c r="AH257" s="265"/>
      <c r="AI257" s="265"/>
      <c r="AJ257" s="265"/>
      <c r="AK257" s="265"/>
      <c r="AL257" s="265"/>
      <c r="AM257" s="300"/>
    </row>
    <row r="258" spans="1:41" ht="15">
      <c r="B258" s="288" t="s">
        <v>165</v>
      </c>
      <c r="C258" s="301"/>
      <c r="D258" s="301"/>
      <c r="E258" s="335"/>
      <c r="F258" s="335"/>
      <c r="G258" s="335"/>
      <c r="H258" s="335"/>
      <c r="I258" s="335"/>
      <c r="J258" s="335"/>
      <c r="K258" s="335"/>
      <c r="L258" s="335"/>
      <c r="M258" s="335"/>
      <c r="N258" s="335"/>
      <c r="O258" s="256"/>
      <c r="P258" s="303"/>
      <c r="Q258" s="303"/>
      <c r="R258" s="303"/>
      <c r="S258" s="302"/>
      <c r="T258" s="302"/>
      <c r="U258" s="302"/>
      <c r="V258" s="302"/>
      <c r="W258" s="303"/>
      <c r="X258" s="303"/>
      <c r="Y258" s="304">
        <f>HLOOKUP(Y$20,'3.  Distribution Rates'!$C$122:$P$133,4,FALSE)</f>
        <v>0</v>
      </c>
      <c r="Z258" s="304">
        <f>HLOOKUP(Z$20,'3.  Distribution Rates'!$C$122:$P$133,4,FALSE)</f>
        <v>0</v>
      </c>
      <c r="AA258" s="304">
        <f>HLOOKUP(AA$20,'3.  Distribution Rates'!$C$122:$P$133,4,FALSE)</f>
        <v>0</v>
      </c>
      <c r="AB258" s="304">
        <f>HLOOKUP(AB$20,'3.  Distribution Rates'!$C$122:$P$133,4,FALSE)</f>
        <v>0</v>
      </c>
      <c r="AC258" s="304">
        <f>HLOOKUP(AC$20,'3.  Distribution Rates'!$C$122:$P$133,4,FALSE)</f>
        <v>0</v>
      </c>
      <c r="AD258" s="304">
        <f>HLOOKUP(AD$20,'3.  Distribution Rates'!$C$122:$P$133,4,FALSE)</f>
        <v>0</v>
      </c>
      <c r="AE258" s="304">
        <f>HLOOKUP(AE$20,'3.  Distribution Rates'!$C$122:$P$133,4,FALSE)</f>
        <v>0</v>
      </c>
      <c r="AF258" s="304">
        <f>HLOOKUP(AF$20,'3.  Distribution Rates'!$C$122:$P$133,4,FALSE)</f>
        <v>0</v>
      </c>
      <c r="AG258" s="304">
        <f>HLOOKUP(AG$20,'3.  Distribution Rates'!$C$122:$P$133,4,FALSE)</f>
        <v>0</v>
      </c>
      <c r="AH258" s="304">
        <f>HLOOKUP(AH$20,'3.  Distribution Rates'!$C$122:$P$133,4,FALSE)</f>
        <v>0</v>
      </c>
      <c r="AI258" s="304">
        <f>HLOOKUP(AI$20,'3.  Distribution Rates'!$C$122:$P$133,4,FALSE)</f>
        <v>0</v>
      </c>
      <c r="AJ258" s="304">
        <f>HLOOKUP(AJ$20,'3.  Distribution Rates'!$C$122:$P$133,4,FALSE)</f>
        <v>0</v>
      </c>
      <c r="AK258" s="304">
        <f>HLOOKUP(AK$20,'3.  Distribution Rates'!$C$122:$P$133,4,FALSE)</f>
        <v>0</v>
      </c>
      <c r="AL258" s="304">
        <f>HLOOKUP(AL$20,'3.  Distribution Rates'!$C$122:$P$133,4,FALSE)</f>
        <v>0</v>
      </c>
      <c r="AM258" s="336"/>
    </row>
    <row r="259" spans="1:41" ht="15">
      <c r="B259" s="259" t="s">
        <v>154</v>
      </c>
      <c r="C259" s="306"/>
      <c r="D259" s="248"/>
      <c r="E259" s="245"/>
      <c r="F259" s="245"/>
      <c r="G259" s="245"/>
      <c r="H259" s="245"/>
      <c r="I259" s="245"/>
      <c r="J259" s="245"/>
      <c r="K259" s="245"/>
      <c r="L259" s="245"/>
      <c r="M259" s="245"/>
      <c r="N259" s="245"/>
      <c r="O259" s="256"/>
      <c r="P259" s="245"/>
      <c r="Q259" s="245"/>
      <c r="R259" s="245"/>
      <c r="S259" s="248"/>
      <c r="T259" s="248"/>
      <c r="U259" s="248"/>
      <c r="V259" s="248"/>
      <c r="W259" s="245"/>
      <c r="X259" s="245"/>
      <c r="Y259" s="337">
        <f t="shared" ref="Y259:AL259" si="70">Y135*Y258</f>
        <v>0</v>
      </c>
      <c r="Z259" s="337">
        <f t="shared" si="70"/>
        <v>0</v>
      </c>
      <c r="AA259" s="337">
        <f t="shared" si="70"/>
        <v>0</v>
      </c>
      <c r="AB259" s="337">
        <f t="shared" si="70"/>
        <v>0</v>
      </c>
      <c r="AC259" s="337">
        <f t="shared" si="70"/>
        <v>0</v>
      </c>
      <c r="AD259" s="337">
        <f t="shared" si="70"/>
        <v>0</v>
      </c>
      <c r="AE259" s="337">
        <f t="shared" si="70"/>
        <v>0</v>
      </c>
      <c r="AF259" s="337">
        <f t="shared" si="70"/>
        <v>0</v>
      </c>
      <c r="AG259" s="337">
        <f t="shared" si="70"/>
        <v>0</v>
      </c>
      <c r="AH259" s="337">
        <f t="shared" si="70"/>
        <v>0</v>
      </c>
      <c r="AI259" s="337">
        <f t="shared" si="70"/>
        <v>0</v>
      </c>
      <c r="AJ259" s="337">
        <f t="shared" si="70"/>
        <v>0</v>
      </c>
      <c r="AK259" s="337">
        <f t="shared" si="70"/>
        <v>0</v>
      </c>
      <c r="AL259" s="337">
        <f t="shared" si="70"/>
        <v>0</v>
      </c>
      <c r="AM259" s="551">
        <f>SUM(Y259:AL259)</f>
        <v>0</v>
      </c>
    </row>
    <row r="260" spans="1:41" ht="15">
      <c r="B260" s="259" t="s">
        <v>155</v>
      </c>
      <c r="C260" s="306"/>
      <c r="D260" s="248"/>
      <c r="E260" s="245"/>
      <c r="F260" s="245"/>
      <c r="G260" s="245"/>
      <c r="H260" s="245"/>
      <c r="I260" s="245"/>
      <c r="J260" s="245"/>
      <c r="K260" s="245"/>
      <c r="L260" s="245"/>
      <c r="M260" s="245"/>
      <c r="N260" s="245"/>
      <c r="O260" s="256"/>
      <c r="P260" s="245"/>
      <c r="Q260" s="245"/>
      <c r="R260" s="245"/>
      <c r="S260" s="248"/>
      <c r="T260" s="248"/>
      <c r="U260" s="248"/>
      <c r="V260" s="248"/>
      <c r="W260" s="245"/>
      <c r="X260" s="245"/>
      <c r="Y260" s="337">
        <f t="shared" ref="Y260:AE260" si="71">Y255*Y258</f>
        <v>0</v>
      </c>
      <c r="Z260" s="337">
        <f t="shared" si="71"/>
        <v>0</v>
      </c>
      <c r="AA260" s="338">
        <f t="shared" si="71"/>
        <v>0</v>
      </c>
      <c r="AB260" s="338">
        <f t="shared" si="71"/>
        <v>0</v>
      </c>
      <c r="AC260" s="338">
        <f t="shared" si="71"/>
        <v>0</v>
      </c>
      <c r="AD260" s="338">
        <f t="shared" si="71"/>
        <v>0</v>
      </c>
      <c r="AE260" s="338">
        <f t="shared" si="71"/>
        <v>0</v>
      </c>
      <c r="AF260" s="338">
        <f t="shared" ref="AF260:AL260" si="72">AF255*AF258</f>
        <v>0</v>
      </c>
      <c r="AG260" s="338">
        <f t="shared" si="72"/>
        <v>0</v>
      </c>
      <c r="AH260" s="338">
        <f t="shared" si="72"/>
        <v>0</v>
      </c>
      <c r="AI260" s="338">
        <f t="shared" si="72"/>
        <v>0</v>
      </c>
      <c r="AJ260" s="338">
        <f t="shared" si="72"/>
        <v>0</v>
      </c>
      <c r="AK260" s="338">
        <f t="shared" si="72"/>
        <v>0</v>
      </c>
      <c r="AL260" s="338">
        <f t="shared" si="72"/>
        <v>0</v>
      </c>
      <c r="AM260" s="551">
        <f>SUM(Y260:AL260)</f>
        <v>0</v>
      </c>
    </row>
    <row r="261" spans="1:41" s="339" customFormat="1" ht="15.75">
      <c r="A261" s="461"/>
      <c r="B261" s="310" t="s">
        <v>254</v>
      </c>
      <c r="C261" s="306"/>
      <c r="D261" s="268"/>
      <c r="E261" s="298"/>
      <c r="F261" s="298"/>
      <c r="G261" s="298"/>
      <c r="H261" s="298"/>
      <c r="I261" s="298"/>
      <c r="J261" s="298"/>
      <c r="K261" s="298"/>
      <c r="L261" s="298"/>
      <c r="M261" s="298"/>
      <c r="N261" s="298"/>
      <c r="O261" s="265"/>
      <c r="P261" s="298"/>
      <c r="Q261" s="298"/>
      <c r="R261" s="298"/>
      <c r="S261" s="268"/>
      <c r="T261" s="268"/>
      <c r="U261" s="268"/>
      <c r="V261" s="268"/>
      <c r="W261" s="298"/>
      <c r="X261" s="298"/>
      <c r="Y261" s="307">
        <f>SUM(Y259:Y260)</f>
        <v>0</v>
      </c>
      <c r="Z261" s="307">
        <f t="shared" ref="Z261:AE261" si="73">SUM(Z259:Z260)</f>
        <v>0</v>
      </c>
      <c r="AA261" s="307">
        <f t="shared" si="73"/>
        <v>0</v>
      </c>
      <c r="AB261" s="307">
        <f t="shared" si="73"/>
        <v>0</v>
      </c>
      <c r="AC261" s="307">
        <f t="shared" si="73"/>
        <v>0</v>
      </c>
      <c r="AD261" s="307">
        <f t="shared" si="73"/>
        <v>0</v>
      </c>
      <c r="AE261" s="307">
        <f t="shared" si="73"/>
        <v>0</v>
      </c>
      <c r="AF261" s="307">
        <f t="shared" ref="AF261:AL261" si="74">SUM(AF259:AF260)</f>
        <v>0</v>
      </c>
      <c r="AG261" s="307">
        <f t="shared" si="74"/>
        <v>0</v>
      </c>
      <c r="AH261" s="307">
        <f t="shared" si="74"/>
        <v>0</v>
      </c>
      <c r="AI261" s="307">
        <f t="shared" si="74"/>
        <v>0</v>
      </c>
      <c r="AJ261" s="307">
        <f t="shared" si="74"/>
        <v>0</v>
      </c>
      <c r="AK261" s="307">
        <f t="shared" si="74"/>
        <v>0</v>
      </c>
      <c r="AL261" s="307">
        <f t="shared" si="74"/>
        <v>0</v>
      </c>
      <c r="AM261" s="365">
        <f>SUM(AM259:AM260)</f>
        <v>0</v>
      </c>
    </row>
    <row r="262" spans="1:41" s="339" customFormat="1" ht="15.75">
      <c r="A262" s="461"/>
      <c r="B262" s="310" t="s">
        <v>247</v>
      </c>
      <c r="C262" s="306"/>
      <c r="D262" s="311"/>
      <c r="E262" s="298"/>
      <c r="F262" s="298"/>
      <c r="G262" s="298"/>
      <c r="H262" s="298"/>
      <c r="I262" s="298"/>
      <c r="J262" s="298"/>
      <c r="K262" s="298"/>
      <c r="L262" s="298"/>
      <c r="M262" s="298"/>
      <c r="N262" s="298"/>
      <c r="O262" s="265"/>
      <c r="P262" s="298"/>
      <c r="Q262" s="298"/>
      <c r="R262" s="298"/>
      <c r="S262" s="268"/>
      <c r="T262" s="268"/>
      <c r="U262" s="268"/>
      <c r="V262" s="268"/>
      <c r="W262" s="298"/>
      <c r="X262" s="298"/>
      <c r="Y262" s="308">
        <f t="shared" ref="Y262:AE262" si="75">Y256*Y258</f>
        <v>0</v>
      </c>
      <c r="Z262" s="308">
        <f t="shared" si="75"/>
        <v>0</v>
      </c>
      <c r="AA262" s="308">
        <f t="shared" si="75"/>
        <v>0</v>
      </c>
      <c r="AB262" s="308">
        <f t="shared" si="75"/>
        <v>0</v>
      </c>
      <c r="AC262" s="308">
        <f t="shared" si="75"/>
        <v>0</v>
      </c>
      <c r="AD262" s="308">
        <f t="shared" si="75"/>
        <v>0</v>
      </c>
      <c r="AE262" s="308">
        <f t="shared" si="75"/>
        <v>0</v>
      </c>
      <c r="AF262" s="308">
        <f t="shared" ref="AF262:AL262" si="76">AF256*AF258</f>
        <v>0</v>
      </c>
      <c r="AG262" s="308">
        <f t="shared" si="76"/>
        <v>0</v>
      </c>
      <c r="AH262" s="308">
        <f t="shared" si="76"/>
        <v>0</v>
      </c>
      <c r="AI262" s="308">
        <f t="shared" si="76"/>
        <v>0</v>
      </c>
      <c r="AJ262" s="308">
        <f t="shared" si="76"/>
        <v>0</v>
      </c>
      <c r="AK262" s="308">
        <f t="shared" si="76"/>
        <v>0</v>
      </c>
      <c r="AL262" s="308">
        <f t="shared" si="76"/>
        <v>0</v>
      </c>
      <c r="AM262" s="365">
        <f>SUM(Y262:AL262)</f>
        <v>0</v>
      </c>
    </row>
    <row r="263" spans="1:41" s="339" customFormat="1" ht="15.75">
      <c r="A263" s="461"/>
      <c r="B263" s="310" t="s">
        <v>255</v>
      </c>
      <c r="C263" s="306"/>
      <c r="D263" s="311"/>
      <c r="E263" s="298"/>
      <c r="F263" s="298"/>
      <c r="G263" s="298"/>
      <c r="H263" s="298"/>
      <c r="I263" s="298"/>
      <c r="J263" s="298"/>
      <c r="K263" s="298"/>
      <c r="L263" s="298"/>
      <c r="M263" s="298"/>
      <c r="N263" s="298"/>
      <c r="O263" s="265"/>
      <c r="P263" s="298"/>
      <c r="Q263" s="298"/>
      <c r="R263" s="298"/>
      <c r="S263" s="311"/>
      <c r="T263" s="311"/>
      <c r="U263" s="311"/>
      <c r="V263" s="311"/>
      <c r="W263" s="298"/>
      <c r="X263" s="298"/>
      <c r="AM263" s="365">
        <f>AM261-AM262</f>
        <v>0</v>
      </c>
    </row>
    <row r="264" spans="1:41" ht="15">
      <c r="B264" s="288"/>
      <c r="C264" s="311"/>
      <c r="D264" s="311"/>
      <c r="E264" s="298"/>
      <c r="F264" s="298"/>
      <c r="G264" s="298"/>
      <c r="H264" s="298"/>
      <c r="I264" s="298"/>
      <c r="J264" s="298"/>
      <c r="K264" s="298"/>
      <c r="L264" s="298"/>
      <c r="M264" s="298"/>
      <c r="N264" s="298"/>
      <c r="O264" s="265"/>
      <c r="P264" s="298"/>
      <c r="Q264" s="298"/>
      <c r="R264" s="298"/>
      <c r="S264" s="311"/>
      <c r="T264" s="306"/>
      <c r="U264" s="311"/>
      <c r="V264" s="311"/>
      <c r="W264" s="298"/>
      <c r="X264" s="298"/>
      <c r="AM264" s="309"/>
    </row>
    <row r="265" spans="1:41" ht="15">
      <c r="B265" s="259" t="s">
        <v>70</v>
      </c>
      <c r="C265" s="316"/>
      <c r="D265" s="245"/>
      <c r="E265" s="245"/>
      <c r="F265" s="245"/>
      <c r="G265" s="245"/>
      <c r="H265" s="245"/>
      <c r="I265" s="245"/>
      <c r="J265" s="245"/>
      <c r="K265" s="245"/>
      <c r="L265" s="245"/>
      <c r="M265" s="245"/>
      <c r="N265" s="245"/>
      <c r="O265" s="317"/>
      <c r="P265" s="245"/>
      <c r="Q265" s="245"/>
      <c r="R265" s="245"/>
      <c r="S265" s="269"/>
      <c r="T265" s="248"/>
      <c r="U265" s="248"/>
      <c r="V265" s="245"/>
      <c r="W265" s="245"/>
      <c r="X265" s="248"/>
      <c r="Y265" s="256">
        <f>SUMPRODUCT(E150:E253,Y150:Y253)</f>
        <v>588599.76507068356</v>
      </c>
      <c r="Z265" s="256">
        <f>SUMPRODUCT(E150:E253,Z150:Z253)</f>
        <v>1554719.4491734381</v>
      </c>
      <c r="AA265" s="256">
        <f>IF(AA149="kW",SUMPRODUCT(N150:N253,P150:P253,AA150:AA253),SUMPRODUCT(E150:E253,AA150:AA253))</f>
        <v>3902.8719334583657</v>
      </c>
      <c r="AB265" s="256">
        <f>IF(AB149="kW",SUMPRODUCT(N150:N253,P150:P253,AB150:AB253),SUMPRODUCT(E150:E253,AB150:AB253))</f>
        <v>0</v>
      </c>
      <c r="AC265" s="256">
        <f>IF(AC149="kW",SUMPRODUCT(N150:N253,P150:P253,AC150:AC253),SUMPRODUCT(E150:E253,AC150:AC253))</f>
        <v>0</v>
      </c>
      <c r="AD265" s="256">
        <f>IF(AD149="kW",SUMPRODUCT(N150:N253,P150:P253,AD150:AD253),SUMPRODUCT(E150:E253, AD150:AD253))</f>
        <v>0</v>
      </c>
      <c r="AE265" s="256">
        <f>IF(AE149="kW",SUMPRODUCT(N150:N253,P150:P253,AE150:AE253),SUMPRODUCT(E150:E253,AE150:AE253))</f>
        <v>0</v>
      </c>
      <c r="AF265" s="256">
        <f>IF(AF149="kW",SUMPRODUCT(N150:N253,P150:P253,AF150:AF253),SUMPRODUCT(E150:E253,AF150:AF253))</f>
        <v>0</v>
      </c>
      <c r="AG265" s="256">
        <f>IF(AG149="kW",SUMPRODUCT(N150:N253,P150:P253,AG150:AG253),SUMPRODUCT(E150:E253,AG150:AG253))</f>
        <v>0</v>
      </c>
      <c r="AH265" s="256">
        <f>IF(AH149="kW",SUMPRODUCT(N150:N253,P150:P253,AH150:AH253),SUMPRODUCT(E150:E253,AH150:AH253))</f>
        <v>0</v>
      </c>
      <c r="AI265" s="256">
        <f>IF(AI149="kW",SUMPRODUCT(N150:N253,P150:P253,AI150:AI253),SUMPRODUCT(E150:E253,AI150:AI253))</f>
        <v>0</v>
      </c>
      <c r="AJ265" s="256">
        <f>IF(AJ149="kW",SUMPRODUCT(N150:N253,P150:P253,AJ150:AJ253),SUMPRODUCT(E150:E253,AJ150:AJ253))</f>
        <v>0</v>
      </c>
      <c r="AK265" s="256">
        <f>IF(AK149="kW",SUMPRODUCT(N150:N253,P150:P253,AK150:AK253),SUMPRODUCT(E150:E253,AK150:AK253))</f>
        <v>0</v>
      </c>
      <c r="AL265" s="256">
        <f>IF(AL149="kW",SUMPRODUCT(N150:N253,P150:P253,AL150:AL253),SUMPRODUCT(E150:E253,AL150:AL253))</f>
        <v>0</v>
      </c>
      <c r="AM265" s="309"/>
      <c r="AO265" s="248"/>
    </row>
    <row r="266" spans="1:41" ht="15">
      <c r="B266" s="259" t="s">
        <v>71</v>
      </c>
      <c r="C266" s="316"/>
      <c r="D266" s="245"/>
      <c r="E266" s="245"/>
      <c r="F266" s="245"/>
      <c r="G266" s="245"/>
      <c r="H266" s="245"/>
      <c r="I266" s="245"/>
      <c r="J266" s="245"/>
      <c r="K266" s="245"/>
      <c r="L266" s="245"/>
      <c r="M266" s="245"/>
      <c r="N266" s="245"/>
      <c r="O266" s="317"/>
      <c r="P266" s="245"/>
      <c r="Q266" s="245"/>
      <c r="R266" s="245"/>
      <c r="S266" s="269"/>
      <c r="T266" s="248"/>
      <c r="U266" s="248"/>
      <c r="V266" s="245"/>
      <c r="W266" s="245"/>
      <c r="X266" s="248"/>
      <c r="Y266" s="256">
        <f>SUMPRODUCT(F150:F253,Y150:Y253)</f>
        <v>588599.76507068356</v>
      </c>
      <c r="Z266" s="256">
        <f>SUMPRODUCT(F150:F253,Z150:Z253)</f>
        <v>1554719.4491734381</v>
      </c>
      <c r="AA266" s="256">
        <f>IF(AA149="kW",SUMPRODUCT(N150:N253,Q150:Q253,AA150:AA253),SUMPRODUCT(F150:F253,AA150:AA253))</f>
        <v>3902.8719334583657</v>
      </c>
      <c r="AB266" s="256">
        <f>IF(AB149="kW",SUMPRODUCT(N150:N253,Q150:Q253,AB150:AB253),SUMPRODUCT(F150:F253,AB150:AB253))</f>
        <v>0</v>
      </c>
      <c r="AC266" s="256">
        <f>IF(AC149="kW",SUMPRODUCT(N150:N253,Q150:Q253,AC150:AC253),SUMPRODUCT(F150:F253, AC150:AC253))</f>
        <v>0</v>
      </c>
      <c r="AD266" s="256">
        <f>IF(AD149="kW",SUMPRODUCT(N150:N253,Q150:Q253,AD150:AD253),SUMPRODUCT(F150:F253, AD150:AD253))</f>
        <v>0</v>
      </c>
      <c r="AE266" s="256">
        <f>IF(AE149="kW",SUMPRODUCT(N150:N253,Q150:Q253,AE150:AE253),SUMPRODUCT(F150:F253,AE150:AE253))</f>
        <v>0</v>
      </c>
      <c r="AF266" s="256">
        <f>IF(AF149="kW",SUMPRODUCT(N150:N253,Q150:Q253,AF150:AF253),SUMPRODUCT(F150:F253,AF150:AF253))</f>
        <v>0</v>
      </c>
      <c r="AG266" s="256">
        <f>IF(AG149="kW",SUMPRODUCT(N150:N253,Q150:Q253,AG150:AG253),SUMPRODUCT(F150:F253,AG150:AG253))</f>
        <v>0</v>
      </c>
      <c r="AH266" s="256">
        <f>IF(AH149="kW",SUMPRODUCT(N150:N253,Q150:Q253,AH150:AH253),SUMPRODUCT(F150:F253,AH150:AH253))</f>
        <v>0</v>
      </c>
      <c r="AI266" s="256">
        <f>IF(AI149="kW",SUMPRODUCT(N150:N253,Q150:Q253,AI150:AI253),SUMPRODUCT(F150:F253,AI150:AI253))</f>
        <v>0</v>
      </c>
      <c r="AJ266" s="256">
        <f>IF(AJ149="kW",SUMPRODUCT(N150:N253,Q150:Q253,AJ150:AJ253),SUMPRODUCT(F150:F253,AJ150:AJ253))</f>
        <v>0</v>
      </c>
      <c r="AK266" s="256">
        <f>IF(AK149="kW",SUMPRODUCT(N150:N253,Q150:Q253,AK150:AK253),SUMPRODUCT(F150:F253,AK150:AK253))</f>
        <v>0</v>
      </c>
      <c r="AL266" s="256">
        <f>IF(AL149="kW",SUMPRODUCT(N150:N253,Q150:Q253,AL150:AL253),SUMPRODUCT(F150:F253,AL150:AL253))</f>
        <v>0</v>
      </c>
      <c r="AM266" s="300"/>
    </row>
    <row r="267" spans="1:41" ht="15">
      <c r="B267" s="288" t="s">
        <v>189</v>
      </c>
      <c r="C267" s="316"/>
      <c r="D267" s="245"/>
      <c r="E267" s="245"/>
      <c r="F267" s="245"/>
      <c r="G267" s="245"/>
      <c r="H267" s="245"/>
      <c r="I267" s="245"/>
      <c r="J267" s="245"/>
      <c r="K267" s="245"/>
      <c r="L267" s="245"/>
      <c r="M267" s="245"/>
      <c r="N267" s="245"/>
      <c r="O267" s="317"/>
      <c r="P267" s="245"/>
      <c r="Q267" s="245"/>
      <c r="R267" s="245"/>
      <c r="S267" s="269"/>
      <c r="T267" s="248"/>
      <c r="U267" s="248"/>
      <c r="V267" s="245"/>
      <c r="W267" s="245"/>
      <c r="X267" s="248"/>
      <c r="Y267" s="256">
        <f>SUMPRODUCT(G150:G253,Y150:Y253)</f>
        <v>588152.59418075054</v>
      </c>
      <c r="Z267" s="256">
        <f>SUMPRODUCT(G150:G253,Z150:Z253)</f>
        <v>1382412.8792511513</v>
      </c>
      <c r="AA267" s="256">
        <f>IF(AA149="kW",SUMPRODUCT(N150:N253,R150:R253,AA150:AA253),SUMPRODUCT(G150:G253,AA150:AA253))</f>
        <v>3902.8719334583657</v>
      </c>
      <c r="AB267" s="256">
        <f>IF(AB149="kW",SUMPRODUCT(N150:N253,R150:R253,AB150:AB253),SUMPRODUCT(G150:G253,AB150:AB253))</f>
        <v>0</v>
      </c>
      <c r="AC267" s="256">
        <f>IF(AC149="kW",SUMPRODUCT(N150:N253,R150:R253,AC150:AC253),SUMPRODUCT(G150:G253, AC150:AC253))</f>
        <v>0</v>
      </c>
      <c r="AD267" s="256">
        <f>IF(AD149="kW",SUMPRODUCT(N150:N253,R150:R253,AD150:AD253),SUMPRODUCT(G150:G253, AD150:AD253))</f>
        <v>0</v>
      </c>
      <c r="AE267" s="256">
        <f>IF(AE149="kW",SUMPRODUCT(N150:N253,R150:R253,AE150:AE253),SUMPRODUCT(G150:G253,AE150:AE253))</f>
        <v>0</v>
      </c>
      <c r="AF267" s="256">
        <f>IF(AF149="kW",SUMPRODUCT(N150:N253,R150:R253,AF150:AF253),SUMPRODUCT(G150:G253,AF150:AF253))</f>
        <v>0</v>
      </c>
      <c r="AG267" s="256">
        <f>IF(AG149="kW",SUMPRODUCT(N150:N253,R150:R253,AG150:AG253),SUMPRODUCT(G150:G253,AG150:AG253))</f>
        <v>0</v>
      </c>
      <c r="AH267" s="256">
        <f>IF(AH149="kW",SUMPRODUCT(N150:N253,R150:R253,AH150:AH253),SUMPRODUCT(G150:G253,AH150:AH253))</f>
        <v>0</v>
      </c>
      <c r="AI267" s="256">
        <f>IF(AI149="kW",SUMPRODUCT(N150:N253,R150:R253,AI150:AI253),SUMPRODUCT(G150:G253,AI150:AI253))</f>
        <v>0</v>
      </c>
      <c r="AJ267" s="256">
        <f>IF(AJ149="kW",SUMPRODUCT(N150:N253,R150:R253,AJ150:AJ253),SUMPRODUCT(G150:G253,AJ150:AJ253))</f>
        <v>0</v>
      </c>
      <c r="AK267" s="256">
        <f>IF(AK149="kW",SUMPRODUCT(N150:N253,R150:R253,AK150:AK253),SUMPRODUCT(G150:G253,AK150:AK253))</f>
        <v>0</v>
      </c>
      <c r="AL267" s="256">
        <f>IF(AL149="kW",SUMPRODUCT(N150:N253,R150:R253,AL150:AL253),SUMPRODUCT(G150:G253,AL150:AL253))</f>
        <v>0</v>
      </c>
      <c r="AM267" s="300"/>
    </row>
    <row r="268" spans="1:41" ht="15">
      <c r="B268" s="288" t="s">
        <v>190</v>
      </c>
      <c r="C268" s="316"/>
      <c r="D268" s="245"/>
      <c r="E268" s="245"/>
      <c r="F268" s="245"/>
      <c r="G268" s="245"/>
      <c r="H268" s="245"/>
      <c r="I268" s="245"/>
      <c r="J268" s="245"/>
      <c r="K268" s="245"/>
      <c r="L268" s="245"/>
      <c r="M268" s="245"/>
      <c r="N268" s="245"/>
      <c r="O268" s="317"/>
      <c r="P268" s="245"/>
      <c r="Q268" s="245"/>
      <c r="R268" s="245"/>
      <c r="S268" s="269"/>
      <c r="T268" s="248"/>
      <c r="U268" s="248"/>
      <c r="V268" s="245"/>
      <c r="W268" s="245"/>
      <c r="X268" s="248"/>
      <c r="Y268" s="256">
        <f>SUMPRODUCT(H150:H253,Y150:Y253)</f>
        <v>510459.87762914516</v>
      </c>
      <c r="Z268" s="256">
        <f>SUMPRODUCT(H150:H253,Z150:Z253)</f>
        <v>1380707.5986741795</v>
      </c>
      <c r="AA268" s="256">
        <f>IF(AA149="kW",SUMPRODUCT(N150:N253,S150:S253,AA150:AA253),SUMPRODUCT(H150:H253,AA150:AA253))</f>
        <v>3902.8719334583657</v>
      </c>
      <c r="AB268" s="256">
        <f>IF(AB149="kW",SUMPRODUCT(N150:N253,S150:S253,AB150:AB253),SUMPRODUCT(H150:H253,AB150:AB253))</f>
        <v>0</v>
      </c>
      <c r="AC268" s="256">
        <f>IF(AC149="kW",SUMPRODUCT(N150:N253,S150:S253,AC150:AC253),SUMPRODUCT(H150:H253, AC150:AC253))</f>
        <v>0</v>
      </c>
      <c r="AD268" s="256">
        <f>IF(AD149="kW",SUMPRODUCT(N150:N253,S150:S253,AD150:AD253),SUMPRODUCT(H150:H253, AD150:AD253))</f>
        <v>0</v>
      </c>
      <c r="AE268" s="256">
        <f>IF(AE149="kW",SUMPRODUCT(N150:N253,S150:S253,AE150:AE253),SUMPRODUCT(H150:H253,AE150:AE253))</f>
        <v>0</v>
      </c>
      <c r="AF268" s="256">
        <f>IF(AF149="kW",SUMPRODUCT(N150:N253,S150:S253,AF150:AF253),SUMPRODUCT(H150:H253,AF150:AF253))</f>
        <v>0</v>
      </c>
      <c r="AG268" s="256">
        <f>IF(AG149="kW",SUMPRODUCT(N150:N253,S150:S253,AG150:AG253),SUMPRODUCT(H150:H253,AG150:AG253))</f>
        <v>0</v>
      </c>
      <c r="AH268" s="256">
        <f>IF(AH149="kW",SUMPRODUCT(N150:N253,S150:S253,AH150:AH253),SUMPRODUCT(H150:H253,AH150:AH253))</f>
        <v>0</v>
      </c>
      <c r="AI268" s="256">
        <f>IF(AI149="kW",SUMPRODUCT(N150:N253,S150:S253,AI150:AI253),SUMPRODUCT(H150:H253,AI150:AI253))</f>
        <v>0</v>
      </c>
      <c r="AJ268" s="256">
        <f>IF(AJ149="kW",SUMPRODUCT(N150:N253,S150:S253,AJ150:AJ253),SUMPRODUCT(H150:H253,AJ150:AJ253))</f>
        <v>0</v>
      </c>
      <c r="AK268" s="256">
        <f>IF(AK149="kW",SUMPRODUCT(N150:N253,S150:S253,AK150:AK253),SUMPRODUCT(H150:H253,AK150:AK253))</f>
        <v>0</v>
      </c>
      <c r="AL268" s="256">
        <f>IF(AL149="kW",SUMPRODUCT(N150:N253,S150:S253,AL150:AL253),SUMPRODUCT(H150:H253,AL150:AL253))</f>
        <v>0</v>
      </c>
      <c r="AM268" s="300"/>
    </row>
    <row r="269" spans="1:41" ht="15">
      <c r="B269" s="288" t="s">
        <v>191</v>
      </c>
      <c r="C269" s="316"/>
      <c r="D269" s="245"/>
      <c r="E269" s="245"/>
      <c r="F269" s="245"/>
      <c r="G269" s="245"/>
      <c r="H269" s="245"/>
      <c r="I269" s="245"/>
      <c r="J269" s="245"/>
      <c r="K269" s="245"/>
      <c r="L269" s="245"/>
      <c r="M269" s="245"/>
      <c r="N269" s="245"/>
      <c r="O269" s="317"/>
      <c r="P269" s="245"/>
      <c r="Q269" s="245"/>
      <c r="R269" s="245"/>
      <c r="S269" s="269"/>
      <c r="T269" s="248"/>
      <c r="U269" s="248"/>
      <c r="V269" s="245"/>
      <c r="W269" s="245"/>
      <c r="X269" s="248"/>
      <c r="Y269" s="256">
        <f>SUMPRODUCT(I150:I253,Y150:Y253)</f>
        <v>420720.14124335081</v>
      </c>
      <c r="Z269" s="256">
        <f>SUMPRODUCT(I150:I253,Z150:Z253)</f>
        <v>685512.48003326054</v>
      </c>
      <c r="AA269" s="256">
        <f>IF(AA149="kW",SUMPRODUCT(N150:N253,T150:T253,AA150:AA253),SUMPRODUCT(I150:I253,AA150:AA253))</f>
        <v>3662.1124673136342</v>
      </c>
      <c r="AB269" s="256">
        <f>IF(AB149="kW",SUMPRODUCT(N150:N253,T150:T253,AB150:AB253),SUMPRODUCT(I150:I253,AB150:AB253))</f>
        <v>0</v>
      </c>
      <c r="AC269" s="256">
        <f>IF(AC149="kW",SUMPRODUCT(N150:N253,T150:T253,AC150:AC253),SUMPRODUCT(I150:I253, AC150:AC253))</f>
        <v>0</v>
      </c>
      <c r="AD269" s="256">
        <f>IF(AD149="kW",SUMPRODUCT(N150:N253,T150:T253,AD150:AD253),SUMPRODUCT(I150:I253, AD150:AD253))</f>
        <v>0</v>
      </c>
      <c r="AE269" s="256">
        <f>IF(AE149="kW",SUMPRODUCT(N150:N253,T150:T253,AE150:AE253),SUMPRODUCT(I150:I253,AE150:AE253))</f>
        <v>0</v>
      </c>
      <c r="AF269" s="256">
        <f>IF(AF149="kW",SUMPRODUCT(N150:N253,T150:T253,AF150:AF253),SUMPRODUCT(I150:I253,AF150:AF253))</f>
        <v>0</v>
      </c>
      <c r="AG269" s="256">
        <f>IF(AG149="kW",SUMPRODUCT(N150:N253,T150:T253,AG150:AG253),SUMPRODUCT(I150:I253,AG150:AG253))</f>
        <v>0</v>
      </c>
      <c r="AH269" s="256">
        <f>IF(AH149="kW",SUMPRODUCT(N150:N253,T150:T253,AH150:AH253),SUMPRODUCT(I150:I253,AH150:AH253))</f>
        <v>0</v>
      </c>
      <c r="AI269" s="256">
        <f>IF(AI149="kW",SUMPRODUCT(N150:N253,T150:T253,AI150:AI253),SUMPRODUCT(I150:I253,AI150:AI253))</f>
        <v>0</v>
      </c>
      <c r="AJ269" s="256">
        <f>IF(AJ149="kW",SUMPRODUCT(N150:N253,T150:T253,AJ150:AJ253),SUMPRODUCT(I150:I253,AJ150:AJ253))</f>
        <v>0</v>
      </c>
      <c r="AK269" s="256">
        <f>IF(AK149="kW",SUMPRODUCT(N150:N253,T150:T253,AK150:AK253),SUMPRODUCT(I150:I253,AK150:AK253))</f>
        <v>0</v>
      </c>
      <c r="AL269" s="256">
        <f>IF(AL149="kW",SUMPRODUCT(N150:N253,T150:T253,AL150:AL253),SUMPRODUCT(I150:I253,AL150:AL253))</f>
        <v>0</v>
      </c>
      <c r="AM269" s="300"/>
    </row>
    <row r="270" spans="1:41" ht="15">
      <c r="B270" s="288" t="s">
        <v>192</v>
      </c>
      <c r="C270" s="316"/>
      <c r="D270" s="248"/>
      <c r="E270" s="248"/>
      <c r="F270" s="248"/>
      <c r="G270" s="248"/>
      <c r="H270" s="248"/>
      <c r="I270" s="248"/>
      <c r="J270" s="248"/>
      <c r="K270" s="248"/>
      <c r="L270" s="248"/>
      <c r="M270" s="248"/>
      <c r="N270" s="248"/>
      <c r="O270" s="317"/>
      <c r="P270" s="248"/>
      <c r="Q270" s="248"/>
      <c r="R270" s="248"/>
      <c r="S270" s="269"/>
      <c r="T270" s="248"/>
      <c r="U270" s="248"/>
      <c r="V270" s="248"/>
      <c r="W270" s="248"/>
      <c r="X270" s="248"/>
      <c r="Y270" s="256">
        <f>SUMPRODUCT(J150:J253,Y150:Y253)</f>
        <v>350391.34575260733</v>
      </c>
      <c r="Z270" s="256">
        <f>SUMPRODUCT(J150:J253,Z150:Z253)</f>
        <v>589838.59046584263</v>
      </c>
      <c r="AA270" s="256">
        <f>IF(AA149="kW",SUMPRODUCT(N150:N253,U150:U253,AA150:AA253),SUMPRODUCT(J150:J253,AA150:AA253))</f>
        <v>2957.332994698485</v>
      </c>
      <c r="AB270" s="256">
        <f>IF(AB149="kW",SUMPRODUCT(N150:N253,U150:U253,AB150:AB253),SUMPRODUCT(J150:J253,AB150:AB253))</f>
        <v>0</v>
      </c>
      <c r="AC270" s="256">
        <f>IF(AC149="kW",SUMPRODUCT(N150:N253,U150:U253,AC150:AC253),SUMPRODUCT(J150:J253, AC150:AC253))</f>
        <v>0</v>
      </c>
      <c r="AD270" s="256">
        <f>IF(AD149="kW",SUMPRODUCT(N150:N253,U150:U253,AD150:AD253),SUMPRODUCT(J150:J253, AD150:AD253))</f>
        <v>0</v>
      </c>
      <c r="AE270" s="256">
        <f>IF(AE149="kW",SUMPRODUCT(N150:N253,U150:U253,AE150:AE253),SUMPRODUCT(J150:J253,AE150:AE253))</f>
        <v>0</v>
      </c>
      <c r="AF270" s="256">
        <f>IF(AF149="kW",SUMPRODUCT(N150:N253,U150:U253,AF150:AF253),SUMPRODUCT(J150:J253,AF150:AF253))</f>
        <v>0</v>
      </c>
      <c r="AG270" s="256">
        <f>IF(AG149="kW",SUMPRODUCT(N150:N253,U150:U253,AG150:AG253),SUMPRODUCT(J150:J253,AG150:AG253))</f>
        <v>0</v>
      </c>
      <c r="AH270" s="256">
        <f>IF(AH149="kW",SUMPRODUCT(N150:N253,U150:U253,AH150:AH253),SUMPRODUCT(J150:J253,AH150:AH253))</f>
        <v>0</v>
      </c>
      <c r="AI270" s="256">
        <f>IF(AI149="kW",SUMPRODUCT(N150:N253,U150:U253,AI150:AI253),SUMPRODUCT(J150:J253,AI150:AI253))</f>
        <v>0</v>
      </c>
      <c r="AJ270" s="256">
        <f>IF(AJ149="kW",SUMPRODUCT(N150:N253,U150:U253,AJ150:AJ253),SUMPRODUCT(J150:J253,AJ150:AJ253))</f>
        <v>0</v>
      </c>
      <c r="AK270" s="256">
        <f>IF(AK149="kW",SUMPRODUCT(N150:N253,U150:U253,AK150:AK253),SUMPRODUCT(J150:J253,AK150:AK253))</f>
        <v>0</v>
      </c>
      <c r="AL270" s="256">
        <f>IF(AL149="kW",SUMPRODUCT(N150:N253,U150:U253,AL150:AL253),SUMPRODUCT(J150:J253,AL150:AL253))</f>
        <v>0</v>
      </c>
      <c r="AM270" s="300"/>
    </row>
    <row r="271" spans="1:41" ht="15">
      <c r="B271" s="288" t="s">
        <v>193</v>
      </c>
      <c r="C271" s="316"/>
      <c r="D271" s="299"/>
      <c r="E271" s="299"/>
      <c r="F271" s="299"/>
      <c r="G271" s="299"/>
      <c r="H271" s="299"/>
      <c r="I271" s="299"/>
      <c r="J271" s="299"/>
      <c r="K271" s="299"/>
      <c r="L271" s="299"/>
      <c r="M271" s="299"/>
      <c r="N271" s="299"/>
      <c r="O271" s="248"/>
      <c r="P271" s="245"/>
      <c r="Q271" s="245"/>
      <c r="R271" s="248"/>
      <c r="S271" s="269"/>
      <c r="T271" s="248"/>
      <c r="U271" s="248"/>
      <c r="V271" s="317"/>
      <c r="W271" s="317"/>
      <c r="X271" s="248"/>
      <c r="Y271" s="256">
        <f>SUMPRODUCT(K150:K253,Y150:Y253)</f>
        <v>350119.11382993904</v>
      </c>
      <c r="Z271" s="256">
        <f>SUMPRODUCT(K150:K253,Z150:Z253)</f>
        <v>587175.44668172684</v>
      </c>
      <c r="AA271" s="256">
        <f>IF(AA149="kW",SUMPRODUCT(N150:N253,V150:V253,AA150:AA253),SUMPRODUCT(K150:K253,AA150:AA253))</f>
        <v>2957.332994698485</v>
      </c>
      <c r="AB271" s="256">
        <f>IF(AB149="kW",SUMPRODUCT(N150:N253,V150:V253,AB150:AB253),SUMPRODUCT(K150:K253,AB150:AB253))</f>
        <v>0</v>
      </c>
      <c r="AC271" s="256">
        <f>IF(AC149="kW",SUMPRODUCT(N150:N253,V150:V253,AC150:AC253),SUMPRODUCT(K150:K253, AC150:AC253))</f>
        <v>0</v>
      </c>
      <c r="AD271" s="256">
        <f>IF(AD149="kW",SUMPRODUCT(N150:N253,V150:V253,AD150:AD253),SUMPRODUCT(K150:K253, AD150:AD253))</f>
        <v>0</v>
      </c>
      <c r="AE271" s="256">
        <f>IF(AE149="kW",SUMPRODUCT(N150:N253,V150:V253,AE150:AE253),SUMPRODUCT(K150:K253,AE150:AE253))</f>
        <v>0</v>
      </c>
      <c r="AF271" s="256">
        <f>IF(AF149="kW",SUMPRODUCT(N150:N253,V150:V253,AF150:AF253),SUMPRODUCT(K150:K253,AF150:AF253))</f>
        <v>0</v>
      </c>
      <c r="AG271" s="256">
        <f>IF(AG149="kW",SUMPRODUCT(N150:N253,V150:V253,AG150:AG253),SUMPRODUCT(K150:K253,AG150:AG253))</f>
        <v>0</v>
      </c>
      <c r="AH271" s="256">
        <f>IF(AH149="kW",SUMPRODUCT(N150:N253,V150:V253,AH150:AH253),SUMPRODUCT(K150:K253,AH150:AH253))</f>
        <v>0</v>
      </c>
      <c r="AI271" s="256">
        <f>IF(AI149="kW",SUMPRODUCT(N150:N253,V150:V253,AI150:AI253),SUMPRODUCT(K150:K253,AI150:AI253))</f>
        <v>0</v>
      </c>
      <c r="AJ271" s="256">
        <f>IF(AJ149="kW",SUMPRODUCT(N150:N253,V150:V253,AJ150:AJ253),SUMPRODUCT(K150:K253,AJ150:AJ253))</f>
        <v>0</v>
      </c>
      <c r="AK271" s="256">
        <f>IF(AK149="kW",SUMPRODUCT(N150:N253,V150:V253,AK150:AK253),SUMPRODUCT(K150:K253,AK150:AK253))</f>
        <v>0</v>
      </c>
      <c r="AL271" s="256">
        <f>IF(AL149="kW",SUMPRODUCT(N150:N253,V150:V253,AL150:AL253),SUMPRODUCT(K150:K253,AL150:AL253))</f>
        <v>0</v>
      </c>
      <c r="AM271" s="300"/>
    </row>
    <row r="272" spans="1:41" ht="15">
      <c r="B272" s="340" t="s">
        <v>194</v>
      </c>
      <c r="C272" s="319"/>
      <c r="D272" s="341"/>
      <c r="E272" s="341"/>
      <c r="F272" s="341"/>
      <c r="G272" s="341"/>
      <c r="H272" s="341"/>
      <c r="I272" s="341"/>
      <c r="J272" s="341"/>
      <c r="K272" s="341"/>
      <c r="L272" s="341"/>
      <c r="M272" s="341"/>
      <c r="N272" s="341"/>
      <c r="O272" s="342"/>
      <c r="P272" s="343"/>
      <c r="Q272" s="343"/>
      <c r="R272" s="344"/>
      <c r="S272" s="324"/>
      <c r="T272" s="344"/>
      <c r="U272" s="344"/>
      <c r="V272" s="342"/>
      <c r="W272" s="342"/>
      <c r="X272" s="344"/>
      <c r="Y272" s="290">
        <f>SUMPRODUCT(L150:L253,Y150:Y253)</f>
        <v>336811.11382993904</v>
      </c>
      <c r="Z272" s="290">
        <f>SUMPRODUCT(L150:L253,Z150:Z253)</f>
        <v>574897.88413750287</v>
      </c>
      <c r="AA272" s="290">
        <f>IF(AA149="kW",SUMPRODUCT(N150:N253,W150:W253,AA150:AA253),SUMPRODUCT(L150:L253,AA150:AA253))</f>
        <v>2839.235354596462</v>
      </c>
      <c r="AB272" s="290">
        <f>IF(AB149="kW",SUMPRODUCT(N150:N253,W150:W253,AB150:AB253),SUMPRODUCT(L150:L253,AB150:AB253))</f>
        <v>0</v>
      </c>
      <c r="AC272" s="290">
        <f>IF(AC149="kW",SUMPRODUCT(N150:N253,W150:W253,AC150:AC253),SUMPRODUCT(L150:L253, AC150:AC253))</f>
        <v>0</v>
      </c>
      <c r="AD272" s="290">
        <f>IF(AD149="kW",SUMPRODUCT(N150:N253,W150:W253,AD150:AD253),SUMPRODUCT(L150:L253, AD150:AD253))</f>
        <v>0</v>
      </c>
      <c r="AE272" s="290">
        <f>IF(AE149="kW",SUMPRODUCT(N150:N253,W150:W253,AE150:AE253),SUMPRODUCT(L150:L253,AE150:AE253))</f>
        <v>0</v>
      </c>
      <c r="AF272" s="290">
        <f>IF(AF149="kW",SUMPRODUCT(N150:N253,W150:W253,AF150:AF253),SUMPRODUCT(L150:L253,AF150:AF253))</f>
        <v>0</v>
      </c>
      <c r="AG272" s="290">
        <f>IF(AG149="kW",SUMPRODUCT(N150:N253,W150:W253,AG150:AG253),SUMPRODUCT(L150:L253,AG150:AG253))</f>
        <v>0</v>
      </c>
      <c r="AH272" s="290">
        <f>IF(AH149="kW",SUMPRODUCT(N150:N253,W150:W253,AH150:AH253),SUMPRODUCT(L150:L253,AH150:AH253))</f>
        <v>0</v>
      </c>
      <c r="AI272" s="290">
        <f>IF(AI149="kW",SUMPRODUCT(N150:N253,W150:W253,AI150:AI253),SUMPRODUCT(L150:L253,AI150:AI253))</f>
        <v>0</v>
      </c>
      <c r="AJ272" s="290">
        <f>IF(AJ149="kW",SUMPRODUCT(N150:N253,W150:W253,AJ150:AJ253),SUMPRODUCT(L150:L253,AJ150:AJ253))</f>
        <v>0</v>
      </c>
      <c r="AK272" s="290">
        <f>IF(AK149="kW",SUMPRODUCT(N150:N253,W150:W253,AK150:AK253),SUMPRODUCT(L150:L253,AK150:AK253))</f>
        <v>0</v>
      </c>
      <c r="AL272" s="290">
        <f>IF(AL149="kW",SUMPRODUCT(N150:N253,W150:W253,AL150:AL253),SUMPRODUCT(L150:L253,AL150:AL253))</f>
        <v>0</v>
      </c>
      <c r="AM272" s="345"/>
    </row>
    <row r="273" spans="1:39" ht="18.75" customHeight="1">
      <c r="B273" s="328" t="s">
        <v>585</v>
      </c>
      <c r="C273" s="346"/>
      <c r="D273" s="347"/>
      <c r="E273" s="347"/>
      <c r="F273" s="347"/>
      <c r="G273" s="347"/>
      <c r="H273" s="347"/>
      <c r="I273" s="347"/>
      <c r="J273" s="347"/>
      <c r="K273" s="347"/>
      <c r="L273" s="347"/>
      <c r="M273" s="347"/>
      <c r="N273" s="347"/>
      <c r="O273" s="347"/>
      <c r="P273" s="347"/>
      <c r="Q273" s="347"/>
      <c r="R273" s="347"/>
      <c r="S273" s="331"/>
      <c r="T273" s="332"/>
      <c r="U273" s="347"/>
      <c r="V273" s="347"/>
      <c r="W273" s="347"/>
      <c r="X273" s="347"/>
      <c r="Y273" s="348"/>
      <c r="Z273" s="348"/>
      <c r="AA273" s="348"/>
      <c r="AB273" s="348"/>
      <c r="AC273" s="348"/>
      <c r="AD273" s="348"/>
      <c r="AE273" s="348"/>
      <c r="AF273" s="348"/>
      <c r="AG273" s="348"/>
      <c r="AH273" s="348"/>
      <c r="AI273" s="348"/>
      <c r="AJ273" s="348"/>
      <c r="AK273" s="348"/>
      <c r="AL273" s="348"/>
      <c r="AM273" s="348"/>
    </row>
    <row r="275" spans="1:39" ht="15.75">
      <c r="B275" s="246" t="s">
        <v>248</v>
      </c>
      <c r="C275" s="247"/>
      <c r="D275" s="518" t="s">
        <v>524</v>
      </c>
      <c r="E275" s="516"/>
      <c r="O275" s="247"/>
      <c r="Y275" s="236"/>
      <c r="Z275" s="234"/>
      <c r="AA275" s="234"/>
      <c r="AB275" s="234"/>
      <c r="AC275" s="234"/>
      <c r="AD275" s="234"/>
      <c r="AE275" s="234"/>
      <c r="AF275" s="234"/>
      <c r="AG275" s="234"/>
      <c r="AH275" s="234"/>
      <c r="AI275" s="234"/>
      <c r="AJ275" s="234"/>
      <c r="AK275" s="234"/>
      <c r="AL275" s="234"/>
      <c r="AM275" s="234"/>
    </row>
    <row r="276" spans="1:39" ht="33" customHeight="1">
      <c r="B276" s="756" t="s">
        <v>211</v>
      </c>
      <c r="C276" s="758" t="s">
        <v>33</v>
      </c>
      <c r="D276" s="249" t="s">
        <v>420</v>
      </c>
      <c r="E276" s="760" t="s">
        <v>209</v>
      </c>
      <c r="F276" s="761"/>
      <c r="G276" s="761"/>
      <c r="H276" s="761"/>
      <c r="I276" s="761"/>
      <c r="J276" s="761"/>
      <c r="K276" s="761"/>
      <c r="L276" s="761"/>
      <c r="M276" s="762"/>
      <c r="N276" s="766" t="s">
        <v>213</v>
      </c>
      <c r="O276" s="249" t="s">
        <v>421</v>
      </c>
      <c r="P276" s="760" t="s">
        <v>212</v>
      </c>
      <c r="Q276" s="761"/>
      <c r="R276" s="761"/>
      <c r="S276" s="761"/>
      <c r="T276" s="761"/>
      <c r="U276" s="761"/>
      <c r="V276" s="761"/>
      <c r="W276" s="761"/>
      <c r="X276" s="762"/>
      <c r="Y276" s="763" t="s">
        <v>243</v>
      </c>
      <c r="Z276" s="764"/>
      <c r="AA276" s="764"/>
      <c r="AB276" s="764"/>
      <c r="AC276" s="764"/>
      <c r="AD276" s="764"/>
      <c r="AE276" s="764"/>
      <c r="AF276" s="764"/>
      <c r="AG276" s="764"/>
      <c r="AH276" s="764"/>
      <c r="AI276" s="764"/>
      <c r="AJ276" s="764"/>
      <c r="AK276" s="764"/>
      <c r="AL276" s="764"/>
      <c r="AM276" s="765"/>
    </row>
    <row r="277" spans="1:39" ht="60.75" customHeight="1">
      <c r="B277" s="757"/>
      <c r="C277" s="759"/>
      <c r="D277" s="250">
        <v>2013</v>
      </c>
      <c r="E277" s="250">
        <v>2014</v>
      </c>
      <c r="F277" s="250">
        <v>2015</v>
      </c>
      <c r="G277" s="250">
        <v>2016</v>
      </c>
      <c r="H277" s="250">
        <v>2017</v>
      </c>
      <c r="I277" s="250">
        <v>2018</v>
      </c>
      <c r="J277" s="250">
        <v>2019</v>
      </c>
      <c r="K277" s="250">
        <v>2020</v>
      </c>
      <c r="L277" s="250">
        <v>2021</v>
      </c>
      <c r="M277" s="250">
        <v>2022</v>
      </c>
      <c r="N277" s="767"/>
      <c r="O277" s="250">
        <v>2013</v>
      </c>
      <c r="P277" s="250">
        <v>2014</v>
      </c>
      <c r="Q277" s="250">
        <v>2015</v>
      </c>
      <c r="R277" s="250">
        <v>2016</v>
      </c>
      <c r="S277" s="250">
        <v>2017</v>
      </c>
      <c r="T277" s="250">
        <v>2018</v>
      </c>
      <c r="U277" s="250">
        <v>2019</v>
      </c>
      <c r="V277" s="250">
        <v>2020</v>
      </c>
      <c r="W277" s="250">
        <v>2021</v>
      </c>
      <c r="X277" s="250">
        <v>2022</v>
      </c>
      <c r="Y277" s="250" t="str">
        <f>'1.  LRAMVA Summary'!D52</f>
        <v>Residential</v>
      </c>
      <c r="Z277" s="250" t="str">
        <f>'1.  LRAMVA Summary'!E52</f>
        <v>GS&lt;50 kW</v>
      </c>
      <c r="AA277" s="250" t="str">
        <f>'1.  LRAMVA Summary'!F52</f>
        <v>GS 50 to 4,999 kW</v>
      </c>
      <c r="AB277" s="250" t="str">
        <f>'1.  LRAMVA Summary'!G52</f>
        <v>Unmetered Scattered Load</v>
      </c>
      <c r="AC277" s="250" t="str">
        <f>'1.  LRAMVA Summary'!H52</f>
        <v>Sentinel Lighting</v>
      </c>
      <c r="AD277" s="250" t="str">
        <f>'1.  LRAMVA Summary'!I52</f>
        <v>Street Lighting</v>
      </c>
      <c r="AE277" s="250" t="str">
        <f>'1.  LRAMVA Summary'!J52</f>
        <v/>
      </c>
      <c r="AF277" s="250" t="str">
        <f>'1.  LRAMVA Summary'!K52</f>
        <v/>
      </c>
      <c r="AG277" s="250" t="str">
        <f>'1.  LRAMVA Summary'!L52</f>
        <v/>
      </c>
      <c r="AH277" s="250" t="str">
        <f>'1.  LRAMVA Summary'!M52</f>
        <v/>
      </c>
      <c r="AI277" s="250" t="str">
        <f>'1.  LRAMVA Summary'!N52</f>
        <v/>
      </c>
      <c r="AJ277" s="250" t="str">
        <f>'1.  LRAMVA Summary'!O52</f>
        <v/>
      </c>
      <c r="AK277" s="250" t="str">
        <f>'1.  LRAMVA Summary'!P52</f>
        <v/>
      </c>
      <c r="AL277" s="250" t="str">
        <f>'1.  LRAMVA Summary'!Q52</f>
        <v/>
      </c>
      <c r="AM277" s="252" t="str">
        <f>'1.  LRAMVA Summary'!R52</f>
        <v>Total</v>
      </c>
    </row>
    <row r="278" spans="1:39" ht="15" customHeight="1">
      <c r="A278" s="460"/>
      <c r="B278" s="253" t="s">
        <v>0</v>
      </c>
      <c r="C278" s="254"/>
      <c r="D278" s="254"/>
      <c r="E278" s="254"/>
      <c r="F278" s="254"/>
      <c r="G278" s="254"/>
      <c r="H278" s="254"/>
      <c r="I278" s="254"/>
      <c r="J278" s="254"/>
      <c r="K278" s="254"/>
      <c r="L278" s="254"/>
      <c r="M278" s="254"/>
      <c r="N278" s="255"/>
      <c r="O278" s="254"/>
      <c r="P278" s="254"/>
      <c r="Q278" s="254"/>
      <c r="R278" s="254"/>
      <c r="S278" s="254"/>
      <c r="T278" s="254"/>
      <c r="U278" s="254"/>
      <c r="V278" s="254"/>
      <c r="W278" s="254"/>
      <c r="X278" s="254"/>
      <c r="Y278" s="256" t="str">
        <f>'1.  LRAMVA Summary'!D53</f>
        <v>kWh</v>
      </c>
      <c r="Z278" s="256" t="str">
        <f>'1.  LRAMVA Summary'!E53</f>
        <v>kWh</v>
      </c>
      <c r="AA278" s="256" t="str">
        <f>'1.  LRAMVA Summary'!F53</f>
        <v>kW</v>
      </c>
      <c r="AB278" s="256" t="str">
        <f>'1.  LRAMVA Summary'!G53</f>
        <v>kWh</v>
      </c>
      <c r="AC278" s="256" t="str">
        <f>'1.  LRAMVA Summary'!H53</f>
        <v>kW</v>
      </c>
      <c r="AD278" s="256" t="str">
        <f>'1.  LRAMVA Summary'!I53</f>
        <v>kW</v>
      </c>
      <c r="AE278" s="256">
        <f>'1.  LRAMVA Summary'!J53</f>
        <v>0</v>
      </c>
      <c r="AF278" s="256">
        <f>'1.  LRAMVA Summary'!K53</f>
        <v>0</v>
      </c>
      <c r="AG278" s="256">
        <f>'1.  LRAMVA Summary'!L53</f>
        <v>0</v>
      </c>
      <c r="AH278" s="256">
        <f>'1.  LRAMVA Summary'!M53</f>
        <v>0</v>
      </c>
      <c r="AI278" s="256">
        <f>'1.  LRAMVA Summary'!N53</f>
        <v>0</v>
      </c>
      <c r="AJ278" s="256">
        <f>'1.  LRAMVA Summary'!O53</f>
        <v>0</v>
      </c>
      <c r="AK278" s="256">
        <f>'1.  LRAMVA Summary'!P53</f>
        <v>0</v>
      </c>
      <c r="AL278" s="256">
        <f>'1.  LRAMVA Summary'!Q53</f>
        <v>0</v>
      </c>
      <c r="AM278" s="257"/>
    </row>
    <row r="279" spans="1:39" ht="15" outlineLevel="1">
      <c r="A279" s="459">
        <v>1</v>
      </c>
      <c r="B279" s="259" t="s">
        <v>1</v>
      </c>
      <c r="C279" s="256" t="s">
        <v>25</v>
      </c>
      <c r="D279" s="260">
        <v>69658.241999999998</v>
      </c>
      <c r="E279" s="260">
        <v>69658.242286904089</v>
      </c>
      <c r="F279" s="260">
        <v>69658.242286904089</v>
      </c>
      <c r="G279" s="260">
        <v>69350.608731904096</v>
      </c>
      <c r="H279" s="260">
        <v>38843.114674797769</v>
      </c>
      <c r="I279" s="260"/>
      <c r="J279" s="260"/>
      <c r="K279" s="260"/>
      <c r="L279" s="260"/>
      <c r="M279" s="260"/>
      <c r="N279" s="256">
        <v>12</v>
      </c>
      <c r="O279" s="260">
        <v>10.991</v>
      </c>
      <c r="P279" s="260">
        <v>10.990692756817545</v>
      </c>
      <c r="Q279" s="260">
        <v>10.990692756817545</v>
      </c>
      <c r="R279" s="260">
        <v>10.676340667817543</v>
      </c>
      <c r="S279" s="260">
        <v>5.708725969646208</v>
      </c>
      <c r="T279" s="260"/>
      <c r="U279" s="260"/>
      <c r="V279" s="260"/>
      <c r="W279" s="260"/>
      <c r="X279" s="260"/>
      <c r="Y279" s="367">
        <v>1</v>
      </c>
      <c r="Z279" s="367">
        <v>0</v>
      </c>
      <c r="AA279" s="367">
        <v>0</v>
      </c>
      <c r="AB279" s="367"/>
      <c r="AC279" s="367"/>
      <c r="AD279" s="367"/>
      <c r="AE279" s="367"/>
      <c r="AF279" s="367"/>
      <c r="AG279" s="367"/>
      <c r="AH279" s="367"/>
      <c r="AI279" s="367"/>
      <c r="AJ279" s="367"/>
      <c r="AK279" s="367"/>
      <c r="AL279" s="367"/>
      <c r="AM279" s="261">
        <f>SUM(Y279:AL279)</f>
        <v>1</v>
      </c>
    </row>
    <row r="280" spans="1:39" ht="15" outlineLevel="1">
      <c r="B280" s="259" t="s">
        <v>249</v>
      </c>
      <c r="C280" s="256" t="s">
        <v>163</v>
      </c>
      <c r="D280" s="260">
        <v>0</v>
      </c>
      <c r="E280" s="260">
        <v>0</v>
      </c>
      <c r="F280" s="260">
        <v>0</v>
      </c>
      <c r="G280" s="260" t="s">
        <v>782</v>
      </c>
      <c r="H280" s="260"/>
      <c r="I280" s="260"/>
      <c r="J280" s="260"/>
      <c r="K280" s="260"/>
      <c r="L280" s="260"/>
      <c r="M280" s="260"/>
      <c r="N280" s="419">
        <v>12</v>
      </c>
      <c r="O280" s="260">
        <v>0</v>
      </c>
      <c r="P280" s="260" t="s">
        <v>782</v>
      </c>
      <c r="Q280" s="260" t="s">
        <v>782</v>
      </c>
      <c r="R280" s="260" t="s">
        <v>782</v>
      </c>
      <c r="S280" s="260"/>
      <c r="T280" s="260"/>
      <c r="U280" s="260"/>
      <c r="V280" s="260"/>
      <c r="W280" s="260"/>
      <c r="X280" s="260"/>
      <c r="Y280" s="368">
        <v>1</v>
      </c>
      <c r="Z280" s="368">
        <v>0</v>
      </c>
      <c r="AA280" s="368">
        <v>0</v>
      </c>
      <c r="AB280" s="368">
        <f t="shared" ref="AB280:AL280" si="77">AB279</f>
        <v>0</v>
      </c>
      <c r="AC280" s="368">
        <f t="shared" si="77"/>
        <v>0</v>
      </c>
      <c r="AD280" s="368">
        <f t="shared" si="77"/>
        <v>0</v>
      </c>
      <c r="AE280" s="368">
        <f t="shared" si="77"/>
        <v>0</v>
      </c>
      <c r="AF280" s="368">
        <f t="shared" si="77"/>
        <v>0</v>
      </c>
      <c r="AG280" s="368">
        <f t="shared" si="77"/>
        <v>0</v>
      </c>
      <c r="AH280" s="368">
        <f t="shared" si="77"/>
        <v>0</v>
      </c>
      <c r="AI280" s="368">
        <f t="shared" si="77"/>
        <v>0</v>
      </c>
      <c r="AJ280" s="368">
        <f t="shared" si="77"/>
        <v>0</v>
      </c>
      <c r="AK280" s="368">
        <f t="shared" si="77"/>
        <v>0</v>
      </c>
      <c r="AL280" s="368">
        <f t="shared" si="77"/>
        <v>0</v>
      </c>
      <c r="AM280" s="262"/>
    </row>
    <row r="281" spans="1:39" ht="15.75" outlineLevel="1">
      <c r="A281" s="461"/>
      <c r="B281" s="263"/>
      <c r="C281" s="264"/>
      <c r="D281" s="264"/>
      <c r="E281" s="264"/>
      <c r="F281" s="264"/>
      <c r="G281" s="264"/>
      <c r="H281" s="264"/>
      <c r="I281" s="264"/>
      <c r="J281" s="264"/>
      <c r="K281" s="264"/>
      <c r="L281" s="264"/>
      <c r="M281" s="264"/>
      <c r="N281" s="268"/>
      <c r="O281" s="264"/>
      <c r="P281" s="264"/>
      <c r="Q281" s="264"/>
      <c r="R281" s="264"/>
      <c r="S281" s="264"/>
      <c r="T281" s="264"/>
      <c r="U281" s="264"/>
      <c r="V281" s="264"/>
      <c r="W281" s="264"/>
      <c r="X281" s="264"/>
      <c r="Y281" s="369"/>
      <c r="Z281" s="370"/>
      <c r="AA281" s="370"/>
      <c r="AB281" s="370"/>
      <c r="AC281" s="370"/>
      <c r="AD281" s="370"/>
      <c r="AE281" s="370"/>
      <c r="AF281" s="370"/>
      <c r="AG281" s="370"/>
      <c r="AH281" s="370"/>
      <c r="AI281" s="370"/>
      <c r="AJ281" s="370"/>
      <c r="AK281" s="370"/>
      <c r="AL281" s="370"/>
      <c r="AM281" s="267"/>
    </row>
    <row r="282" spans="1:39" ht="15" outlineLevel="1">
      <c r="A282" s="459">
        <v>2</v>
      </c>
      <c r="B282" s="259" t="s">
        <v>2</v>
      </c>
      <c r="C282" s="256" t="s">
        <v>25</v>
      </c>
      <c r="D282" s="260">
        <v>27338.550999999999</v>
      </c>
      <c r="E282" s="260">
        <v>27338.55097</v>
      </c>
      <c r="F282" s="260">
        <v>27338.55097</v>
      </c>
      <c r="G282" s="260">
        <v>27338.55097</v>
      </c>
      <c r="H282" s="260">
        <v>0</v>
      </c>
      <c r="I282" s="260"/>
      <c r="J282" s="260"/>
      <c r="K282" s="260"/>
      <c r="L282" s="260"/>
      <c r="M282" s="260"/>
      <c r="N282" s="256">
        <v>12</v>
      </c>
      <c r="O282" s="260">
        <v>15.332000000000001</v>
      </c>
      <c r="P282" s="260">
        <v>15.33236333</v>
      </c>
      <c r="Q282" s="260">
        <v>15.33236333</v>
      </c>
      <c r="R282" s="260">
        <v>15.33236333</v>
      </c>
      <c r="S282" s="260">
        <v>0</v>
      </c>
      <c r="T282" s="260"/>
      <c r="U282" s="260"/>
      <c r="V282" s="260"/>
      <c r="W282" s="260"/>
      <c r="X282" s="260"/>
      <c r="Y282" s="367">
        <v>1</v>
      </c>
      <c r="Z282" s="367">
        <v>0</v>
      </c>
      <c r="AA282" s="367">
        <v>0</v>
      </c>
      <c r="AB282" s="367"/>
      <c r="AC282" s="367"/>
      <c r="AD282" s="367"/>
      <c r="AE282" s="367"/>
      <c r="AF282" s="367"/>
      <c r="AG282" s="367"/>
      <c r="AH282" s="367"/>
      <c r="AI282" s="367"/>
      <c r="AJ282" s="367"/>
      <c r="AK282" s="367"/>
      <c r="AL282" s="367"/>
      <c r="AM282" s="261">
        <f>SUM(Y282:AL282)</f>
        <v>1</v>
      </c>
    </row>
    <row r="283" spans="1:39" ht="15" outlineLevel="1">
      <c r="B283" s="259" t="s">
        <v>249</v>
      </c>
      <c r="C283" s="256" t="s">
        <v>163</v>
      </c>
      <c r="D283" s="260">
        <v>0</v>
      </c>
      <c r="E283" s="260" t="s">
        <v>782</v>
      </c>
      <c r="F283" s="260">
        <v>0</v>
      </c>
      <c r="G283" s="260" t="s">
        <v>782</v>
      </c>
      <c r="H283" s="260"/>
      <c r="I283" s="260"/>
      <c r="J283" s="260"/>
      <c r="K283" s="260"/>
      <c r="L283" s="260"/>
      <c r="M283" s="260"/>
      <c r="N283" s="419">
        <v>12</v>
      </c>
      <c r="O283" s="260">
        <v>0</v>
      </c>
      <c r="P283" s="260" t="s">
        <v>782</v>
      </c>
      <c r="Q283" s="260" t="s">
        <v>782</v>
      </c>
      <c r="R283" s="260" t="s">
        <v>782</v>
      </c>
      <c r="S283" s="260"/>
      <c r="T283" s="260"/>
      <c r="U283" s="260"/>
      <c r="V283" s="260"/>
      <c r="W283" s="260"/>
      <c r="X283" s="260"/>
      <c r="Y283" s="368">
        <v>1</v>
      </c>
      <c r="Z283" s="368">
        <v>0</v>
      </c>
      <c r="AA283" s="368">
        <v>0</v>
      </c>
      <c r="AB283" s="368">
        <f t="shared" ref="AB283:AL283" si="78">AB282</f>
        <v>0</v>
      </c>
      <c r="AC283" s="368">
        <f t="shared" si="78"/>
        <v>0</v>
      </c>
      <c r="AD283" s="368">
        <f t="shared" si="78"/>
        <v>0</v>
      </c>
      <c r="AE283" s="368">
        <f t="shared" si="78"/>
        <v>0</v>
      </c>
      <c r="AF283" s="368">
        <f t="shared" si="78"/>
        <v>0</v>
      </c>
      <c r="AG283" s="368">
        <f t="shared" si="78"/>
        <v>0</v>
      </c>
      <c r="AH283" s="368">
        <f t="shared" si="78"/>
        <v>0</v>
      </c>
      <c r="AI283" s="368">
        <f t="shared" si="78"/>
        <v>0</v>
      </c>
      <c r="AJ283" s="368">
        <f t="shared" si="78"/>
        <v>0</v>
      </c>
      <c r="AK283" s="368">
        <f t="shared" si="78"/>
        <v>0</v>
      </c>
      <c r="AL283" s="368">
        <f t="shared" si="78"/>
        <v>0</v>
      </c>
      <c r="AM283" s="262"/>
    </row>
    <row r="284" spans="1:39" ht="15.75" outlineLevel="1">
      <c r="A284" s="461"/>
      <c r="B284" s="263"/>
      <c r="C284" s="264"/>
      <c r="D284" s="269"/>
      <c r="E284" s="269"/>
      <c r="F284" s="269"/>
      <c r="G284" s="269"/>
      <c r="H284" s="269"/>
      <c r="I284" s="269"/>
      <c r="J284" s="269"/>
      <c r="K284" s="269"/>
      <c r="L284" s="269"/>
      <c r="M284" s="269"/>
      <c r="N284" s="268"/>
      <c r="O284" s="269"/>
      <c r="P284" s="269"/>
      <c r="Q284" s="269"/>
      <c r="R284" s="269"/>
      <c r="S284" s="269"/>
      <c r="T284" s="269"/>
      <c r="U284" s="269"/>
      <c r="V284" s="269"/>
      <c r="W284" s="269"/>
      <c r="X284" s="269"/>
      <c r="Y284" s="369"/>
      <c r="Z284" s="370"/>
      <c r="AA284" s="370"/>
      <c r="AB284" s="370"/>
      <c r="AC284" s="370"/>
      <c r="AD284" s="370"/>
      <c r="AE284" s="370"/>
      <c r="AF284" s="370"/>
      <c r="AG284" s="370"/>
      <c r="AH284" s="370"/>
      <c r="AI284" s="370"/>
      <c r="AJ284" s="370"/>
      <c r="AK284" s="370"/>
      <c r="AL284" s="370"/>
      <c r="AM284" s="267"/>
    </row>
    <row r="285" spans="1:39" ht="15" outlineLevel="1">
      <c r="A285" s="459">
        <v>3</v>
      </c>
      <c r="B285" s="259" t="s">
        <v>3</v>
      </c>
      <c r="C285" s="256" t="s">
        <v>25</v>
      </c>
      <c r="D285" s="260">
        <v>261120.155</v>
      </c>
      <c r="E285" s="260">
        <v>261120.154879977</v>
      </c>
      <c r="F285" s="260">
        <v>261120.154879977</v>
      </c>
      <c r="G285" s="260">
        <v>261120.154879977</v>
      </c>
      <c r="H285" s="260">
        <v>261120.154879977</v>
      </c>
      <c r="I285" s="260"/>
      <c r="J285" s="260"/>
      <c r="K285" s="260"/>
      <c r="L285" s="260"/>
      <c r="M285" s="260"/>
      <c r="N285" s="256">
        <v>12</v>
      </c>
      <c r="O285" s="260">
        <v>135.54</v>
      </c>
      <c r="P285" s="260">
        <v>135.53963008099998</v>
      </c>
      <c r="Q285" s="260">
        <v>135.53963008099998</v>
      </c>
      <c r="R285" s="260">
        <v>135.53963008099998</v>
      </c>
      <c r="S285" s="260">
        <v>135.53963008099998</v>
      </c>
      <c r="T285" s="260"/>
      <c r="U285" s="260"/>
      <c r="V285" s="260"/>
      <c r="W285" s="260"/>
      <c r="X285" s="260"/>
      <c r="Y285" s="367">
        <v>1</v>
      </c>
      <c r="Z285" s="367">
        <v>0</v>
      </c>
      <c r="AA285" s="367">
        <v>0</v>
      </c>
      <c r="AB285" s="367"/>
      <c r="AC285" s="367"/>
      <c r="AD285" s="367"/>
      <c r="AE285" s="367"/>
      <c r="AF285" s="367"/>
      <c r="AG285" s="367"/>
      <c r="AH285" s="367"/>
      <c r="AI285" s="367"/>
      <c r="AJ285" s="367"/>
      <c r="AK285" s="367"/>
      <c r="AL285" s="367"/>
      <c r="AM285" s="261">
        <f>SUM(Y285:AL285)</f>
        <v>1</v>
      </c>
    </row>
    <row r="286" spans="1:39" ht="15" outlineLevel="1">
      <c r="B286" s="259" t="s">
        <v>249</v>
      </c>
      <c r="C286" s="256" t="s">
        <v>163</v>
      </c>
      <c r="D286" s="260">
        <v>10915.60396749</v>
      </c>
      <c r="E286" s="260">
        <v>10915.60396749</v>
      </c>
      <c r="F286" s="260">
        <v>10915.60396749</v>
      </c>
      <c r="G286" s="260">
        <v>10915.60396749</v>
      </c>
      <c r="H286" s="260">
        <v>10915.60396749</v>
      </c>
      <c r="I286" s="260"/>
      <c r="J286" s="260"/>
      <c r="K286" s="260"/>
      <c r="L286" s="260"/>
      <c r="M286" s="260"/>
      <c r="N286" s="419">
        <v>12</v>
      </c>
      <c r="O286" s="260">
        <v>5.7389999999999999</v>
      </c>
      <c r="P286" s="260">
        <v>5.7386228639999999</v>
      </c>
      <c r="Q286" s="260">
        <v>5.7386228639999999</v>
      </c>
      <c r="R286" s="260">
        <v>5.7386228639999999</v>
      </c>
      <c r="S286" s="260">
        <v>5.7386228639999999</v>
      </c>
      <c r="T286" s="260"/>
      <c r="U286" s="260"/>
      <c r="V286" s="260"/>
      <c r="W286" s="260"/>
      <c r="X286" s="260"/>
      <c r="Y286" s="368">
        <v>1</v>
      </c>
      <c r="Z286" s="368">
        <v>0</v>
      </c>
      <c r="AA286" s="368">
        <v>0</v>
      </c>
      <c r="AB286" s="368">
        <f t="shared" ref="AB286:AL286" si="79">AB285</f>
        <v>0</v>
      </c>
      <c r="AC286" s="368">
        <f t="shared" si="79"/>
        <v>0</v>
      </c>
      <c r="AD286" s="368">
        <f t="shared" si="79"/>
        <v>0</v>
      </c>
      <c r="AE286" s="368">
        <f t="shared" si="79"/>
        <v>0</v>
      </c>
      <c r="AF286" s="368">
        <f t="shared" si="79"/>
        <v>0</v>
      </c>
      <c r="AG286" s="368">
        <f t="shared" si="79"/>
        <v>0</v>
      </c>
      <c r="AH286" s="368">
        <f t="shared" si="79"/>
        <v>0</v>
      </c>
      <c r="AI286" s="368">
        <f t="shared" si="79"/>
        <v>0</v>
      </c>
      <c r="AJ286" s="368">
        <f t="shared" si="79"/>
        <v>0</v>
      </c>
      <c r="AK286" s="368">
        <f t="shared" si="79"/>
        <v>0</v>
      </c>
      <c r="AL286" s="368">
        <f t="shared" si="79"/>
        <v>0</v>
      </c>
      <c r="AM286" s="262"/>
    </row>
    <row r="287" spans="1:39" ht="15" outlineLevel="1">
      <c r="B287" s="259"/>
      <c r="C287" s="270"/>
      <c r="D287" s="256"/>
      <c r="E287" s="256"/>
      <c r="F287" s="256"/>
      <c r="G287" s="256"/>
      <c r="H287" s="256"/>
      <c r="I287" s="256"/>
      <c r="J287" s="256"/>
      <c r="K287" s="256"/>
      <c r="L287" s="256"/>
      <c r="M287" s="256"/>
      <c r="N287" s="248"/>
      <c r="O287" s="256"/>
      <c r="P287" s="256"/>
      <c r="Q287" s="256"/>
      <c r="R287" s="256"/>
      <c r="S287" s="256"/>
      <c r="T287" s="256"/>
      <c r="U287" s="256"/>
      <c r="V287" s="256"/>
      <c r="W287" s="256"/>
      <c r="X287" s="256"/>
      <c r="Y287" s="369"/>
      <c r="Z287" s="369"/>
      <c r="AA287" s="369"/>
      <c r="AB287" s="369"/>
      <c r="AC287" s="369"/>
      <c r="AD287" s="369"/>
      <c r="AE287" s="369"/>
      <c r="AF287" s="369"/>
      <c r="AG287" s="369"/>
      <c r="AH287" s="369"/>
      <c r="AI287" s="369"/>
      <c r="AJ287" s="369"/>
      <c r="AK287" s="369"/>
      <c r="AL287" s="369"/>
      <c r="AM287" s="271"/>
    </row>
    <row r="288" spans="1:39" ht="15" outlineLevel="1">
      <c r="A288" s="459">
        <v>4</v>
      </c>
      <c r="B288" s="259" t="s">
        <v>4</v>
      </c>
      <c r="C288" s="256" t="s">
        <v>25</v>
      </c>
      <c r="D288" s="260">
        <v>66959.376000000004</v>
      </c>
      <c r="E288" s="260">
        <v>66959.376279400007</v>
      </c>
      <c r="F288" s="260">
        <v>64379.037949329002</v>
      </c>
      <c r="G288" s="260">
        <v>54542.330466011001</v>
      </c>
      <c r="H288" s="260">
        <v>54542.330466011001</v>
      </c>
      <c r="I288" s="260"/>
      <c r="J288" s="260"/>
      <c r="K288" s="260"/>
      <c r="L288" s="260"/>
      <c r="M288" s="260"/>
      <c r="N288" s="256">
        <v>12</v>
      </c>
      <c r="O288" s="260">
        <v>4.4880000000000004</v>
      </c>
      <c r="P288" s="260">
        <v>4.4878284610000003</v>
      </c>
      <c r="Q288" s="260">
        <v>4.3258417900000001</v>
      </c>
      <c r="R288" s="260">
        <v>3.7083198629999998</v>
      </c>
      <c r="S288" s="260">
        <v>3.7083198629999998</v>
      </c>
      <c r="T288" s="260"/>
      <c r="U288" s="260"/>
      <c r="V288" s="260"/>
      <c r="W288" s="260"/>
      <c r="X288" s="260"/>
      <c r="Y288" s="367">
        <v>1</v>
      </c>
      <c r="Z288" s="367">
        <v>0</v>
      </c>
      <c r="AA288" s="367">
        <v>0</v>
      </c>
      <c r="AB288" s="367"/>
      <c r="AC288" s="367"/>
      <c r="AD288" s="367"/>
      <c r="AE288" s="367"/>
      <c r="AF288" s="367"/>
      <c r="AG288" s="367"/>
      <c r="AH288" s="367"/>
      <c r="AI288" s="367"/>
      <c r="AJ288" s="367"/>
      <c r="AK288" s="367"/>
      <c r="AL288" s="367"/>
      <c r="AM288" s="261">
        <f>SUM(Y288:AL288)</f>
        <v>1</v>
      </c>
    </row>
    <row r="289" spans="1:39" ht="15" outlineLevel="1">
      <c r="B289" s="259" t="s">
        <v>249</v>
      </c>
      <c r="C289" s="256" t="s">
        <v>163</v>
      </c>
      <c r="D289" s="260">
        <v>205</v>
      </c>
      <c r="E289" s="260">
        <v>205</v>
      </c>
      <c r="F289" s="260">
        <v>195</v>
      </c>
      <c r="G289" s="260">
        <v>168</v>
      </c>
      <c r="H289" s="260">
        <v>168</v>
      </c>
      <c r="I289" s="260"/>
      <c r="J289" s="260"/>
      <c r="K289" s="260"/>
      <c r="L289" s="260"/>
      <c r="M289" s="260"/>
      <c r="N289" s="419">
        <v>12</v>
      </c>
      <c r="O289" s="260">
        <v>1.4E-2</v>
      </c>
      <c r="P289" s="260">
        <v>1.4E-2</v>
      </c>
      <c r="Q289" s="260">
        <v>1.4E-2</v>
      </c>
      <c r="R289" s="260">
        <v>1.2E-2</v>
      </c>
      <c r="S289" s="260">
        <v>1.2E-2</v>
      </c>
      <c r="T289" s="260"/>
      <c r="U289" s="260"/>
      <c r="V289" s="260"/>
      <c r="W289" s="260"/>
      <c r="X289" s="260"/>
      <c r="Y289" s="368">
        <v>1</v>
      </c>
      <c r="Z289" s="368">
        <v>0</v>
      </c>
      <c r="AA289" s="368">
        <v>0</v>
      </c>
      <c r="AB289" s="368">
        <f t="shared" ref="AB289:AL289" si="80">AB288</f>
        <v>0</v>
      </c>
      <c r="AC289" s="368">
        <f t="shared" si="80"/>
        <v>0</v>
      </c>
      <c r="AD289" s="368">
        <f t="shared" si="80"/>
        <v>0</v>
      </c>
      <c r="AE289" s="368">
        <f t="shared" si="80"/>
        <v>0</v>
      </c>
      <c r="AF289" s="368">
        <f t="shared" si="80"/>
        <v>0</v>
      </c>
      <c r="AG289" s="368">
        <f t="shared" si="80"/>
        <v>0</v>
      </c>
      <c r="AH289" s="368">
        <f t="shared" si="80"/>
        <v>0</v>
      </c>
      <c r="AI289" s="368">
        <f t="shared" si="80"/>
        <v>0</v>
      </c>
      <c r="AJ289" s="368">
        <f t="shared" si="80"/>
        <v>0</v>
      </c>
      <c r="AK289" s="368">
        <f t="shared" si="80"/>
        <v>0</v>
      </c>
      <c r="AL289" s="368">
        <f t="shared" si="80"/>
        <v>0</v>
      </c>
      <c r="AM289" s="262"/>
    </row>
    <row r="290" spans="1:39" ht="15" outlineLevel="1">
      <c r="B290" s="259"/>
      <c r="C290" s="270"/>
      <c r="D290" s="269"/>
      <c r="E290" s="269"/>
      <c r="F290" s="269"/>
      <c r="G290" s="269"/>
      <c r="H290" s="269"/>
      <c r="I290" s="269"/>
      <c r="J290" s="269"/>
      <c r="K290" s="269"/>
      <c r="L290" s="269"/>
      <c r="M290" s="269"/>
      <c r="N290" s="256"/>
      <c r="O290" s="269"/>
      <c r="P290" s="269"/>
      <c r="Q290" s="269"/>
      <c r="R290" s="269"/>
      <c r="S290" s="269"/>
      <c r="T290" s="269"/>
      <c r="U290" s="269"/>
      <c r="V290" s="269"/>
      <c r="W290" s="269"/>
      <c r="X290" s="269"/>
      <c r="Y290" s="369"/>
      <c r="Z290" s="369"/>
      <c r="AA290" s="369"/>
      <c r="AB290" s="369"/>
      <c r="AC290" s="369"/>
      <c r="AD290" s="369"/>
      <c r="AE290" s="369"/>
      <c r="AF290" s="369"/>
      <c r="AG290" s="369"/>
      <c r="AH290" s="369"/>
      <c r="AI290" s="369"/>
      <c r="AJ290" s="369"/>
      <c r="AK290" s="369"/>
      <c r="AL290" s="369"/>
      <c r="AM290" s="271"/>
    </row>
    <row r="291" spans="1:39" ht="15" outlineLevel="1">
      <c r="A291" s="459">
        <v>5</v>
      </c>
      <c r="B291" s="259" t="s">
        <v>5</v>
      </c>
      <c r="C291" s="256" t="s">
        <v>25</v>
      </c>
      <c r="D291" s="260">
        <v>149249.503</v>
      </c>
      <c r="E291" s="260">
        <v>149249.50343678199</v>
      </c>
      <c r="F291" s="260">
        <v>140256.86149191501</v>
      </c>
      <c r="G291" s="260">
        <v>109567.257142164</v>
      </c>
      <c r="H291" s="260">
        <v>109567.257142164</v>
      </c>
      <c r="I291" s="260"/>
      <c r="J291" s="260"/>
      <c r="K291" s="260"/>
      <c r="L291" s="260"/>
      <c r="M291" s="260"/>
      <c r="N291" s="256">
        <v>12</v>
      </c>
      <c r="O291" s="260">
        <v>10.282999999999999</v>
      </c>
      <c r="P291" s="260">
        <v>10.283034711000001</v>
      </c>
      <c r="Q291" s="260">
        <v>9.718500938</v>
      </c>
      <c r="R291" s="260">
        <v>7.7918904680000001</v>
      </c>
      <c r="S291" s="260">
        <v>7.7918904680000001</v>
      </c>
      <c r="T291" s="260"/>
      <c r="U291" s="260"/>
      <c r="V291" s="260"/>
      <c r="W291" s="260"/>
      <c r="X291" s="260"/>
      <c r="Y291" s="367">
        <v>1</v>
      </c>
      <c r="Z291" s="367">
        <v>0</v>
      </c>
      <c r="AA291" s="367">
        <v>0</v>
      </c>
      <c r="AB291" s="367"/>
      <c r="AC291" s="367"/>
      <c r="AD291" s="367"/>
      <c r="AE291" s="367"/>
      <c r="AF291" s="367"/>
      <c r="AG291" s="367"/>
      <c r="AH291" s="367"/>
      <c r="AI291" s="367"/>
      <c r="AJ291" s="367"/>
      <c r="AK291" s="367"/>
      <c r="AL291" s="367"/>
      <c r="AM291" s="261">
        <f>SUM(Y291:AL291)</f>
        <v>1</v>
      </c>
    </row>
    <row r="292" spans="1:39" ht="15" outlineLevel="1">
      <c r="B292" s="259" t="s">
        <v>249</v>
      </c>
      <c r="C292" s="256" t="s">
        <v>163</v>
      </c>
      <c r="D292" s="260">
        <v>0</v>
      </c>
      <c r="E292" s="260" t="s">
        <v>782</v>
      </c>
      <c r="F292" s="260" t="s">
        <v>782</v>
      </c>
      <c r="G292" s="260" t="s">
        <v>782</v>
      </c>
      <c r="H292" s="260"/>
      <c r="I292" s="260"/>
      <c r="J292" s="260"/>
      <c r="K292" s="260"/>
      <c r="L292" s="260"/>
      <c r="M292" s="260"/>
      <c r="N292" s="419">
        <v>12</v>
      </c>
      <c r="O292" s="260">
        <v>0</v>
      </c>
      <c r="P292" s="260" t="s">
        <v>782</v>
      </c>
      <c r="Q292" s="260" t="s">
        <v>782</v>
      </c>
      <c r="R292" s="260" t="s">
        <v>782</v>
      </c>
      <c r="S292" s="260"/>
      <c r="T292" s="260"/>
      <c r="U292" s="260"/>
      <c r="V292" s="260"/>
      <c r="W292" s="260"/>
      <c r="X292" s="260"/>
      <c r="Y292" s="368">
        <v>1</v>
      </c>
      <c r="Z292" s="368">
        <v>0</v>
      </c>
      <c r="AA292" s="368">
        <v>0</v>
      </c>
      <c r="AB292" s="368">
        <f t="shared" ref="AB292:AL292" si="81">AB291</f>
        <v>0</v>
      </c>
      <c r="AC292" s="368">
        <f t="shared" si="81"/>
        <v>0</v>
      </c>
      <c r="AD292" s="368">
        <f t="shared" si="81"/>
        <v>0</v>
      </c>
      <c r="AE292" s="368">
        <f t="shared" si="81"/>
        <v>0</v>
      </c>
      <c r="AF292" s="368">
        <f t="shared" si="81"/>
        <v>0</v>
      </c>
      <c r="AG292" s="368">
        <f t="shared" si="81"/>
        <v>0</v>
      </c>
      <c r="AH292" s="368">
        <f t="shared" si="81"/>
        <v>0</v>
      </c>
      <c r="AI292" s="368">
        <f t="shared" si="81"/>
        <v>0</v>
      </c>
      <c r="AJ292" s="368">
        <f t="shared" si="81"/>
        <v>0</v>
      </c>
      <c r="AK292" s="368">
        <f t="shared" si="81"/>
        <v>0</v>
      </c>
      <c r="AL292" s="368">
        <f t="shared" si="81"/>
        <v>0</v>
      </c>
      <c r="AM292" s="262"/>
    </row>
    <row r="293" spans="1:39" ht="15" outlineLevel="1">
      <c r="B293" s="259"/>
      <c r="C293" s="270"/>
      <c r="D293" s="269"/>
      <c r="E293" s="269"/>
      <c r="F293" s="269"/>
      <c r="G293" s="269"/>
      <c r="H293" s="269"/>
      <c r="I293" s="269"/>
      <c r="J293" s="269"/>
      <c r="K293" s="269"/>
      <c r="L293" s="269"/>
      <c r="M293" s="269"/>
      <c r="N293" s="256"/>
      <c r="O293" s="269"/>
      <c r="P293" s="269"/>
      <c r="Q293" s="269"/>
      <c r="R293" s="269"/>
      <c r="S293" s="269"/>
      <c r="T293" s="269"/>
      <c r="U293" s="269"/>
      <c r="V293" s="269"/>
      <c r="W293" s="269"/>
      <c r="X293" s="269"/>
      <c r="Y293" s="369"/>
      <c r="Z293" s="369"/>
      <c r="AA293" s="369"/>
      <c r="AB293" s="369"/>
      <c r="AC293" s="369"/>
      <c r="AD293" s="369"/>
      <c r="AE293" s="369"/>
      <c r="AF293" s="369"/>
      <c r="AG293" s="369"/>
      <c r="AH293" s="369"/>
      <c r="AI293" s="369"/>
      <c r="AJ293" s="369"/>
      <c r="AK293" s="369"/>
      <c r="AL293" s="369"/>
      <c r="AM293" s="271"/>
    </row>
    <row r="294" spans="1:39" ht="15" outlineLevel="1">
      <c r="A294" s="459">
        <v>6</v>
      </c>
      <c r="B294" s="259" t="s">
        <v>6</v>
      </c>
      <c r="C294" s="256" t="s">
        <v>25</v>
      </c>
      <c r="D294" s="260">
        <v>0</v>
      </c>
      <c r="E294" s="260">
        <v>0</v>
      </c>
      <c r="F294" s="260">
        <v>0</v>
      </c>
      <c r="G294" s="260">
        <v>0</v>
      </c>
      <c r="H294" s="260"/>
      <c r="I294" s="260"/>
      <c r="J294" s="260"/>
      <c r="K294" s="260"/>
      <c r="L294" s="260"/>
      <c r="M294" s="260"/>
      <c r="N294" s="256">
        <v>12</v>
      </c>
      <c r="O294" s="260">
        <v>0</v>
      </c>
      <c r="P294" s="260">
        <v>0</v>
      </c>
      <c r="Q294" s="260">
        <v>0</v>
      </c>
      <c r="R294" s="260">
        <v>0</v>
      </c>
      <c r="S294" s="260"/>
      <c r="T294" s="260"/>
      <c r="U294" s="260"/>
      <c r="V294" s="260"/>
      <c r="W294" s="260"/>
      <c r="X294" s="260"/>
      <c r="Y294" s="367">
        <v>1</v>
      </c>
      <c r="Z294" s="367">
        <v>0</v>
      </c>
      <c r="AA294" s="367">
        <v>0</v>
      </c>
      <c r="AB294" s="367"/>
      <c r="AC294" s="367"/>
      <c r="AD294" s="367"/>
      <c r="AE294" s="367"/>
      <c r="AF294" s="367"/>
      <c r="AG294" s="367"/>
      <c r="AH294" s="367"/>
      <c r="AI294" s="367"/>
      <c r="AJ294" s="367"/>
      <c r="AK294" s="367"/>
      <c r="AL294" s="367"/>
      <c r="AM294" s="261">
        <f>SUM(Y294:AL294)</f>
        <v>1</v>
      </c>
    </row>
    <row r="295" spans="1:39" ht="15" outlineLevel="1">
      <c r="B295" s="259" t="s">
        <v>249</v>
      </c>
      <c r="C295" s="256" t="s">
        <v>163</v>
      </c>
      <c r="D295" s="260">
        <v>0</v>
      </c>
      <c r="E295" s="260">
        <v>0</v>
      </c>
      <c r="F295" s="260">
        <v>0</v>
      </c>
      <c r="G295" s="260">
        <v>0</v>
      </c>
      <c r="H295" s="260"/>
      <c r="I295" s="260"/>
      <c r="J295" s="260"/>
      <c r="K295" s="260"/>
      <c r="L295" s="260"/>
      <c r="M295" s="260"/>
      <c r="N295" s="419">
        <v>12</v>
      </c>
      <c r="O295" s="260">
        <v>0</v>
      </c>
      <c r="P295" s="260" t="s">
        <v>782</v>
      </c>
      <c r="Q295" s="260" t="s">
        <v>782</v>
      </c>
      <c r="R295" s="260" t="s">
        <v>782</v>
      </c>
      <c r="S295" s="260"/>
      <c r="T295" s="260"/>
      <c r="U295" s="260"/>
      <c r="V295" s="260"/>
      <c r="W295" s="260"/>
      <c r="X295" s="260"/>
      <c r="Y295" s="368">
        <v>1</v>
      </c>
      <c r="Z295" s="368">
        <v>0</v>
      </c>
      <c r="AA295" s="368">
        <v>0</v>
      </c>
      <c r="AB295" s="368">
        <f t="shared" ref="AB295:AL295" si="82">AB294</f>
        <v>0</v>
      </c>
      <c r="AC295" s="368">
        <f t="shared" si="82"/>
        <v>0</v>
      </c>
      <c r="AD295" s="368">
        <f t="shared" si="82"/>
        <v>0</v>
      </c>
      <c r="AE295" s="368">
        <f t="shared" si="82"/>
        <v>0</v>
      </c>
      <c r="AF295" s="368">
        <f t="shared" si="82"/>
        <v>0</v>
      </c>
      <c r="AG295" s="368">
        <f t="shared" si="82"/>
        <v>0</v>
      </c>
      <c r="AH295" s="368">
        <f t="shared" si="82"/>
        <v>0</v>
      </c>
      <c r="AI295" s="368">
        <f t="shared" si="82"/>
        <v>0</v>
      </c>
      <c r="AJ295" s="368">
        <f t="shared" si="82"/>
        <v>0</v>
      </c>
      <c r="AK295" s="368">
        <f t="shared" si="82"/>
        <v>0</v>
      </c>
      <c r="AL295" s="368">
        <f t="shared" si="82"/>
        <v>0</v>
      </c>
      <c r="AM295" s="262"/>
    </row>
    <row r="296" spans="1:39" ht="15" outlineLevel="1">
      <c r="B296" s="259"/>
      <c r="C296" s="270"/>
      <c r="D296" s="269"/>
      <c r="E296" s="269"/>
      <c r="F296" s="269"/>
      <c r="G296" s="269"/>
      <c r="H296" s="269"/>
      <c r="I296" s="269"/>
      <c r="J296" s="269"/>
      <c r="K296" s="269"/>
      <c r="L296" s="269"/>
      <c r="M296" s="269"/>
      <c r="N296" s="256"/>
      <c r="O296" s="269"/>
      <c r="P296" s="269"/>
      <c r="Q296" s="269"/>
      <c r="R296" s="269"/>
      <c r="S296" s="269"/>
      <c r="T296" s="269"/>
      <c r="U296" s="269"/>
      <c r="V296" s="269"/>
      <c r="W296" s="269"/>
      <c r="X296" s="269"/>
      <c r="Y296" s="369"/>
      <c r="Z296" s="369"/>
      <c r="AA296" s="369"/>
      <c r="AB296" s="369"/>
      <c r="AC296" s="369"/>
      <c r="AD296" s="369"/>
      <c r="AE296" s="369"/>
      <c r="AF296" s="369"/>
      <c r="AG296" s="369"/>
      <c r="AH296" s="369"/>
      <c r="AI296" s="369"/>
      <c r="AJ296" s="369"/>
      <c r="AK296" s="369"/>
      <c r="AL296" s="369"/>
      <c r="AM296" s="271"/>
    </row>
    <row r="297" spans="1:39" ht="15" outlineLevel="1">
      <c r="A297" s="459">
        <v>7</v>
      </c>
      <c r="B297" s="259" t="s">
        <v>42</v>
      </c>
      <c r="C297" s="256" t="s">
        <v>25</v>
      </c>
      <c r="D297" s="260">
        <v>28.039000000000001</v>
      </c>
      <c r="E297" s="260">
        <v>0</v>
      </c>
      <c r="F297" s="260">
        <v>0</v>
      </c>
      <c r="G297" s="260">
        <v>0</v>
      </c>
      <c r="H297" s="260">
        <v>0</v>
      </c>
      <c r="I297" s="260"/>
      <c r="J297" s="260"/>
      <c r="K297" s="260"/>
      <c r="L297" s="260"/>
      <c r="M297" s="260"/>
      <c r="N297" s="256">
        <v>12</v>
      </c>
      <c r="O297" s="260">
        <v>26.222999999999999</v>
      </c>
      <c r="P297" s="260">
        <v>0</v>
      </c>
      <c r="Q297" s="260">
        <v>0</v>
      </c>
      <c r="R297" s="260">
        <v>0</v>
      </c>
      <c r="S297" s="260">
        <v>0</v>
      </c>
      <c r="T297" s="260"/>
      <c r="U297" s="260"/>
      <c r="V297" s="260"/>
      <c r="W297" s="260"/>
      <c r="X297" s="260"/>
      <c r="Y297" s="367">
        <v>1</v>
      </c>
      <c r="Z297" s="367">
        <v>0</v>
      </c>
      <c r="AA297" s="367">
        <v>0</v>
      </c>
      <c r="AB297" s="367"/>
      <c r="AC297" s="367"/>
      <c r="AD297" s="367"/>
      <c r="AE297" s="367"/>
      <c r="AF297" s="367"/>
      <c r="AG297" s="367"/>
      <c r="AH297" s="367"/>
      <c r="AI297" s="367"/>
      <c r="AJ297" s="367"/>
      <c r="AK297" s="367"/>
      <c r="AL297" s="367"/>
      <c r="AM297" s="261">
        <f>SUM(Y297:AL297)</f>
        <v>1</v>
      </c>
    </row>
    <row r="298" spans="1:39" ht="15" outlineLevel="1">
      <c r="B298" s="259" t="s">
        <v>249</v>
      </c>
      <c r="C298" s="256" t="s">
        <v>163</v>
      </c>
      <c r="D298" s="260">
        <v>0</v>
      </c>
      <c r="E298" s="260">
        <v>0</v>
      </c>
      <c r="F298" s="260">
        <v>0</v>
      </c>
      <c r="G298" s="260">
        <v>0</v>
      </c>
      <c r="H298" s="260"/>
      <c r="I298" s="260"/>
      <c r="J298" s="260"/>
      <c r="K298" s="260"/>
      <c r="L298" s="260"/>
      <c r="M298" s="260"/>
      <c r="N298" s="256">
        <v>12</v>
      </c>
      <c r="O298" s="260">
        <v>0</v>
      </c>
      <c r="P298" s="260">
        <v>25.046199999999999</v>
      </c>
      <c r="Q298" s="260">
        <v>0</v>
      </c>
      <c r="R298" s="260">
        <v>0</v>
      </c>
      <c r="S298" s="260"/>
      <c r="T298" s="260"/>
      <c r="U298" s="260"/>
      <c r="V298" s="260"/>
      <c r="W298" s="260"/>
      <c r="X298" s="260"/>
      <c r="Y298" s="368">
        <v>1</v>
      </c>
      <c r="Z298" s="368">
        <v>0</v>
      </c>
      <c r="AA298" s="368">
        <v>0</v>
      </c>
      <c r="AB298" s="368">
        <f t="shared" ref="AB298:AL298" si="83">AB297</f>
        <v>0</v>
      </c>
      <c r="AC298" s="368">
        <f t="shared" si="83"/>
        <v>0</v>
      </c>
      <c r="AD298" s="368">
        <f t="shared" si="83"/>
        <v>0</v>
      </c>
      <c r="AE298" s="368">
        <f t="shared" si="83"/>
        <v>0</v>
      </c>
      <c r="AF298" s="368">
        <f t="shared" si="83"/>
        <v>0</v>
      </c>
      <c r="AG298" s="368">
        <f t="shared" si="83"/>
        <v>0</v>
      </c>
      <c r="AH298" s="368">
        <f t="shared" si="83"/>
        <v>0</v>
      </c>
      <c r="AI298" s="368">
        <f t="shared" si="83"/>
        <v>0</v>
      </c>
      <c r="AJ298" s="368">
        <f t="shared" si="83"/>
        <v>0</v>
      </c>
      <c r="AK298" s="368">
        <f t="shared" si="83"/>
        <v>0</v>
      </c>
      <c r="AL298" s="368">
        <f t="shared" si="83"/>
        <v>0</v>
      </c>
      <c r="AM298" s="262"/>
    </row>
    <row r="299" spans="1:39" ht="15" outlineLevel="1">
      <c r="B299" s="259"/>
      <c r="C299" s="270"/>
      <c r="D299" s="269"/>
      <c r="E299" s="269"/>
      <c r="F299" s="269"/>
      <c r="G299" s="269"/>
      <c r="H299" s="269"/>
      <c r="I299" s="269"/>
      <c r="J299" s="269"/>
      <c r="K299" s="269"/>
      <c r="L299" s="269"/>
      <c r="M299" s="269"/>
      <c r="N299" s="256"/>
      <c r="O299" s="269"/>
      <c r="P299" s="269"/>
      <c r="Q299" s="269"/>
      <c r="R299" s="269"/>
      <c r="S299" s="269"/>
      <c r="T299" s="269"/>
      <c r="U299" s="269"/>
      <c r="V299" s="269"/>
      <c r="W299" s="269"/>
      <c r="X299" s="269"/>
      <c r="Y299" s="369"/>
      <c r="Z299" s="369"/>
      <c r="AA299" s="369"/>
      <c r="AB299" s="369"/>
      <c r="AC299" s="369"/>
      <c r="AD299" s="369"/>
      <c r="AE299" s="369"/>
      <c r="AF299" s="369"/>
      <c r="AG299" s="369"/>
      <c r="AH299" s="369"/>
      <c r="AI299" s="369"/>
      <c r="AJ299" s="369"/>
      <c r="AK299" s="369"/>
      <c r="AL299" s="369"/>
      <c r="AM299" s="271"/>
    </row>
    <row r="300" spans="1:39" s="248" customFormat="1" ht="15" outlineLevel="1">
      <c r="A300" s="459">
        <v>8</v>
      </c>
      <c r="B300" s="259" t="s">
        <v>483</v>
      </c>
      <c r="C300" s="256" t="s">
        <v>25</v>
      </c>
      <c r="D300" s="260">
        <v>0</v>
      </c>
      <c r="E300" s="260">
        <v>0</v>
      </c>
      <c r="F300" s="260">
        <v>0</v>
      </c>
      <c r="G300" s="260">
        <v>0</v>
      </c>
      <c r="H300" s="260">
        <v>0</v>
      </c>
      <c r="I300" s="260"/>
      <c r="J300" s="260"/>
      <c r="K300" s="260"/>
      <c r="L300" s="260"/>
      <c r="M300" s="260"/>
      <c r="N300" s="256">
        <v>12</v>
      </c>
      <c r="O300" s="260">
        <v>0</v>
      </c>
      <c r="P300" s="260">
        <v>0</v>
      </c>
      <c r="Q300" s="260">
        <v>0</v>
      </c>
      <c r="R300" s="260">
        <v>0</v>
      </c>
      <c r="S300" s="260">
        <v>0</v>
      </c>
      <c r="T300" s="260"/>
      <c r="U300" s="260"/>
      <c r="V300" s="260"/>
      <c r="W300" s="260"/>
      <c r="X300" s="260"/>
      <c r="Y300" s="367">
        <v>1</v>
      </c>
      <c r="Z300" s="367">
        <v>0</v>
      </c>
      <c r="AA300" s="367">
        <v>0</v>
      </c>
      <c r="AB300" s="367"/>
      <c r="AC300" s="367"/>
      <c r="AD300" s="367"/>
      <c r="AE300" s="367"/>
      <c r="AF300" s="367"/>
      <c r="AG300" s="367"/>
      <c r="AH300" s="367"/>
      <c r="AI300" s="367"/>
      <c r="AJ300" s="367"/>
      <c r="AK300" s="367"/>
      <c r="AL300" s="367"/>
      <c r="AM300" s="261">
        <f>SUM(Y300:AL300)</f>
        <v>1</v>
      </c>
    </row>
    <row r="301" spans="1:39" s="248" customFormat="1" ht="15" outlineLevel="1">
      <c r="A301" s="459"/>
      <c r="B301" s="259" t="s">
        <v>249</v>
      </c>
      <c r="C301" s="256" t="s">
        <v>163</v>
      </c>
      <c r="D301" s="260">
        <v>0</v>
      </c>
      <c r="E301" s="260">
        <v>0</v>
      </c>
      <c r="F301" s="260">
        <v>0</v>
      </c>
      <c r="G301" s="260">
        <v>0</v>
      </c>
      <c r="H301" s="260"/>
      <c r="I301" s="260"/>
      <c r="J301" s="260"/>
      <c r="K301" s="260"/>
      <c r="L301" s="260"/>
      <c r="M301" s="260"/>
      <c r="N301" s="256">
        <v>12</v>
      </c>
      <c r="O301" s="260">
        <v>0</v>
      </c>
      <c r="P301" s="260" t="s">
        <v>782</v>
      </c>
      <c r="Q301" s="260" t="s">
        <v>782</v>
      </c>
      <c r="R301" s="260" t="s">
        <v>782</v>
      </c>
      <c r="S301" s="260"/>
      <c r="T301" s="260"/>
      <c r="U301" s="260"/>
      <c r="V301" s="260"/>
      <c r="W301" s="260"/>
      <c r="X301" s="260"/>
      <c r="Y301" s="368">
        <v>1</v>
      </c>
      <c r="Z301" s="368">
        <v>0</v>
      </c>
      <c r="AA301" s="368">
        <v>0</v>
      </c>
      <c r="AB301" s="368">
        <f t="shared" ref="AB301:AL301" si="84">AB300</f>
        <v>0</v>
      </c>
      <c r="AC301" s="368">
        <f t="shared" si="84"/>
        <v>0</v>
      </c>
      <c r="AD301" s="368">
        <f t="shared" si="84"/>
        <v>0</v>
      </c>
      <c r="AE301" s="368">
        <f t="shared" si="84"/>
        <v>0</v>
      </c>
      <c r="AF301" s="368">
        <f t="shared" si="84"/>
        <v>0</v>
      </c>
      <c r="AG301" s="368">
        <f t="shared" si="84"/>
        <v>0</v>
      </c>
      <c r="AH301" s="368">
        <f t="shared" si="84"/>
        <v>0</v>
      </c>
      <c r="AI301" s="368">
        <f t="shared" si="84"/>
        <v>0</v>
      </c>
      <c r="AJ301" s="368">
        <f t="shared" si="84"/>
        <v>0</v>
      </c>
      <c r="AK301" s="368">
        <f t="shared" si="84"/>
        <v>0</v>
      </c>
      <c r="AL301" s="368">
        <f t="shared" si="84"/>
        <v>0</v>
      </c>
      <c r="AM301" s="262"/>
    </row>
    <row r="302" spans="1:39" s="248" customFormat="1" ht="15" outlineLevel="1">
      <c r="A302" s="459"/>
      <c r="B302" s="259"/>
      <c r="C302" s="270"/>
      <c r="D302" s="269"/>
      <c r="E302" s="269"/>
      <c r="F302" s="269"/>
      <c r="G302" s="269"/>
      <c r="H302" s="269"/>
      <c r="I302" s="269"/>
      <c r="J302" s="269"/>
      <c r="K302" s="269"/>
      <c r="L302" s="269"/>
      <c r="M302" s="269"/>
      <c r="N302" s="256"/>
      <c r="O302" s="269"/>
      <c r="P302" s="269"/>
      <c r="Q302" s="269"/>
      <c r="R302" s="269"/>
      <c r="S302" s="269"/>
      <c r="T302" s="269"/>
      <c r="U302" s="269"/>
      <c r="V302" s="269"/>
      <c r="W302" s="269"/>
      <c r="X302" s="269"/>
      <c r="Y302" s="369"/>
      <c r="Z302" s="369"/>
      <c r="AA302" s="369"/>
      <c r="AB302" s="369"/>
      <c r="AC302" s="369"/>
      <c r="AD302" s="369"/>
      <c r="AE302" s="369"/>
      <c r="AF302" s="369"/>
      <c r="AG302" s="369"/>
      <c r="AH302" s="369"/>
      <c r="AI302" s="369"/>
      <c r="AJ302" s="369"/>
      <c r="AK302" s="369"/>
      <c r="AL302" s="369"/>
      <c r="AM302" s="271"/>
    </row>
    <row r="303" spans="1:39" ht="15" outlineLevel="1">
      <c r="A303" s="459">
        <v>9</v>
      </c>
      <c r="B303" s="259" t="s">
        <v>7</v>
      </c>
      <c r="C303" s="256" t="s">
        <v>25</v>
      </c>
      <c r="D303" s="260"/>
      <c r="E303" s="260"/>
      <c r="F303" s="260"/>
      <c r="G303" s="260"/>
      <c r="H303" s="260"/>
      <c r="I303" s="260"/>
      <c r="J303" s="260"/>
      <c r="K303" s="260"/>
      <c r="L303" s="260"/>
      <c r="M303" s="260"/>
      <c r="N303" s="256"/>
      <c r="O303" s="260"/>
      <c r="P303" s="260"/>
      <c r="Q303" s="260"/>
      <c r="R303" s="260"/>
      <c r="S303" s="260"/>
      <c r="T303" s="260"/>
      <c r="U303" s="260"/>
      <c r="V303" s="260"/>
      <c r="W303" s="260"/>
      <c r="X303" s="260"/>
      <c r="Y303" s="367"/>
      <c r="Z303" s="367"/>
      <c r="AA303" s="367"/>
      <c r="AB303" s="367"/>
      <c r="AC303" s="367"/>
      <c r="AD303" s="367"/>
      <c r="AE303" s="367"/>
      <c r="AF303" s="367"/>
      <c r="AG303" s="367"/>
      <c r="AH303" s="367"/>
      <c r="AI303" s="367"/>
      <c r="AJ303" s="367"/>
      <c r="AK303" s="367"/>
      <c r="AL303" s="367"/>
      <c r="AM303" s="261">
        <f>SUM(Y303:AL303)</f>
        <v>0</v>
      </c>
    </row>
    <row r="304" spans="1:39" ht="15" outlineLevel="1">
      <c r="B304" s="259" t="s">
        <v>249</v>
      </c>
      <c r="C304" s="256" t="s">
        <v>163</v>
      </c>
      <c r="D304" s="260"/>
      <c r="E304" s="260"/>
      <c r="F304" s="260"/>
      <c r="G304" s="260"/>
      <c r="H304" s="260"/>
      <c r="I304" s="260"/>
      <c r="J304" s="260"/>
      <c r="K304" s="260"/>
      <c r="L304" s="260"/>
      <c r="M304" s="260"/>
      <c r="N304" s="256"/>
      <c r="O304" s="260"/>
      <c r="P304" s="260"/>
      <c r="Q304" s="260"/>
      <c r="R304" s="260"/>
      <c r="S304" s="260"/>
      <c r="T304" s="260"/>
      <c r="U304" s="260"/>
      <c r="V304" s="260"/>
      <c r="W304" s="260"/>
      <c r="X304" s="260"/>
      <c r="Y304" s="368">
        <f>Y303</f>
        <v>0</v>
      </c>
      <c r="Z304" s="368">
        <f>Z303</f>
        <v>0</v>
      </c>
      <c r="AA304" s="368">
        <f t="shared" ref="AA304:AL304" si="85">AA303</f>
        <v>0</v>
      </c>
      <c r="AB304" s="368">
        <f t="shared" si="85"/>
        <v>0</v>
      </c>
      <c r="AC304" s="368">
        <f t="shared" si="85"/>
        <v>0</v>
      </c>
      <c r="AD304" s="368">
        <f t="shared" si="85"/>
        <v>0</v>
      </c>
      <c r="AE304" s="368">
        <f t="shared" si="85"/>
        <v>0</v>
      </c>
      <c r="AF304" s="368">
        <f t="shared" si="85"/>
        <v>0</v>
      </c>
      <c r="AG304" s="368">
        <f t="shared" si="85"/>
        <v>0</v>
      </c>
      <c r="AH304" s="368">
        <f t="shared" si="85"/>
        <v>0</v>
      </c>
      <c r="AI304" s="368">
        <f t="shared" si="85"/>
        <v>0</v>
      </c>
      <c r="AJ304" s="368">
        <f t="shared" si="85"/>
        <v>0</v>
      </c>
      <c r="AK304" s="368">
        <f t="shared" si="85"/>
        <v>0</v>
      </c>
      <c r="AL304" s="368">
        <f t="shared" si="85"/>
        <v>0</v>
      </c>
      <c r="AM304" s="262"/>
    </row>
    <row r="305" spans="1:39" ht="15" outlineLevel="1">
      <c r="B305" s="272"/>
      <c r="C305" s="273"/>
      <c r="D305" s="256"/>
      <c r="E305" s="256"/>
      <c r="F305" s="256"/>
      <c r="G305" s="256"/>
      <c r="H305" s="256"/>
      <c r="I305" s="256"/>
      <c r="J305" s="256"/>
      <c r="K305" s="256"/>
      <c r="L305" s="256"/>
      <c r="M305" s="256"/>
      <c r="N305" s="256"/>
      <c r="O305" s="256"/>
      <c r="P305" s="256"/>
      <c r="Q305" s="256"/>
      <c r="R305" s="256"/>
      <c r="S305" s="256"/>
      <c r="T305" s="256"/>
      <c r="U305" s="256"/>
      <c r="V305" s="256"/>
      <c r="W305" s="256"/>
      <c r="X305" s="256"/>
      <c r="Y305" s="369"/>
      <c r="Z305" s="369"/>
      <c r="AA305" s="369"/>
      <c r="AB305" s="369"/>
      <c r="AC305" s="369"/>
      <c r="AD305" s="369"/>
      <c r="AE305" s="369"/>
      <c r="AF305" s="369"/>
      <c r="AG305" s="369"/>
      <c r="AH305" s="369"/>
      <c r="AI305" s="369"/>
      <c r="AJ305" s="369"/>
      <c r="AK305" s="369"/>
      <c r="AL305" s="369"/>
      <c r="AM305" s="271"/>
    </row>
    <row r="306" spans="1:39" ht="15.75" outlineLevel="1">
      <c r="A306" s="460"/>
      <c r="B306" s="253" t="s">
        <v>8</v>
      </c>
      <c r="C306" s="254"/>
      <c r="D306" s="254"/>
      <c r="E306" s="254"/>
      <c r="F306" s="254"/>
      <c r="G306" s="254"/>
      <c r="H306" s="254"/>
      <c r="I306" s="254"/>
      <c r="J306" s="254"/>
      <c r="K306" s="254"/>
      <c r="L306" s="254"/>
      <c r="M306" s="254"/>
      <c r="N306" s="256"/>
      <c r="O306" s="254"/>
      <c r="P306" s="254"/>
      <c r="Q306" s="254"/>
      <c r="R306" s="254"/>
      <c r="S306" s="254"/>
      <c r="T306" s="254"/>
      <c r="U306" s="254"/>
      <c r="V306" s="254"/>
      <c r="W306" s="254"/>
      <c r="X306" s="254"/>
      <c r="Y306" s="371"/>
      <c r="Z306" s="371"/>
      <c r="AA306" s="371"/>
      <c r="AB306" s="371"/>
      <c r="AC306" s="371"/>
      <c r="AD306" s="371"/>
      <c r="AE306" s="371"/>
      <c r="AF306" s="371"/>
      <c r="AG306" s="371"/>
      <c r="AH306" s="371"/>
      <c r="AI306" s="371"/>
      <c r="AJ306" s="371"/>
      <c r="AK306" s="371"/>
      <c r="AL306" s="371"/>
      <c r="AM306" s="257"/>
    </row>
    <row r="307" spans="1:39" ht="15" outlineLevel="1">
      <c r="A307" s="459">
        <v>10</v>
      </c>
      <c r="B307" s="274" t="s">
        <v>22</v>
      </c>
      <c r="C307" s="256" t="s">
        <v>25</v>
      </c>
      <c r="D307" s="260">
        <v>673975.603</v>
      </c>
      <c r="E307" s="260">
        <v>625283.17067981395</v>
      </c>
      <c r="F307" s="260">
        <v>625283.17067981395</v>
      </c>
      <c r="G307" s="260">
        <v>565227.18373490602</v>
      </c>
      <c r="H307" s="260">
        <v>544416.76778269</v>
      </c>
      <c r="I307" s="260"/>
      <c r="J307" s="260"/>
      <c r="K307" s="260"/>
      <c r="L307" s="260"/>
      <c r="M307" s="260"/>
      <c r="N307" s="260">
        <v>12</v>
      </c>
      <c r="O307" s="260">
        <v>162.21799999999999</v>
      </c>
      <c r="P307" s="260">
        <v>146.560037029</v>
      </c>
      <c r="Q307" s="260">
        <v>146.560037029</v>
      </c>
      <c r="R307" s="260">
        <v>127.238578401</v>
      </c>
      <c r="S307" s="260">
        <v>120.588667112</v>
      </c>
      <c r="T307" s="260"/>
      <c r="U307" s="260"/>
      <c r="V307" s="260"/>
      <c r="W307" s="260"/>
      <c r="X307" s="260"/>
      <c r="Y307" s="372">
        <v>0</v>
      </c>
      <c r="Z307" s="453">
        <v>0.15</v>
      </c>
      <c r="AA307" s="453">
        <v>0.85</v>
      </c>
      <c r="AB307" s="453">
        <v>0</v>
      </c>
      <c r="AC307" s="372"/>
      <c r="AD307" s="372"/>
      <c r="AE307" s="372"/>
      <c r="AF307" s="372"/>
      <c r="AG307" s="372"/>
      <c r="AH307" s="372"/>
      <c r="AI307" s="372"/>
      <c r="AJ307" s="372"/>
      <c r="AK307" s="372"/>
      <c r="AL307" s="372"/>
      <c r="AM307" s="261">
        <f>SUM(Y307:AL307)</f>
        <v>1</v>
      </c>
    </row>
    <row r="308" spans="1:39" ht="15" outlineLevel="1">
      <c r="B308" s="259" t="s">
        <v>249</v>
      </c>
      <c r="C308" s="256" t="s">
        <v>163</v>
      </c>
      <c r="D308" s="260">
        <v>303111.28230000002</v>
      </c>
      <c r="E308" s="260">
        <v>303111.28230000002</v>
      </c>
      <c r="F308" s="260">
        <v>303111.28230000002</v>
      </c>
      <c r="G308" s="260">
        <v>303111.28230000002</v>
      </c>
      <c r="H308" s="260">
        <v>278391.408</v>
      </c>
      <c r="I308" s="260"/>
      <c r="J308" s="260"/>
      <c r="K308" s="260"/>
      <c r="L308" s="260"/>
      <c r="M308" s="260"/>
      <c r="N308" s="260">
        <v>12</v>
      </c>
      <c r="O308" s="260">
        <v>41.23</v>
      </c>
      <c r="P308" s="260">
        <v>41.230232690000001</v>
      </c>
      <c r="Q308" s="260">
        <v>41.230232690000001</v>
      </c>
      <c r="R308" s="260">
        <v>41.230232690000001</v>
      </c>
      <c r="S308" s="260">
        <v>34.13393421</v>
      </c>
      <c r="T308" s="260"/>
      <c r="U308" s="260"/>
      <c r="V308" s="260"/>
      <c r="W308" s="260"/>
      <c r="X308" s="260"/>
      <c r="Y308" s="368">
        <v>0</v>
      </c>
      <c r="Z308" s="368">
        <v>0.15</v>
      </c>
      <c r="AA308" s="368">
        <v>0.85</v>
      </c>
      <c r="AB308" s="368">
        <v>0</v>
      </c>
      <c r="AC308" s="368">
        <f t="shared" ref="AC308:AL308" si="86">AC307</f>
        <v>0</v>
      </c>
      <c r="AD308" s="368">
        <f t="shared" si="86"/>
        <v>0</v>
      </c>
      <c r="AE308" s="368">
        <f t="shared" si="86"/>
        <v>0</v>
      </c>
      <c r="AF308" s="368">
        <f t="shared" si="86"/>
        <v>0</v>
      </c>
      <c r="AG308" s="368">
        <f t="shared" si="86"/>
        <v>0</v>
      </c>
      <c r="AH308" s="368">
        <f t="shared" si="86"/>
        <v>0</v>
      </c>
      <c r="AI308" s="368">
        <f t="shared" si="86"/>
        <v>0</v>
      </c>
      <c r="AJ308" s="368">
        <f t="shared" si="86"/>
        <v>0</v>
      </c>
      <c r="AK308" s="368">
        <f t="shared" si="86"/>
        <v>0</v>
      </c>
      <c r="AL308" s="368">
        <f t="shared" si="86"/>
        <v>0</v>
      </c>
      <c r="AM308" s="275"/>
    </row>
    <row r="309" spans="1:39" ht="15" outlineLevel="1">
      <c r="B309" s="274"/>
      <c r="C309" s="27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373"/>
      <c r="Z309" s="373"/>
      <c r="AA309" s="373"/>
      <c r="AB309" s="373"/>
      <c r="AC309" s="373"/>
      <c r="AD309" s="373"/>
      <c r="AE309" s="373"/>
      <c r="AF309" s="373"/>
      <c r="AG309" s="373"/>
      <c r="AH309" s="373"/>
      <c r="AI309" s="373"/>
      <c r="AJ309" s="373"/>
      <c r="AK309" s="373"/>
      <c r="AL309" s="373"/>
      <c r="AM309" s="277"/>
    </row>
    <row r="310" spans="1:39" ht="15" outlineLevel="1">
      <c r="A310" s="459">
        <v>11</v>
      </c>
      <c r="B310" s="278" t="s">
        <v>21</v>
      </c>
      <c r="C310" s="256" t="s">
        <v>25</v>
      </c>
      <c r="D310" s="260">
        <v>1355475.675</v>
      </c>
      <c r="E310" s="260">
        <v>1351794.91421232</v>
      </c>
      <c r="F310" s="260">
        <v>1338641.0837330399</v>
      </c>
      <c r="G310" s="260">
        <v>1139219.2834155899</v>
      </c>
      <c r="H310" s="260">
        <v>434270.4462067</v>
      </c>
      <c r="I310" s="260"/>
      <c r="J310" s="260"/>
      <c r="K310" s="260"/>
      <c r="L310" s="260"/>
      <c r="M310" s="260"/>
      <c r="N310" s="260">
        <v>12</v>
      </c>
      <c r="O310" s="260">
        <v>412.22800000000001</v>
      </c>
      <c r="P310" s="260">
        <v>411.07485764299997</v>
      </c>
      <c r="Q310" s="260">
        <v>407.57517573899997</v>
      </c>
      <c r="R310" s="260">
        <v>354.31279507900001</v>
      </c>
      <c r="S310" s="260">
        <v>132.145791339</v>
      </c>
      <c r="T310" s="260"/>
      <c r="U310" s="260"/>
      <c r="V310" s="260"/>
      <c r="W310" s="260"/>
      <c r="X310" s="260"/>
      <c r="Y310" s="372">
        <v>0</v>
      </c>
      <c r="Z310" s="453">
        <v>1</v>
      </c>
      <c r="AA310" s="372">
        <v>0</v>
      </c>
      <c r="AB310" s="372">
        <v>0</v>
      </c>
      <c r="AC310" s="372"/>
      <c r="AD310" s="372"/>
      <c r="AE310" s="372"/>
      <c r="AF310" s="372"/>
      <c r="AG310" s="372"/>
      <c r="AH310" s="372"/>
      <c r="AI310" s="372"/>
      <c r="AJ310" s="372"/>
      <c r="AK310" s="372"/>
      <c r="AL310" s="372"/>
      <c r="AM310" s="261">
        <f>SUM(Y310:AL310)</f>
        <v>1</v>
      </c>
    </row>
    <row r="311" spans="1:39" ht="15" outlineLevel="1">
      <c r="B311" s="259" t="s">
        <v>249</v>
      </c>
      <c r="C311" s="256" t="s">
        <v>163</v>
      </c>
      <c r="D311" s="260">
        <v>0</v>
      </c>
      <c r="E311" s="260">
        <v>0</v>
      </c>
      <c r="F311" s="260">
        <v>0</v>
      </c>
      <c r="G311" s="260">
        <v>0</v>
      </c>
      <c r="H311" s="260"/>
      <c r="I311" s="260"/>
      <c r="J311" s="260"/>
      <c r="K311" s="260"/>
      <c r="L311" s="260"/>
      <c r="M311" s="260"/>
      <c r="N311" s="260">
        <v>12</v>
      </c>
      <c r="O311" s="260">
        <v>0</v>
      </c>
      <c r="P311" s="260" t="s">
        <v>782</v>
      </c>
      <c r="Q311" s="260" t="s">
        <v>782</v>
      </c>
      <c r="R311" s="260" t="s">
        <v>782</v>
      </c>
      <c r="S311" s="260"/>
      <c r="T311" s="260"/>
      <c r="U311" s="260"/>
      <c r="V311" s="260"/>
      <c r="W311" s="260"/>
      <c r="X311" s="260"/>
      <c r="Y311" s="368">
        <v>0</v>
      </c>
      <c r="Z311" s="368">
        <v>1</v>
      </c>
      <c r="AA311" s="368">
        <v>0</v>
      </c>
      <c r="AB311" s="368">
        <v>0</v>
      </c>
      <c r="AC311" s="368">
        <f t="shared" ref="AC311:AL311" si="87">AC310</f>
        <v>0</v>
      </c>
      <c r="AD311" s="368">
        <f t="shared" si="87"/>
        <v>0</v>
      </c>
      <c r="AE311" s="368">
        <f t="shared" si="87"/>
        <v>0</v>
      </c>
      <c r="AF311" s="368">
        <f t="shared" si="87"/>
        <v>0</v>
      </c>
      <c r="AG311" s="368">
        <f t="shared" si="87"/>
        <v>0</v>
      </c>
      <c r="AH311" s="368">
        <f t="shared" si="87"/>
        <v>0</v>
      </c>
      <c r="AI311" s="368">
        <f t="shared" si="87"/>
        <v>0</v>
      </c>
      <c r="AJ311" s="368">
        <f t="shared" si="87"/>
        <v>0</v>
      </c>
      <c r="AK311" s="368">
        <f t="shared" si="87"/>
        <v>0</v>
      </c>
      <c r="AL311" s="368">
        <f t="shared" si="87"/>
        <v>0</v>
      </c>
      <c r="AM311" s="275"/>
    </row>
    <row r="312" spans="1:39" ht="15" outlineLevel="1">
      <c r="B312" s="278"/>
      <c r="C312" s="27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373"/>
      <c r="Z312" s="374"/>
      <c r="AA312" s="373"/>
      <c r="AB312" s="373"/>
      <c r="AC312" s="373"/>
      <c r="AD312" s="373"/>
      <c r="AE312" s="373"/>
      <c r="AF312" s="373"/>
      <c r="AG312" s="373"/>
      <c r="AH312" s="373"/>
      <c r="AI312" s="373"/>
      <c r="AJ312" s="373"/>
      <c r="AK312" s="373"/>
      <c r="AL312" s="373"/>
      <c r="AM312" s="277"/>
    </row>
    <row r="313" spans="1:39" ht="15" outlineLevel="1">
      <c r="A313" s="459">
        <v>12</v>
      </c>
      <c r="B313" s="278" t="s">
        <v>23</v>
      </c>
      <c r="C313" s="256" t="s">
        <v>25</v>
      </c>
      <c r="D313" s="260">
        <v>0</v>
      </c>
      <c r="E313" s="260">
        <v>0</v>
      </c>
      <c r="F313" s="260">
        <v>0</v>
      </c>
      <c r="G313" s="260">
        <v>0</v>
      </c>
      <c r="H313" s="260"/>
      <c r="I313" s="260"/>
      <c r="J313" s="260"/>
      <c r="K313" s="260"/>
      <c r="L313" s="260"/>
      <c r="M313" s="260"/>
      <c r="N313" s="260">
        <v>3</v>
      </c>
      <c r="O313" s="260">
        <v>0</v>
      </c>
      <c r="P313" s="260">
        <v>0</v>
      </c>
      <c r="Q313" s="260">
        <v>0</v>
      </c>
      <c r="R313" s="260">
        <v>0</v>
      </c>
      <c r="S313" s="260"/>
      <c r="T313" s="260"/>
      <c r="U313" s="260"/>
      <c r="V313" s="260"/>
      <c r="W313" s="260"/>
      <c r="X313" s="260"/>
      <c r="Y313" s="372">
        <v>0</v>
      </c>
      <c r="Z313" s="372">
        <v>0</v>
      </c>
      <c r="AA313" s="372">
        <v>0</v>
      </c>
      <c r="AB313" s="372">
        <v>0</v>
      </c>
      <c r="AC313" s="372"/>
      <c r="AD313" s="372"/>
      <c r="AE313" s="372"/>
      <c r="AF313" s="372"/>
      <c r="AG313" s="372"/>
      <c r="AH313" s="372"/>
      <c r="AI313" s="372"/>
      <c r="AJ313" s="372"/>
      <c r="AK313" s="372"/>
      <c r="AL313" s="372"/>
      <c r="AM313" s="261">
        <f>SUM(Y313:AL313)</f>
        <v>0</v>
      </c>
    </row>
    <row r="314" spans="1:39" ht="15" outlineLevel="1">
      <c r="B314" s="259" t="s">
        <v>249</v>
      </c>
      <c r="C314" s="256" t="s">
        <v>163</v>
      </c>
      <c r="D314" s="260">
        <v>0</v>
      </c>
      <c r="E314" s="260">
        <v>0</v>
      </c>
      <c r="F314" s="260">
        <v>0</v>
      </c>
      <c r="G314" s="260">
        <v>0</v>
      </c>
      <c r="H314" s="260"/>
      <c r="I314" s="260"/>
      <c r="J314" s="260"/>
      <c r="K314" s="260"/>
      <c r="L314" s="260"/>
      <c r="M314" s="260"/>
      <c r="N314" s="260">
        <v>3</v>
      </c>
      <c r="O314" s="260">
        <v>0</v>
      </c>
      <c r="P314" s="260">
        <v>0</v>
      </c>
      <c r="Q314" s="260">
        <v>0</v>
      </c>
      <c r="R314" s="260">
        <v>0</v>
      </c>
      <c r="S314" s="260"/>
      <c r="T314" s="260"/>
      <c r="U314" s="260"/>
      <c r="V314" s="260"/>
      <c r="W314" s="260"/>
      <c r="X314" s="260"/>
      <c r="Y314" s="368">
        <v>0</v>
      </c>
      <c r="Z314" s="368">
        <v>0</v>
      </c>
      <c r="AA314" s="368">
        <v>0</v>
      </c>
      <c r="AB314" s="368">
        <v>0</v>
      </c>
      <c r="AC314" s="368">
        <f t="shared" ref="AC314:AL314" si="88">AC313</f>
        <v>0</v>
      </c>
      <c r="AD314" s="368">
        <f t="shared" si="88"/>
        <v>0</v>
      </c>
      <c r="AE314" s="368">
        <f t="shared" si="88"/>
        <v>0</v>
      </c>
      <c r="AF314" s="368">
        <f t="shared" si="88"/>
        <v>0</v>
      </c>
      <c r="AG314" s="368">
        <f t="shared" si="88"/>
        <v>0</v>
      </c>
      <c r="AH314" s="368">
        <f t="shared" si="88"/>
        <v>0</v>
      </c>
      <c r="AI314" s="368">
        <f t="shared" si="88"/>
        <v>0</v>
      </c>
      <c r="AJ314" s="368">
        <f t="shared" si="88"/>
        <v>0</v>
      </c>
      <c r="AK314" s="368">
        <f t="shared" si="88"/>
        <v>0</v>
      </c>
      <c r="AL314" s="368">
        <f t="shared" si="88"/>
        <v>0</v>
      </c>
      <c r="AM314" s="275"/>
    </row>
    <row r="315" spans="1:39" ht="15" outlineLevel="1">
      <c r="B315" s="278"/>
      <c r="C315" s="276"/>
      <c r="D315" s="280"/>
      <c r="E315" s="280"/>
      <c r="F315" s="280"/>
      <c r="G315" s="280"/>
      <c r="H315" s="280"/>
      <c r="I315" s="280"/>
      <c r="J315" s="280"/>
      <c r="K315" s="280"/>
      <c r="L315" s="280"/>
      <c r="M315" s="280"/>
      <c r="N315" s="256"/>
      <c r="O315" s="280"/>
      <c r="P315" s="280"/>
      <c r="Q315" s="280"/>
      <c r="R315" s="280"/>
      <c r="S315" s="280"/>
      <c r="T315" s="280"/>
      <c r="U315" s="280"/>
      <c r="V315" s="280"/>
      <c r="W315" s="280"/>
      <c r="X315" s="280"/>
      <c r="Y315" s="373"/>
      <c r="Z315" s="374"/>
      <c r="AA315" s="373"/>
      <c r="AB315" s="373"/>
      <c r="AC315" s="373"/>
      <c r="AD315" s="373"/>
      <c r="AE315" s="373"/>
      <c r="AF315" s="373"/>
      <c r="AG315" s="373"/>
      <c r="AH315" s="373"/>
      <c r="AI315" s="373"/>
      <c r="AJ315" s="373"/>
      <c r="AK315" s="373"/>
      <c r="AL315" s="373"/>
      <c r="AM315" s="277"/>
    </row>
    <row r="316" spans="1:39" ht="15" outlineLevel="1">
      <c r="A316" s="459">
        <v>13</v>
      </c>
      <c r="B316" s="278" t="s">
        <v>24</v>
      </c>
      <c r="C316" s="256" t="s">
        <v>25</v>
      </c>
      <c r="D316" s="260">
        <v>0</v>
      </c>
      <c r="E316" s="260">
        <v>0</v>
      </c>
      <c r="F316" s="260">
        <v>0</v>
      </c>
      <c r="G316" s="260">
        <v>0</v>
      </c>
      <c r="H316" s="260"/>
      <c r="I316" s="260"/>
      <c r="J316" s="260"/>
      <c r="K316" s="260"/>
      <c r="L316" s="260"/>
      <c r="M316" s="260"/>
      <c r="N316" s="260">
        <v>12</v>
      </c>
      <c r="O316" s="260">
        <v>0</v>
      </c>
      <c r="P316" s="260">
        <v>0</v>
      </c>
      <c r="Q316" s="260">
        <v>0</v>
      </c>
      <c r="R316" s="260">
        <v>0</v>
      </c>
      <c r="S316" s="260"/>
      <c r="T316" s="260"/>
      <c r="U316" s="260"/>
      <c r="V316" s="260"/>
      <c r="W316" s="260"/>
      <c r="X316" s="260"/>
      <c r="Y316" s="372">
        <v>0</v>
      </c>
      <c r="Z316" s="372">
        <v>0</v>
      </c>
      <c r="AA316" s="372">
        <v>0</v>
      </c>
      <c r="AB316" s="372">
        <v>0</v>
      </c>
      <c r="AC316" s="372"/>
      <c r="AD316" s="372"/>
      <c r="AE316" s="372"/>
      <c r="AF316" s="372"/>
      <c r="AG316" s="372"/>
      <c r="AH316" s="372"/>
      <c r="AI316" s="372"/>
      <c r="AJ316" s="372"/>
      <c r="AK316" s="372"/>
      <c r="AL316" s="372"/>
      <c r="AM316" s="261">
        <f>SUM(Y316:AL316)</f>
        <v>0</v>
      </c>
    </row>
    <row r="317" spans="1:39" ht="15" outlineLevel="1">
      <c r="B317" s="259" t="s">
        <v>249</v>
      </c>
      <c r="C317" s="256" t="s">
        <v>163</v>
      </c>
      <c r="D317" s="260">
        <v>0</v>
      </c>
      <c r="E317" s="260">
        <v>0</v>
      </c>
      <c r="F317" s="260">
        <v>0</v>
      </c>
      <c r="G317" s="260">
        <v>0</v>
      </c>
      <c r="H317" s="260"/>
      <c r="I317" s="260"/>
      <c r="J317" s="260"/>
      <c r="K317" s="260"/>
      <c r="L317" s="260"/>
      <c r="M317" s="260"/>
      <c r="N317" s="260">
        <v>12</v>
      </c>
      <c r="O317" s="260">
        <v>0</v>
      </c>
      <c r="P317" s="260">
        <v>0</v>
      </c>
      <c r="Q317" s="260">
        <v>0</v>
      </c>
      <c r="R317" s="260">
        <v>0</v>
      </c>
      <c r="S317" s="260"/>
      <c r="T317" s="260"/>
      <c r="U317" s="260"/>
      <c r="V317" s="260"/>
      <c r="W317" s="260"/>
      <c r="X317" s="260"/>
      <c r="Y317" s="368">
        <v>0</v>
      </c>
      <c r="Z317" s="368">
        <v>0</v>
      </c>
      <c r="AA317" s="368">
        <v>0</v>
      </c>
      <c r="AB317" s="368">
        <v>0</v>
      </c>
      <c r="AC317" s="368">
        <f t="shared" ref="AC317:AL317" si="89">AC316</f>
        <v>0</v>
      </c>
      <c r="AD317" s="368">
        <f t="shared" si="89"/>
        <v>0</v>
      </c>
      <c r="AE317" s="368">
        <f t="shared" si="89"/>
        <v>0</v>
      </c>
      <c r="AF317" s="368">
        <f t="shared" si="89"/>
        <v>0</v>
      </c>
      <c r="AG317" s="368">
        <f t="shared" si="89"/>
        <v>0</v>
      </c>
      <c r="AH317" s="368">
        <f t="shared" si="89"/>
        <v>0</v>
      </c>
      <c r="AI317" s="368">
        <f t="shared" si="89"/>
        <v>0</v>
      </c>
      <c r="AJ317" s="368">
        <f t="shared" si="89"/>
        <v>0</v>
      </c>
      <c r="AK317" s="368">
        <f t="shared" si="89"/>
        <v>0</v>
      </c>
      <c r="AL317" s="368">
        <f t="shared" si="89"/>
        <v>0</v>
      </c>
      <c r="AM317" s="275"/>
    </row>
    <row r="318" spans="1:39" ht="15" outlineLevel="1">
      <c r="B318" s="278"/>
      <c r="C318" s="276"/>
      <c r="D318" s="280"/>
      <c r="E318" s="280"/>
      <c r="F318" s="280"/>
      <c r="G318" s="280"/>
      <c r="H318" s="280"/>
      <c r="I318" s="280"/>
      <c r="J318" s="280"/>
      <c r="K318" s="280"/>
      <c r="L318" s="280"/>
      <c r="M318" s="280"/>
      <c r="N318" s="256"/>
      <c r="O318" s="280"/>
      <c r="P318" s="280"/>
      <c r="Q318" s="280"/>
      <c r="R318" s="280"/>
      <c r="S318" s="280"/>
      <c r="T318" s="280"/>
      <c r="U318" s="280"/>
      <c r="V318" s="280"/>
      <c r="W318" s="280"/>
      <c r="X318" s="280"/>
      <c r="Y318" s="373"/>
      <c r="Z318" s="373"/>
      <c r="AA318" s="373"/>
      <c r="AB318" s="373"/>
      <c r="AC318" s="373"/>
      <c r="AD318" s="373"/>
      <c r="AE318" s="373"/>
      <c r="AF318" s="373"/>
      <c r="AG318" s="373"/>
      <c r="AH318" s="373"/>
      <c r="AI318" s="373"/>
      <c r="AJ318" s="373"/>
      <c r="AK318" s="373"/>
      <c r="AL318" s="373"/>
      <c r="AM318" s="277"/>
    </row>
    <row r="319" spans="1:39" ht="15" outlineLevel="1">
      <c r="A319" s="459">
        <v>14</v>
      </c>
      <c r="B319" s="278" t="s">
        <v>20</v>
      </c>
      <c r="C319" s="256" t="s">
        <v>25</v>
      </c>
      <c r="D319" s="260">
        <v>0</v>
      </c>
      <c r="E319" s="260">
        <v>0</v>
      </c>
      <c r="F319" s="260">
        <v>0</v>
      </c>
      <c r="G319" s="260">
        <v>0</v>
      </c>
      <c r="H319" s="260"/>
      <c r="I319" s="260"/>
      <c r="J319" s="260"/>
      <c r="K319" s="260"/>
      <c r="L319" s="260"/>
      <c r="M319" s="260"/>
      <c r="N319" s="260">
        <v>12</v>
      </c>
      <c r="O319" s="260">
        <v>0</v>
      </c>
      <c r="P319" s="260">
        <v>0</v>
      </c>
      <c r="Q319" s="260">
        <v>0</v>
      </c>
      <c r="R319" s="260">
        <v>0</v>
      </c>
      <c r="S319" s="260"/>
      <c r="T319" s="260"/>
      <c r="U319" s="260"/>
      <c r="V319" s="260"/>
      <c r="W319" s="260"/>
      <c r="X319" s="260"/>
      <c r="Y319" s="372">
        <v>0</v>
      </c>
      <c r="Z319" s="372">
        <v>0</v>
      </c>
      <c r="AA319" s="453">
        <v>0</v>
      </c>
      <c r="AB319" s="372">
        <v>0</v>
      </c>
      <c r="AC319" s="372"/>
      <c r="AD319" s="372"/>
      <c r="AE319" s="372"/>
      <c r="AF319" s="372"/>
      <c r="AG319" s="372"/>
      <c r="AH319" s="372"/>
      <c r="AI319" s="372"/>
      <c r="AJ319" s="372"/>
      <c r="AK319" s="372"/>
      <c r="AL319" s="372"/>
      <c r="AM319" s="261">
        <f>SUM(Y319:AL319)</f>
        <v>0</v>
      </c>
    </row>
    <row r="320" spans="1:39" ht="15" outlineLevel="1">
      <c r="B320" s="259" t="s">
        <v>249</v>
      </c>
      <c r="C320" s="256" t="s">
        <v>163</v>
      </c>
      <c r="D320" s="260">
        <v>0</v>
      </c>
      <c r="E320" s="260">
        <v>0</v>
      </c>
      <c r="F320" s="260">
        <v>0</v>
      </c>
      <c r="G320" s="260">
        <v>0</v>
      </c>
      <c r="H320" s="260"/>
      <c r="I320" s="260"/>
      <c r="J320" s="260"/>
      <c r="K320" s="260"/>
      <c r="L320" s="260"/>
      <c r="M320" s="260"/>
      <c r="N320" s="260">
        <v>12</v>
      </c>
      <c r="O320" s="260">
        <v>0</v>
      </c>
      <c r="P320" s="260">
        <v>0</v>
      </c>
      <c r="Q320" s="260">
        <v>0</v>
      </c>
      <c r="R320" s="260">
        <v>0</v>
      </c>
      <c r="S320" s="260"/>
      <c r="T320" s="260"/>
      <c r="U320" s="260"/>
      <c r="V320" s="260"/>
      <c r="W320" s="260"/>
      <c r="X320" s="260"/>
      <c r="Y320" s="368">
        <v>0</v>
      </c>
      <c r="Z320" s="368">
        <v>0</v>
      </c>
      <c r="AA320" s="368">
        <v>0</v>
      </c>
      <c r="AB320" s="368">
        <v>0</v>
      </c>
      <c r="AC320" s="368">
        <f t="shared" ref="AC320:AL320" si="90">AC319</f>
        <v>0</v>
      </c>
      <c r="AD320" s="368">
        <f t="shared" si="90"/>
        <v>0</v>
      </c>
      <c r="AE320" s="368">
        <f t="shared" si="90"/>
        <v>0</v>
      </c>
      <c r="AF320" s="368">
        <f t="shared" si="90"/>
        <v>0</v>
      </c>
      <c r="AG320" s="368">
        <f t="shared" si="90"/>
        <v>0</v>
      </c>
      <c r="AH320" s="368">
        <f t="shared" si="90"/>
        <v>0</v>
      </c>
      <c r="AI320" s="368">
        <f t="shared" si="90"/>
        <v>0</v>
      </c>
      <c r="AJ320" s="368">
        <f t="shared" si="90"/>
        <v>0</v>
      </c>
      <c r="AK320" s="368">
        <f t="shared" si="90"/>
        <v>0</v>
      </c>
      <c r="AL320" s="368">
        <f t="shared" si="90"/>
        <v>0</v>
      </c>
      <c r="AM320" s="275"/>
    </row>
    <row r="321" spans="1:39" ht="15" outlineLevel="1">
      <c r="B321" s="278"/>
      <c r="C321" s="276"/>
      <c r="D321" s="280"/>
      <c r="E321" s="280"/>
      <c r="F321" s="280"/>
      <c r="G321" s="280"/>
      <c r="H321" s="280"/>
      <c r="I321" s="280"/>
      <c r="J321" s="280"/>
      <c r="K321" s="280"/>
      <c r="L321" s="280"/>
      <c r="M321" s="280"/>
      <c r="N321" s="256"/>
      <c r="O321" s="280"/>
      <c r="P321" s="280"/>
      <c r="Q321" s="280"/>
      <c r="R321" s="280"/>
      <c r="S321" s="280"/>
      <c r="T321" s="280"/>
      <c r="U321" s="280"/>
      <c r="V321" s="280"/>
      <c r="W321" s="280"/>
      <c r="X321" s="280"/>
      <c r="Y321" s="373"/>
      <c r="Z321" s="374"/>
      <c r="AA321" s="373"/>
      <c r="AB321" s="373"/>
      <c r="AC321" s="373"/>
      <c r="AD321" s="373"/>
      <c r="AE321" s="373"/>
      <c r="AF321" s="373"/>
      <c r="AG321" s="373"/>
      <c r="AH321" s="373"/>
      <c r="AI321" s="373"/>
      <c r="AJ321" s="373"/>
      <c r="AK321" s="373"/>
      <c r="AL321" s="373"/>
      <c r="AM321" s="277"/>
    </row>
    <row r="322" spans="1:39" s="248" customFormat="1" ht="15" outlineLevel="1">
      <c r="A322" s="459">
        <v>15</v>
      </c>
      <c r="B322" s="278" t="s">
        <v>484</v>
      </c>
      <c r="C322" s="256" t="s">
        <v>25</v>
      </c>
      <c r="D322" s="260">
        <v>0</v>
      </c>
      <c r="E322" s="260">
        <v>0</v>
      </c>
      <c r="F322" s="260">
        <v>0</v>
      </c>
      <c r="G322" s="260">
        <v>0</v>
      </c>
      <c r="H322" s="260"/>
      <c r="I322" s="260"/>
      <c r="J322" s="260"/>
      <c r="K322" s="260"/>
      <c r="L322" s="260"/>
      <c r="M322" s="260"/>
      <c r="N322" s="256"/>
      <c r="O322" s="260">
        <v>0</v>
      </c>
      <c r="P322" s="260">
        <v>0</v>
      </c>
      <c r="Q322" s="260">
        <v>0</v>
      </c>
      <c r="R322" s="260">
        <v>0</v>
      </c>
      <c r="S322" s="260"/>
      <c r="T322" s="260"/>
      <c r="U322" s="260"/>
      <c r="V322" s="260"/>
      <c r="W322" s="260"/>
      <c r="X322" s="260"/>
      <c r="Y322" s="372">
        <v>0</v>
      </c>
      <c r="Z322" s="372">
        <v>0</v>
      </c>
      <c r="AA322" s="372">
        <v>0</v>
      </c>
      <c r="AB322" s="372">
        <v>0</v>
      </c>
      <c r="AC322" s="372"/>
      <c r="AD322" s="372"/>
      <c r="AE322" s="372"/>
      <c r="AF322" s="372"/>
      <c r="AG322" s="372"/>
      <c r="AH322" s="372"/>
      <c r="AI322" s="372"/>
      <c r="AJ322" s="372"/>
      <c r="AK322" s="372"/>
      <c r="AL322" s="372"/>
      <c r="AM322" s="261">
        <f>SUM(Y322:AL322)</f>
        <v>0</v>
      </c>
    </row>
    <row r="323" spans="1:39" s="248" customFormat="1" ht="15" outlineLevel="1">
      <c r="A323" s="459"/>
      <c r="B323" s="279" t="s">
        <v>249</v>
      </c>
      <c r="C323" s="256" t="s">
        <v>163</v>
      </c>
      <c r="D323" s="260">
        <v>0</v>
      </c>
      <c r="E323" s="260">
        <v>0</v>
      </c>
      <c r="F323" s="260">
        <v>0</v>
      </c>
      <c r="G323" s="260">
        <v>0</v>
      </c>
      <c r="H323" s="260"/>
      <c r="I323" s="260"/>
      <c r="J323" s="260"/>
      <c r="K323" s="260"/>
      <c r="L323" s="260"/>
      <c r="M323" s="260"/>
      <c r="N323" s="256"/>
      <c r="O323" s="260">
        <v>0</v>
      </c>
      <c r="P323" s="260">
        <v>0</v>
      </c>
      <c r="Q323" s="260">
        <v>0</v>
      </c>
      <c r="R323" s="260">
        <v>0</v>
      </c>
      <c r="S323" s="260"/>
      <c r="T323" s="260"/>
      <c r="U323" s="260"/>
      <c r="V323" s="260"/>
      <c r="W323" s="260"/>
      <c r="X323" s="260"/>
      <c r="Y323" s="368">
        <v>0</v>
      </c>
      <c r="Z323" s="368">
        <v>0</v>
      </c>
      <c r="AA323" s="368">
        <v>0</v>
      </c>
      <c r="AB323" s="368">
        <v>0</v>
      </c>
      <c r="AC323" s="368">
        <f t="shared" ref="AC323:AL323" si="91">AC322</f>
        <v>0</v>
      </c>
      <c r="AD323" s="368">
        <f t="shared" si="91"/>
        <v>0</v>
      </c>
      <c r="AE323" s="368">
        <f t="shared" si="91"/>
        <v>0</v>
      </c>
      <c r="AF323" s="368">
        <f t="shared" si="91"/>
        <v>0</v>
      </c>
      <c r="AG323" s="368">
        <f t="shared" si="91"/>
        <v>0</v>
      </c>
      <c r="AH323" s="368">
        <f t="shared" si="91"/>
        <v>0</v>
      </c>
      <c r="AI323" s="368">
        <f t="shared" si="91"/>
        <v>0</v>
      </c>
      <c r="AJ323" s="368">
        <f t="shared" si="91"/>
        <v>0</v>
      </c>
      <c r="AK323" s="368">
        <f t="shared" si="91"/>
        <v>0</v>
      </c>
      <c r="AL323" s="368">
        <f t="shared" si="91"/>
        <v>0</v>
      </c>
      <c r="AM323" s="275"/>
    </row>
    <row r="324" spans="1:39" s="248" customFormat="1" ht="15" outlineLevel="1">
      <c r="A324" s="459"/>
      <c r="B324" s="278"/>
      <c r="C324" s="276"/>
      <c r="D324" s="280"/>
      <c r="E324" s="280"/>
      <c r="F324" s="280"/>
      <c r="G324" s="280"/>
      <c r="H324" s="280"/>
      <c r="I324" s="280"/>
      <c r="J324" s="280"/>
      <c r="K324" s="280"/>
      <c r="L324" s="280"/>
      <c r="M324" s="280"/>
      <c r="N324" s="256"/>
      <c r="O324" s="280"/>
      <c r="P324" s="280"/>
      <c r="Q324" s="280"/>
      <c r="R324" s="280"/>
      <c r="S324" s="280"/>
      <c r="T324" s="280"/>
      <c r="U324" s="280"/>
      <c r="V324" s="280"/>
      <c r="W324" s="280"/>
      <c r="X324" s="280"/>
      <c r="Y324" s="375"/>
      <c r="Z324" s="373"/>
      <c r="AA324" s="373"/>
      <c r="AB324" s="373"/>
      <c r="AC324" s="373"/>
      <c r="AD324" s="373"/>
      <c r="AE324" s="373"/>
      <c r="AF324" s="373"/>
      <c r="AG324" s="373"/>
      <c r="AH324" s="373"/>
      <c r="AI324" s="373"/>
      <c r="AJ324" s="373"/>
      <c r="AK324" s="373"/>
      <c r="AL324" s="373"/>
      <c r="AM324" s="277"/>
    </row>
    <row r="325" spans="1:39" s="248" customFormat="1" ht="30" outlineLevel="1">
      <c r="A325" s="459">
        <v>16</v>
      </c>
      <c r="B325" s="278" t="s">
        <v>485</v>
      </c>
      <c r="C325" s="256" t="s">
        <v>25</v>
      </c>
      <c r="D325" s="260">
        <v>0</v>
      </c>
      <c r="E325" s="260">
        <v>0</v>
      </c>
      <c r="F325" s="260">
        <v>0</v>
      </c>
      <c r="G325" s="260">
        <v>0</v>
      </c>
      <c r="H325" s="260"/>
      <c r="I325" s="260"/>
      <c r="J325" s="260"/>
      <c r="K325" s="260"/>
      <c r="L325" s="260"/>
      <c r="M325" s="260"/>
      <c r="N325" s="256"/>
      <c r="O325" s="260">
        <v>0</v>
      </c>
      <c r="P325" s="260">
        <v>0</v>
      </c>
      <c r="Q325" s="260">
        <v>0</v>
      </c>
      <c r="R325" s="260">
        <v>0</v>
      </c>
      <c r="S325" s="260"/>
      <c r="T325" s="260"/>
      <c r="U325" s="260"/>
      <c r="V325" s="260"/>
      <c r="W325" s="260"/>
      <c r="X325" s="260"/>
      <c r="Y325" s="372">
        <v>0</v>
      </c>
      <c r="Z325" s="372">
        <v>0</v>
      </c>
      <c r="AA325" s="372">
        <v>0</v>
      </c>
      <c r="AB325" s="372">
        <v>0</v>
      </c>
      <c r="AC325" s="372"/>
      <c r="AD325" s="372"/>
      <c r="AE325" s="372"/>
      <c r="AF325" s="372"/>
      <c r="AG325" s="372"/>
      <c r="AH325" s="372"/>
      <c r="AI325" s="372"/>
      <c r="AJ325" s="372"/>
      <c r="AK325" s="372"/>
      <c r="AL325" s="372"/>
      <c r="AM325" s="261">
        <f>SUM(Y325:AL325)</f>
        <v>0</v>
      </c>
    </row>
    <row r="326" spans="1:39" s="248" customFormat="1" ht="15" outlineLevel="1">
      <c r="A326" s="459"/>
      <c r="B326" s="279" t="s">
        <v>249</v>
      </c>
      <c r="C326" s="256" t="s">
        <v>163</v>
      </c>
      <c r="D326" s="260">
        <v>0</v>
      </c>
      <c r="E326" s="260">
        <v>0</v>
      </c>
      <c r="F326" s="260">
        <v>0</v>
      </c>
      <c r="G326" s="260">
        <v>0</v>
      </c>
      <c r="H326" s="260"/>
      <c r="I326" s="260"/>
      <c r="J326" s="260"/>
      <c r="K326" s="260"/>
      <c r="L326" s="260"/>
      <c r="M326" s="260"/>
      <c r="N326" s="256"/>
      <c r="O326" s="260">
        <v>0</v>
      </c>
      <c r="P326" s="260">
        <v>0</v>
      </c>
      <c r="Q326" s="260">
        <v>0</v>
      </c>
      <c r="R326" s="260">
        <v>0</v>
      </c>
      <c r="S326" s="260"/>
      <c r="T326" s="260"/>
      <c r="U326" s="260"/>
      <c r="V326" s="260"/>
      <c r="W326" s="260"/>
      <c r="X326" s="260"/>
      <c r="Y326" s="368">
        <v>0</v>
      </c>
      <c r="Z326" s="368">
        <v>0</v>
      </c>
      <c r="AA326" s="368">
        <v>0</v>
      </c>
      <c r="AB326" s="368">
        <v>0</v>
      </c>
      <c r="AC326" s="368">
        <f t="shared" ref="AC326:AL326" si="92">AC325</f>
        <v>0</v>
      </c>
      <c r="AD326" s="368">
        <f t="shared" si="92"/>
        <v>0</v>
      </c>
      <c r="AE326" s="368">
        <f t="shared" si="92"/>
        <v>0</v>
      </c>
      <c r="AF326" s="368">
        <f t="shared" si="92"/>
        <v>0</v>
      </c>
      <c r="AG326" s="368">
        <f t="shared" si="92"/>
        <v>0</v>
      </c>
      <c r="AH326" s="368">
        <f t="shared" si="92"/>
        <v>0</v>
      </c>
      <c r="AI326" s="368">
        <f t="shared" si="92"/>
        <v>0</v>
      </c>
      <c r="AJ326" s="368">
        <f t="shared" si="92"/>
        <v>0</v>
      </c>
      <c r="AK326" s="368">
        <f t="shared" si="92"/>
        <v>0</v>
      </c>
      <c r="AL326" s="368">
        <f t="shared" si="92"/>
        <v>0</v>
      </c>
      <c r="AM326" s="275"/>
    </row>
    <row r="327" spans="1:39" s="248" customFormat="1" ht="15" outlineLevel="1">
      <c r="A327" s="459"/>
      <c r="B327" s="278"/>
      <c r="C327" s="276"/>
      <c r="D327" s="280"/>
      <c r="E327" s="280"/>
      <c r="F327" s="280"/>
      <c r="G327" s="280"/>
      <c r="H327" s="280"/>
      <c r="I327" s="280"/>
      <c r="J327" s="280"/>
      <c r="K327" s="280"/>
      <c r="L327" s="280"/>
      <c r="M327" s="280"/>
      <c r="N327" s="256"/>
      <c r="O327" s="280"/>
      <c r="P327" s="280"/>
      <c r="Q327" s="280"/>
      <c r="R327" s="280"/>
      <c r="S327" s="280"/>
      <c r="T327" s="280"/>
      <c r="U327" s="280"/>
      <c r="V327" s="280"/>
      <c r="W327" s="280"/>
      <c r="X327" s="280"/>
      <c r="Y327" s="375"/>
      <c r="Z327" s="373"/>
      <c r="AA327" s="373"/>
      <c r="AB327" s="373"/>
      <c r="AC327" s="373"/>
      <c r="AD327" s="373"/>
      <c r="AE327" s="373"/>
      <c r="AF327" s="373"/>
      <c r="AG327" s="373"/>
      <c r="AH327" s="373"/>
      <c r="AI327" s="373"/>
      <c r="AJ327" s="373"/>
      <c r="AK327" s="373"/>
      <c r="AL327" s="373"/>
      <c r="AM327" s="277"/>
    </row>
    <row r="328" spans="1:39" ht="15" outlineLevel="1">
      <c r="A328" s="459">
        <v>17</v>
      </c>
      <c r="B328" s="278" t="s">
        <v>9</v>
      </c>
      <c r="C328" s="256" t="s">
        <v>25</v>
      </c>
      <c r="D328" s="260">
        <v>0</v>
      </c>
      <c r="E328" s="260">
        <v>0</v>
      </c>
      <c r="F328" s="260">
        <v>0</v>
      </c>
      <c r="G328" s="260">
        <v>0</v>
      </c>
      <c r="H328" s="260"/>
      <c r="I328" s="260"/>
      <c r="J328" s="260"/>
      <c r="K328" s="260"/>
      <c r="L328" s="260"/>
      <c r="M328" s="260"/>
      <c r="N328" s="256"/>
      <c r="O328" s="260">
        <v>0</v>
      </c>
      <c r="P328" s="260">
        <v>0</v>
      </c>
      <c r="Q328" s="260">
        <v>0</v>
      </c>
      <c r="R328" s="260">
        <v>0</v>
      </c>
      <c r="S328" s="260"/>
      <c r="T328" s="260"/>
      <c r="U328" s="260"/>
      <c r="V328" s="260"/>
      <c r="W328" s="260"/>
      <c r="X328" s="260"/>
      <c r="Y328" s="372">
        <v>0</v>
      </c>
      <c r="Z328" s="372">
        <v>0</v>
      </c>
      <c r="AA328" s="372">
        <v>0</v>
      </c>
      <c r="AB328" s="372">
        <v>0</v>
      </c>
      <c r="AC328" s="372"/>
      <c r="AD328" s="372"/>
      <c r="AE328" s="372"/>
      <c r="AF328" s="372"/>
      <c r="AG328" s="372"/>
      <c r="AH328" s="372"/>
      <c r="AI328" s="372"/>
      <c r="AJ328" s="372"/>
      <c r="AK328" s="372"/>
      <c r="AL328" s="372"/>
      <c r="AM328" s="261">
        <f>SUM(Y328:AL328)</f>
        <v>0</v>
      </c>
    </row>
    <row r="329" spans="1:39" ht="15" outlineLevel="1">
      <c r="B329" s="259" t="s">
        <v>249</v>
      </c>
      <c r="C329" s="256" t="s">
        <v>163</v>
      </c>
      <c r="D329" s="260">
        <v>0</v>
      </c>
      <c r="E329" s="260">
        <v>0</v>
      </c>
      <c r="F329" s="260">
        <v>0</v>
      </c>
      <c r="G329" s="260">
        <v>0</v>
      </c>
      <c r="H329" s="260"/>
      <c r="I329" s="260"/>
      <c r="J329" s="260"/>
      <c r="K329" s="260"/>
      <c r="L329" s="260"/>
      <c r="M329" s="260"/>
      <c r="N329" s="256"/>
      <c r="O329" s="260">
        <v>0</v>
      </c>
      <c r="P329" s="260">
        <v>0</v>
      </c>
      <c r="Q329" s="260">
        <v>0</v>
      </c>
      <c r="R329" s="260">
        <v>0</v>
      </c>
      <c r="S329" s="260"/>
      <c r="T329" s="260"/>
      <c r="U329" s="260"/>
      <c r="V329" s="260"/>
      <c r="W329" s="260"/>
      <c r="X329" s="260"/>
      <c r="Y329" s="368">
        <v>0</v>
      </c>
      <c r="Z329" s="368">
        <v>0</v>
      </c>
      <c r="AA329" s="368">
        <v>0</v>
      </c>
      <c r="AB329" s="368">
        <v>0</v>
      </c>
      <c r="AC329" s="368">
        <f t="shared" ref="AC329:AL329" si="93">AC328</f>
        <v>0</v>
      </c>
      <c r="AD329" s="368">
        <f t="shared" si="93"/>
        <v>0</v>
      </c>
      <c r="AE329" s="368">
        <f t="shared" si="93"/>
        <v>0</v>
      </c>
      <c r="AF329" s="368">
        <f t="shared" si="93"/>
        <v>0</v>
      </c>
      <c r="AG329" s="368">
        <f t="shared" si="93"/>
        <v>0</v>
      </c>
      <c r="AH329" s="368">
        <f t="shared" si="93"/>
        <v>0</v>
      </c>
      <c r="AI329" s="368">
        <f t="shared" si="93"/>
        <v>0</v>
      </c>
      <c r="AJ329" s="368">
        <f t="shared" si="93"/>
        <v>0</v>
      </c>
      <c r="AK329" s="368">
        <f t="shared" si="93"/>
        <v>0</v>
      </c>
      <c r="AL329" s="368">
        <f t="shared" si="93"/>
        <v>0</v>
      </c>
      <c r="AM329" s="275"/>
    </row>
    <row r="330" spans="1:39" ht="15" outlineLevel="1">
      <c r="B330" s="279"/>
      <c r="C330" s="270"/>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376"/>
      <c r="Z330" s="377"/>
      <c r="AA330" s="377"/>
      <c r="AB330" s="377"/>
      <c r="AC330" s="377"/>
      <c r="AD330" s="377"/>
      <c r="AE330" s="377"/>
      <c r="AF330" s="377"/>
      <c r="AG330" s="377"/>
      <c r="AH330" s="377"/>
      <c r="AI330" s="377"/>
      <c r="AJ330" s="377"/>
      <c r="AK330" s="377"/>
      <c r="AL330" s="377"/>
      <c r="AM330" s="281"/>
    </row>
    <row r="331" spans="1:39" ht="15.75" outlineLevel="1">
      <c r="A331" s="460"/>
      <c r="B331" s="253" t="s">
        <v>10</v>
      </c>
      <c r="C331" s="254"/>
      <c r="D331" s="254"/>
      <c r="E331" s="254"/>
      <c r="F331" s="254"/>
      <c r="G331" s="254"/>
      <c r="H331" s="254"/>
      <c r="I331" s="254"/>
      <c r="J331" s="254"/>
      <c r="K331" s="254"/>
      <c r="L331" s="254"/>
      <c r="M331" s="254"/>
      <c r="N331" s="255"/>
      <c r="O331" s="254"/>
      <c r="P331" s="254"/>
      <c r="Q331" s="254"/>
      <c r="R331" s="254"/>
      <c r="S331" s="254"/>
      <c r="T331" s="254"/>
      <c r="U331" s="254"/>
      <c r="V331" s="254"/>
      <c r="W331" s="254"/>
      <c r="X331" s="254"/>
      <c r="Y331" s="371"/>
      <c r="Z331" s="371"/>
      <c r="AA331" s="371"/>
      <c r="AB331" s="371"/>
      <c r="AC331" s="371"/>
      <c r="AD331" s="371"/>
      <c r="AE331" s="371"/>
      <c r="AF331" s="371"/>
      <c r="AG331" s="371"/>
      <c r="AH331" s="371"/>
      <c r="AI331" s="371"/>
      <c r="AJ331" s="371"/>
      <c r="AK331" s="371"/>
      <c r="AL331" s="371"/>
      <c r="AM331" s="257"/>
    </row>
    <row r="332" spans="1:39" ht="15" outlineLevel="1">
      <c r="A332" s="459">
        <v>18</v>
      </c>
      <c r="B332" s="279" t="s">
        <v>11</v>
      </c>
      <c r="C332" s="256" t="s">
        <v>25</v>
      </c>
      <c r="D332" s="260">
        <v>0</v>
      </c>
      <c r="E332" s="260">
        <v>0</v>
      </c>
      <c r="F332" s="260">
        <v>0</v>
      </c>
      <c r="G332" s="260">
        <v>0</v>
      </c>
      <c r="H332" s="260"/>
      <c r="I332" s="260"/>
      <c r="J332" s="260"/>
      <c r="K332" s="260"/>
      <c r="L332" s="260"/>
      <c r="M332" s="260"/>
      <c r="N332" s="260">
        <v>12</v>
      </c>
      <c r="O332" s="260">
        <v>0</v>
      </c>
      <c r="P332" s="260">
        <v>0</v>
      </c>
      <c r="Q332" s="260">
        <v>0</v>
      </c>
      <c r="R332" s="260">
        <v>0</v>
      </c>
      <c r="S332" s="260"/>
      <c r="T332" s="260"/>
      <c r="U332" s="260"/>
      <c r="V332" s="260"/>
      <c r="W332" s="260"/>
      <c r="X332" s="260"/>
      <c r="Y332" s="383">
        <v>0</v>
      </c>
      <c r="Z332" s="372">
        <v>0</v>
      </c>
      <c r="AA332" s="372">
        <v>0</v>
      </c>
      <c r="AB332" s="372">
        <v>0</v>
      </c>
      <c r="AC332" s="372"/>
      <c r="AD332" s="372"/>
      <c r="AE332" s="372"/>
      <c r="AF332" s="372"/>
      <c r="AG332" s="372"/>
      <c r="AH332" s="372"/>
      <c r="AI332" s="372"/>
      <c r="AJ332" s="372"/>
      <c r="AK332" s="372"/>
      <c r="AL332" s="372"/>
      <c r="AM332" s="261">
        <f>SUM(Y332:AL332)</f>
        <v>0</v>
      </c>
    </row>
    <row r="333" spans="1:39" ht="15" outlineLevel="1">
      <c r="B333" s="259" t="s">
        <v>249</v>
      </c>
      <c r="C333" s="256" t="s">
        <v>163</v>
      </c>
      <c r="D333" s="260">
        <v>0</v>
      </c>
      <c r="E333" s="260">
        <v>0</v>
      </c>
      <c r="F333" s="260">
        <v>0</v>
      </c>
      <c r="G333" s="260">
        <v>0</v>
      </c>
      <c r="H333" s="260"/>
      <c r="I333" s="260"/>
      <c r="J333" s="260"/>
      <c r="K333" s="260"/>
      <c r="L333" s="260"/>
      <c r="M333" s="260"/>
      <c r="N333" s="260">
        <v>12</v>
      </c>
      <c r="O333" s="260">
        <v>0</v>
      </c>
      <c r="P333" s="260">
        <v>0</v>
      </c>
      <c r="Q333" s="260">
        <v>0</v>
      </c>
      <c r="R333" s="260">
        <v>0</v>
      </c>
      <c r="S333" s="260"/>
      <c r="T333" s="260"/>
      <c r="U333" s="260"/>
      <c r="V333" s="260"/>
      <c r="W333" s="260"/>
      <c r="X333" s="260"/>
      <c r="Y333" s="368">
        <v>0</v>
      </c>
      <c r="Z333" s="368">
        <v>0</v>
      </c>
      <c r="AA333" s="368">
        <v>0</v>
      </c>
      <c r="AB333" s="368">
        <v>0</v>
      </c>
      <c r="AC333" s="368">
        <f t="shared" ref="AC333:AL333" si="94">AC332</f>
        <v>0</v>
      </c>
      <c r="AD333" s="368">
        <f t="shared" si="94"/>
        <v>0</v>
      </c>
      <c r="AE333" s="368">
        <f t="shared" si="94"/>
        <v>0</v>
      </c>
      <c r="AF333" s="368">
        <f t="shared" si="94"/>
        <v>0</v>
      </c>
      <c r="AG333" s="368">
        <f t="shared" si="94"/>
        <v>0</v>
      </c>
      <c r="AH333" s="368">
        <f t="shared" si="94"/>
        <v>0</v>
      </c>
      <c r="AI333" s="368">
        <f t="shared" si="94"/>
        <v>0</v>
      </c>
      <c r="AJ333" s="368">
        <f t="shared" si="94"/>
        <v>0</v>
      </c>
      <c r="AK333" s="368">
        <f t="shared" si="94"/>
        <v>0</v>
      </c>
      <c r="AL333" s="368">
        <f t="shared" si="94"/>
        <v>0</v>
      </c>
      <c r="AM333" s="262"/>
    </row>
    <row r="334" spans="1:39" ht="15" outlineLevel="1">
      <c r="B334" s="279"/>
      <c r="C334" s="270"/>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369"/>
      <c r="Z334" s="378"/>
      <c r="AA334" s="378"/>
      <c r="AB334" s="378"/>
      <c r="AC334" s="378"/>
      <c r="AD334" s="378"/>
      <c r="AE334" s="378"/>
      <c r="AF334" s="378"/>
      <c r="AG334" s="378"/>
      <c r="AH334" s="378"/>
      <c r="AI334" s="378"/>
      <c r="AJ334" s="378"/>
      <c r="AK334" s="378"/>
      <c r="AL334" s="378"/>
      <c r="AM334" s="271"/>
    </row>
    <row r="335" spans="1:39" ht="15" outlineLevel="1">
      <c r="A335" s="459">
        <v>19</v>
      </c>
      <c r="B335" s="279" t="s">
        <v>12</v>
      </c>
      <c r="C335" s="256" t="s">
        <v>25</v>
      </c>
      <c r="D335" s="260">
        <v>0</v>
      </c>
      <c r="E335" s="260">
        <v>0</v>
      </c>
      <c r="F335" s="260">
        <v>0</v>
      </c>
      <c r="G335" s="260">
        <v>0</v>
      </c>
      <c r="H335" s="260"/>
      <c r="I335" s="260"/>
      <c r="J335" s="260"/>
      <c r="K335" s="260"/>
      <c r="L335" s="260"/>
      <c r="M335" s="260"/>
      <c r="N335" s="260">
        <v>12</v>
      </c>
      <c r="O335" s="260">
        <v>0</v>
      </c>
      <c r="P335" s="260">
        <v>0</v>
      </c>
      <c r="Q335" s="260">
        <v>0</v>
      </c>
      <c r="R335" s="260">
        <v>0</v>
      </c>
      <c r="S335" s="260"/>
      <c r="T335" s="260"/>
      <c r="U335" s="260"/>
      <c r="V335" s="260"/>
      <c r="W335" s="260"/>
      <c r="X335" s="260"/>
      <c r="Y335" s="367">
        <v>0</v>
      </c>
      <c r="Z335" s="372">
        <v>0</v>
      </c>
      <c r="AA335" s="372">
        <v>0</v>
      </c>
      <c r="AB335" s="372">
        <v>0</v>
      </c>
      <c r="AC335" s="372"/>
      <c r="AD335" s="372"/>
      <c r="AE335" s="372"/>
      <c r="AF335" s="372"/>
      <c r="AG335" s="372"/>
      <c r="AH335" s="372"/>
      <c r="AI335" s="372"/>
      <c r="AJ335" s="372"/>
      <c r="AK335" s="372"/>
      <c r="AL335" s="372"/>
      <c r="AM335" s="261">
        <f>SUM(Y335:AL335)</f>
        <v>0</v>
      </c>
    </row>
    <row r="336" spans="1:39" ht="15" outlineLevel="1">
      <c r="B336" s="259" t="s">
        <v>249</v>
      </c>
      <c r="C336" s="256" t="s">
        <v>163</v>
      </c>
      <c r="D336" s="260">
        <v>0</v>
      </c>
      <c r="E336" s="260">
        <v>0</v>
      </c>
      <c r="F336" s="260">
        <v>0</v>
      </c>
      <c r="G336" s="260">
        <v>0</v>
      </c>
      <c r="H336" s="260"/>
      <c r="I336" s="260"/>
      <c r="J336" s="260"/>
      <c r="K336" s="260"/>
      <c r="L336" s="260"/>
      <c r="M336" s="260"/>
      <c r="N336" s="260">
        <v>12</v>
      </c>
      <c r="O336" s="260">
        <v>0</v>
      </c>
      <c r="P336" s="260">
        <v>0</v>
      </c>
      <c r="Q336" s="260">
        <v>0</v>
      </c>
      <c r="R336" s="260">
        <v>0</v>
      </c>
      <c r="S336" s="260"/>
      <c r="T336" s="260"/>
      <c r="U336" s="260"/>
      <c r="V336" s="260"/>
      <c r="W336" s="260"/>
      <c r="X336" s="260"/>
      <c r="Y336" s="368">
        <v>0</v>
      </c>
      <c r="Z336" s="368">
        <v>0</v>
      </c>
      <c r="AA336" s="368">
        <v>0</v>
      </c>
      <c r="AB336" s="368">
        <v>0</v>
      </c>
      <c r="AC336" s="368">
        <f t="shared" ref="AC336:AL336" si="95">AC335</f>
        <v>0</v>
      </c>
      <c r="AD336" s="368">
        <f t="shared" si="95"/>
        <v>0</v>
      </c>
      <c r="AE336" s="368">
        <f t="shared" si="95"/>
        <v>0</v>
      </c>
      <c r="AF336" s="368">
        <f t="shared" si="95"/>
        <v>0</v>
      </c>
      <c r="AG336" s="368">
        <f t="shared" si="95"/>
        <v>0</v>
      </c>
      <c r="AH336" s="368">
        <f t="shared" si="95"/>
        <v>0</v>
      </c>
      <c r="AI336" s="368">
        <f t="shared" si="95"/>
        <v>0</v>
      </c>
      <c r="AJ336" s="368">
        <f t="shared" si="95"/>
        <v>0</v>
      </c>
      <c r="AK336" s="368">
        <f t="shared" si="95"/>
        <v>0</v>
      </c>
      <c r="AL336" s="368">
        <f t="shared" si="95"/>
        <v>0</v>
      </c>
      <c r="AM336" s="262"/>
    </row>
    <row r="337" spans="1:39" ht="15" outlineLevel="1">
      <c r="B337" s="279"/>
      <c r="C337" s="270"/>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379"/>
      <c r="Z337" s="379"/>
      <c r="AA337" s="369"/>
      <c r="AB337" s="369"/>
      <c r="AC337" s="369"/>
      <c r="AD337" s="369"/>
      <c r="AE337" s="369"/>
      <c r="AF337" s="369"/>
      <c r="AG337" s="369"/>
      <c r="AH337" s="369"/>
      <c r="AI337" s="369"/>
      <c r="AJ337" s="369"/>
      <c r="AK337" s="369"/>
      <c r="AL337" s="369"/>
      <c r="AM337" s="271"/>
    </row>
    <row r="338" spans="1:39" ht="15" outlineLevel="1">
      <c r="A338" s="459">
        <v>20</v>
      </c>
      <c r="B338" s="279" t="s">
        <v>13</v>
      </c>
      <c r="C338" s="256" t="s">
        <v>25</v>
      </c>
      <c r="D338" s="260">
        <v>0</v>
      </c>
      <c r="E338" s="260">
        <v>0</v>
      </c>
      <c r="F338" s="260">
        <v>0</v>
      </c>
      <c r="G338" s="260">
        <v>0</v>
      </c>
      <c r="H338" s="260"/>
      <c r="I338" s="260"/>
      <c r="J338" s="260"/>
      <c r="K338" s="260"/>
      <c r="L338" s="260"/>
      <c r="M338" s="260"/>
      <c r="N338" s="260">
        <v>12</v>
      </c>
      <c r="O338" s="260">
        <v>0</v>
      </c>
      <c r="P338" s="260">
        <v>0</v>
      </c>
      <c r="Q338" s="260">
        <v>0</v>
      </c>
      <c r="R338" s="260">
        <v>0</v>
      </c>
      <c r="S338" s="260"/>
      <c r="T338" s="260"/>
      <c r="U338" s="260"/>
      <c r="V338" s="260"/>
      <c r="W338" s="260"/>
      <c r="X338" s="260"/>
      <c r="Y338" s="367">
        <v>0</v>
      </c>
      <c r="Z338" s="372">
        <v>0</v>
      </c>
      <c r="AA338" s="372">
        <v>0</v>
      </c>
      <c r="AB338" s="372">
        <v>0</v>
      </c>
      <c r="AC338" s="420"/>
      <c r="AD338" s="372"/>
      <c r="AE338" s="372"/>
      <c r="AF338" s="372"/>
      <c r="AG338" s="372"/>
      <c r="AH338" s="372"/>
      <c r="AI338" s="372"/>
      <c r="AJ338" s="372"/>
      <c r="AK338" s="372"/>
      <c r="AL338" s="372"/>
      <c r="AM338" s="261">
        <f>SUM(Y338:AL338)</f>
        <v>0</v>
      </c>
    </row>
    <row r="339" spans="1:39" ht="15" outlineLevel="1">
      <c r="B339" s="259" t="s">
        <v>249</v>
      </c>
      <c r="C339" s="256" t="s">
        <v>163</v>
      </c>
      <c r="D339" s="260">
        <v>0</v>
      </c>
      <c r="E339" s="260">
        <v>0</v>
      </c>
      <c r="F339" s="260">
        <v>0</v>
      </c>
      <c r="G339" s="260">
        <v>0</v>
      </c>
      <c r="H339" s="260"/>
      <c r="I339" s="260"/>
      <c r="J339" s="260"/>
      <c r="K339" s="260"/>
      <c r="L339" s="260"/>
      <c r="M339" s="260"/>
      <c r="N339" s="260">
        <v>12</v>
      </c>
      <c r="O339" s="260">
        <v>0</v>
      </c>
      <c r="P339" s="260">
        <v>0</v>
      </c>
      <c r="Q339" s="260">
        <v>0</v>
      </c>
      <c r="R339" s="260">
        <v>0</v>
      </c>
      <c r="S339" s="260"/>
      <c r="T339" s="260"/>
      <c r="U339" s="260"/>
      <c r="V339" s="260"/>
      <c r="W339" s="260"/>
      <c r="X339" s="260"/>
      <c r="Y339" s="368">
        <v>0</v>
      </c>
      <c r="Z339" s="368">
        <v>0</v>
      </c>
      <c r="AA339" s="368">
        <v>0</v>
      </c>
      <c r="AB339" s="368">
        <v>0</v>
      </c>
      <c r="AC339" s="368">
        <f t="shared" ref="AC339:AL339" si="96">AC338</f>
        <v>0</v>
      </c>
      <c r="AD339" s="368">
        <f t="shared" si="96"/>
        <v>0</v>
      </c>
      <c r="AE339" s="368">
        <f t="shared" si="96"/>
        <v>0</v>
      </c>
      <c r="AF339" s="368">
        <f t="shared" si="96"/>
        <v>0</v>
      </c>
      <c r="AG339" s="368">
        <f t="shared" si="96"/>
        <v>0</v>
      </c>
      <c r="AH339" s="368">
        <f t="shared" si="96"/>
        <v>0</v>
      </c>
      <c r="AI339" s="368">
        <f t="shared" si="96"/>
        <v>0</v>
      </c>
      <c r="AJ339" s="368">
        <f t="shared" si="96"/>
        <v>0</v>
      </c>
      <c r="AK339" s="368">
        <f t="shared" si="96"/>
        <v>0</v>
      </c>
      <c r="AL339" s="368">
        <f t="shared" si="96"/>
        <v>0</v>
      </c>
      <c r="AM339" s="271"/>
    </row>
    <row r="340" spans="1:39" ht="15" outlineLevel="1">
      <c r="B340" s="279"/>
      <c r="C340" s="270"/>
      <c r="D340" s="256"/>
      <c r="E340" s="256"/>
      <c r="F340" s="256"/>
      <c r="G340" s="256"/>
      <c r="H340" s="256"/>
      <c r="I340" s="256"/>
      <c r="J340" s="256"/>
      <c r="K340" s="256"/>
      <c r="L340" s="256"/>
      <c r="M340" s="256"/>
      <c r="N340" s="282"/>
      <c r="O340" s="256"/>
      <c r="P340" s="256"/>
      <c r="Q340" s="256"/>
      <c r="R340" s="256"/>
      <c r="S340" s="256"/>
      <c r="T340" s="256"/>
      <c r="U340" s="256"/>
      <c r="V340" s="256"/>
      <c r="W340" s="256"/>
      <c r="X340" s="256"/>
      <c r="Y340" s="369"/>
      <c r="Z340" s="369"/>
      <c r="AA340" s="369"/>
      <c r="AB340" s="369"/>
      <c r="AC340" s="369"/>
      <c r="AD340" s="369"/>
      <c r="AE340" s="369"/>
      <c r="AF340" s="369"/>
      <c r="AG340" s="369"/>
      <c r="AH340" s="369"/>
      <c r="AI340" s="369"/>
      <c r="AJ340" s="369"/>
      <c r="AK340" s="369"/>
      <c r="AL340" s="369"/>
      <c r="AM340" s="271"/>
    </row>
    <row r="341" spans="1:39" ht="15" outlineLevel="1">
      <c r="A341" s="459">
        <v>21</v>
      </c>
      <c r="B341" s="279" t="s">
        <v>22</v>
      </c>
      <c r="C341" s="256" t="s">
        <v>25</v>
      </c>
      <c r="D341" s="260">
        <v>0</v>
      </c>
      <c r="E341" s="260">
        <v>0</v>
      </c>
      <c r="F341" s="260">
        <v>0</v>
      </c>
      <c r="G341" s="260">
        <v>0</v>
      </c>
      <c r="H341" s="260"/>
      <c r="I341" s="260"/>
      <c r="J341" s="260"/>
      <c r="K341" s="260"/>
      <c r="L341" s="260"/>
      <c r="M341" s="260"/>
      <c r="N341" s="260">
        <v>12</v>
      </c>
      <c r="O341" s="260">
        <v>0</v>
      </c>
      <c r="P341" s="260">
        <v>0</v>
      </c>
      <c r="Q341" s="260">
        <v>0</v>
      </c>
      <c r="R341" s="260">
        <v>0</v>
      </c>
      <c r="S341" s="260"/>
      <c r="T341" s="260"/>
      <c r="U341" s="260"/>
      <c r="V341" s="260"/>
      <c r="W341" s="260"/>
      <c r="X341" s="260"/>
      <c r="Y341" s="367">
        <v>0</v>
      </c>
      <c r="Z341" s="372">
        <v>0</v>
      </c>
      <c r="AA341" s="372">
        <v>0</v>
      </c>
      <c r="AB341" s="372">
        <v>0</v>
      </c>
      <c r="AC341" s="372"/>
      <c r="AD341" s="372"/>
      <c r="AE341" s="372"/>
      <c r="AF341" s="372"/>
      <c r="AG341" s="372"/>
      <c r="AH341" s="372"/>
      <c r="AI341" s="372"/>
      <c r="AJ341" s="372"/>
      <c r="AK341" s="372"/>
      <c r="AL341" s="372"/>
      <c r="AM341" s="261">
        <f>SUM(Y341:AL341)</f>
        <v>0</v>
      </c>
    </row>
    <row r="342" spans="1:39" ht="15" outlineLevel="1">
      <c r="B342" s="259" t="s">
        <v>249</v>
      </c>
      <c r="C342" s="256" t="s">
        <v>163</v>
      </c>
      <c r="D342" s="260">
        <v>0</v>
      </c>
      <c r="E342" s="260">
        <v>0</v>
      </c>
      <c r="F342" s="260">
        <v>0</v>
      </c>
      <c r="G342" s="260">
        <v>0</v>
      </c>
      <c r="H342" s="260"/>
      <c r="I342" s="260"/>
      <c r="J342" s="260"/>
      <c r="K342" s="260"/>
      <c r="L342" s="260"/>
      <c r="M342" s="260"/>
      <c r="N342" s="260">
        <v>12</v>
      </c>
      <c r="O342" s="260">
        <v>0</v>
      </c>
      <c r="P342" s="260">
        <v>0</v>
      </c>
      <c r="Q342" s="260">
        <v>0</v>
      </c>
      <c r="R342" s="260">
        <v>0</v>
      </c>
      <c r="S342" s="260"/>
      <c r="T342" s="260"/>
      <c r="U342" s="260"/>
      <c r="V342" s="260"/>
      <c r="W342" s="260"/>
      <c r="X342" s="260"/>
      <c r="Y342" s="368">
        <v>0</v>
      </c>
      <c r="Z342" s="368">
        <v>0</v>
      </c>
      <c r="AA342" s="368">
        <v>0</v>
      </c>
      <c r="AB342" s="368">
        <v>0</v>
      </c>
      <c r="AC342" s="368">
        <f t="shared" ref="AC342:AL342" si="97">AC341</f>
        <v>0</v>
      </c>
      <c r="AD342" s="368">
        <f t="shared" si="97"/>
        <v>0</v>
      </c>
      <c r="AE342" s="368">
        <f t="shared" si="97"/>
        <v>0</v>
      </c>
      <c r="AF342" s="368">
        <f t="shared" si="97"/>
        <v>0</v>
      </c>
      <c r="AG342" s="368">
        <f t="shared" si="97"/>
        <v>0</v>
      </c>
      <c r="AH342" s="368">
        <f t="shared" si="97"/>
        <v>0</v>
      </c>
      <c r="AI342" s="368">
        <f t="shared" si="97"/>
        <v>0</v>
      </c>
      <c r="AJ342" s="368">
        <f t="shared" si="97"/>
        <v>0</v>
      </c>
      <c r="AK342" s="368">
        <f t="shared" si="97"/>
        <v>0</v>
      </c>
      <c r="AL342" s="368">
        <f t="shared" si="97"/>
        <v>0</v>
      </c>
      <c r="AM342" s="262"/>
    </row>
    <row r="343" spans="1:39" ht="15" outlineLevel="1">
      <c r="B343" s="279"/>
      <c r="C343" s="270"/>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379"/>
      <c r="Z343" s="369"/>
      <c r="AA343" s="369"/>
      <c r="AB343" s="369"/>
      <c r="AC343" s="369"/>
      <c r="AD343" s="369"/>
      <c r="AE343" s="369"/>
      <c r="AF343" s="369"/>
      <c r="AG343" s="369"/>
      <c r="AH343" s="369"/>
      <c r="AI343" s="369"/>
      <c r="AJ343" s="369"/>
      <c r="AK343" s="369"/>
      <c r="AL343" s="369"/>
      <c r="AM343" s="271"/>
    </row>
    <row r="344" spans="1:39" ht="15" outlineLevel="1">
      <c r="A344" s="459">
        <v>22</v>
      </c>
      <c r="B344" s="279" t="s">
        <v>9</v>
      </c>
      <c r="C344" s="256" t="s">
        <v>25</v>
      </c>
      <c r="D344" s="260">
        <v>0</v>
      </c>
      <c r="E344" s="260">
        <v>0</v>
      </c>
      <c r="F344" s="260">
        <v>0</v>
      </c>
      <c r="G344" s="260">
        <v>0</v>
      </c>
      <c r="H344" s="260"/>
      <c r="I344" s="260"/>
      <c r="J344" s="260"/>
      <c r="K344" s="260"/>
      <c r="L344" s="260"/>
      <c r="M344" s="260"/>
      <c r="N344" s="256"/>
      <c r="O344" s="260">
        <v>0</v>
      </c>
      <c r="P344" s="260">
        <v>0</v>
      </c>
      <c r="Q344" s="260">
        <v>0</v>
      </c>
      <c r="R344" s="260">
        <v>0</v>
      </c>
      <c r="S344" s="260"/>
      <c r="T344" s="260"/>
      <c r="U344" s="260"/>
      <c r="V344" s="260"/>
      <c r="W344" s="260"/>
      <c r="X344" s="260"/>
      <c r="Y344" s="367">
        <v>0</v>
      </c>
      <c r="Z344" s="372">
        <v>0</v>
      </c>
      <c r="AA344" s="372">
        <v>0</v>
      </c>
      <c r="AB344" s="372">
        <v>0</v>
      </c>
      <c r="AC344" s="372"/>
      <c r="AD344" s="372"/>
      <c r="AE344" s="372"/>
      <c r="AF344" s="372"/>
      <c r="AG344" s="372"/>
      <c r="AH344" s="372"/>
      <c r="AI344" s="372"/>
      <c r="AJ344" s="372"/>
      <c r="AK344" s="372"/>
      <c r="AL344" s="372"/>
      <c r="AM344" s="261">
        <f>SUM(Y344:AL344)</f>
        <v>0</v>
      </c>
    </row>
    <row r="345" spans="1:39" ht="15" outlineLevel="1">
      <c r="B345" s="259" t="s">
        <v>249</v>
      </c>
      <c r="C345" s="256" t="s">
        <v>163</v>
      </c>
      <c r="D345" s="260">
        <v>0</v>
      </c>
      <c r="E345" s="260">
        <v>0</v>
      </c>
      <c r="F345" s="260">
        <v>0</v>
      </c>
      <c r="G345" s="260">
        <v>0</v>
      </c>
      <c r="H345" s="260"/>
      <c r="I345" s="260"/>
      <c r="J345" s="260"/>
      <c r="K345" s="260"/>
      <c r="L345" s="260"/>
      <c r="M345" s="260"/>
      <c r="N345" s="256"/>
      <c r="O345" s="260">
        <v>0</v>
      </c>
      <c r="P345" s="260">
        <v>0</v>
      </c>
      <c r="Q345" s="260">
        <v>0</v>
      </c>
      <c r="R345" s="260">
        <v>0</v>
      </c>
      <c r="S345" s="260"/>
      <c r="T345" s="260"/>
      <c r="U345" s="260"/>
      <c r="V345" s="260"/>
      <c r="W345" s="260"/>
      <c r="X345" s="260"/>
      <c r="Y345" s="368">
        <v>0</v>
      </c>
      <c r="Z345" s="368">
        <v>0</v>
      </c>
      <c r="AA345" s="368">
        <v>0</v>
      </c>
      <c r="AB345" s="368">
        <v>0</v>
      </c>
      <c r="AC345" s="368">
        <f t="shared" ref="AC345:AL345" si="98">AC344</f>
        <v>0</v>
      </c>
      <c r="AD345" s="368">
        <f t="shared" si="98"/>
        <v>0</v>
      </c>
      <c r="AE345" s="368">
        <f t="shared" si="98"/>
        <v>0</v>
      </c>
      <c r="AF345" s="368">
        <f t="shared" si="98"/>
        <v>0</v>
      </c>
      <c r="AG345" s="368">
        <f t="shared" si="98"/>
        <v>0</v>
      </c>
      <c r="AH345" s="368">
        <f t="shared" si="98"/>
        <v>0</v>
      </c>
      <c r="AI345" s="368">
        <f t="shared" si="98"/>
        <v>0</v>
      </c>
      <c r="AJ345" s="368">
        <f t="shared" si="98"/>
        <v>0</v>
      </c>
      <c r="AK345" s="368">
        <f t="shared" si="98"/>
        <v>0</v>
      </c>
      <c r="AL345" s="368">
        <f t="shared" si="98"/>
        <v>0</v>
      </c>
      <c r="AM345" s="271"/>
    </row>
    <row r="346" spans="1:39" ht="15" outlineLevel="1">
      <c r="B346" s="279"/>
      <c r="C346" s="270"/>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369"/>
      <c r="Z346" s="369"/>
      <c r="AA346" s="369"/>
      <c r="AB346" s="369"/>
      <c r="AC346" s="369"/>
      <c r="AD346" s="369"/>
      <c r="AE346" s="369"/>
      <c r="AF346" s="369"/>
      <c r="AG346" s="369"/>
      <c r="AH346" s="369"/>
      <c r="AI346" s="369"/>
      <c r="AJ346" s="369"/>
      <c r="AK346" s="369"/>
      <c r="AL346" s="369"/>
      <c r="AM346" s="271"/>
    </row>
    <row r="347" spans="1:39" ht="15.75" outlineLevel="1">
      <c r="A347" s="460"/>
      <c r="B347" s="253" t="s">
        <v>14</v>
      </c>
      <c r="C347" s="254"/>
      <c r="D347" s="255"/>
      <c r="E347" s="255"/>
      <c r="F347" s="255"/>
      <c r="G347" s="255"/>
      <c r="H347" s="255"/>
      <c r="I347" s="255"/>
      <c r="J347" s="255"/>
      <c r="K347" s="255"/>
      <c r="L347" s="255"/>
      <c r="M347" s="255"/>
      <c r="N347" s="255"/>
      <c r="O347" s="255"/>
      <c r="P347" s="254"/>
      <c r="Q347" s="254"/>
      <c r="R347" s="254"/>
      <c r="S347" s="254"/>
      <c r="T347" s="254"/>
      <c r="U347" s="254"/>
      <c r="V347" s="254"/>
      <c r="W347" s="254"/>
      <c r="X347" s="254"/>
      <c r="Y347" s="371"/>
      <c r="Z347" s="371"/>
      <c r="AA347" s="371"/>
      <c r="AB347" s="371"/>
      <c r="AC347" s="371"/>
      <c r="AD347" s="371"/>
      <c r="AE347" s="371"/>
      <c r="AF347" s="371"/>
      <c r="AG347" s="371"/>
      <c r="AH347" s="371"/>
      <c r="AI347" s="371"/>
      <c r="AJ347" s="371"/>
      <c r="AK347" s="371"/>
      <c r="AL347" s="371"/>
      <c r="AM347" s="257"/>
    </row>
    <row r="348" spans="1:39" ht="15" outlineLevel="1">
      <c r="A348" s="459">
        <v>23</v>
      </c>
      <c r="B348" s="279" t="s">
        <v>14</v>
      </c>
      <c r="C348" s="256" t="s">
        <v>25</v>
      </c>
      <c r="D348" s="260">
        <v>189719.18599999999</v>
      </c>
      <c r="E348" s="260">
        <v>182959.491676331</v>
      </c>
      <c r="F348" s="260">
        <v>182344.97434234599</v>
      </c>
      <c r="G348" s="260">
        <v>160435.04052543599</v>
      </c>
      <c r="H348" s="260">
        <v>151938.14679908799</v>
      </c>
      <c r="I348" s="260"/>
      <c r="J348" s="260"/>
      <c r="K348" s="260"/>
      <c r="L348" s="260"/>
      <c r="M348" s="260"/>
      <c r="N348" s="256"/>
      <c r="O348" s="260">
        <v>15.093999999999999</v>
      </c>
      <c r="P348" s="260">
        <v>14.742388164999999</v>
      </c>
      <c r="Q348" s="260">
        <v>14.710466212</v>
      </c>
      <c r="R348" s="260">
        <v>13.572326519000001</v>
      </c>
      <c r="S348" s="260">
        <v>13.130944309</v>
      </c>
      <c r="T348" s="260"/>
      <c r="U348" s="260"/>
      <c r="V348" s="260"/>
      <c r="W348" s="260"/>
      <c r="X348" s="260"/>
      <c r="Y348" s="421">
        <v>1</v>
      </c>
      <c r="Z348" s="367">
        <v>0</v>
      </c>
      <c r="AA348" s="367">
        <v>0</v>
      </c>
      <c r="AB348" s="367">
        <v>0</v>
      </c>
      <c r="AC348" s="367"/>
      <c r="AD348" s="367"/>
      <c r="AE348" s="367"/>
      <c r="AF348" s="367"/>
      <c r="AG348" s="367"/>
      <c r="AH348" s="367"/>
      <c r="AI348" s="367"/>
      <c r="AJ348" s="367"/>
      <c r="AK348" s="367"/>
      <c r="AL348" s="367"/>
      <c r="AM348" s="261">
        <f>SUM(Y348:AL348)</f>
        <v>1</v>
      </c>
    </row>
    <row r="349" spans="1:39" ht="15" outlineLevel="1">
      <c r="B349" s="259" t="s">
        <v>249</v>
      </c>
      <c r="C349" s="256" t="s">
        <v>163</v>
      </c>
      <c r="D349" s="260">
        <v>49242.865389999999</v>
      </c>
      <c r="E349" s="260">
        <v>48069.18118</v>
      </c>
      <c r="F349" s="260">
        <v>47962.482600000003</v>
      </c>
      <c r="G349" s="260">
        <v>44217.440849999999</v>
      </c>
      <c r="H349" s="260">
        <v>42771.714370000002</v>
      </c>
      <c r="I349" s="260"/>
      <c r="J349" s="260"/>
      <c r="K349" s="260"/>
      <c r="L349" s="260"/>
      <c r="M349" s="260"/>
      <c r="N349" s="419"/>
      <c r="O349" s="260">
        <v>8.7780000000000005</v>
      </c>
      <c r="P349" s="260">
        <v>8.7180035280000006</v>
      </c>
      <c r="Q349" s="260">
        <v>8.7125244120000005</v>
      </c>
      <c r="R349" s="260">
        <v>8.5178330639999995</v>
      </c>
      <c r="S349" s="260">
        <v>8.4424038540000002</v>
      </c>
      <c r="T349" s="260"/>
      <c r="U349" s="260"/>
      <c r="V349" s="260"/>
      <c r="W349" s="260"/>
      <c r="X349" s="260"/>
      <c r="Y349" s="368">
        <v>1</v>
      </c>
      <c r="Z349" s="368">
        <v>0</v>
      </c>
      <c r="AA349" s="368">
        <v>0</v>
      </c>
      <c r="AB349" s="368">
        <v>0</v>
      </c>
      <c r="AC349" s="368">
        <f t="shared" ref="AC349:AL349" si="99">AC348</f>
        <v>0</v>
      </c>
      <c r="AD349" s="368">
        <f t="shared" si="99"/>
        <v>0</v>
      </c>
      <c r="AE349" s="368">
        <f t="shared" si="99"/>
        <v>0</v>
      </c>
      <c r="AF349" s="368">
        <f t="shared" si="99"/>
        <v>0</v>
      </c>
      <c r="AG349" s="368">
        <f t="shared" si="99"/>
        <v>0</v>
      </c>
      <c r="AH349" s="368">
        <f t="shared" si="99"/>
        <v>0</v>
      </c>
      <c r="AI349" s="368">
        <f t="shared" si="99"/>
        <v>0</v>
      </c>
      <c r="AJ349" s="368">
        <f t="shared" si="99"/>
        <v>0</v>
      </c>
      <c r="AK349" s="368">
        <f t="shared" si="99"/>
        <v>0</v>
      </c>
      <c r="AL349" s="368">
        <f t="shared" si="99"/>
        <v>0</v>
      </c>
      <c r="AM349" s="262"/>
    </row>
    <row r="350" spans="1:39" ht="15" outlineLevel="1">
      <c r="B350" s="279"/>
      <c r="C350" s="270"/>
      <c r="D350" s="256"/>
      <c r="E350" s="256"/>
      <c r="F350" s="256"/>
      <c r="G350" s="256"/>
      <c r="H350" s="256"/>
      <c r="I350" s="256"/>
      <c r="J350" s="256"/>
      <c r="K350" s="256"/>
      <c r="L350" s="256"/>
      <c r="M350" s="256"/>
      <c r="N350" s="256"/>
      <c r="O350" s="256"/>
      <c r="P350" s="256"/>
      <c r="Q350" s="256"/>
      <c r="R350" s="256"/>
      <c r="S350" s="256"/>
      <c r="T350" s="256"/>
      <c r="U350" s="256"/>
      <c r="V350" s="256"/>
      <c r="W350" s="256"/>
      <c r="X350" s="256"/>
      <c r="Y350" s="369"/>
      <c r="Z350" s="369"/>
      <c r="AA350" s="369"/>
      <c r="AB350" s="369"/>
      <c r="AC350" s="369"/>
      <c r="AD350" s="369"/>
      <c r="AE350" s="369"/>
      <c r="AF350" s="369"/>
      <c r="AG350" s="369"/>
      <c r="AH350" s="369"/>
      <c r="AI350" s="369"/>
      <c r="AJ350" s="369"/>
      <c r="AK350" s="369"/>
      <c r="AL350" s="369"/>
      <c r="AM350" s="271"/>
    </row>
    <row r="351" spans="1:39" s="258" customFormat="1" ht="15.75" outlineLevel="1">
      <c r="A351" s="460"/>
      <c r="B351" s="253" t="s">
        <v>486</v>
      </c>
      <c r="C351" s="254"/>
      <c r="D351" s="255"/>
      <c r="E351" s="255"/>
      <c r="F351" s="255"/>
      <c r="G351" s="255"/>
      <c r="H351" s="255"/>
      <c r="I351" s="255"/>
      <c r="J351" s="255"/>
      <c r="K351" s="255"/>
      <c r="L351" s="255"/>
      <c r="M351" s="255"/>
      <c r="N351" s="255"/>
      <c r="O351" s="255"/>
      <c r="P351" s="254"/>
      <c r="Q351" s="254"/>
      <c r="R351" s="254"/>
      <c r="S351" s="254"/>
      <c r="T351" s="254"/>
      <c r="U351" s="254"/>
      <c r="V351" s="254"/>
      <c r="W351" s="254"/>
      <c r="X351" s="254"/>
      <c r="Y351" s="371"/>
      <c r="Z351" s="371"/>
      <c r="AA351" s="371"/>
      <c r="AB351" s="371"/>
      <c r="AC351" s="371"/>
      <c r="AD351" s="371"/>
      <c r="AE351" s="371"/>
      <c r="AF351" s="371"/>
      <c r="AG351" s="371"/>
      <c r="AH351" s="371"/>
      <c r="AI351" s="371"/>
      <c r="AJ351" s="371"/>
      <c r="AK351" s="371"/>
      <c r="AL351" s="371"/>
      <c r="AM351" s="257"/>
    </row>
    <row r="352" spans="1:39" s="248" customFormat="1" ht="15" outlineLevel="1">
      <c r="A352" s="459">
        <v>24</v>
      </c>
      <c r="B352" s="279" t="s">
        <v>14</v>
      </c>
      <c r="C352" s="256" t="s">
        <v>25</v>
      </c>
      <c r="D352" s="260"/>
      <c r="E352" s="260"/>
      <c r="F352" s="260"/>
      <c r="G352" s="260"/>
      <c r="H352" s="260"/>
      <c r="I352" s="260"/>
      <c r="J352" s="260"/>
      <c r="K352" s="260"/>
      <c r="L352" s="260"/>
      <c r="M352" s="260"/>
      <c r="N352" s="256"/>
      <c r="O352" s="260"/>
      <c r="P352" s="260"/>
      <c r="Q352" s="260"/>
      <c r="R352" s="260"/>
      <c r="S352" s="260"/>
      <c r="T352" s="260"/>
      <c r="U352" s="260"/>
      <c r="V352" s="260"/>
      <c r="W352" s="260"/>
      <c r="X352" s="260"/>
      <c r="Y352" s="367"/>
      <c r="Z352" s="367"/>
      <c r="AA352" s="367"/>
      <c r="AB352" s="367"/>
      <c r="AC352" s="367"/>
      <c r="AD352" s="367"/>
      <c r="AE352" s="367"/>
      <c r="AF352" s="367"/>
      <c r="AG352" s="367"/>
      <c r="AH352" s="367"/>
      <c r="AI352" s="367"/>
      <c r="AJ352" s="367"/>
      <c r="AK352" s="367"/>
      <c r="AL352" s="367"/>
      <c r="AM352" s="261">
        <f>SUM(Y352:AL352)</f>
        <v>0</v>
      </c>
    </row>
    <row r="353" spans="1:39" s="248" customFormat="1" ht="15" outlineLevel="1">
      <c r="A353" s="459"/>
      <c r="B353" s="279" t="s">
        <v>249</v>
      </c>
      <c r="C353" s="256" t="s">
        <v>163</v>
      </c>
      <c r="D353" s="260"/>
      <c r="E353" s="260"/>
      <c r="F353" s="260"/>
      <c r="G353" s="260"/>
      <c r="H353" s="260"/>
      <c r="I353" s="260"/>
      <c r="J353" s="260"/>
      <c r="K353" s="260"/>
      <c r="L353" s="260"/>
      <c r="M353" s="260"/>
      <c r="N353" s="419"/>
      <c r="O353" s="260"/>
      <c r="P353" s="260"/>
      <c r="Q353" s="260"/>
      <c r="R353" s="260"/>
      <c r="S353" s="260"/>
      <c r="T353" s="260"/>
      <c r="U353" s="260"/>
      <c r="V353" s="260"/>
      <c r="W353" s="260"/>
      <c r="X353" s="260"/>
      <c r="Y353" s="368">
        <f>Y352</f>
        <v>0</v>
      </c>
      <c r="Z353" s="368">
        <f>Z352</f>
        <v>0</v>
      </c>
      <c r="AA353" s="368">
        <f t="shared" ref="AA353:AL353" si="100">AA352</f>
        <v>0</v>
      </c>
      <c r="AB353" s="368">
        <f t="shared" si="100"/>
        <v>0</v>
      </c>
      <c r="AC353" s="368">
        <f t="shared" si="100"/>
        <v>0</v>
      </c>
      <c r="AD353" s="368">
        <f t="shared" si="100"/>
        <v>0</v>
      </c>
      <c r="AE353" s="368">
        <f t="shared" si="100"/>
        <v>0</v>
      </c>
      <c r="AF353" s="368">
        <f t="shared" si="100"/>
        <v>0</v>
      </c>
      <c r="AG353" s="368">
        <f t="shared" si="100"/>
        <v>0</v>
      </c>
      <c r="AH353" s="368">
        <f t="shared" si="100"/>
        <v>0</v>
      </c>
      <c r="AI353" s="368">
        <f t="shared" si="100"/>
        <v>0</v>
      </c>
      <c r="AJ353" s="368">
        <f t="shared" si="100"/>
        <v>0</v>
      </c>
      <c r="AK353" s="368">
        <f t="shared" si="100"/>
        <v>0</v>
      </c>
      <c r="AL353" s="368">
        <f t="shared" si="100"/>
        <v>0</v>
      </c>
      <c r="AM353" s="262"/>
    </row>
    <row r="354" spans="1:39" s="248" customFormat="1" ht="15" outlineLevel="1">
      <c r="A354" s="459"/>
      <c r="B354" s="279"/>
      <c r="C354" s="270"/>
      <c r="D354" s="256"/>
      <c r="E354" s="256"/>
      <c r="F354" s="256"/>
      <c r="G354" s="256"/>
      <c r="H354" s="256"/>
      <c r="I354" s="256"/>
      <c r="J354" s="256"/>
      <c r="K354" s="256"/>
      <c r="L354" s="256"/>
      <c r="M354" s="256"/>
      <c r="N354" s="256"/>
      <c r="O354" s="256"/>
      <c r="P354" s="256"/>
      <c r="Q354" s="256"/>
      <c r="R354" s="256"/>
      <c r="S354" s="256"/>
      <c r="T354" s="256"/>
      <c r="U354" s="256"/>
      <c r="V354" s="256"/>
      <c r="W354" s="256"/>
      <c r="X354" s="256"/>
      <c r="Y354" s="369"/>
      <c r="Z354" s="369"/>
      <c r="AA354" s="369"/>
      <c r="AB354" s="369"/>
      <c r="AC354" s="369"/>
      <c r="AD354" s="369"/>
      <c r="AE354" s="369"/>
      <c r="AF354" s="369"/>
      <c r="AG354" s="369"/>
      <c r="AH354" s="369"/>
      <c r="AI354" s="369"/>
      <c r="AJ354" s="369"/>
      <c r="AK354" s="369"/>
      <c r="AL354" s="369"/>
      <c r="AM354" s="271"/>
    </row>
    <row r="355" spans="1:39" s="248" customFormat="1" ht="15" outlineLevel="1">
      <c r="A355" s="459">
        <v>25</v>
      </c>
      <c r="B355" s="278" t="s">
        <v>21</v>
      </c>
      <c r="C355" s="256" t="s">
        <v>25</v>
      </c>
      <c r="D355" s="260"/>
      <c r="E355" s="260"/>
      <c r="F355" s="260"/>
      <c r="G355" s="260"/>
      <c r="H355" s="260"/>
      <c r="I355" s="260"/>
      <c r="J355" s="260"/>
      <c r="K355" s="260"/>
      <c r="L355" s="260"/>
      <c r="M355" s="260"/>
      <c r="N355" s="260">
        <v>0</v>
      </c>
      <c r="O355" s="260"/>
      <c r="P355" s="260"/>
      <c r="Q355" s="260"/>
      <c r="R355" s="260"/>
      <c r="S355" s="260"/>
      <c r="T355" s="260"/>
      <c r="U355" s="260"/>
      <c r="V355" s="260"/>
      <c r="W355" s="260"/>
      <c r="X355" s="260"/>
      <c r="Y355" s="372"/>
      <c r="Z355" s="372"/>
      <c r="AA355" s="372"/>
      <c r="AB355" s="372"/>
      <c r="AC355" s="372"/>
      <c r="AD355" s="372"/>
      <c r="AE355" s="372"/>
      <c r="AF355" s="372"/>
      <c r="AG355" s="372"/>
      <c r="AH355" s="372"/>
      <c r="AI355" s="372"/>
      <c r="AJ355" s="372"/>
      <c r="AK355" s="372"/>
      <c r="AL355" s="372"/>
      <c r="AM355" s="261">
        <f>SUM(Y355:AL355)</f>
        <v>0</v>
      </c>
    </row>
    <row r="356" spans="1:39" s="248" customFormat="1" ht="15" outlineLevel="1">
      <c r="A356" s="459"/>
      <c r="B356" s="279" t="s">
        <v>249</v>
      </c>
      <c r="C356" s="256" t="s">
        <v>163</v>
      </c>
      <c r="D356" s="260"/>
      <c r="E356" s="260"/>
      <c r="F356" s="260"/>
      <c r="G356" s="260"/>
      <c r="H356" s="260"/>
      <c r="I356" s="260"/>
      <c r="J356" s="260"/>
      <c r="K356" s="260"/>
      <c r="L356" s="260"/>
      <c r="M356" s="260"/>
      <c r="N356" s="260">
        <f>N355</f>
        <v>0</v>
      </c>
      <c r="O356" s="260"/>
      <c r="P356" s="260"/>
      <c r="Q356" s="260"/>
      <c r="R356" s="260"/>
      <c r="S356" s="260"/>
      <c r="T356" s="260"/>
      <c r="U356" s="260"/>
      <c r="V356" s="260"/>
      <c r="W356" s="260"/>
      <c r="X356" s="260"/>
      <c r="Y356" s="368">
        <f>Y355</f>
        <v>0</v>
      </c>
      <c r="Z356" s="368">
        <f>Z355</f>
        <v>0</v>
      </c>
      <c r="AA356" s="368">
        <f t="shared" ref="AA356:AL356" si="101">AA355</f>
        <v>0</v>
      </c>
      <c r="AB356" s="368">
        <f t="shared" si="101"/>
        <v>0</v>
      </c>
      <c r="AC356" s="368">
        <f t="shared" si="101"/>
        <v>0</v>
      </c>
      <c r="AD356" s="368">
        <f t="shared" si="101"/>
        <v>0</v>
      </c>
      <c r="AE356" s="368">
        <f t="shared" si="101"/>
        <v>0</v>
      </c>
      <c r="AF356" s="368">
        <f t="shared" si="101"/>
        <v>0</v>
      </c>
      <c r="AG356" s="368">
        <f t="shared" si="101"/>
        <v>0</v>
      </c>
      <c r="AH356" s="368">
        <f t="shared" si="101"/>
        <v>0</v>
      </c>
      <c r="AI356" s="368">
        <f t="shared" si="101"/>
        <v>0</v>
      </c>
      <c r="AJ356" s="368">
        <f t="shared" si="101"/>
        <v>0</v>
      </c>
      <c r="AK356" s="368">
        <f t="shared" si="101"/>
        <v>0</v>
      </c>
      <c r="AL356" s="368">
        <f t="shared" si="101"/>
        <v>0</v>
      </c>
      <c r="AM356" s="275"/>
    </row>
    <row r="357" spans="1:39" s="248" customFormat="1" ht="15" outlineLevel="1">
      <c r="A357" s="459"/>
      <c r="B357" s="278"/>
      <c r="C357" s="27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373"/>
      <c r="Z357" s="374"/>
      <c r="AA357" s="373"/>
      <c r="AB357" s="373"/>
      <c r="AC357" s="373"/>
      <c r="AD357" s="373"/>
      <c r="AE357" s="373"/>
      <c r="AF357" s="373"/>
      <c r="AG357" s="373"/>
      <c r="AH357" s="373"/>
      <c r="AI357" s="373"/>
      <c r="AJ357" s="373"/>
      <c r="AK357" s="373"/>
      <c r="AL357" s="373"/>
      <c r="AM357" s="277"/>
    </row>
    <row r="358" spans="1:39" ht="15.75" outlineLevel="1">
      <c r="A358" s="460"/>
      <c r="B358" s="253" t="s">
        <v>15</v>
      </c>
      <c r="C358" s="284"/>
      <c r="D358" s="255"/>
      <c r="E358" s="254"/>
      <c r="F358" s="254"/>
      <c r="G358" s="254"/>
      <c r="H358" s="254"/>
      <c r="I358" s="254"/>
      <c r="J358" s="254"/>
      <c r="K358" s="254"/>
      <c r="L358" s="254"/>
      <c r="M358" s="254"/>
      <c r="N358" s="256"/>
      <c r="O358" s="254"/>
      <c r="P358" s="254"/>
      <c r="Q358" s="254"/>
      <c r="R358" s="254"/>
      <c r="S358" s="254"/>
      <c r="T358" s="254"/>
      <c r="U358" s="254"/>
      <c r="V358" s="254"/>
      <c r="W358" s="254"/>
      <c r="X358" s="254"/>
      <c r="Y358" s="371"/>
      <c r="Z358" s="371"/>
      <c r="AA358" s="371"/>
      <c r="AB358" s="371"/>
      <c r="AC358" s="371"/>
      <c r="AD358" s="371"/>
      <c r="AE358" s="371"/>
      <c r="AF358" s="371"/>
      <c r="AG358" s="371"/>
      <c r="AH358" s="371"/>
      <c r="AI358" s="371"/>
      <c r="AJ358" s="371"/>
      <c r="AK358" s="371"/>
      <c r="AL358" s="371"/>
      <c r="AM358" s="257"/>
    </row>
    <row r="359" spans="1:39" ht="15" outlineLevel="1">
      <c r="A359" s="459">
        <v>26</v>
      </c>
      <c r="B359" s="285" t="s">
        <v>16</v>
      </c>
      <c r="C359" s="256" t="s">
        <v>25</v>
      </c>
      <c r="D359" s="260"/>
      <c r="E359" s="260"/>
      <c r="F359" s="260"/>
      <c r="G359" s="260"/>
      <c r="H359" s="260"/>
      <c r="I359" s="260"/>
      <c r="J359" s="260"/>
      <c r="K359" s="260"/>
      <c r="L359" s="260"/>
      <c r="M359" s="260"/>
      <c r="N359" s="260">
        <v>12</v>
      </c>
      <c r="O359" s="260"/>
      <c r="P359" s="260"/>
      <c r="Q359" s="260"/>
      <c r="R359" s="260"/>
      <c r="S359" s="260"/>
      <c r="T359" s="260"/>
      <c r="U359" s="260"/>
      <c r="V359" s="260"/>
      <c r="W359" s="260"/>
      <c r="X359" s="260"/>
      <c r="Y359" s="383"/>
      <c r="Z359" s="372"/>
      <c r="AA359" s="372"/>
      <c r="AB359" s="372"/>
      <c r="AC359" s="372"/>
      <c r="AD359" s="372"/>
      <c r="AE359" s="372"/>
      <c r="AF359" s="372"/>
      <c r="AG359" s="372"/>
      <c r="AH359" s="372"/>
      <c r="AI359" s="372"/>
      <c r="AJ359" s="372"/>
      <c r="AK359" s="372"/>
      <c r="AL359" s="372"/>
      <c r="AM359" s="261">
        <f>SUM(Y359:AL359)</f>
        <v>0</v>
      </c>
    </row>
    <row r="360" spans="1:39" ht="15" outlineLevel="1">
      <c r="B360" s="259" t="s">
        <v>249</v>
      </c>
      <c r="C360" s="256" t="s">
        <v>163</v>
      </c>
      <c r="D360" s="260"/>
      <c r="E360" s="260"/>
      <c r="F360" s="260"/>
      <c r="G360" s="260"/>
      <c r="H360" s="260"/>
      <c r="I360" s="260"/>
      <c r="J360" s="260"/>
      <c r="K360" s="260"/>
      <c r="L360" s="260"/>
      <c r="M360" s="260"/>
      <c r="N360" s="260">
        <f>N359</f>
        <v>12</v>
      </c>
      <c r="O360" s="260"/>
      <c r="P360" s="260"/>
      <c r="Q360" s="260"/>
      <c r="R360" s="260"/>
      <c r="S360" s="260"/>
      <c r="T360" s="260"/>
      <c r="U360" s="260"/>
      <c r="V360" s="260"/>
      <c r="W360" s="260"/>
      <c r="X360" s="260"/>
      <c r="Y360" s="368">
        <f>Y359</f>
        <v>0</v>
      </c>
      <c r="Z360" s="368">
        <f>Z359</f>
        <v>0</v>
      </c>
      <c r="AA360" s="368">
        <f t="shared" ref="AA360:AL360" si="102">AA359</f>
        <v>0</v>
      </c>
      <c r="AB360" s="368">
        <f t="shared" si="102"/>
        <v>0</v>
      </c>
      <c r="AC360" s="368">
        <f t="shared" si="102"/>
        <v>0</v>
      </c>
      <c r="AD360" s="368">
        <f t="shared" si="102"/>
        <v>0</v>
      </c>
      <c r="AE360" s="368">
        <f t="shared" si="102"/>
        <v>0</v>
      </c>
      <c r="AF360" s="368">
        <f t="shared" si="102"/>
        <v>0</v>
      </c>
      <c r="AG360" s="368">
        <f t="shared" si="102"/>
        <v>0</v>
      </c>
      <c r="AH360" s="368">
        <f t="shared" si="102"/>
        <v>0</v>
      </c>
      <c r="AI360" s="368">
        <f t="shared" si="102"/>
        <v>0</v>
      </c>
      <c r="AJ360" s="368">
        <f t="shared" si="102"/>
        <v>0</v>
      </c>
      <c r="AK360" s="368">
        <f t="shared" si="102"/>
        <v>0</v>
      </c>
      <c r="AL360" s="368">
        <f t="shared" si="102"/>
        <v>0</v>
      </c>
      <c r="AM360" s="271"/>
    </row>
    <row r="361" spans="1:39" ht="15" outlineLevel="1">
      <c r="B361" s="28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380"/>
      <c r="Z361" s="381"/>
      <c r="AA361" s="381"/>
      <c r="AB361" s="381"/>
      <c r="AC361" s="381"/>
      <c r="AD361" s="381"/>
      <c r="AE361" s="381"/>
      <c r="AF361" s="381"/>
      <c r="AG361" s="381"/>
      <c r="AH361" s="381"/>
      <c r="AI361" s="381"/>
      <c r="AJ361" s="381"/>
      <c r="AK361" s="381"/>
      <c r="AL361" s="381"/>
      <c r="AM361" s="262"/>
    </row>
    <row r="362" spans="1:39" ht="15" outlineLevel="1">
      <c r="A362" s="459">
        <v>27</v>
      </c>
      <c r="B362" s="285" t="s">
        <v>17</v>
      </c>
      <c r="C362" s="256" t="s">
        <v>25</v>
      </c>
      <c r="D362" s="260">
        <v>834398</v>
      </c>
      <c r="E362" s="260">
        <v>834398</v>
      </c>
      <c r="F362" s="260">
        <v>834398</v>
      </c>
      <c r="G362" s="260">
        <v>834398</v>
      </c>
      <c r="H362" s="260">
        <v>834398</v>
      </c>
      <c r="I362" s="260"/>
      <c r="J362" s="260"/>
      <c r="K362" s="260"/>
      <c r="L362" s="260"/>
      <c r="M362" s="260"/>
      <c r="N362" s="260">
        <v>12</v>
      </c>
      <c r="O362" s="260">
        <v>213</v>
      </c>
      <c r="P362" s="260">
        <v>213</v>
      </c>
      <c r="Q362" s="260">
        <v>213</v>
      </c>
      <c r="R362" s="260">
        <v>213</v>
      </c>
      <c r="S362" s="260">
        <v>213</v>
      </c>
      <c r="T362" s="260"/>
      <c r="U362" s="260"/>
      <c r="V362" s="260"/>
      <c r="W362" s="260"/>
      <c r="X362" s="260"/>
      <c r="Y362" s="383">
        <v>0</v>
      </c>
      <c r="Z362" s="372">
        <v>0</v>
      </c>
      <c r="AA362" s="372">
        <v>1</v>
      </c>
      <c r="AB362" s="372">
        <v>0</v>
      </c>
      <c r="AC362" s="372"/>
      <c r="AD362" s="372"/>
      <c r="AE362" s="372"/>
      <c r="AF362" s="372"/>
      <c r="AG362" s="372"/>
      <c r="AH362" s="372"/>
      <c r="AI362" s="372"/>
      <c r="AJ362" s="372"/>
      <c r="AK362" s="372"/>
      <c r="AL362" s="372"/>
      <c r="AM362" s="261">
        <f>SUM(Y362:AL362)</f>
        <v>1</v>
      </c>
    </row>
    <row r="363" spans="1:39" ht="15" outlineLevel="1">
      <c r="B363" s="259" t="s">
        <v>249</v>
      </c>
      <c r="C363" s="256" t="s">
        <v>163</v>
      </c>
      <c r="D363" s="260">
        <v>-417199</v>
      </c>
      <c r="E363" s="260">
        <v>-417199</v>
      </c>
      <c r="F363" s="260">
        <v>-417199</v>
      </c>
      <c r="G363" s="260">
        <v>-417199</v>
      </c>
      <c r="H363" s="260">
        <v>-417199</v>
      </c>
      <c r="I363" s="260"/>
      <c r="J363" s="260"/>
      <c r="K363" s="260"/>
      <c r="L363" s="260"/>
      <c r="M363" s="260"/>
      <c r="N363" s="260">
        <v>12</v>
      </c>
      <c r="O363" s="260">
        <v>-106.5</v>
      </c>
      <c r="P363" s="260">
        <v>-106.5</v>
      </c>
      <c r="Q363" s="260">
        <v>-106.5</v>
      </c>
      <c r="R363" s="260">
        <v>-106.5</v>
      </c>
      <c r="S363" s="260">
        <v>-106.5</v>
      </c>
      <c r="T363" s="260"/>
      <c r="U363" s="260"/>
      <c r="V363" s="260"/>
      <c r="W363" s="260"/>
      <c r="X363" s="260"/>
      <c r="Y363" s="368">
        <v>0</v>
      </c>
      <c r="Z363" s="368">
        <v>0</v>
      </c>
      <c r="AA363" s="368">
        <v>1</v>
      </c>
      <c r="AB363" s="368">
        <v>0</v>
      </c>
      <c r="AC363" s="368">
        <f t="shared" ref="AC363:AL363" si="103">AC362</f>
        <v>0</v>
      </c>
      <c r="AD363" s="368">
        <f t="shared" si="103"/>
        <v>0</v>
      </c>
      <c r="AE363" s="368">
        <f t="shared" si="103"/>
        <v>0</v>
      </c>
      <c r="AF363" s="368">
        <f t="shared" si="103"/>
        <v>0</v>
      </c>
      <c r="AG363" s="368">
        <f t="shared" si="103"/>
        <v>0</v>
      </c>
      <c r="AH363" s="368">
        <f t="shared" si="103"/>
        <v>0</v>
      </c>
      <c r="AI363" s="368">
        <f t="shared" si="103"/>
        <v>0</v>
      </c>
      <c r="AJ363" s="368">
        <f t="shared" si="103"/>
        <v>0</v>
      </c>
      <c r="AK363" s="368">
        <f t="shared" si="103"/>
        <v>0</v>
      </c>
      <c r="AL363" s="368">
        <f t="shared" si="103"/>
        <v>0</v>
      </c>
      <c r="AM363" s="271"/>
    </row>
    <row r="364" spans="1:39" ht="15.75" outlineLevel="1">
      <c r="B364" s="287"/>
      <c r="C364" s="265"/>
      <c r="D364" s="256"/>
      <c r="E364" s="256"/>
      <c r="F364" s="256"/>
      <c r="G364" s="256"/>
      <c r="H364" s="256"/>
      <c r="I364" s="256"/>
      <c r="J364" s="256"/>
      <c r="K364" s="256"/>
      <c r="L364" s="256"/>
      <c r="M364" s="256"/>
      <c r="N364" s="265"/>
      <c r="O364" s="256"/>
      <c r="P364" s="256"/>
      <c r="Q364" s="256"/>
      <c r="R364" s="256"/>
      <c r="S364" s="256"/>
      <c r="T364" s="256"/>
      <c r="U364" s="256"/>
      <c r="V364" s="256"/>
      <c r="W364" s="256"/>
      <c r="X364" s="256"/>
      <c r="Y364" s="369"/>
      <c r="Z364" s="369"/>
      <c r="AA364" s="369"/>
      <c r="AB364" s="369"/>
      <c r="AC364" s="369"/>
      <c r="AD364" s="369"/>
      <c r="AE364" s="369"/>
      <c r="AF364" s="369"/>
      <c r="AG364" s="369"/>
      <c r="AH364" s="369"/>
      <c r="AI364" s="369"/>
      <c r="AJ364" s="369"/>
      <c r="AK364" s="369"/>
      <c r="AL364" s="369"/>
      <c r="AM364" s="271"/>
    </row>
    <row r="365" spans="1:39" ht="15" outlineLevel="1">
      <c r="A365" s="459">
        <v>28</v>
      </c>
      <c r="B365" s="285" t="s">
        <v>18</v>
      </c>
      <c r="C365" s="256" t="s">
        <v>25</v>
      </c>
      <c r="D365" s="260"/>
      <c r="E365" s="260"/>
      <c r="F365" s="260"/>
      <c r="G365" s="260"/>
      <c r="H365" s="260"/>
      <c r="I365" s="260"/>
      <c r="J365" s="260"/>
      <c r="K365" s="260"/>
      <c r="L365" s="260"/>
      <c r="M365" s="260"/>
      <c r="N365" s="260">
        <v>0</v>
      </c>
      <c r="O365" s="260"/>
      <c r="P365" s="260"/>
      <c r="Q365" s="260"/>
      <c r="R365" s="260"/>
      <c r="S365" s="260"/>
      <c r="T365" s="260"/>
      <c r="U365" s="260"/>
      <c r="V365" s="260"/>
      <c r="W365" s="260"/>
      <c r="X365" s="260"/>
      <c r="Y365" s="383"/>
      <c r="Z365" s="372"/>
      <c r="AA365" s="372"/>
      <c r="AB365" s="372"/>
      <c r="AC365" s="372"/>
      <c r="AD365" s="372"/>
      <c r="AE365" s="372"/>
      <c r="AF365" s="372"/>
      <c r="AG365" s="372"/>
      <c r="AH365" s="372"/>
      <c r="AI365" s="372"/>
      <c r="AJ365" s="372"/>
      <c r="AK365" s="372"/>
      <c r="AL365" s="372"/>
      <c r="AM365" s="261">
        <f>SUM(Y365:AL365)</f>
        <v>0</v>
      </c>
    </row>
    <row r="366" spans="1:39" ht="15" outlineLevel="1">
      <c r="B366" s="259" t="s">
        <v>249</v>
      </c>
      <c r="C366" s="256" t="s">
        <v>163</v>
      </c>
      <c r="D366" s="260"/>
      <c r="E366" s="260"/>
      <c r="F366" s="260"/>
      <c r="G366" s="260"/>
      <c r="H366" s="260"/>
      <c r="I366" s="260"/>
      <c r="J366" s="260"/>
      <c r="K366" s="260"/>
      <c r="L366" s="260"/>
      <c r="M366" s="260"/>
      <c r="N366" s="260">
        <f>N365</f>
        <v>0</v>
      </c>
      <c r="O366" s="260"/>
      <c r="P366" s="260"/>
      <c r="Q366" s="260"/>
      <c r="R366" s="260"/>
      <c r="S366" s="260"/>
      <c r="T366" s="260"/>
      <c r="U366" s="260"/>
      <c r="V366" s="260"/>
      <c r="W366" s="260"/>
      <c r="X366" s="260"/>
      <c r="Y366" s="368">
        <f>Y365</f>
        <v>0</v>
      </c>
      <c r="Z366" s="368">
        <f>Z365</f>
        <v>0</v>
      </c>
      <c r="AA366" s="368">
        <f t="shared" ref="AA366:AL366" si="104">AA365</f>
        <v>0</v>
      </c>
      <c r="AB366" s="368">
        <f t="shared" si="104"/>
        <v>0</v>
      </c>
      <c r="AC366" s="368">
        <f t="shared" si="104"/>
        <v>0</v>
      </c>
      <c r="AD366" s="368">
        <f t="shared" si="104"/>
        <v>0</v>
      </c>
      <c r="AE366" s="368">
        <f t="shared" si="104"/>
        <v>0</v>
      </c>
      <c r="AF366" s="368">
        <f t="shared" si="104"/>
        <v>0</v>
      </c>
      <c r="AG366" s="368">
        <f t="shared" si="104"/>
        <v>0</v>
      </c>
      <c r="AH366" s="368">
        <f t="shared" si="104"/>
        <v>0</v>
      </c>
      <c r="AI366" s="368">
        <f t="shared" si="104"/>
        <v>0</v>
      </c>
      <c r="AJ366" s="368">
        <f t="shared" si="104"/>
        <v>0</v>
      </c>
      <c r="AK366" s="368">
        <f t="shared" si="104"/>
        <v>0</v>
      </c>
      <c r="AL366" s="368">
        <f t="shared" si="104"/>
        <v>0</v>
      </c>
      <c r="AM366" s="262"/>
    </row>
    <row r="367" spans="1:39" ht="15" outlineLevel="1">
      <c r="B367" s="28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369"/>
      <c r="Z367" s="369"/>
      <c r="AA367" s="369"/>
      <c r="AB367" s="369"/>
      <c r="AC367" s="369"/>
      <c r="AD367" s="369"/>
      <c r="AE367" s="369"/>
      <c r="AF367" s="369"/>
      <c r="AG367" s="369"/>
      <c r="AH367" s="369"/>
      <c r="AI367" s="369"/>
      <c r="AJ367" s="369"/>
      <c r="AK367" s="369"/>
      <c r="AL367" s="369"/>
      <c r="AM367" s="271"/>
    </row>
    <row r="368" spans="1:39" ht="15" outlineLevel="1">
      <c r="A368" s="459">
        <v>29</v>
      </c>
      <c r="B368" s="288" t="s">
        <v>19</v>
      </c>
      <c r="C368" s="256" t="s">
        <v>25</v>
      </c>
      <c r="D368" s="260"/>
      <c r="E368" s="260"/>
      <c r="F368" s="260"/>
      <c r="G368" s="260"/>
      <c r="H368" s="260"/>
      <c r="I368" s="260"/>
      <c r="J368" s="260"/>
      <c r="K368" s="260"/>
      <c r="L368" s="260"/>
      <c r="M368" s="260"/>
      <c r="N368" s="260">
        <v>0</v>
      </c>
      <c r="O368" s="260"/>
      <c r="P368" s="260"/>
      <c r="Q368" s="260"/>
      <c r="R368" s="260"/>
      <c r="S368" s="260"/>
      <c r="T368" s="260"/>
      <c r="U368" s="260"/>
      <c r="V368" s="260"/>
      <c r="W368" s="260"/>
      <c r="X368" s="260"/>
      <c r="Y368" s="383"/>
      <c r="Z368" s="372"/>
      <c r="AA368" s="372"/>
      <c r="AB368" s="372"/>
      <c r="AC368" s="372"/>
      <c r="AD368" s="372"/>
      <c r="AE368" s="372"/>
      <c r="AF368" s="372"/>
      <c r="AG368" s="372"/>
      <c r="AH368" s="372"/>
      <c r="AI368" s="372"/>
      <c r="AJ368" s="372"/>
      <c r="AK368" s="372"/>
      <c r="AL368" s="372"/>
      <c r="AM368" s="261">
        <f>SUM(Y368:AL368)</f>
        <v>0</v>
      </c>
    </row>
    <row r="369" spans="1:39" ht="15" outlineLevel="1">
      <c r="B369" s="288" t="s">
        <v>249</v>
      </c>
      <c r="C369" s="256" t="s">
        <v>163</v>
      </c>
      <c r="D369" s="260"/>
      <c r="E369" s="260"/>
      <c r="F369" s="260"/>
      <c r="G369" s="260"/>
      <c r="H369" s="260"/>
      <c r="I369" s="260"/>
      <c r="J369" s="260"/>
      <c r="K369" s="260"/>
      <c r="L369" s="260"/>
      <c r="M369" s="260"/>
      <c r="N369" s="260">
        <f>N368</f>
        <v>0</v>
      </c>
      <c r="O369" s="260"/>
      <c r="P369" s="260"/>
      <c r="Q369" s="260"/>
      <c r="R369" s="260"/>
      <c r="S369" s="260"/>
      <c r="T369" s="260"/>
      <c r="U369" s="260"/>
      <c r="V369" s="260"/>
      <c r="W369" s="260"/>
      <c r="X369" s="260"/>
      <c r="Y369" s="368">
        <f>Y368</f>
        <v>0</v>
      </c>
      <c r="Z369" s="368">
        <f t="shared" ref="Z369:AL369" si="105">Z368</f>
        <v>0</v>
      </c>
      <c r="AA369" s="368">
        <f t="shared" si="105"/>
        <v>0</v>
      </c>
      <c r="AB369" s="368">
        <f t="shared" si="105"/>
        <v>0</v>
      </c>
      <c r="AC369" s="368">
        <f t="shared" si="105"/>
        <v>0</v>
      </c>
      <c r="AD369" s="368">
        <f t="shared" si="105"/>
        <v>0</v>
      </c>
      <c r="AE369" s="368">
        <f t="shared" si="105"/>
        <v>0</v>
      </c>
      <c r="AF369" s="368">
        <f t="shared" si="105"/>
        <v>0</v>
      </c>
      <c r="AG369" s="368">
        <f t="shared" si="105"/>
        <v>0</v>
      </c>
      <c r="AH369" s="368">
        <f t="shared" si="105"/>
        <v>0</v>
      </c>
      <c r="AI369" s="368">
        <f t="shared" si="105"/>
        <v>0</v>
      </c>
      <c r="AJ369" s="368">
        <f t="shared" si="105"/>
        <v>0</v>
      </c>
      <c r="AK369" s="368">
        <f t="shared" si="105"/>
        <v>0</v>
      </c>
      <c r="AL369" s="368">
        <f t="shared" si="105"/>
        <v>0</v>
      </c>
      <c r="AM369" s="262"/>
    </row>
    <row r="370" spans="1:39" ht="15" outlineLevel="1">
      <c r="B370" s="288"/>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380"/>
      <c r="Z370" s="380"/>
      <c r="AA370" s="380"/>
      <c r="AB370" s="380"/>
      <c r="AC370" s="380"/>
      <c r="AD370" s="380"/>
      <c r="AE370" s="380"/>
      <c r="AF370" s="380"/>
      <c r="AG370" s="380"/>
      <c r="AH370" s="380"/>
      <c r="AI370" s="380"/>
      <c r="AJ370" s="380"/>
      <c r="AK370" s="380"/>
      <c r="AL370" s="380"/>
      <c r="AM370" s="277"/>
    </row>
    <row r="371" spans="1:39" s="248" customFormat="1" ht="15" outlineLevel="1">
      <c r="A371" s="459">
        <v>30</v>
      </c>
      <c r="B371" s="288" t="s">
        <v>487</v>
      </c>
      <c r="C371" s="256" t="s">
        <v>25</v>
      </c>
      <c r="D371" s="260"/>
      <c r="E371" s="260"/>
      <c r="F371" s="260"/>
      <c r="G371" s="260"/>
      <c r="H371" s="260"/>
      <c r="I371" s="260"/>
      <c r="J371" s="260"/>
      <c r="K371" s="260"/>
      <c r="L371" s="260"/>
      <c r="M371" s="260"/>
      <c r="N371" s="260">
        <v>0</v>
      </c>
      <c r="O371" s="260"/>
      <c r="P371" s="260"/>
      <c r="Q371" s="260"/>
      <c r="R371" s="260"/>
      <c r="S371" s="260"/>
      <c r="T371" s="260"/>
      <c r="U371" s="260"/>
      <c r="V371" s="260"/>
      <c r="W371" s="260"/>
      <c r="X371" s="260"/>
      <c r="Y371" s="367"/>
      <c r="Z371" s="367"/>
      <c r="AA371" s="367"/>
      <c r="AB371" s="367"/>
      <c r="AC371" s="367"/>
      <c r="AD371" s="367"/>
      <c r="AE371" s="367"/>
      <c r="AF371" s="367"/>
      <c r="AG371" s="367"/>
      <c r="AH371" s="367"/>
      <c r="AI371" s="367"/>
      <c r="AJ371" s="367"/>
      <c r="AK371" s="367"/>
      <c r="AL371" s="367"/>
      <c r="AM371" s="261">
        <f>SUM(Y371:AL371)</f>
        <v>0</v>
      </c>
    </row>
    <row r="372" spans="1:39" s="248" customFormat="1" ht="15" outlineLevel="1">
      <c r="A372" s="459"/>
      <c r="B372" s="288" t="s">
        <v>249</v>
      </c>
      <c r="C372" s="256" t="s">
        <v>163</v>
      </c>
      <c r="D372" s="260"/>
      <c r="E372" s="260"/>
      <c r="F372" s="260"/>
      <c r="G372" s="260"/>
      <c r="H372" s="260"/>
      <c r="I372" s="260"/>
      <c r="J372" s="260"/>
      <c r="K372" s="260"/>
      <c r="L372" s="260"/>
      <c r="M372" s="260"/>
      <c r="N372" s="260">
        <f>N371</f>
        <v>0</v>
      </c>
      <c r="O372" s="260"/>
      <c r="P372" s="260"/>
      <c r="Q372" s="260"/>
      <c r="R372" s="260"/>
      <c r="S372" s="260"/>
      <c r="T372" s="260"/>
      <c r="U372" s="260"/>
      <c r="V372" s="260"/>
      <c r="W372" s="260"/>
      <c r="X372" s="260"/>
      <c r="Y372" s="368">
        <f>Y371</f>
        <v>0</v>
      </c>
      <c r="Z372" s="368">
        <f t="shared" ref="Z372:AL372" si="106">Z371</f>
        <v>0</v>
      </c>
      <c r="AA372" s="368">
        <f t="shared" si="106"/>
        <v>0</v>
      </c>
      <c r="AB372" s="368">
        <f t="shared" si="106"/>
        <v>0</v>
      </c>
      <c r="AC372" s="368">
        <f t="shared" si="106"/>
        <v>0</v>
      </c>
      <c r="AD372" s="368">
        <f t="shared" si="106"/>
        <v>0</v>
      </c>
      <c r="AE372" s="368">
        <f t="shared" si="106"/>
        <v>0</v>
      </c>
      <c r="AF372" s="368">
        <f t="shared" si="106"/>
        <v>0</v>
      </c>
      <c r="AG372" s="368">
        <f t="shared" si="106"/>
        <v>0</v>
      </c>
      <c r="AH372" s="368">
        <f t="shared" si="106"/>
        <v>0</v>
      </c>
      <c r="AI372" s="368">
        <f t="shared" si="106"/>
        <v>0</v>
      </c>
      <c r="AJ372" s="368">
        <f t="shared" si="106"/>
        <v>0</v>
      </c>
      <c r="AK372" s="368">
        <f t="shared" si="106"/>
        <v>0</v>
      </c>
      <c r="AL372" s="368">
        <f t="shared" si="106"/>
        <v>0</v>
      </c>
      <c r="AM372" s="262"/>
    </row>
    <row r="373" spans="1:39" s="248" customFormat="1" ht="15" outlineLevel="1">
      <c r="A373" s="459"/>
      <c r="B373" s="288"/>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369"/>
      <c r="Z373" s="369"/>
      <c r="AA373" s="369"/>
      <c r="AB373" s="369"/>
      <c r="AC373" s="369"/>
      <c r="AD373" s="369"/>
      <c r="AE373" s="369"/>
      <c r="AF373" s="369"/>
      <c r="AG373" s="369"/>
      <c r="AH373" s="369"/>
      <c r="AI373" s="369"/>
      <c r="AJ373" s="369"/>
      <c r="AK373" s="369"/>
      <c r="AL373" s="369"/>
      <c r="AM373" s="277"/>
    </row>
    <row r="374" spans="1:39" s="248" customFormat="1" ht="15.75" outlineLevel="1">
      <c r="A374" s="459"/>
      <c r="B374" s="253" t="s">
        <v>488</v>
      </c>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369"/>
      <c r="Z374" s="369"/>
      <c r="AA374" s="369"/>
      <c r="AB374" s="369"/>
      <c r="AC374" s="369"/>
      <c r="AD374" s="369"/>
      <c r="AE374" s="369"/>
      <c r="AF374" s="369"/>
      <c r="AG374" s="369"/>
      <c r="AH374" s="369"/>
      <c r="AI374" s="369"/>
      <c r="AJ374" s="369"/>
      <c r="AK374" s="369"/>
      <c r="AL374" s="369"/>
      <c r="AM374" s="277"/>
    </row>
    <row r="375" spans="1:39" s="248" customFormat="1" ht="15" outlineLevel="1">
      <c r="A375" s="459">
        <v>31</v>
      </c>
      <c r="B375" s="288" t="s">
        <v>489</v>
      </c>
      <c r="C375" s="256" t="s">
        <v>25</v>
      </c>
      <c r="D375" s="260"/>
      <c r="E375" s="260"/>
      <c r="F375" s="260"/>
      <c r="G375" s="260"/>
      <c r="H375" s="260"/>
      <c r="I375" s="260"/>
      <c r="J375" s="260"/>
      <c r="K375" s="260"/>
      <c r="L375" s="260"/>
      <c r="M375" s="260"/>
      <c r="N375" s="260">
        <v>0</v>
      </c>
      <c r="O375" s="260"/>
      <c r="P375" s="260"/>
      <c r="Q375" s="260"/>
      <c r="R375" s="260"/>
      <c r="S375" s="260"/>
      <c r="T375" s="260"/>
      <c r="U375" s="260"/>
      <c r="V375" s="260"/>
      <c r="W375" s="260"/>
      <c r="X375" s="260"/>
      <c r="Y375" s="367"/>
      <c r="Z375" s="367"/>
      <c r="AA375" s="367"/>
      <c r="AB375" s="367"/>
      <c r="AC375" s="367"/>
      <c r="AD375" s="367"/>
      <c r="AE375" s="367"/>
      <c r="AF375" s="367"/>
      <c r="AG375" s="367"/>
      <c r="AH375" s="367"/>
      <c r="AI375" s="367"/>
      <c r="AJ375" s="367"/>
      <c r="AK375" s="367"/>
      <c r="AL375" s="367"/>
      <c r="AM375" s="261">
        <f>SUM(Y375:AL375)</f>
        <v>0</v>
      </c>
    </row>
    <row r="376" spans="1:39" s="248" customFormat="1" ht="15" outlineLevel="1">
      <c r="A376" s="459"/>
      <c r="B376" s="288" t="s">
        <v>249</v>
      </c>
      <c r="C376" s="256" t="s">
        <v>163</v>
      </c>
      <c r="D376" s="260"/>
      <c r="E376" s="260"/>
      <c r="F376" s="260"/>
      <c r="G376" s="260"/>
      <c r="H376" s="260"/>
      <c r="I376" s="260"/>
      <c r="J376" s="260"/>
      <c r="K376" s="260"/>
      <c r="L376" s="260"/>
      <c r="M376" s="260"/>
      <c r="N376" s="260">
        <f>N375</f>
        <v>0</v>
      </c>
      <c r="O376" s="260"/>
      <c r="P376" s="260"/>
      <c r="Q376" s="260"/>
      <c r="R376" s="260"/>
      <c r="S376" s="260"/>
      <c r="T376" s="260"/>
      <c r="U376" s="260"/>
      <c r="V376" s="260"/>
      <c r="W376" s="260"/>
      <c r="X376" s="260"/>
      <c r="Y376" s="368">
        <f>Y375</f>
        <v>0</v>
      </c>
      <c r="Z376" s="368">
        <f t="shared" ref="Z376:AL376" si="107">Z375</f>
        <v>0</v>
      </c>
      <c r="AA376" s="368">
        <f t="shared" si="107"/>
        <v>0</v>
      </c>
      <c r="AB376" s="368">
        <f t="shared" si="107"/>
        <v>0</v>
      </c>
      <c r="AC376" s="368">
        <f t="shared" si="107"/>
        <v>0</v>
      </c>
      <c r="AD376" s="368">
        <f t="shared" si="107"/>
        <v>0</v>
      </c>
      <c r="AE376" s="368">
        <f t="shared" si="107"/>
        <v>0</v>
      </c>
      <c r="AF376" s="368">
        <f t="shared" si="107"/>
        <v>0</v>
      </c>
      <c r="AG376" s="368">
        <f t="shared" si="107"/>
        <v>0</v>
      </c>
      <c r="AH376" s="368">
        <f t="shared" si="107"/>
        <v>0</v>
      </c>
      <c r="AI376" s="368">
        <f t="shared" si="107"/>
        <v>0</v>
      </c>
      <c r="AJ376" s="368">
        <f t="shared" si="107"/>
        <v>0</v>
      </c>
      <c r="AK376" s="368">
        <f t="shared" si="107"/>
        <v>0</v>
      </c>
      <c r="AL376" s="368">
        <f t="shared" si="107"/>
        <v>0</v>
      </c>
      <c r="AM376" s="262"/>
    </row>
    <row r="377" spans="1:39" s="248" customFormat="1" ht="15" outlineLevel="1">
      <c r="A377" s="459"/>
      <c r="B377" s="288"/>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369"/>
      <c r="Z377" s="369"/>
      <c r="AA377" s="369"/>
      <c r="AB377" s="369"/>
      <c r="AC377" s="369"/>
      <c r="AD377" s="369"/>
      <c r="AE377" s="369"/>
      <c r="AF377" s="369"/>
      <c r="AG377" s="369"/>
      <c r="AH377" s="369"/>
      <c r="AI377" s="369"/>
      <c r="AJ377" s="369"/>
      <c r="AK377" s="369"/>
      <c r="AL377" s="369"/>
      <c r="AM377" s="277"/>
    </row>
    <row r="378" spans="1:39" s="248" customFormat="1" ht="15" outlineLevel="1">
      <c r="A378" s="459">
        <v>32</v>
      </c>
      <c r="B378" s="288" t="s">
        <v>490</v>
      </c>
      <c r="C378" s="256" t="s">
        <v>25</v>
      </c>
      <c r="D378" s="260"/>
      <c r="E378" s="260"/>
      <c r="F378" s="260"/>
      <c r="G378" s="260"/>
      <c r="H378" s="260"/>
      <c r="I378" s="260"/>
      <c r="J378" s="260"/>
      <c r="K378" s="260"/>
      <c r="L378" s="260"/>
      <c r="M378" s="260"/>
      <c r="N378" s="260">
        <v>0</v>
      </c>
      <c r="O378" s="260"/>
      <c r="P378" s="260"/>
      <c r="Q378" s="260"/>
      <c r="R378" s="260"/>
      <c r="S378" s="260"/>
      <c r="T378" s="260"/>
      <c r="U378" s="260"/>
      <c r="V378" s="260"/>
      <c r="W378" s="260"/>
      <c r="X378" s="260"/>
      <c r="Y378" s="367"/>
      <c r="Z378" s="367"/>
      <c r="AA378" s="367"/>
      <c r="AB378" s="367"/>
      <c r="AC378" s="367"/>
      <c r="AD378" s="367"/>
      <c r="AE378" s="367"/>
      <c r="AF378" s="367"/>
      <c r="AG378" s="367"/>
      <c r="AH378" s="367"/>
      <c r="AI378" s="367"/>
      <c r="AJ378" s="367"/>
      <c r="AK378" s="367"/>
      <c r="AL378" s="367"/>
      <c r="AM378" s="261">
        <f>SUM(Y378:AL378)</f>
        <v>0</v>
      </c>
    </row>
    <row r="379" spans="1:39" s="248" customFormat="1" ht="15" outlineLevel="1">
      <c r="A379" s="459"/>
      <c r="B379" s="288" t="s">
        <v>249</v>
      </c>
      <c r="C379" s="256" t="s">
        <v>163</v>
      </c>
      <c r="D379" s="260"/>
      <c r="E379" s="260"/>
      <c r="F379" s="260"/>
      <c r="G379" s="260"/>
      <c r="H379" s="260"/>
      <c r="I379" s="260"/>
      <c r="J379" s="260"/>
      <c r="K379" s="260"/>
      <c r="L379" s="260"/>
      <c r="M379" s="260"/>
      <c r="N379" s="260">
        <f>N378</f>
        <v>0</v>
      </c>
      <c r="O379" s="260"/>
      <c r="P379" s="260"/>
      <c r="Q379" s="260"/>
      <c r="R379" s="260"/>
      <c r="S379" s="260"/>
      <c r="T379" s="260"/>
      <c r="U379" s="260"/>
      <c r="V379" s="260"/>
      <c r="W379" s="260"/>
      <c r="X379" s="260"/>
      <c r="Y379" s="368">
        <f>Y378</f>
        <v>0</v>
      </c>
      <c r="Z379" s="368">
        <f t="shared" ref="Z379:AL379" si="108">Z378</f>
        <v>0</v>
      </c>
      <c r="AA379" s="368">
        <f t="shared" si="108"/>
        <v>0</v>
      </c>
      <c r="AB379" s="368">
        <f t="shared" si="108"/>
        <v>0</v>
      </c>
      <c r="AC379" s="368">
        <f t="shared" si="108"/>
        <v>0</v>
      </c>
      <c r="AD379" s="368">
        <f t="shared" si="108"/>
        <v>0</v>
      </c>
      <c r="AE379" s="368">
        <f t="shared" si="108"/>
        <v>0</v>
      </c>
      <c r="AF379" s="368">
        <f t="shared" si="108"/>
        <v>0</v>
      </c>
      <c r="AG379" s="368">
        <f t="shared" si="108"/>
        <v>0</v>
      </c>
      <c r="AH379" s="368">
        <f t="shared" si="108"/>
        <v>0</v>
      </c>
      <c r="AI379" s="368">
        <f t="shared" si="108"/>
        <v>0</v>
      </c>
      <c r="AJ379" s="368">
        <f t="shared" si="108"/>
        <v>0</v>
      </c>
      <c r="AK379" s="368">
        <f t="shared" si="108"/>
        <v>0</v>
      </c>
      <c r="AL379" s="368">
        <f t="shared" si="108"/>
        <v>0</v>
      </c>
      <c r="AM379" s="262"/>
    </row>
    <row r="380" spans="1:39" s="248" customFormat="1" ht="15" outlineLevel="1">
      <c r="A380" s="459"/>
      <c r="B380" s="288"/>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369"/>
      <c r="Z380" s="369"/>
      <c r="AA380" s="369"/>
      <c r="AB380" s="369"/>
      <c r="AC380" s="369"/>
      <c r="AD380" s="369"/>
      <c r="AE380" s="369"/>
      <c r="AF380" s="369"/>
      <c r="AG380" s="369"/>
      <c r="AH380" s="369"/>
      <c r="AI380" s="369"/>
      <c r="AJ380" s="369"/>
      <c r="AK380" s="369"/>
      <c r="AL380" s="369"/>
      <c r="AM380" s="277"/>
    </row>
    <row r="381" spans="1:39" s="248" customFormat="1" ht="15" outlineLevel="1">
      <c r="A381" s="459">
        <v>33</v>
      </c>
      <c r="B381" s="288" t="s">
        <v>491</v>
      </c>
      <c r="C381" s="256" t="s">
        <v>25</v>
      </c>
      <c r="D381" s="260"/>
      <c r="E381" s="260"/>
      <c r="F381" s="260"/>
      <c r="G381" s="260"/>
      <c r="H381" s="260"/>
      <c r="I381" s="260"/>
      <c r="J381" s="260"/>
      <c r="K381" s="260"/>
      <c r="L381" s="260"/>
      <c r="M381" s="260"/>
      <c r="N381" s="260">
        <v>12</v>
      </c>
      <c r="O381" s="260"/>
      <c r="P381" s="260"/>
      <c r="Q381" s="260"/>
      <c r="R381" s="260"/>
      <c r="S381" s="260"/>
      <c r="T381" s="260"/>
      <c r="U381" s="260"/>
      <c r="V381" s="260"/>
      <c r="W381" s="260"/>
      <c r="X381" s="260"/>
      <c r="Y381" s="367"/>
      <c r="Z381" s="367"/>
      <c r="AA381" s="367"/>
      <c r="AB381" s="367"/>
      <c r="AC381" s="367"/>
      <c r="AD381" s="367"/>
      <c r="AE381" s="367"/>
      <c r="AF381" s="367"/>
      <c r="AG381" s="367"/>
      <c r="AH381" s="367"/>
      <c r="AI381" s="367"/>
      <c r="AJ381" s="367"/>
      <c r="AK381" s="367"/>
      <c r="AL381" s="367"/>
      <c r="AM381" s="261">
        <f>SUM(Y381:AL381)</f>
        <v>0</v>
      </c>
    </row>
    <row r="382" spans="1:39" s="248" customFormat="1" ht="15" outlineLevel="1">
      <c r="A382" s="459"/>
      <c r="B382" s="288" t="s">
        <v>249</v>
      </c>
      <c r="C382" s="256" t="s">
        <v>163</v>
      </c>
      <c r="D382" s="260"/>
      <c r="E382" s="260"/>
      <c r="F382" s="260"/>
      <c r="G382" s="260"/>
      <c r="H382" s="260"/>
      <c r="I382" s="260"/>
      <c r="J382" s="260"/>
      <c r="K382" s="260"/>
      <c r="L382" s="260"/>
      <c r="M382" s="260"/>
      <c r="N382" s="260">
        <f>N381</f>
        <v>12</v>
      </c>
      <c r="O382" s="260"/>
      <c r="P382" s="260"/>
      <c r="Q382" s="260"/>
      <c r="R382" s="260"/>
      <c r="S382" s="260"/>
      <c r="T382" s="260"/>
      <c r="U382" s="260"/>
      <c r="V382" s="260"/>
      <c r="W382" s="260"/>
      <c r="X382" s="260"/>
      <c r="Y382" s="368">
        <f>Y381</f>
        <v>0</v>
      </c>
      <c r="Z382" s="368">
        <f t="shared" ref="Z382:AK382" si="109">Z381</f>
        <v>0</v>
      </c>
      <c r="AA382" s="368">
        <f t="shared" si="109"/>
        <v>0</v>
      </c>
      <c r="AB382" s="368">
        <f t="shared" si="109"/>
        <v>0</v>
      </c>
      <c r="AC382" s="368">
        <f t="shared" si="109"/>
        <v>0</v>
      </c>
      <c r="AD382" s="368">
        <f t="shared" si="109"/>
        <v>0</v>
      </c>
      <c r="AE382" s="368">
        <f t="shared" si="109"/>
        <v>0</v>
      </c>
      <c r="AF382" s="368">
        <f t="shared" si="109"/>
        <v>0</v>
      </c>
      <c r="AG382" s="368">
        <f t="shared" si="109"/>
        <v>0</v>
      </c>
      <c r="AH382" s="368">
        <f t="shared" si="109"/>
        <v>0</v>
      </c>
      <c r="AI382" s="368">
        <f t="shared" si="109"/>
        <v>0</v>
      </c>
      <c r="AJ382" s="368">
        <f t="shared" si="109"/>
        <v>0</v>
      </c>
      <c r="AK382" s="368">
        <f t="shared" si="109"/>
        <v>0</v>
      </c>
      <c r="AL382" s="368">
        <f>AL381</f>
        <v>0</v>
      </c>
      <c r="AM382" s="262"/>
    </row>
    <row r="383" spans="1:39" ht="15" outlineLevel="1">
      <c r="B383" s="279"/>
      <c r="C383" s="289"/>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66"/>
      <c r="Z383" s="266"/>
      <c r="AA383" s="266"/>
      <c r="AB383" s="266"/>
      <c r="AC383" s="266"/>
      <c r="AD383" s="266"/>
      <c r="AE383" s="266"/>
      <c r="AF383" s="266"/>
      <c r="AG383" s="266"/>
      <c r="AH383" s="266"/>
      <c r="AI383" s="266"/>
      <c r="AJ383" s="266"/>
      <c r="AK383" s="266"/>
      <c r="AL383" s="266"/>
      <c r="AM383" s="271"/>
    </row>
    <row r="384" spans="1:39" ht="15.75">
      <c r="B384" s="291" t="s">
        <v>250</v>
      </c>
      <c r="C384" s="293"/>
      <c r="D384" s="293">
        <f>SUM(D279:D382)</f>
        <v>3574198.0816574898</v>
      </c>
      <c r="E384" s="293"/>
      <c r="F384" s="293"/>
      <c r="G384" s="293"/>
      <c r="H384" s="293"/>
      <c r="I384" s="293"/>
      <c r="J384" s="293"/>
      <c r="K384" s="293"/>
      <c r="L384" s="293"/>
      <c r="M384" s="293"/>
      <c r="N384" s="293"/>
      <c r="O384" s="293">
        <f>SUM(O279:O382)</f>
        <v>954.65800000000013</v>
      </c>
      <c r="P384" s="293"/>
      <c r="Q384" s="293"/>
      <c r="R384" s="293"/>
      <c r="S384" s="293"/>
      <c r="T384" s="293"/>
      <c r="U384" s="293"/>
      <c r="V384" s="293"/>
      <c r="W384" s="293"/>
      <c r="X384" s="293"/>
      <c r="Y384" s="293">
        <f>IF(Y278="kWh",SUMPRODUCT(D279:D382,Y279:Y382))</f>
        <v>824436.52135748998</v>
      </c>
      <c r="Z384" s="293">
        <f>IF(Z278="kWh",SUMPRODUCT(D279:D382,Z279:Z382))</f>
        <v>1502038.7077950002</v>
      </c>
      <c r="AA384" s="293">
        <f>IF(AA278="kW",SUMPRODUCT(N279:N382,O279:O382,AA279:AA382),SUMPRODUCT(D279:D382,AA279:AA382))</f>
        <v>3353.1695999999993</v>
      </c>
      <c r="AB384" s="293">
        <f>IF(AB278="kW",SUMPRODUCT(N279:N382,O279:O382,AB279:AB382),SUMPRODUCT(D279:D382,AB279:AB382))</f>
        <v>0</v>
      </c>
      <c r="AC384" s="293">
        <f>IF(AC278="kW",SUMPRODUCT(N279:N382,O279:O382,AC279:AC382),SUMPRODUCT(D279:D382,AC279:AC382))</f>
        <v>0</v>
      </c>
      <c r="AD384" s="293">
        <f>IF(AD278="kW",SUMPRODUCT(N279:N382,O279:O382,AD279:AD382),SUMPRODUCT(D279:D382,AD279:AD382))</f>
        <v>0</v>
      </c>
      <c r="AE384" s="293">
        <f>IF(AE278="kW",SUMPRODUCT(N279:N382,O279:O382,AE279:AE382),SUMPRODUCT(D279:D382,AE279:AE382))</f>
        <v>0</v>
      </c>
      <c r="AF384" s="293">
        <f>IF(AF278="kW",SUMPRODUCT(N279:N382,O279:O382,AF279:AF382),SUMPRODUCT(D279:D382,AF279:AF382))</f>
        <v>0</v>
      </c>
      <c r="AG384" s="293">
        <f>IF(AG278="kW",SUMPRODUCT(N279:N382,O279:O382,AG279:AG382),SUMPRODUCT(D279:D382,AG279:AG382))</f>
        <v>0</v>
      </c>
      <c r="AH384" s="293">
        <f>IF(AH278="kW",SUMPRODUCT(N279:N382,O279:O382,AH279:AH382),SUMPRODUCT(D279:D382,AH279:AH382))</f>
        <v>0</v>
      </c>
      <c r="AI384" s="293">
        <f>IF(AI278="kW",SUMPRODUCT(N279:N382,O279:O382,AI279:AI382),SUMPRODUCT(D279:D382,AI279:AI382))</f>
        <v>0</v>
      </c>
      <c r="AJ384" s="293">
        <f>IF(AJ278="kW",SUMPRODUCT(N279:N382,O279:O382,AJ279:AJ382),SUMPRODUCT(D279:D382,AJ279:AJ382))</f>
        <v>0</v>
      </c>
      <c r="AK384" s="293">
        <f>IF(AK278="kW",SUMPRODUCT(N279:N382,O279:O382,AK279:AK382),SUMPRODUCT(D279:D382,AK279:AK382))</f>
        <v>0</v>
      </c>
      <c r="AL384" s="293">
        <f>IF(AL278="kW",SUMPRODUCT(N279:N382,O279:O382,AL279:AL382),SUMPRODUCT(D279:D382,AL279:AL382))</f>
        <v>0</v>
      </c>
      <c r="AM384" s="294"/>
    </row>
    <row r="385" spans="1:41" ht="15.75">
      <c r="B385" s="349" t="s">
        <v>251</v>
      </c>
      <c r="C385" s="350"/>
      <c r="D385" s="350"/>
      <c r="E385" s="350"/>
      <c r="F385" s="350"/>
      <c r="G385" s="350"/>
      <c r="H385" s="350"/>
      <c r="I385" s="350"/>
      <c r="J385" s="350"/>
      <c r="K385" s="350"/>
      <c r="L385" s="350"/>
      <c r="M385" s="350"/>
      <c r="N385" s="350"/>
      <c r="O385" s="350"/>
      <c r="P385" s="350"/>
      <c r="Q385" s="350"/>
      <c r="R385" s="350"/>
      <c r="S385" s="350"/>
      <c r="T385" s="350"/>
      <c r="U385" s="350"/>
      <c r="V385" s="350"/>
      <c r="W385" s="350"/>
      <c r="X385" s="350"/>
      <c r="Y385" s="292">
        <f>HLOOKUP(Y277,'2. LRAMVA Threshold'!$B$42:$Q$53,5,FALSE)</f>
        <v>4550758</v>
      </c>
      <c r="Z385" s="292">
        <f>HLOOKUP(Z277,'2. LRAMVA Threshold'!$B$42:$Q$53,5,FALSE)</f>
        <v>1365379</v>
      </c>
      <c r="AA385" s="292">
        <f>HLOOKUP(AA277,'2. LRAMVA Threshold'!$B$42:$Q$53,5,FALSE)</f>
        <v>8396</v>
      </c>
      <c r="AB385" s="292">
        <f>HLOOKUP(AB277,'2. LRAMVA Threshold'!$B$42:$Q$53,5,FALSE)</f>
        <v>11657</v>
      </c>
      <c r="AC385" s="292">
        <f>HLOOKUP(AC277,'2. LRAMVA Threshold'!$B$42:$Q$53,5,FALSE)</f>
        <v>10</v>
      </c>
      <c r="AD385" s="292">
        <f>HLOOKUP(AD277,'2. LRAMVA Threshold'!$B$42:$Q$53,5,FALSE)</f>
        <v>295</v>
      </c>
      <c r="AE385" s="292">
        <f>HLOOKUP(AE277,'2. LRAMVA Threshold'!$B$42:$Q$53,5,FALSE)</f>
        <v>0</v>
      </c>
      <c r="AF385" s="292">
        <f>HLOOKUP(AF277,'2. LRAMVA Threshold'!$B$42:$Q$53,5,FALSE)</f>
        <v>0</v>
      </c>
      <c r="AG385" s="292">
        <f>HLOOKUP(AG277,'2. LRAMVA Threshold'!$B$42:$Q$53,5,FALSE)</f>
        <v>0</v>
      </c>
      <c r="AH385" s="292">
        <f>HLOOKUP(AH277,'2. LRAMVA Threshold'!$B$42:$Q$53,5,FALSE)</f>
        <v>0</v>
      </c>
      <c r="AI385" s="292">
        <f>HLOOKUP(AI277,'2. LRAMVA Threshold'!$B$42:$Q$53,5,FALSE)</f>
        <v>0</v>
      </c>
      <c r="AJ385" s="292">
        <f>HLOOKUP(AJ277,'2. LRAMVA Threshold'!$B$42:$Q$53,5,FALSE)</f>
        <v>0</v>
      </c>
      <c r="AK385" s="292">
        <f>HLOOKUP(AK277,'2. LRAMVA Threshold'!$B$42:$Q$53,5,FALSE)</f>
        <v>0</v>
      </c>
      <c r="AL385" s="292">
        <f>HLOOKUP(AL277,'2. LRAMVA Threshold'!$B$42:$Q$53,5,FALSE)</f>
        <v>0</v>
      </c>
      <c r="AM385" s="351"/>
    </row>
    <row r="386" spans="1:41" ht="15">
      <c r="B386" s="352"/>
      <c r="C386" s="353"/>
      <c r="D386" s="354"/>
      <c r="E386" s="354"/>
      <c r="F386" s="354"/>
      <c r="G386" s="354"/>
      <c r="H386" s="354"/>
      <c r="I386" s="354"/>
      <c r="J386" s="354"/>
      <c r="K386" s="354"/>
      <c r="L386" s="354"/>
      <c r="M386" s="354"/>
      <c r="N386" s="354"/>
      <c r="O386" s="355"/>
      <c r="P386" s="354"/>
      <c r="Q386" s="354"/>
      <c r="R386" s="354"/>
      <c r="S386" s="356"/>
      <c r="T386" s="356"/>
      <c r="U386" s="356"/>
      <c r="V386" s="356"/>
      <c r="W386" s="354"/>
      <c r="X386" s="354"/>
      <c r="Y386" s="357"/>
      <c r="Z386" s="357"/>
      <c r="AA386" s="357"/>
      <c r="AB386" s="357"/>
      <c r="AC386" s="357"/>
      <c r="AD386" s="357"/>
      <c r="AE386" s="357"/>
      <c r="AF386" s="357"/>
      <c r="AG386" s="357"/>
      <c r="AH386" s="357"/>
      <c r="AI386" s="357"/>
      <c r="AJ386" s="357"/>
      <c r="AK386" s="357"/>
      <c r="AL386" s="357"/>
      <c r="AM386" s="358"/>
    </row>
    <row r="387" spans="1:41" ht="15">
      <c r="B387" s="288" t="s">
        <v>166</v>
      </c>
      <c r="C387" s="301"/>
      <c r="D387" s="301"/>
      <c r="E387" s="335"/>
      <c r="F387" s="335"/>
      <c r="G387" s="335"/>
      <c r="H387" s="335"/>
      <c r="I387" s="335"/>
      <c r="J387" s="335"/>
      <c r="K387" s="335"/>
      <c r="L387" s="335"/>
      <c r="M387" s="335"/>
      <c r="N387" s="335"/>
      <c r="O387" s="256"/>
      <c r="P387" s="303"/>
      <c r="Q387" s="303"/>
      <c r="R387" s="303"/>
      <c r="S387" s="302"/>
      <c r="T387" s="302"/>
      <c r="U387" s="302"/>
      <c r="V387" s="302"/>
      <c r="W387" s="303"/>
      <c r="X387" s="303"/>
      <c r="Y387" s="304">
        <f>HLOOKUP(Y$20,'3.  Distribution Rates'!$C$122:$P$133,5,FALSE)</f>
        <v>0</v>
      </c>
      <c r="Z387" s="304">
        <f>HLOOKUP(Z$20,'3.  Distribution Rates'!$C$122:$P$133,5,FALSE)</f>
        <v>0</v>
      </c>
      <c r="AA387" s="304">
        <f>HLOOKUP(AA$20,'3.  Distribution Rates'!$C$122:$P$133,5,FALSE)</f>
        <v>0</v>
      </c>
      <c r="AB387" s="304">
        <f>HLOOKUP(AB$20,'3.  Distribution Rates'!$C$122:$P$133,5,FALSE)</f>
        <v>0</v>
      </c>
      <c r="AC387" s="304">
        <f>HLOOKUP(AC$20,'3.  Distribution Rates'!$C$122:$P$133,5,FALSE)</f>
        <v>0</v>
      </c>
      <c r="AD387" s="304">
        <f>HLOOKUP(AD$20,'3.  Distribution Rates'!$C$122:$P$133,5,FALSE)</f>
        <v>0</v>
      </c>
      <c r="AE387" s="304">
        <f>HLOOKUP(AE$20,'3.  Distribution Rates'!$C$122:$P$133,5,FALSE)</f>
        <v>0</v>
      </c>
      <c r="AF387" s="304">
        <f>HLOOKUP(AF$20,'3.  Distribution Rates'!$C$122:$P$133,5,FALSE)</f>
        <v>0</v>
      </c>
      <c r="AG387" s="304">
        <f>HLOOKUP(AG$20,'3.  Distribution Rates'!$C$122:$P$133,5,FALSE)</f>
        <v>0</v>
      </c>
      <c r="AH387" s="304">
        <f>HLOOKUP(AH$20,'3.  Distribution Rates'!$C$122:$P$133,5,FALSE)</f>
        <v>0</v>
      </c>
      <c r="AI387" s="304">
        <f>HLOOKUP(AI$20,'3.  Distribution Rates'!$C$122:$P$133,5,FALSE)</f>
        <v>0</v>
      </c>
      <c r="AJ387" s="304">
        <f>HLOOKUP(AJ$20,'3.  Distribution Rates'!$C$122:$P$133,5,FALSE)</f>
        <v>0</v>
      </c>
      <c r="AK387" s="304">
        <f>HLOOKUP(AK$20,'3.  Distribution Rates'!$C$122:$P$133,5,FALSE)</f>
        <v>0</v>
      </c>
      <c r="AL387" s="304">
        <f>HLOOKUP(AL$20,'3.  Distribution Rates'!$C$122:$P$133,5,FALSE)</f>
        <v>0</v>
      </c>
      <c r="AM387" s="359"/>
    </row>
    <row r="388" spans="1:41" ht="15">
      <c r="B388" s="288" t="s">
        <v>156</v>
      </c>
      <c r="C388" s="306"/>
      <c r="D388" s="248"/>
      <c r="E388" s="245"/>
      <c r="F388" s="245"/>
      <c r="G388" s="245"/>
      <c r="H388" s="245"/>
      <c r="I388" s="245"/>
      <c r="J388" s="245"/>
      <c r="K388" s="245"/>
      <c r="L388" s="245"/>
      <c r="M388" s="245"/>
      <c r="N388" s="245"/>
      <c r="O388" s="256"/>
      <c r="P388" s="245"/>
      <c r="Q388" s="245"/>
      <c r="R388" s="245"/>
      <c r="S388" s="248"/>
      <c r="T388" s="248"/>
      <c r="U388" s="248"/>
      <c r="V388" s="248"/>
      <c r="W388" s="245"/>
      <c r="X388" s="245"/>
      <c r="Y388" s="337">
        <f t="shared" ref="Y388:AL388" si="110">Y136*Y387</f>
        <v>0</v>
      </c>
      <c r="Z388" s="337">
        <f t="shared" si="110"/>
        <v>0</v>
      </c>
      <c r="AA388" s="337">
        <f t="shared" si="110"/>
        <v>0</v>
      </c>
      <c r="AB388" s="337">
        <f t="shared" si="110"/>
        <v>0</v>
      </c>
      <c r="AC388" s="337">
        <f t="shared" si="110"/>
        <v>0</v>
      </c>
      <c r="AD388" s="337">
        <f t="shared" si="110"/>
        <v>0</v>
      </c>
      <c r="AE388" s="337">
        <f t="shared" si="110"/>
        <v>0</v>
      </c>
      <c r="AF388" s="337">
        <f t="shared" si="110"/>
        <v>0</v>
      </c>
      <c r="AG388" s="337">
        <f t="shared" si="110"/>
        <v>0</v>
      </c>
      <c r="AH388" s="337">
        <f t="shared" si="110"/>
        <v>0</v>
      </c>
      <c r="AI388" s="337">
        <f t="shared" si="110"/>
        <v>0</v>
      </c>
      <c r="AJ388" s="337">
        <f t="shared" si="110"/>
        <v>0</v>
      </c>
      <c r="AK388" s="337">
        <f t="shared" si="110"/>
        <v>0</v>
      </c>
      <c r="AL388" s="337">
        <f t="shared" si="110"/>
        <v>0</v>
      </c>
      <c r="AM388" s="551">
        <f>SUM(Y388:AL388)</f>
        <v>0</v>
      </c>
      <c r="AO388" s="248"/>
    </row>
    <row r="389" spans="1:41" ht="15">
      <c r="B389" s="288" t="s">
        <v>157</v>
      </c>
      <c r="C389" s="306"/>
      <c r="D389" s="248"/>
      <c r="E389" s="245"/>
      <c r="F389" s="245"/>
      <c r="G389" s="245"/>
      <c r="H389" s="245"/>
      <c r="I389" s="245"/>
      <c r="J389" s="245"/>
      <c r="K389" s="245"/>
      <c r="L389" s="245"/>
      <c r="M389" s="245"/>
      <c r="N389" s="245"/>
      <c r="O389" s="256"/>
      <c r="P389" s="245"/>
      <c r="Q389" s="245"/>
      <c r="R389" s="245"/>
      <c r="S389" s="248"/>
      <c r="T389" s="248"/>
      <c r="U389" s="248"/>
      <c r="V389" s="248"/>
      <c r="W389" s="245"/>
      <c r="X389" s="245"/>
      <c r="Y389" s="337">
        <f t="shared" ref="Y389:AL389" si="111">Y265*Y387</f>
        <v>0</v>
      </c>
      <c r="Z389" s="337">
        <f t="shared" si="111"/>
        <v>0</v>
      </c>
      <c r="AA389" s="337">
        <f t="shared" si="111"/>
        <v>0</v>
      </c>
      <c r="AB389" s="337">
        <f t="shared" si="111"/>
        <v>0</v>
      </c>
      <c r="AC389" s="337">
        <f t="shared" si="111"/>
        <v>0</v>
      </c>
      <c r="AD389" s="337">
        <f t="shared" si="111"/>
        <v>0</v>
      </c>
      <c r="AE389" s="337">
        <f t="shared" si="111"/>
        <v>0</v>
      </c>
      <c r="AF389" s="337">
        <f t="shared" si="111"/>
        <v>0</v>
      </c>
      <c r="AG389" s="337">
        <f t="shared" si="111"/>
        <v>0</v>
      </c>
      <c r="AH389" s="337">
        <f t="shared" si="111"/>
        <v>0</v>
      </c>
      <c r="AI389" s="337">
        <f t="shared" si="111"/>
        <v>0</v>
      </c>
      <c r="AJ389" s="337">
        <f t="shared" si="111"/>
        <v>0</v>
      </c>
      <c r="AK389" s="337">
        <f t="shared" si="111"/>
        <v>0</v>
      </c>
      <c r="AL389" s="337">
        <f t="shared" si="111"/>
        <v>0</v>
      </c>
      <c r="AM389" s="551">
        <f>SUM(Y389:AL389)</f>
        <v>0</v>
      </c>
    </row>
    <row r="390" spans="1:41" ht="15">
      <c r="B390" s="288" t="s">
        <v>158</v>
      </c>
      <c r="C390" s="306"/>
      <c r="D390" s="248"/>
      <c r="E390" s="245"/>
      <c r="F390" s="245"/>
      <c r="G390" s="245"/>
      <c r="H390" s="245"/>
      <c r="I390" s="245"/>
      <c r="J390" s="245"/>
      <c r="K390" s="245"/>
      <c r="L390" s="245"/>
      <c r="M390" s="245"/>
      <c r="N390" s="245"/>
      <c r="O390" s="256"/>
      <c r="P390" s="245"/>
      <c r="Q390" s="245"/>
      <c r="R390" s="245"/>
      <c r="S390" s="248"/>
      <c r="T390" s="248"/>
      <c r="U390" s="248"/>
      <c r="V390" s="248"/>
      <c r="W390" s="245"/>
      <c r="X390" s="245"/>
      <c r="Y390" s="337">
        <f>Y384*Y387</f>
        <v>0</v>
      </c>
      <c r="Z390" s="337">
        <f t="shared" ref="Z390:AE390" si="112">Z384*Z387</f>
        <v>0</v>
      </c>
      <c r="AA390" s="337">
        <f t="shared" si="112"/>
        <v>0</v>
      </c>
      <c r="AB390" s="337">
        <f t="shared" si="112"/>
        <v>0</v>
      </c>
      <c r="AC390" s="337">
        <f t="shared" si="112"/>
        <v>0</v>
      </c>
      <c r="AD390" s="337">
        <f t="shared" si="112"/>
        <v>0</v>
      </c>
      <c r="AE390" s="337">
        <f t="shared" si="112"/>
        <v>0</v>
      </c>
      <c r="AF390" s="337">
        <f t="shared" ref="AF390:AL390" si="113">AF384*AF387</f>
        <v>0</v>
      </c>
      <c r="AG390" s="337">
        <f t="shared" si="113"/>
        <v>0</v>
      </c>
      <c r="AH390" s="337">
        <f t="shared" si="113"/>
        <v>0</v>
      </c>
      <c r="AI390" s="337">
        <f t="shared" si="113"/>
        <v>0</v>
      </c>
      <c r="AJ390" s="337">
        <f t="shared" si="113"/>
        <v>0</v>
      </c>
      <c r="AK390" s="337">
        <f t="shared" si="113"/>
        <v>0</v>
      </c>
      <c r="AL390" s="337">
        <f t="shared" si="113"/>
        <v>0</v>
      </c>
      <c r="AM390" s="551">
        <f>SUM(Y390:AL390)</f>
        <v>0</v>
      </c>
    </row>
    <row r="391" spans="1:41" s="339" customFormat="1" ht="15.75">
      <c r="A391" s="461"/>
      <c r="B391" s="310" t="s">
        <v>257</v>
      </c>
      <c r="C391" s="306"/>
      <c r="D391" s="268"/>
      <c r="E391" s="298"/>
      <c r="F391" s="298"/>
      <c r="G391" s="298"/>
      <c r="H391" s="298"/>
      <c r="I391" s="298"/>
      <c r="J391" s="298"/>
      <c r="K391" s="298"/>
      <c r="L391" s="298"/>
      <c r="M391" s="298"/>
      <c r="N391" s="298"/>
      <c r="O391" s="265"/>
      <c r="P391" s="298"/>
      <c r="Q391" s="298"/>
      <c r="R391" s="298"/>
      <c r="S391" s="268"/>
      <c r="T391" s="268"/>
      <c r="U391" s="268"/>
      <c r="V391" s="268"/>
      <c r="W391" s="298"/>
      <c r="X391" s="298"/>
      <c r="Y391" s="307">
        <f>SUM(Y388:Y390)</f>
        <v>0</v>
      </c>
      <c r="Z391" s="307">
        <f>SUM(Z388:Z390)</f>
        <v>0</v>
      </c>
      <c r="AA391" s="307">
        <f t="shared" ref="AA391:AE391" si="114">SUM(AA388:AA390)</f>
        <v>0</v>
      </c>
      <c r="AB391" s="307">
        <f t="shared" si="114"/>
        <v>0</v>
      </c>
      <c r="AC391" s="307">
        <f t="shared" si="114"/>
        <v>0</v>
      </c>
      <c r="AD391" s="307">
        <f t="shared" si="114"/>
        <v>0</v>
      </c>
      <c r="AE391" s="307">
        <f t="shared" si="114"/>
        <v>0</v>
      </c>
      <c r="AF391" s="307">
        <f t="shared" ref="AF391:AL391" si="115">SUM(AF388:AF390)</f>
        <v>0</v>
      </c>
      <c r="AG391" s="307">
        <f t="shared" si="115"/>
        <v>0</v>
      </c>
      <c r="AH391" s="307">
        <f t="shared" si="115"/>
        <v>0</v>
      </c>
      <c r="AI391" s="307">
        <f t="shared" si="115"/>
        <v>0</v>
      </c>
      <c r="AJ391" s="307">
        <f t="shared" si="115"/>
        <v>0</v>
      </c>
      <c r="AK391" s="307">
        <f t="shared" si="115"/>
        <v>0</v>
      </c>
      <c r="AL391" s="307">
        <f t="shared" si="115"/>
        <v>0</v>
      </c>
      <c r="AM391" s="365">
        <f>SUM(AM388:AM390)</f>
        <v>0</v>
      </c>
    </row>
    <row r="392" spans="1:41" s="339" customFormat="1" ht="15.75">
      <c r="A392" s="461"/>
      <c r="B392" s="310" t="s">
        <v>252</v>
      </c>
      <c r="C392" s="306"/>
      <c r="D392" s="311"/>
      <c r="E392" s="298"/>
      <c r="F392" s="298"/>
      <c r="G392" s="298"/>
      <c r="H392" s="298"/>
      <c r="I392" s="298"/>
      <c r="J392" s="298"/>
      <c r="K392" s="298"/>
      <c r="L392" s="298"/>
      <c r="M392" s="298"/>
      <c r="N392" s="298"/>
      <c r="O392" s="265"/>
      <c r="P392" s="298"/>
      <c r="Q392" s="298"/>
      <c r="R392" s="298"/>
      <c r="S392" s="268"/>
      <c r="T392" s="268"/>
      <c r="U392" s="268"/>
      <c r="V392" s="268"/>
      <c r="W392" s="298"/>
      <c r="X392" s="298"/>
      <c r="Y392" s="308">
        <f t="shared" ref="Y392:AE392" si="116">Y385*Y387</f>
        <v>0</v>
      </c>
      <c r="Z392" s="308">
        <f t="shared" si="116"/>
        <v>0</v>
      </c>
      <c r="AA392" s="308">
        <f t="shared" si="116"/>
        <v>0</v>
      </c>
      <c r="AB392" s="308">
        <f t="shared" si="116"/>
        <v>0</v>
      </c>
      <c r="AC392" s="308">
        <f t="shared" si="116"/>
        <v>0</v>
      </c>
      <c r="AD392" s="308">
        <f t="shared" si="116"/>
        <v>0</v>
      </c>
      <c r="AE392" s="308">
        <f t="shared" si="116"/>
        <v>0</v>
      </c>
      <c r="AF392" s="308">
        <f t="shared" ref="AF392:AL392" si="117">AF385*AF387</f>
        <v>0</v>
      </c>
      <c r="AG392" s="308">
        <f t="shared" si="117"/>
        <v>0</v>
      </c>
      <c r="AH392" s="308">
        <f t="shared" si="117"/>
        <v>0</v>
      </c>
      <c r="AI392" s="308">
        <f t="shared" si="117"/>
        <v>0</v>
      </c>
      <c r="AJ392" s="308">
        <f t="shared" si="117"/>
        <v>0</v>
      </c>
      <c r="AK392" s="308">
        <f t="shared" si="117"/>
        <v>0</v>
      </c>
      <c r="AL392" s="308">
        <f t="shared" si="117"/>
        <v>0</v>
      </c>
      <c r="AM392" s="365">
        <f>SUM(Y392:AL392)</f>
        <v>0</v>
      </c>
    </row>
    <row r="393" spans="1:41" ht="15.75" customHeight="1">
      <c r="A393" s="461"/>
      <c r="B393" s="310" t="s">
        <v>264</v>
      </c>
      <c r="C393" s="306"/>
      <c r="D393" s="311"/>
      <c r="E393" s="298"/>
      <c r="F393" s="298"/>
      <c r="G393" s="298"/>
      <c r="H393" s="298"/>
      <c r="I393" s="298"/>
      <c r="J393" s="298"/>
      <c r="K393" s="298"/>
      <c r="L393" s="298"/>
      <c r="M393" s="298"/>
      <c r="N393" s="298"/>
      <c r="O393" s="265"/>
      <c r="P393" s="298"/>
      <c r="Q393" s="298"/>
      <c r="R393" s="298"/>
      <c r="S393" s="311"/>
      <c r="T393" s="311"/>
      <c r="U393" s="311"/>
      <c r="V393" s="311"/>
      <c r="W393" s="298"/>
      <c r="X393" s="298"/>
      <c r="Y393" s="265"/>
      <c r="Z393" s="312"/>
      <c r="AA393" s="312"/>
      <c r="AB393" s="312"/>
      <c r="AC393" s="312"/>
      <c r="AD393" s="312"/>
      <c r="AE393" s="312"/>
      <c r="AF393" s="312"/>
      <c r="AG393" s="312"/>
      <c r="AH393" s="312"/>
      <c r="AI393" s="312"/>
      <c r="AJ393" s="312"/>
      <c r="AK393" s="312"/>
      <c r="AL393" s="312"/>
      <c r="AM393" s="365">
        <f>AM391-AM392</f>
        <v>0</v>
      </c>
    </row>
    <row r="394" spans="1:41" ht="15">
      <c r="B394" s="288"/>
      <c r="C394" s="311"/>
      <c r="D394" s="311"/>
      <c r="E394" s="298"/>
      <c r="F394" s="298"/>
      <c r="G394" s="298"/>
      <c r="H394" s="298"/>
      <c r="I394" s="298"/>
      <c r="J394" s="298"/>
      <c r="K394" s="298"/>
      <c r="L394" s="298"/>
      <c r="M394" s="298"/>
      <c r="N394" s="298"/>
      <c r="O394" s="265"/>
      <c r="P394" s="298"/>
      <c r="Q394" s="298"/>
      <c r="R394" s="298"/>
      <c r="S394" s="311"/>
      <c r="T394" s="306"/>
      <c r="U394" s="311"/>
      <c r="V394" s="311"/>
      <c r="W394" s="298"/>
      <c r="X394" s="298"/>
      <c r="Y394" s="222"/>
      <c r="Z394" s="222"/>
      <c r="AA394" s="222"/>
      <c r="AB394" s="222"/>
      <c r="AC394" s="222"/>
      <c r="AD394" s="222"/>
      <c r="AE394" s="222"/>
      <c r="AF394" s="222"/>
      <c r="AG394" s="222"/>
      <c r="AH394" s="222"/>
      <c r="AI394" s="222"/>
      <c r="AJ394" s="222"/>
      <c r="AK394" s="222"/>
      <c r="AL394" s="222"/>
      <c r="AM394" s="314"/>
    </row>
    <row r="395" spans="1:41" ht="15">
      <c r="B395" s="288" t="s">
        <v>72</v>
      </c>
      <c r="C395" s="316"/>
      <c r="D395" s="245"/>
      <c r="E395" s="245"/>
      <c r="F395" s="245"/>
      <c r="G395" s="245"/>
      <c r="H395" s="245"/>
      <c r="I395" s="245"/>
      <c r="J395" s="245"/>
      <c r="K395" s="245"/>
      <c r="L395" s="245"/>
      <c r="M395" s="245"/>
      <c r="N395" s="245"/>
      <c r="O395" s="317"/>
      <c r="P395" s="245"/>
      <c r="Q395" s="245"/>
      <c r="R395" s="245"/>
      <c r="S395" s="269"/>
      <c r="T395" s="248"/>
      <c r="U395" s="248"/>
      <c r="V395" s="245"/>
      <c r="W395" s="245"/>
      <c r="X395" s="248"/>
      <c r="Y395" s="256">
        <f>SUMPRODUCT(E279:E382,Y279:Y382)</f>
        <v>816475.10467688413</v>
      </c>
      <c r="Z395" s="256">
        <f>SUMPRODUCT(E279:E382,Z279:Z382)</f>
        <v>1491054.0821592922</v>
      </c>
      <c r="AA395" s="256">
        <f>IF(AA278="kW",SUMPRODUCT(N279:N382,P279:P382,AA279:AA382),SUMPRODUCT(E279:E382,AA279:AA382))</f>
        <v>3193.4607511337999</v>
      </c>
      <c r="AB395" s="256">
        <f>IF(AB278="kW",SUMPRODUCT(N279:N382,P279:P382,AB279:AB382),SUMPRODUCT(E279:E382,AB279:AB382))</f>
        <v>0</v>
      </c>
      <c r="AC395" s="256">
        <f>IF(AC278="kW",SUMPRODUCT(N279:N382,P279:P382,AC279:AC382),SUMPRODUCT(E279:E382,AC279:AC382))</f>
        <v>0</v>
      </c>
      <c r="AD395" s="256">
        <f>IF(AD278="kW",SUMPRODUCT(N279:N382,P279:P382,AD279:AD382),SUMPRODUCT(E279:E382, AD279:AD382))</f>
        <v>0</v>
      </c>
      <c r="AE395" s="256">
        <f>IF(AE278="kW",SUMPRODUCT(N279:N382,P279:P382,AE279:AE382),SUMPRODUCT(E279:E382,AE279:AE382))</f>
        <v>0</v>
      </c>
      <c r="AF395" s="256">
        <f>IF(AF278="kW",SUMPRODUCT(N279:N382,P279:P382,AF279:AF382),SUMPRODUCT(E279:E382,AF279:AF382))</f>
        <v>0</v>
      </c>
      <c r="AG395" s="256">
        <f>IF(AG278="kW",SUMPRODUCT(N279:N382,P279:P382,AG279:AG382),SUMPRODUCT(E279:E382,AG279:AG382))</f>
        <v>0</v>
      </c>
      <c r="AH395" s="256">
        <f>IF(AH278="kW",SUMPRODUCT(N279:N382,P279:P382,AH279:AH382),SUMPRODUCT(E279:E382,AH279:AH382))</f>
        <v>0</v>
      </c>
      <c r="AI395" s="256">
        <f>IF(AI278="kW",SUMPRODUCT(N279:N382,P279:P382,AI279:AI382),SUMPRODUCT(E279:E382,AI279:AI382))</f>
        <v>0</v>
      </c>
      <c r="AJ395" s="256">
        <f>IF(AJ278="kW",SUMPRODUCT(N279:N382,P279:P382,AJ279:AJ382),SUMPRODUCT(E279:E382,AJ279:AJ382))</f>
        <v>0</v>
      </c>
      <c r="AK395" s="256">
        <f>IF(AK278="kW",SUMPRODUCT(N279:N382,P279:P382,AK279:AK382),SUMPRODUCT(E279:E382,AK279:AK382))</f>
        <v>0</v>
      </c>
      <c r="AL395" s="256">
        <f>IF(AL278="kW",SUMPRODUCT(N279:N382,P279:P382,AL279:AL382),SUMPRODUCT(E279:E382,AL279:AL382))</f>
        <v>0</v>
      </c>
      <c r="AM395" s="300"/>
    </row>
    <row r="396" spans="1:41" ht="15">
      <c r="B396" s="288" t="s">
        <v>195</v>
      </c>
      <c r="C396" s="316"/>
      <c r="D396" s="245"/>
      <c r="E396" s="245"/>
      <c r="F396" s="245"/>
      <c r="G396" s="245"/>
      <c r="H396" s="245"/>
      <c r="I396" s="245"/>
      <c r="J396" s="245"/>
      <c r="K396" s="245"/>
      <c r="L396" s="245"/>
      <c r="M396" s="245"/>
      <c r="N396" s="245"/>
      <c r="O396" s="317"/>
      <c r="P396" s="245"/>
      <c r="Q396" s="245"/>
      <c r="R396" s="245"/>
      <c r="S396" s="269"/>
      <c r="T396" s="248"/>
      <c r="U396" s="248"/>
      <c r="V396" s="245"/>
      <c r="W396" s="245"/>
      <c r="X396" s="248"/>
      <c r="Y396" s="256">
        <f>SUMPRODUCT(F279:F382,Y279:Y382)</f>
        <v>804170.90848796116</v>
      </c>
      <c r="Z396" s="256">
        <f>SUMPRODUCT(F279:F382,Z279:Z382)</f>
        <v>1477900.2516800121</v>
      </c>
      <c r="AA396" s="256">
        <f>IF(AA278="kW",SUMPRODUCT(N279:N382,Q279:Q382,AA279:AA382),SUMPRODUCT(F279:F382,AA279:AA382))</f>
        <v>3193.4607511337999</v>
      </c>
      <c r="AB396" s="256">
        <f>IF(AB278="kW",SUMPRODUCT(N279:N382,Q279:Q382,AB279:AB382),SUMPRODUCT(F279:F382,AB279:AB382))</f>
        <v>0</v>
      </c>
      <c r="AC396" s="256">
        <f>IF(AC278="kW",SUMPRODUCT(N279:N382,Q279:Q382,AC279:AC382),SUMPRODUCT(F279:F382, AC279:AC382))</f>
        <v>0</v>
      </c>
      <c r="AD396" s="256">
        <f>IF(AD278="kW",SUMPRODUCT(N279:N382,Q279:Q382,AD279:AD382),SUMPRODUCT(F279:F382, AD279:AD382))</f>
        <v>0</v>
      </c>
      <c r="AE396" s="256">
        <f>IF(AE278="kW",SUMPRODUCT(N279:N382,Q279:Q382,AE279:AE382),SUMPRODUCT(F279:F382,AE279:AE382))</f>
        <v>0</v>
      </c>
      <c r="AF396" s="256">
        <f>IF(AF278="kW",SUMPRODUCT(N279:N382,Q279:Q382,AF279:AF382),SUMPRODUCT(F279:F382,AF279:AF382))</f>
        <v>0</v>
      </c>
      <c r="AG396" s="256">
        <f>IF(AG278="kW",SUMPRODUCT(N279:N382,Q279:Q382,AG279:AG382),SUMPRODUCT(F279:F382,AG279:AG382))</f>
        <v>0</v>
      </c>
      <c r="AH396" s="256">
        <f>IF(AH278="kW",SUMPRODUCT(N279:N382,Q279:Q382,AH279:AH382),SUMPRODUCT(F279:F382,AH279:AH382))</f>
        <v>0</v>
      </c>
      <c r="AI396" s="256">
        <f>IF(AI278="kW",SUMPRODUCT(N279:N382,Q279:Q382,AI279:AI382),SUMPRODUCT(F279:F382,AI279:AI382))</f>
        <v>0</v>
      </c>
      <c r="AJ396" s="256">
        <f>IF(AJ278="kW",SUMPRODUCT(N279:N382,Q279:Q382,AJ279:AJ382),SUMPRODUCT(F279:F382,AJ279:AJ382))</f>
        <v>0</v>
      </c>
      <c r="AK396" s="256">
        <f>IF(AK278="kW",SUMPRODUCT(N279:N382,Q279:Q382,AK279:AK382),SUMPRODUCT(F279:F382,AK279:AK382))</f>
        <v>0</v>
      </c>
      <c r="AL396" s="256">
        <f>IF(AL278="kW",SUMPRODUCT(N279:N382,Q279:Q382,AL279:AL382),SUMPRODUCT(F279:F382,AL279:AL382))</f>
        <v>0</v>
      </c>
      <c r="AM396" s="300"/>
    </row>
    <row r="397" spans="1:41" ht="15">
      <c r="B397" s="288" t="s">
        <v>196</v>
      </c>
      <c r="C397" s="316"/>
      <c r="D397" s="245"/>
      <c r="E397" s="245"/>
      <c r="F397" s="245"/>
      <c r="G397" s="245"/>
      <c r="H397" s="245"/>
      <c r="I397" s="245"/>
      <c r="J397" s="245"/>
      <c r="K397" s="245"/>
      <c r="L397" s="245"/>
      <c r="M397" s="245"/>
      <c r="N397" s="245"/>
      <c r="O397" s="317"/>
      <c r="P397" s="245"/>
      <c r="Q397" s="245"/>
      <c r="R397" s="245"/>
      <c r="S397" s="269"/>
      <c r="T397" s="248"/>
      <c r="U397" s="248"/>
      <c r="V397" s="245"/>
      <c r="W397" s="245"/>
      <c r="X397" s="248"/>
      <c r="Y397" s="256">
        <f>SUMPRODUCT(G279:G382,Y279:Y382)</f>
        <v>737654.98753298225</v>
      </c>
      <c r="Z397" s="256">
        <f>SUMPRODUCT(G279:G382,Z279:Z382)</f>
        <v>1269470.0533208258</v>
      </c>
      <c r="AA397" s="256">
        <f>IF(AA278="kW",SUMPRODUCT(N279:N382,R279:R382,AA279:AA382),SUMPRODUCT(G279:G382,AA279:AA382))</f>
        <v>2996.3818731281999</v>
      </c>
      <c r="AB397" s="256">
        <f>IF(AB278="kW",SUMPRODUCT(N279:N382,R279:R382,AB279:AB382),SUMPRODUCT(G279:G382,AB279:AB382))</f>
        <v>0</v>
      </c>
      <c r="AC397" s="256">
        <f>IF(AC278="kW",SUMPRODUCT(N279:N382,R279:R382,AC279:AC382),SUMPRODUCT(G279:G382, AC279:AC382))</f>
        <v>0</v>
      </c>
      <c r="AD397" s="256">
        <f>IF(AD278="kW",SUMPRODUCT(N279:N382,R279:R382,AD279:AD382),SUMPRODUCT(G279:G382, AD279:AD382))</f>
        <v>0</v>
      </c>
      <c r="AE397" s="256">
        <f>IF(AE278="kW",SUMPRODUCT(N279:N382,R279:R382,AE279:AE382),SUMPRODUCT(G279:G382,AE279:AE382))</f>
        <v>0</v>
      </c>
      <c r="AF397" s="256">
        <f>IF(AF278="kW",SUMPRODUCT(N279:N382,R279:R382,AF279:AF382),SUMPRODUCT(G279:G382,AF279:AF382))</f>
        <v>0</v>
      </c>
      <c r="AG397" s="256">
        <f>IF(AG278="kW",SUMPRODUCT(N279:N382,R279:R382,AG279:AG382),SUMPRODUCT(G279:G382,AG279:AG382))</f>
        <v>0</v>
      </c>
      <c r="AH397" s="256">
        <f>IF(AH278="kW",SUMPRODUCT(N279:N382,R279:R382,AH279:AH382),SUMPRODUCT(G279:G382,AH279:AH382))</f>
        <v>0</v>
      </c>
      <c r="AI397" s="256">
        <f>IF(AI278="kW",SUMPRODUCT(N279:N382,R279:R382,AI279:AI382),SUMPRODUCT(G279:G382,AI279:AI382))</f>
        <v>0</v>
      </c>
      <c r="AJ397" s="256">
        <f>IF(AJ278="kW",SUMPRODUCT(N279:N382,R279:R382,AJ279:AJ382),SUMPRODUCT(G279:G382,AJ279:AJ382))</f>
        <v>0</v>
      </c>
      <c r="AK397" s="256">
        <f>IF(AK278="kW",SUMPRODUCT(N279:N382,R279:R382,AK279:AK382),SUMPRODUCT(G279:G382,AK279:AK382))</f>
        <v>0</v>
      </c>
      <c r="AL397" s="256">
        <f>IF(AL278="kW",SUMPRODUCT(N279:N382,R279:R382,AL279:AL382),SUMPRODUCT(G279:G382,AL279:AL382))</f>
        <v>0</v>
      </c>
      <c r="AM397" s="300"/>
    </row>
    <row r="398" spans="1:41" ht="15">
      <c r="B398" s="288" t="s">
        <v>197</v>
      </c>
      <c r="C398" s="316"/>
      <c r="D398" s="245"/>
      <c r="E398" s="245"/>
      <c r="F398" s="245"/>
      <c r="G398" s="245"/>
      <c r="H398" s="245"/>
      <c r="I398" s="245"/>
      <c r="J398" s="245"/>
      <c r="K398" s="245"/>
      <c r="L398" s="245"/>
      <c r="M398" s="245"/>
      <c r="N398" s="245"/>
      <c r="O398" s="317"/>
      <c r="P398" s="245"/>
      <c r="Q398" s="245"/>
      <c r="R398" s="245"/>
      <c r="S398" s="269"/>
      <c r="T398" s="248"/>
      <c r="U398" s="248"/>
      <c r="V398" s="245"/>
      <c r="W398" s="245"/>
      <c r="X398" s="248"/>
      <c r="Y398" s="256">
        <f>SUMPRODUCT(H279:H382,Y279:Y382)</f>
        <v>669866.3222995277</v>
      </c>
      <c r="Z398" s="256">
        <f>SUMPRODUCT(H279:H382,Z279:Z382)</f>
        <v>557691.67257410346</v>
      </c>
      <c r="AA398" s="256">
        <f>IF(AA278="kW",SUMPRODUCT(N279:N382,S279:S382,AA279:AA382),SUMPRODUCT(H279:H382,AA279:AA382))</f>
        <v>2856.1705334844</v>
      </c>
      <c r="AB398" s="256">
        <f>IF(AB278="kW",SUMPRODUCT(N279:N382,S279:S382,AB279:AB382),SUMPRODUCT(H279:H382,AB279:AB382))</f>
        <v>0</v>
      </c>
      <c r="AC398" s="256">
        <f>IF(AC278="kW",SUMPRODUCT(N279:N382,S279:S382,AC279:AC382),SUMPRODUCT(H279:H382, AC279:AC382))</f>
        <v>0</v>
      </c>
      <c r="AD398" s="256">
        <f>IF(AD278="kW",SUMPRODUCT(N279:N382,S279:S382,AD279:AD382),SUMPRODUCT(H279:H382, AD279:AD382))</f>
        <v>0</v>
      </c>
      <c r="AE398" s="256">
        <f>IF(AE278="kW",SUMPRODUCT(N279:N382,S279:S382,AE279:AE382),SUMPRODUCT(H279:H382,AE279:AE382))</f>
        <v>0</v>
      </c>
      <c r="AF398" s="256">
        <f>IF(AF278="kW",SUMPRODUCT(N279:N382,S279:S382,AF279:AF382),SUMPRODUCT(H279:H382,AF279:AF382))</f>
        <v>0</v>
      </c>
      <c r="AG398" s="256">
        <f>IF(AG278="kW",SUMPRODUCT(N279:N382,S279:S382,AG279:AG382),SUMPRODUCT(H279:H382,AG279:AG382))</f>
        <v>0</v>
      </c>
      <c r="AH398" s="256">
        <f>IF(AH278="kW",SUMPRODUCT(N279:N382,S279:S382,AH279:AH382),SUMPRODUCT(H279:H382,AH279:AH382))</f>
        <v>0</v>
      </c>
      <c r="AI398" s="256">
        <f>IF(AI278="kW",SUMPRODUCT(N279:N382,S279:S382,AI279:AI382),SUMPRODUCT(H279:H382,AI279:AI382))</f>
        <v>0</v>
      </c>
      <c r="AJ398" s="256">
        <f>IF(AJ278="kW",SUMPRODUCT(N279:N382,S279:S382,AJ279:AJ382),SUMPRODUCT(H279:H382,AJ279:AJ382))</f>
        <v>0</v>
      </c>
      <c r="AK398" s="256">
        <f>IF(AK278="kW",SUMPRODUCT(N279:N382,S279:S382,AK279:AK382),SUMPRODUCT(H279:H382,AK279:AK382))</f>
        <v>0</v>
      </c>
      <c r="AL398" s="256">
        <f>IF(AL278="kW",SUMPRODUCT(N279:N382,S279:S382,AL279:AL382),SUMPRODUCT(H279:H382,AL279:AL382))</f>
        <v>0</v>
      </c>
      <c r="AM398" s="300"/>
    </row>
    <row r="399" spans="1:41" ht="15">
      <c r="B399" s="288" t="s">
        <v>198</v>
      </c>
      <c r="C399" s="316"/>
      <c r="D399" s="245"/>
      <c r="E399" s="245"/>
      <c r="F399" s="245"/>
      <c r="G399" s="245"/>
      <c r="H399" s="245"/>
      <c r="I399" s="245"/>
      <c r="J399" s="245"/>
      <c r="K399" s="245"/>
      <c r="L399" s="245"/>
      <c r="M399" s="245"/>
      <c r="N399" s="245"/>
      <c r="O399" s="317"/>
      <c r="P399" s="245"/>
      <c r="Q399" s="245"/>
      <c r="R399" s="245"/>
      <c r="S399" s="269"/>
      <c r="T399" s="248"/>
      <c r="U399" s="248"/>
      <c r="V399" s="245"/>
      <c r="W399" s="245"/>
      <c r="X399" s="248"/>
      <c r="Y399" s="256">
        <f>SUMPRODUCT(I279:I382,Y279:Y382)</f>
        <v>0</v>
      </c>
      <c r="Z399" s="256">
        <f>SUMPRODUCT(I279:I382,Z279:Z382)</f>
        <v>0</v>
      </c>
      <c r="AA399" s="256">
        <f>IF(AA278="kW",SUMPRODUCT(N279:N382,T279:T382,AA279:AA382),SUMPRODUCT(I279:I382,AA279:AA382))</f>
        <v>0</v>
      </c>
      <c r="AB399" s="256">
        <f>IF(AB278="kW",SUMPRODUCT(N279:N382,T279:T382,AB279:AB382),SUMPRODUCT(I279:I382,AB279:AB382))</f>
        <v>0</v>
      </c>
      <c r="AC399" s="256">
        <f>IF(AC278="kW",SUMPRODUCT(N279:N382,T279:T382,AC279:AC382),SUMPRODUCT(I279:I382, AC279:AC382))</f>
        <v>0</v>
      </c>
      <c r="AD399" s="256">
        <f>IF(AD278="kW",SUMPRODUCT(N279:N382,T279:T382,AD279:AD382),SUMPRODUCT(I279:I382, AD279:AD382))</f>
        <v>0</v>
      </c>
      <c r="AE399" s="256">
        <f>IF(AE278="kW",SUMPRODUCT(N279:N382,T279:T382,AE279:AE382),SUMPRODUCT(I279:I382,AE279:AE382))</f>
        <v>0</v>
      </c>
      <c r="AF399" s="256">
        <f>IF(AF278="kW",SUMPRODUCT(N279:N382,T279:T382,AF279:AF382),SUMPRODUCT(I279:I382,AF279:AF382))</f>
        <v>0</v>
      </c>
      <c r="AG399" s="256">
        <f>IF(AG278="kW",SUMPRODUCT(N279:N382,T279:T382,AG279:AG382),SUMPRODUCT(I279:I382,AG279:AG382))</f>
        <v>0</v>
      </c>
      <c r="AH399" s="256">
        <f>IF(AH278="kW",SUMPRODUCT(N279:N382,T279:T382,AH279:AH382),SUMPRODUCT(I279:I382,AH279:AH382))</f>
        <v>0</v>
      </c>
      <c r="AI399" s="256">
        <f>IF(AI278="kW",SUMPRODUCT(N279:N382,T279:T382,AI279:AI382),SUMPRODUCT(I279:I382,AI279:AI382))</f>
        <v>0</v>
      </c>
      <c r="AJ399" s="256">
        <f>IF(AJ278="kW",SUMPRODUCT(N279:N382,T279:T382,AJ279:AJ382),SUMPRODUCT(I279:I382,AJ279:AJ382))</f>
        <v>0</v>
      </c>
      <c r="AK399" s="256">
        <f>IF(AK278="kW",SUMPRODUCT(N279:N382,T279:T382,AK279:AK382),SUMPRODUCT(I279:I382,AK279:AK382))</f>
        <v>0</v>
      </c>
      <c r="AL399" s="256">
        <f>IF(AL278="kW",SUMPRODUCT(N279:N382,T279:T382,AL279:AL382),SUMPRODUCT(I279:I382,AL279:AL382))</f>
        <v>0</v>
      </c>
      <c r="AM399" s="300"/>
    </row>
    <row r="400" spans="1:41" ht="15">
      <c r="B400" s="288" t="s">
        <v>199</v>
      </c>
      <c r="C400" s="316"/>
      <c r="D400" s="248"/>
      <c r="E400" s="248"/>
      <c r="F400" s="248"/>
      <c r="G400" s="248"/>
      <c r="H400" s="248"/>
      <c r="I400" s="248"/>
      <c r="J400" s="248"/>
      <c r="K400" s="248"/>
      <c r="L400" s="248"/>
      <c r="M400" s="248"/>
      <c r="N400" s="248"/>
      <c r="O400" s="317"/>
      <c r="P400" s="248"/>
      <c r="Q400" s="248"/>
      <c r="R400" s="248"/>
      <c r="S400" s="269"/>
      <c r="T400" s="248"/>
      <c r="U400" s="248"/>
      <c r="V400" s="248"/>
      <c r="W400" s="248"/>
      <c r="X400" s="248"/>
      <c r="Y400" s="256">
        <f>SUMPRODUCT(J279:J382,Y279:Y382)</f>
        <v>0</v>
      </c>
      <c r="Z400" s="256">
        <f>SUMPRODUCT(J279:J382,Z279:Z382)</f>
        <v>0</v>
      </c>
      <c r="AA400" s="256">
        <f>IF(AA278="kW",SUMPRODUCT(N279:N382,U279:U382,AA279:AA382),SUMPRODUCT(J279:J382,AA279:AA382))</f>
        <v>0</v>
      </c>
      <c r="AB400" s="256">
        <f>IF(AB278="kW",SUMPRODUCT(N279:N382,U279:U382,AB279:AB382),SUMPRODUCT(J279:J382,AB279:AB382))</f>
        <v>0</v>
      </c>
      <c r="AC400" s="256">
        <f>IF(AC278="kW",SUMPRODUCT(N279:N382,U279:U382,AC279:AC382),SUMPRODUCT(J279:J382, AC279:AC382))</f>
        <v>0</v>
      </c>
      <c r="AD400" s="256">
        <f>IF(AD278="kW",SUMPRODUCT(N279:N382,U279:U382,AD279:AD382),SUMPRODUCT(J279:J382, AD279:AD382))</f>
        <v>0</v>
      </c>
      <c r="AE400" s="256">
        <f>IF(AE278="kW",SUMPRODUCT(N279:N382,U279:U382,AE279:AE382),SUMPRODUCT(J279:J382,AE279:AE382))</f>
        <v>0</v>
      </c>
      <c r="AF400" s="256">
        <f>IF(AF278="kW",SUMPRODUCT(N279:N382,U279:U382,AF279:AF382),SUMPRODUCT(J279:J382,AF279:AF382))</f>
        <v>0</v>
      </c>
      <c r="AG400" s="256">
        <f>IF(AG278="kW",SUMPRODUCT(N279:N382,U279:U382,AG279:AG382),SUMPRODUCT(J279:J382,AG279:AG382))</f>
        <v>0</v>
      </c>
      <c r="AH400" s="256">
        <f>IF(AH278="kW",SUMPRODUCT(N279:N382,U279:U382,AH279:AH382),SUMPRODUCT(J279:J382,AH279:AH382))</f>
        <v>0</v>
      </c>
      <c r="AI400" s="256">
        <f>IF(AI278="kW",SUMPRODUCT(N279:N382,U279:U382,AI279:AI382),SUMPRODUCT(J279:J382,AI279:AI382))</f>
        <v>0</v>
      </c>
      <c r="AJ400" s="256">
        <f>IF(AJ278="kW",SUMPRODUCT(N279:N382,U279:U382,AJ279:AJ382),SUMPRODUCT(J279:J382,AJ279:AJ382))</f>
        <v>0</v>
      </c>
      <c r="AK400" s="256">
        <f>IF(AK278="kW",SUMPRODUCT(N279:N382,U279:U382,AK279:AK382),SUMPRODUCT(J279:J382,AK279:AK382))</f>
        <v>0</v>
      </c>
      <c r="AL400" s="256">
        <f>IF(AL278="kW",SUMPRODUCT(N279:N382,U279:U382,AL279:AL382),SUMPRODUCT(J279:J382,AL279:AL382))</f>
        <v>0</v>
      </c>
      <c r="AM400" s="300"/>
    </row>
    <row r="401" spans="1:39" ht="15.75" customHeight="1">
      <c r="B401" s="340" t="s">
        <v>200</v>
      </c>
      <c r="C401" s="360"/>
      <c r="D401" s="361"/>
      <c r="E401" s="361"/>
      <c r="F401" s="361"/>
      <c r="G401" s="361"/>
      <c r="H401" s="361"/>
      <c r="I401" s="361"/>
      <c r="J401" s="361"/>
      <c r="K401" s="361"/>
      <c r="L401" s="361"/>
      <c r="M401" s="361"/>
      <c r="N401" s="361"/>
      <c r="O401" s="362"/>
      <c r="P401" s="363"/>
      <c r="Q401" s="363"/>
      <c r="R401" s="362"/>
      <c r="S401" s="364"/>
      <c r="T401" s="362"/>
      <c r="U401" s="362"/>
      <c r="V401" s="342"/>
      <c r="W401" s="342"/>
      <c r="X401" s="344"/>
      <c r="Y401" s="290">
        <f>SUMPRODUCT(K279:K382,Y279:Y382)</f>
        <v>0</v>
      </c>
      <c r="Z401" s="290">
        <f>SUMPRODUCT(K279:K382,Z279:Z382)</f>
        <v>0</v>
      </c>
      <c r="AA401" s="290">
        <f>IF(AA278="kW",SUMPRODUCT(N279:N382,V279:V382,AA279:AA382),SUMPRODUCT(K279:K382,AA279:AA382))</f>
        <v>0</v>
      </c>
      <c r="AB401" s="290">
        <f>IF(AB278="kW",SUMPRODUCT(N279:N382,V279:V382,AB279:AB382),SUMPRODUCT(K279:K382,AB279:AB382))</f>
        <v>0</v>
      </c>
      <c r="AC401" s="290">
        <f>IF(AC278="kW",SUMPRODUCT(N279:N382,V279:V382,AC279:AC382),SUMPRODUCT(K279:K382, AC279:AC382))</f>
        <v>0</v>
      </c>
      <c r="AD401" s="290">
        <f>IF(AD278="kW",SUMPRODUCT(N279:N382,V279:V382,AD279:AD382),SUMPRODUCT(K279:K382, AD279:AD382))</f>
        <v>0</v>
      </c>
      <c r="AE401" s="290">
        <f>IF(AE278="kW",SUMPRODUCT(N279:N382,V279:V382,AE279:AE382),SUMPRODUCT(K279:K382,AE279:AE382))</f>
        <v>0</v>
      </c>
      <c r="AF401" s="290">
        <f>IF(AF278="kW",SUMPRODUCT(N279:N382,V279:V382,AF279:AF382),SUMPRODUCT(K279:K382,AF279:AF382))</f>
        <v>0</v>
      </c>
      <c r="AG401" s="290">
        <f>IF(AG278="kW",SUMPRODUCT(N279:N382,V279:V382,AG279:AG382),SUMPRODUCT(K279:K382,AG279:AG382))</f>
        <v>0</v>
      </c>
      <c r="AH401" s="290">
        <f>IF(AH278="kW",SUMPRODUCT(N279:N382,V279:V382,AH279:AH382),SUMPRODUCT(K279:K382,AH279:AH382))</f>
        <v>0</v>
      </c>
      <c r="AI401" s="290">
        <f>IF(AI278="kW",SUMPRODUCT(N279:N382,V279:V382,AI279:AI382),SUMPRODUCT(K279:K382,AI279:AI382))</f>
        <v>0</v>
      </c>
      <c r="AJ401" s="290">
        <f>IF(AJ278="kW",SUMPRODUCT(N279:N382,V279:V382,AJ279:AJ382),SUMPRODUCT(K279:K382,AJ279:AJ382))</f>
        <v>0</v>
      </c>
      <c r="AK401" s="290">
        <f>IF(AK278="kW",SUMPRODUCT(N279:N382,V279:V382,AK279:AK382),SUMPRODUCT(K279:K382,AK279:AK382))</f>
        <v>0</v>
      </c>
      <c r="AL401" s="290">
        <f>IF(AL278="kW",SUMPRODUCT(N279:N382,V279:V382,AL279:AL382),SUMPRODUCT(K279:K382,AL279:AL382))</f>
        <v>0</v>
      </c>
      <c r="AM401" s="345"/>
    </row>
    <row r="402" spans="1:39" ht="21.75" customHeight="1">
      <c r="B402" s="328" t="s">
        <v>585</v>
      </c>
      <c r="C402" s="346"/>
      <c r="D402" s="347"/>
      <c r="E402" s="347"/>
      <c r="F402" s="347"/>
      <c r="G402" s="347"/>
      <c r="H402" s="347"/>
      <c r="I402" s="347"/>
      <c r="J402" s="347"/>
      <c r="K402" s="347"/>
      <c r="L402" s="347"/>
      <c r="M402" s="347"/>
      <c r="N402" s="347"/>
      <c r="O402" s="347"/>
      <c r="P402" s="347"/>
      <c r="Q402" s="347"/>
      <c r="R402" s="347"/>
      <c r="S402" s="331"/>
      <c r="T402" s="332"/>
      <c r="U402" s="347"/>
      <c r="V402" s="347"/>
      <c r="W402" s="347"/>
      <c r="X402" s="347"/>
      <c r="Y402" s="348"/>
      <c r="Z402" s="348"/>
      <c r="AA402" s="348"/>
      <c r="AB402" s="348"/>
      <c r="AC402" s="348"/>
      <c r="AD402" s="348"/>
      <c r="AE402" s="348"/>
      <c r="AF402" s="348"/>
      <c r="AG402" s="348"/>
      <c r="AH402" s="348"/>
      <c r="AI402" s="348"/>
      <c r="AJ402" s="348"/>
      <c r="AK402" s="348"/>
      <c r="AL402" s="348"/>
      <c r="AM402" s="348"/>
    </row>
    <row r="404" spans="1:39" ht="15.75">
      <c r="B404" s="246" t="s">
        <v>258</v>
      </c>
      <c r="C404" s="247"/>
      <c r="D404" s="516" t="s">
        <v>519</v>
      </c>
      <c r="F404" s="516"/>
      <c r="O404" s="247"/>
      <c r="Y404" s="236"/>
      <c r="Z404" s="234"/>
      <c r="AA404" s="234"/>
      <c r="AB404" s="234"/>
      <c r="AC404" s="234"/>
      <c r="AD404" s="234"/>
      <c r="AE404" s="234"/>
      <c r="AF404" s="234"/>
      <c r="AG404" s="234"/>
      <c r="AH404" s="234"/>
      <c r="AI404" s="234"/>
      <c r="AJ404" s="234"/>
      <c r="AK404" s="234"/>
      <c r="AL404" s="234"/>
      <c r="AM404" s="234"/>
    </row>
    <row r="405" spans="1:39" ht="36" customHeight="1">
      <c r="B405" s="756" t="s">
        <v>211</v>
      </c>
      <c r="C405" s="758" t="s">
        <v>33</v>
      </c>
      <c r="D405" s="249" t="s">
        <v>420</v>
      </c>
      <c r="E405" s="760" t="s">
        <v>209</v>
      </c>
      <c r="F405" s="761"/>
      <c r="G405" s="761"/>
      <c r="H405" s="761"/>
      <c r="I405" s="761"/>
      <c r="J405" s="761"/>
      <c r="K405" s="761"/>
      <c r="L405" s="761"/>
      <c r="M405" s="762"/>
      <c r="N405" s="766" t="s">
        <v>213</v>
      </c>
      <c r="O405" s="249" t="s">
        <v>421</v>
      </c>
      <c r="P405" s="760" t="s">
        <v>212</v>
      </c>
      <c r="Q405" s="761"/>
      <c r="R405" s="761"/>
      <c r="S405" s="761"/>
      <c r="T405" s="761"/>
      <c r="U405" s="761"/>
      <c r="V405" s="761"/>
      <c r="W405" s="761"/>
      <c r="X405" s="762"/>
      <c r="Y405" s="763" t="s">
        <v>243</v>
      </c>
      <c r="Z405" s="764"/>
      <c r="AA405" s="764"/>
      <c r="AB405" s="764"/>
      <c r="AC405" s="764"/>
      <c r="AD405" s="764"/>
      <c r="AE405" s="764"/>
      <c r="AF405" s="764"/>
      <c r="AG405" s="764"/>
      <c r="AH405" s="764"/>
      <c r="AI405" s="764"/>
      <c r="AJ405" s="764"/>
      <c r="AK405" s="764"/>
      <c r="AL405" s="764"/>
      <c r="AM405" s="765"/>
    </row>
    <row r="406" spans="1:39" ht="45.75" customHeight="1">
      <c r="B406" s="757"/>
      <c r="C406" s="759"/>
      <c r="D406" s="250">
        <v>2014</v>
      </c>
      <c r="E406" s="250">
        <v>2015</v>
      </c>
      <c r="F406" s="250">
        <v>2016</v>
      </c>
      <c r="G406" s="250">
        <v>2017</v>
      </c>
      <c r="H406" s="250">
        <v>2018</v>
      </c>
      <c r="I406" s="250">
        <v>2019</v>
      </c>
      <c r="J406" s="250">
        <v>2020</v>
      </c>
      <c r="K406" s="250">
        <v>2021</v>
      </c>
      <c r="L406" s="250">
        <v>2022</v>
      </c>
      <c r="M406" s="250">
        <v>2023</v>
      </c>
      <c r="N406" s="767"/>
      <c r="O406" s="250">
        <v>2014</v>
      </c>
      <c r="P406" s="250">
        <v>2015</v>
      </c>
      <c r="Q406" s="250">
        <v>2016</v>
      </c>
      <c r="R406" s="250">
        <v>2017</v>
      </c>
      <c r="S406" s="250">
        <v>2018</v>
      </c>
      <c r="T406" s="250">
        <v>2019</v>
      </c>
      <c r="U406" s="250">
        <v>2020</v>
      </c>
      <c r="V406" s="250">
        <v>2021</v>
      </c>
      <c r="W406" s="250">
        <v>2022</v>
      </c>
      <c r="X406" s="250">
        <v>2023</v>
      </c>
      <c r="Y406" s="250" t="str">
        <f>'1.  LRAMVA Summary'!D52</f>
        <v>Residential</v>
      </c>
      <c r="Z406" s="250" t="str">
        <f>'1.  LRAMVA Summary'!E52</f>
        <v>GS&lt;50 kW</v>
      </c>
      <c r="AA406" s="250" t="str">
        <f>'1.  LRAMVA Summary'!F52</f>
        <v>GS 50 to 4,999 kW</v>
      </c>
      <c r="AB406" s="250" t="str">
        <f>'1.  LRAMVA Summary'!G52</f>
        <v>Unmetered Scattered Load</v>
      </c>
      <c r="AC406" s="250" t="str">
        <f>'1.  LRAMVA Summary'!H52</f>
        <v>Sentinel Lighting</v>
      </c>
      <c r="AD406" s="250" t="str">
        <f>'1.  LRAMVA Summary'!I52</f>
        <v>Street Lighting</v>
      </c>
      <c r="AE406" s="250" t="str">
        <f>'1.  LRAMVA Summary'!J52</f>
        <v/>
      </c>
      <c r="AF406" s="250" t="str">
        <f>'1.  LRAMVA Summary'!K52</f>
        <v/>
      </c>
      <c r="AG406" s="250" t="str">
        <f>'1.  LRAMVA Summary'!L52</f>
        <v/>
      </c>
      <c r="AH406" s="250" t="str">
        <f>'1.  LRAMVA Summary'!M52</f>
        <v/>
      </c>
      <c r="AI406" s="250" t="str">
        <f>'1.  LRAMVA Summary'!N52</f>
        <v/>
      </c>
      <c r="AJ406" s="250" t="str">
        <f>'1.  LRAMVA Summary'!O52</f>
        <v/>
      </c>
      <c r="AK406" s="250" t="str">
        <f>'1.  LRAMVA Summary'!P52</f>
        <v/>
      </c>
      <c r="AL406" s="250" t="str">
        <f>'1.  LRAMVA Summary'!Q52</f>
        <v/>
      </c>
      <c r="AM406" s="252" t="str">
        <f>'1.  LRAMVA Summary'!R52</f>
        <v>Total</v>
      </c>
    </row>
    <row r="407" spans="1:39" ht="15.75" customHeight="1">
      <c r="A407" s="460"/>
      <c r="B407" s="253" t="s">
        <v>0</v>
      </c>
      <c r="C407" s="254"/>
      <c r="D407" s="254"/>
      <c r="E407" s="254"/>
      <c r="F407" s="254"/>
      <c r="G407" s="254"/>
      <c r="H407" s="254"/>
      <c r="I407" s="254"/>
      <c r="J407" s="254"/>
      <c r="K407" s="254"/>
      <c r="L407" s="254"/>
      <c r="M407" s="254"/>
      <c r="N407" s="255"/>
      <c r="O407" s="254"/>
      <c r="P407" s="254"/>
      <c r="Q407" s="254"/>
      <c r="R407" s="254"/>
      <c r="S407" s="254"/>
      <c r="T407" s="254"/>
      <c r="U407" s="254"/>
      <c r="V407" s="254"/>
      <c r="W407" s="254"/>
      <c r="X407" s="254"/>
      <c r="Y407" s="256" t="str">
        <f>'1.  LRAMVA Summary'!D53</f>
        <v>kWh</v>
      </c>
      <c r="Z407" s="256" t="str">
        <f>'1.  LRAMVA Summary'!E53</f>
        <v>kWh</v>
      </c>
      <c r="AA407" s="256" t="str">
        <f>'1.  LRAMVA Summary'!F53</f>
        <v>kW</v>
      </c>
      <c r="AB407" s="256" t="str">
        <f>'1.  LRAMVA Summary'!G53</f>
        <v>kWh</v>
      </c>
      <c r="AC407" s="256" t="str">
        <f>'1.  LRAMVA Summary'!H53</f>
        <v>kW</v>
      </c>
      <c r="AD407" s="256" t="str">
        <f>'1.  LRAMVA Summary'!I53</f>
        <v>kW</v>
      </c>
      <c r="AE407" s="256">
        <f>'1.  LRAMVA Summary'!J53</f>
        <v>0</v>
      </c>
      <c r="AF407" s="256">
        <f>'1.  LRAMVA Summary'!K53</f>
        <v>0</v>
      </c>
      <c r="AG407" s="256">
        <f>'1.  LRAMVA Summary'!L53</f>
        <v>0</v>
      </c>
      <c r="AH407" s="256">
        <f>'1.  LRAMVA Summary'!M53</f>
        <v>0</v>
      </c>
      <c r="AI407" s="256">
        <f>'1.  LRAMVA Summary'!N53</f>
        <v>0</v>
      </c>
      <c r="AJ407" s="256">
        <f>'1.  LRAMVA Summary'!O53</f>
        <v>0</v>
      </c>
      <c r="AK407" s="256">
        <f>'1.  LRAMVA Summary'!P53</f>
        <v>0</v>
      </c>
      <c r="AL407" s="256">
        <f>'1.  LRAMVA Summary'!Q53</f>
        <v>0</v>
      </c>
      <c r="AM407" s="257"/>
    </row>
    <row r="408" spans="1:39" ht="15" outlineLevel="1">
      <c r="A408" s="459">
        <v>1</v>
      </c>
      <c r="B408" s="259" t="s">
        <v>1</v>
      </c>
      <c r="C408" s="256" t="s">
        <v>25</v>
      </c>
      <c r="D408" s="260">
        <v>60677.696000000004</v>
      </c>
      <c r="E408" s="260">
        <v>60677.695754127853</v>
      </c>
      <c r="F408" s="260">
        <v>60677.695754127853</v>
      </c>
      <c r="G408" s="260">
        <v>60677.695754127853</v>
      </c>
      <c r="H408" s="260"/>
      <c r="I408" s="260"/>
      <c r="J408" s="260"/>
      <c r="K408" s="260"/>
      <c r="L408" s="260"/>
      <c r="M408" s="260"/>
      <c r="N408" s="256">
        <v>12</v>
      </c>
      <c r="O408" s="260">
        <v>9.4380000000000006</v>
      </c>
      <c r="P408" s="260">
        <v>9.4375748841358202</v>
      </c>
      <c r="Q408" s="260">
        <v>9.4375748841358202</v>
      </c>
      <c r="R408" s="260">
        <v>9.4375748841358202</v>
      </c>
      <c r="S408" s="260"/>
      <c r="T408" s="260"/>
      <c r="U408" s="260"/>
      <c r="V408" s="260"/>
      <c r="W408" s="260"/>
      <c r="X408" s="260"/>
      <c r="Y408" s="421">
        <v>1</v>
      </c>
      <c r="Z408" s="367"/>
      <c r="AA408" s="367"/>
      <c r="AB408" s="367"/>
      <c r="AC408" s="367"/>
      <c r="AD408" s="367"/>
      <c r="AE408" s="367"/>
      <c r="AF408" s="367"/>
      <c r="AG408" s="367"/>
      <c r="AH408" s="367"/>
      <c r="AI408" s="367"/>
      <c r="AJ408" s="367"/>
      <c r="AK408" s="367"/>
      <c r="AL408" s="367"/>
      <c r="AM408" s="261">
        <f>SUM(Y408:AL408)</f>
        <v>1</v>
      </c>
    </row>
    <row r="409" spans="1:39" ht="15" outlineLevel="1">
      <c r="B409" s="259" t="s">
        <v>259</v>
      </c>
      <c r="C409" s="256" t="s">
        <v>163</v>
      </c>
      <c r="D409" s="260"/>
      <c r="E409" s="260"/>
      <c r="F409" s="260"/>
      <c r="G409" s="260"/>
      <c r="H409" s="260"/>
      <c r="I409" s="260"/>
      <c r="J409" s="260"/>
      <c r="K409" s="260"/>
      <c r="L409" s="260"/>
      <c r="M409" s="260"/>
      <c r="N409" s="419">
        <v>12</v>
      </c>
      <c r="O409" s="260"/>
      <c r="P409" s="260"/>
      <c r="Q409" s="260"/>
      <c r="R409" s="260"/>
      <c r="S409" s="260"/>
      <c r="T409" s="260"/>
      <c r="U409" s="260"/>
      <c r="V409" s="260"/>
      <c r="W409" s="260"/>
      <c r="X409" s="260"/>
      <c r="Y409" s="368">
        <f>Y408</f>
        <v>1</v>
      </c>
      <c r="Z409" s="368">
        <f>Z408</f>
        <v>0</v>
      </c>
      <c r="AA409" s="368">
        <f t="shared" ref="AA409:AL409" si="118">AA408</f>
        <v>0</v>
      </c>
      <c r="AB409" s="368">
        <f t="shared" si="118"/>
        <v>0</v>
      </c>
      <c r="AC409" s="368">
        <f t="shared" si="118"/>
        <v>0</v>
      </c>
      <c r="AD409" s="368">
        <f t="shared" si="118"/>
        <v>0</v>
      </c>
      <c r="AE409" s="368">
        <f t="shared" si="118"/>
        <v>0</v>
      </c>
      <c r="AF409" s="368">
        <f t="shared" si="118"/>
        <v>0</v>
      </c>
      <c r="AG409" s="368">
        <f t="shared" si="118"/>
        <v>0</v>
      </c>
      <c r="AH409" s="368">
        <f t="shared" si="118"/>
        <v>0</v>
      </c>
      <c r="AI409" s="368">
        <f t="shared" si="118"/>
        <v>0</v>
      </c>
      <c r="AJ409" s="368">
        <f t="shared" si="118"/>
        <v>0</v>
      </c>
      <c r="AK409" s="368">
        <f t="shared" si="118"/>
        <v>0</v>
      </c>
      <c r="AL409" s="368">
        <f t="shared" si="118"/>
        <v>0</v>
      </c>
      <c r="AM409" s="262"/>
    </row>
    <row r="410" spans="1:39" ht="15.75" outlineLevel="1">
      <c r="A410" s="461"/>
      <c r="B410" s="263"/>
      <c r="C410" s="264"/>
      <c r="D410" s="264"/>
      <c r="E410" s="264"/>
      <c r="F410" s="264"/>
      <c r="G410" s="264"/>
      <c r="H410" s="264"/>
      <c r="I410" s="264"/>
      <c r="J410" s="264"/>
      <c r="K410" s="264"/>
      <c r="L410" s="264"/>
      <c r="M410" s="264"/>
      <c r="N410" s="268"/>
      <c r="O410" s="264"/>
      <c r="P410" s="264"/>
      <c r="Q410" s="264"/>
      <c r="R410" s="264"/>
      <c r="S410" s="264"/>
      <c r="T410" s="264"/>
      <c r="U410" s="264"/>
      <c r="V410" s="264"/>
      <c r="W410" s="264"/>
      <c r="X410" s="264"/>
      <c r="Y410" s="369"/>
      <c r="Z410" s="370"/>
      <c r="AA410" s="370"/>
      <c r="AB410" s="370"/>
      <c r="AC410" s="370"/>
      <c r="AD410" s="370"/>
      <c r="AE410" s="370"/>
      <c r="AF410" s="370"/>
      <c r="AG410" s="370"/>
      <c r="AH410" s="370"/>
      <c r="AI410" s="370"/>
      <c r="AJ410" s="370"/>
      <c r="AK410" s="370"/>
      <c r="AL410" s="370"/>
      <c r="AM410" s="267"/>
    </row>
    <row r="411" spans="1:39" ht="15" outlineLevel="1">
      <c r="A411" s="459">
        <v>2</v>
      </c>
      <c r="B411" s="259" t="s">
        <v>2</v>
      </c>
      <c r="C411" s="256" t="s">
        <v>25</v>
      </c>
      <c r="D411" s="260">
        <v>30663.51</v>
      </c>
      <c r="E411" s="260">
        <v>30663.509870000002</v>
      </c>
      <c r="F411" s="260">
        <v>30663.509870000002</v>
      </c>
      <c r="G411" s="260">
        <v>30663.509870000002</v>
      </c>
      <c r="H411" s="260"/>
      <c r="I411" s="260"/>
      <c r="J411" s="260"/>
      <c r="K411" s="260"/>
      <c r="L411" s="260"/>
      <c r="M411" s="260"/>
      <c r="N411" s="256">
        <v>12</v>
      </c>
      <c r="O411" s="260">
        <v>17.196999999999999</v>
      </c>
      <c r="P411" s="260">
        <v>17.197110219999999</v>
      </c>
      <c r="Q411" s="260">
        <v>17.197110219999999</v>
      </c>
      <c r="R411" s="260">
        <v>17.197110219999999</v>
      </c>
      <c r="S411" s="260"/>
      <c r="T411" s="260"/>
      <c r="U411" s="260"/>
      <c r="V411" s="260"/>
      <c r="W411" s="260"/>
      <c r="X411" s="260"/>
      <c r="Y411" s="421">
        <v>1</v>
      </c>
      <c r="Z411" s="367"/>
      <c r="AA411" s="367"/>
      <c r="AB411" s="367"/>
      <c r="AC411" s="367"/>
      <c r="AD411" s="367"/>
      <c r="AE411" s="367"/>
      <c r="AF411" s="367"/>
      <c r="AG411" s="367"/>
      <c r="AH411" s="367"/>
      <c r="AI411" s="367"/>
      <c r="AJ411" s="367"/>
      <c r="AK411" s="367"/>
      <c r="AL411" s="367"/>
      <c r="AM411" s="261">
        <f>SUM(Y411:AL411)</f>
        <v>1</v>
      </c>
    </row>
    <row r="412" spans="1:39" ht="15" outlineLevel="1">
      <c r="B412" s="259" t="s">
        <v>259</v>
      </c>
      <c r="C412" s="256" t="s">
        <v>163</v>
      </c>
      <c r="D412" s="260"/>
      <c r="E412" s="260"/>
      <c r="F412" s="260"/>
      <c r="G412" s="260"/>
      <c r="H412" s="260"/>
      <c r="I412" s="260"/>
      <c r="J412" s="260"/>
      <c r="K412" s="260"/>
      <c r="L412" s="260"/>
      <c r="M412" s="260"/>
      <c r="N412" s="419">
        <v>12</v>
      </c>
      <c r="O412" s="260"/>
      <c r="P412" s="260"/>
      <c r="Q412" s="260"/>
      <c r="R412" s="260"/>
      <c r="S412" s="260"/>
      <c r="T412" s="260"/>
      <c r="U412" s="260"/>
      <c r="V412" s="260"/>
      <c r="W412" s="260"/>
      <c r="X412" s="260"/>
      <c r="Y412" s="368">
        <f>Y411</f>
        <v>1</v>
      </c>
      <c r="Z412" s="368">
        <f>Z411</f>
        <v>0</v>
      </c>
      <c r="AA412" s="368">
        <f t="shared" ref="AA412:AL412" si="119">AA411</f>
        <v>0</v>
      </c>
      <c r="AB412" s="368">
        <f t="shared" si="119"/>
        <v>0</v>
      </c>
      <c r="AC412" s="368">
        <f t="shared" si="119"/>
        <v>0</v>
      </c>
      <c r="AD412" s="368">
        <f t="shared" si="119"/>
        <v>0</v>
      </c>
      <c r="AE412" s="368">
        <f t="shared" si="119"/>
        <v>0</v>
      </c>
      <c r="AF412" s="368">
        <f t="shared" si="119"/>
        <v>0</v>
      </c>
      <c r="AG412" s="368">
        <f t="shared" si="119"/>
        <v>0</v>
      </c>
      <c r="AH412" s="368">
        <f t="shared" si="119"/>
        <v>0</v>
      </c>
      <c r="AI412" s="368">
        <f t="shared" si="119"/>
        <v>0</v>
      </c>
      <c r="AJ412" s="368">
        <f t="shared" si="119"/>
        <v>0</v>
      </c>
      <c r="AK412" s="368">
        <f t="shared" si="119"/>
        <v>0</v>
      </c>
      <c r="AL412" s="368">
        <f t="shared" si="119"/>
        <v>0</v>
      </c>
      <c r="AM412" s="262"/>
    </row>
    <row r="413" spans="1:39" ht="15.75" outlineLevel="1">
      <c r="A413" s="461"/>
      <c r="B413" s="263"/>
      <c r="C413" s="264"/>
      <c r="D413" s="269"/>
      <c r="E413" s="269"/>
      <c r="F413" s="269"/>
      <c r="G413" s="269"/>
      <c r="H413" s="269"/>
      <c r="I413" s="269"/>
      <c r="J413" s="269"/>
      <c r="K413" s="269"/>
      <c r="L413" s="269"/>
      <c r="M413" s="269"/>
      <c r="N413" s="268"/>
      <c r="O413" s="269"/>
      <c r="P413" s="269"/>
      <c r="Q413" s="269"/>
      <c r="R413" s="269"/>
      <c r="S413" s="269"/>
      <c r="T413" s="269"/>
      <c r="U413" s="269"/>
      <c r="V413" s="269"/>
      <c r="W413" s="269"/>
      <c r="X413" s="269"/>
      <c r="Y413" s="369"/>
      <c r="Z413" s="370"/>
      <c r="AA413" s="370"/>
      <c r="AB413" s="370"/>
      <c r="AC413" s="370"/>
      <c r="AD413" s="370"/>
      <c r="AE413" s="370"/>
      <c r="AF413" s="370"/>
      <c r="AG413" s="370"/>
      <c r="AH413" s="370"/>
      <c r="AI413" s="370"/>
      <c r="AJ413" s="370"/>
      <c r="AK413" s="370"/>
      <c r="AL413" s="370"/>
      <c r="AM413" s="267"/>
    </row>
    <row r="414" spans="1:39" ht="15" outlineLevel="1">
      <c r="A414" s="459">
        <v>3</v>
      </c>
      <c r="B414" s="259" t="s">
        <v>3</v>
      </c>
      <c r="C414" s="256" t="s">
        <v>25</v>
      </c>
      <c r="D414" s="260">
        <v>386397.02651</v>
      </c>
      <c r="E414" s="260">
        <v>386397.02651</v>
      </c>
      <c r="F414" s="260">
        <v>386397.02651</v>
      </c>
      <c r="G414" s="260">
        <v>386397.02651</v>
      </c>
      <c r="H414" s="260"/>
      <c r="I414" s="260"/>
      <c r="J414" s="260"/>
      <c r="K414" s="260"/>
      <c r="L414" s="260"/>
      <c r="M414" s="260"/>
      <c r="N414" s="256">
        <v>12</v>
      </c>
      <c r="O414" s="260">
        <v>199.579716456</v>
      </c>
      <c r="P414" s="260">
        <v>199.579716456</v>
      </c>
      <c r="Q414" s="260">
        <v>199.579716456</v>
      </c>
      <c r="R414" s="260">
        <v>199.579716456</v>
      </c>
      <c r="S414" s="260"/>
      <c r="T414" s="260"/>
      <c r="U414" s="260"/>
      <c r="V414" s="260"/>
      <c r="W414" s="260"/>
      <c r="X414" s="260"/>
      <c r="Y414" s="421">
        <v>1</v>
      </c>
      <c r="Z414" s="367"/>
      <c r="AA414" s="367"/>
      <c r="AB414" s="367"/>
      <c r="AC414" s="367"/>
      <c r="AD414" s="367"/>
      <c r="AE414" s="367"/>
      <c r="AF414" s="367"/>
      <c r="AG414" s="367"/>
      <c r="AH414" s="367"/>
      <c r="AI414" s="367"/>
      <c r="AJ414" s="367"/>
      <c r="AK414" s="367"/>
      <c r="AL414" s="367"/>
      <c r="AM414" s="261">
        <f>SUM(Y414:AL414)</f>
        <v>1</v>
      </c>
    </row>
    <row r="415" spans="1:39" ht="15" outlineLevel="1">
      <c r="B415" s="259" t="s">
        <v>259</v>
      </c>
      <c r="C415" s="256" t="s">
        <v>163</v>
      </c>
      <c r="D415" s="260"/>
      <c r="E415" s="260"/>
      <c r="F415" s="260"/>
      <c r="G415" s="260"/>
      <c r="H415" s="260"/>
      <c r="I415" s="260"/>
      <c r="J415" s="260"/>
      <c r="K415" s="260"/>
      <c r="L415" s="260"/>
      <c r="M415" s="260"/>
      <c r="N415" s="419">
        <v>12</v>
      </c>
      <c r="O415" s="260"/>
      <c r="P415" s="260"/>
      <c r="Q415" s="260"/>
      <c r="R415" s="260"/>
      <c r="S415" s="260"/>
      <c r="T415" s="260"/>
      <c r="U415" s="260"/>
      <c r="V415" s="260"/>
      <c r="W415" s="260"/>
      <c r="X415" s="260"/>
      <c r="Y415" s="368">
        <f>Y414</f>
        <v>1</v>
      </c>
      <c r="Z415" s="368">
        <f>Z414</f>
        <v>0</v>
      </c>
      <c r="AA415" s="368">
        <f t="shared" ref="AA415:AL415" si="120">AA414</f>
        <v>0</v>
      </c>
      <c r="AB415" s="368">
        <f t="shared" si="120"/>
        <v>0</v>
      </c>
      <c r="AC415" s="368">
        <f t="shared" si="120"/>
        <v>0</v>
      </c>
      <c r="AD415" s="368">
        <f t="shared" si="120"/>
        <v>0</v>
      </c>
      <c r="AE415" s="368">
        <f t="shared" si="120"/>
        <v>0</v>
      </c>
      <c r="AF415" s="368">
        <f t="shared" si="120"/>
        <v>0</v>
      </c>
      <c r="AG415" s="368">
        <f t="shared" si="120"/>
        <v>0</v>
      </c>
      <c r="AH415" s="368">
        <f t="shared" si="120"/>
        <v>0</v>
      </c>
      <c r="AI415" s="368">
        <f t="shared" si="120"/>
        <v>0</v>
      </c>
      <c r="AJ415" s="368">
        <f t="shared" si="120"/>
        <v>0</v>
      </c>
      <c r="AK415" s="368">
        <f t="shared" si="120"/>
        <v>0</v>
      </c>
      <c r="AL415" s="368">
        <f t="shared" si="120"/>
        <v>0</v>
      </c>
      <c r="AM415" s="262"/>
    </row>
    <row r="416" spans="1:39" ht="15" outlineLevel="1">
      <c r="B416" s="259"/>
      <c r="C416" s="270"/>
      <c r="D416" s="256"/>
      <c r="E416" s="256"/>
      <c r="F416" s="256"/>
      <c r="G416" s="256"/>
      <c r="H416" s="256"/>
      <c r="I416" s="256"/>
      <c r="J416" s="256"/>
      <c r="K416" s="256"/>
      <c r="L416" s="256"/>
      <c r="M416" s="256"/>
      <c r="N416" s="248"/>
      <c r="O416" s="256"/>
      <c r="P416" s="256"/>
      <c r="Q416" s="256"/>
      <c r="R416" s="256"/>
      <c r="S416" s="256"/>
      <c r="T416" s="256"/>
      <c r="U416" s="256"/>
      <c r="V416" s="256"/>
      <c r="W416" s="256"/>
      <c r="X416" s="256"/>
      <c r="Y416" s="369"/>
      <c r="Z416" s="369"/>
      <c r="AA416" s="369"/>
      <c r="AB416" s="369"/>
      <c r="AC416" s="369"/>
      <c r="AD416" s="369"/>
      <c r="AE416" s="369"/>
      <c r="AF416" s="369"/>
      <c r="AG416" s="369"/>
      <c r="AH416" s="369"/>
      <c r="AI416" s="369"/>
      <c r="AJ416" s="369"/>
      <c r="AK416" s="369"/>
      <c r="AL416" s="369"/>
      <c r="AM416" s="271"/>
    </row>
    <row r="417" spans="1:39" ht="15" outlineLevel="1">
      <c r="A417" s="459">
        <v>4</v>
      </c>
      <c r="B417" s="259" t="s">
        <v>4</v>
      </c>
      <c r="C417" s="256" t="s">
        <v>25</v>
      </c>
      <c r="D417" s="260">
        <v>248924.70730000001</v>
      </c>
      <c r="E417" s="260">
        <v>231812.30410000001</v>
      </c>
      <c r="F417" s="260">
        <v>223406.07999999999</v>
      </c>
      <c r="G417" s="260">
        <v>223406.07999999999</v>
      </c>
      <c r="H417" s="260"/>
      <c r="I417" s="260"/>
      <c r="J417" s="260"/>
      <c r="K417" s="260"/>
      <c r="L417" s="260"/>
      <c r="M417" s="260"/>
      <c r="N417" s="256">
        <v>12</v>
      </c>
      <c r="O417" s="260">
        <v>18.540745999999999</v>
      </c>
      <c r="P417" s="260">
        <v>17.466475540000001</v>
      </c>
      <c r="Q417" s="260">
        <v>16.938755499999999</v>
      </c>
      <c r="R417" s="260">
        <v>16.938755499999999</v>
      </c>
      <c r="S417" s="260"/>
      <c r="T417" s="260"/>
      <c r="U417" s="260"/>
      <c r="V417" s="260"/>
      <c r="W417" s="260"/>
      <c r="X417" s="260"/>
      <c r="Y417" s="421">
        <v>1</v>
      </c>
      <c r="Z417" s="367"/>
      <c r="AA417" s="367"/>
      <c r="AB417" s="367"/>
      <c r="AC417" s="367"/>
      <c r="AD417" s="367"/>
      <c r="AE417" s="367"/>
      <c r="AF417" s="367"/>
      <c r="AG417" s="367"/>
      <c r="AH417" s="367"/>
      <c r="AI417" s="367"/>
      <c r="AJ417" s="367"/>
      <c r="AK417" s="367"/>
      <c r="AL417" s="367"/>
      <c r="AM417" s="261">
        <f>SUM(Y417:AL417)</f>
        <v>1</v>
      </c>
    </row>
    <row r="418" spans="1:39" ht="15" outlineLevel="1">
      <c r="B418" s="259" t="s">
        <v>259</v>
      </c>
      <c r="C418" s="256" t="s">
        <v>163</v>
      </c>
      <c r="D418" s="260"/>
      <c r="E418" s="260"/>
      <c r="F418" s="260"/>
      <c r="G418" s="260"/>
      <c r="H418" s="260"/>
      <c r="I418" s="260"/>
      <c r="J418" s="260"/>
      <c r="K418" s="260"/>
      <c r="L418" s="260"/>
      <c r="M418" s="260"/>
      <c r="N418" s="419">
        <v>12</v>
      </c>
      <c r="O418" s="260"/>
      <c r="P418" s="260"/>
      <c r="Q418" s="260"/>
      <c r="R418" s="260"/>
      <c r="S418" s="260"/>
      <c r="T418" s="260"/>
      <c r="U418" s="260"/>
      <c r="V418" s="260"/>
      <c r="W418" s="260"/>
      <c r="X418" s="260"/>
      <c r="Y418" s="368">
        <f>Y417</f>
        <v>1</v>
      </c>
      <c r="Z418" s="368">
        <f>Z417</f>
        <v>0</v>
      </c>
      <c r="AA418" s="368">
        <f t="shared" ref="AA418:AL418" si="121">AA417</f>
        <v>0</v>
      </c>
      <c r="AB418" s="368">
        <f t="shared" si="121"/>
        <v>0</v>
      </c>
      <c r="AC418" s="368">
        <f t="shared" si="121"/>
        <v>0</v>
      </c>
      <c r="AD418" s="368">
        <f t="shared" si="121"/>
        <v>0</v>
      </c>
      <c r="AE418" s="368">
        <f t="shared" si="121"/>
        <v>0</v>
      </c>
      <c r="AF418" s="368">
        <f t="shared" si="121"/>
        <v>0</v>
      </c>
      <c r="AG418" s="368">
        <f t="shared" si="121"/>
        <v>0</v>
      </c>
      <c r="AH418" s="368">
        <f t="shared" si="121"/>
        <v>0</v>
      </c>
      <c r="AI418" s="368">
        <f t="shared" si="121"/>
        <v>0</v>
      </c>
      <c r="AJ418" s="368">
        <f t="shared" si="121"/>
        <v>0</v>
      </c>
      <c r="AK418" s="368">
        <f t="shared" si="121"/>
        <v>0</v>
      </c>
      <c r="AL418" s="368">
        <f t="shared" si="121"/>
        <v>0</v>
      </c>
      <c r="AM418" s="262"/>
    </row>
    <row r="419" spans="1:39" ht="15" outlineLevel="1">
      <c r="B419" s="259"/>
      <c r="C419" s="270"/>
      <c r="D419" s="269"/>
      <c r="E419" s="269"/>
      <c r="F419" s="269"/>
      <c r="G419" s="269"/>
      <c r="H419" s="269"/>
      <c r="I419" s="269"/>
      <c r="J419" s="269"/>
      <c r="K419" s="269"/>
      <c r="L419" s="269"/>
      <c r="M419" s="269"/>
      <c r="N419" s="256"/>
      <c r="O419" s="269"/>
      <c r="P419" s="269"/>
      <c r="Q419" s="269"/>
      <c r="R419" s="269"/>
      <c r="S419" s="269"/>
      <c r="T419" s="269"/>
      <c r="U419" s="269"/>
      <c r="V419" s="269"/>
      <c r="W419" s="269"/>
      <c r="X419" s="269"/>
      <c r="Y419" s="369"/>
      <c r="Z419" s="369"/>
      <c r="AA419" s="369"/>
      <c r="AB419" s="369"/>
      <c r="AC419" s="369"/>
      <c r="AD419" s="369"/>
      <c r="AE419" s="369"/>
      <c r="AF419" s="369"/>
      <c r="AG419" s="369"/>
      <c r="AH419" s="369"/>
      <c r="AI419" s="369"/>
      <c r="AJ419" s="369"/>
      <c r="AK419" s="369"/>
      <c r="AL419" s="369"/>
      <c r="AM419" s="271"/>
    </row>
    <row r="420" spans="1:39" ht="15" outlineLevel="1">
      <c r="A420" s="459">
        <v>5</v>
      </c>
      <c r="B420" s="259" t="s">
        <v>5</v>
      </c>
      <c r="C420" s="256" t="s">
        <v>25</v>
      </c>
      <c r="D420" s="260">
        <v>1067715.196</v>
      </c>
      <c r="E420" s="260">
        <v>926231.65410000004</v>
      </c>
      <c r="F420" s="260">
        <v>852498.26580000005</v>
      </c>
      <c r="G420" s="260">
        <v>852498.26580000005</v>
      </c>
      <c r="H420" s="260"/>
      <c r="I420" s="260"/>
      <c r="J420" s="260"/>
      <c r="K420" s="260"/>
      <c r="L420" s="260"/>
      <c r="M420" s="260"/>
      <c r="N420" s="256">
        <v>12</v>
      </c>
      <c r="O420" s="260">
        <v>69.876935799999998</v>
      </c>
      <c r="P420" s="260">
        <v>60.994981170000003</v>
      </c>
      <c r="Q420" s="260">
        <v>56.366198199999999</v>
      </c>
      <c r="R420" s="260">
        <v>56.366198199999999</v>
      </c>
      <c r="S420" s="260"/>
      <c r="T420" s="260"/>
      <c r="U420" s="260"/>
      <c r="V420" s="260"/>
      <c r="W420" s="260"/>
      <c r="X420" s="260"/>
      <c r="Y420" s="421">
        <v>1</v>
      </c>
      <c r="Z420" s="367"/>
      <c r="AA420" s="367"/>
      <c r="AB420" s="367"/>
      <c r="AC420" s="367"/>
      <c r="AD420" s="367"/>
      <c r="AE420" s="367"/>
      <c r="AF420" s="367"/>
      <c r="AG420" s="367"/>
      <c r="AH420" s="367"/>
      <c r="AI420" s="367"/>
      <c r="AJ420" s="367"/>
      <c r="AK420" s="367"/>
      <c r="AL420" s="367"/>
      <c r="AM420" s="261">
        <f>SUM(Y420:AL420)</f>
        <v>1</v>
      </c>
    </row>
    <row r="421" spans="1:39" ht="15" outlineLevel="1">
      <c r="B421" s="259" t="s">
        <v>259</v>
      </c>
      <c r="C421" s="256" t="s">
        <v>163</v>
      </c>
      <c r="D421" s="260"/>
      <c r="E421" s="260"/>
      <c r="F421" s="260"/>
      <c r="G421" s="260"/>
      <c r="H421" s="260"/>
      <c r="I421" s="260"/>
      <c r="J421" s="260"/>
      <c r="K421" s="260"/>
      <c r="L421" s="260"/>
      <c r="M421" s="260"/>
      <c r="N421" s="419">
        <v>12</v>
      </c>
      <c r="O421" s="260"/>
      <c r="P421" s="260"/>
      <c r="Q421" s="260"/>
      <c r="R421" s="260"/>
      <c r="S421" s="260"/>
      <c r="T421" s="260"/>
      <c r="U421" s="260"/>
      <c r="V421" s="260"/>
      <c r="W421" s="260"/>
      <c r="X421" s="260"/>
      <c r="Y421" s="368">
        <f>Y420</f>
        <v>1</v>
      </c>
      <c r="Z421" s="368">
        <f>Z420</f>
        <v>0</v>
      </c>
      <c r="AA421" s="368">
        <f t="shared" ref="AA421:AL421" si="122">AA420</f>
        <v>0</v>
      </c>
      <c r="AB421" s="368">
        <f t="shared" si="122"/>
        <v>0</v>
      </c>
      <c r="AC421" s="368">
        <f t="shared" si="122"/>
        <v>0</v>
      </c>
      <c r="AD421" s="368">
        <f t="shared" si="122"/>
        <v>0</v>
      </c>
      <c r="AE421" s="368">
        <f t="shared" si="122"/>
        <v>0</v>
      </c>
      <c r="AF421" s="368">
        <f t="shared" si="122"/>
        <v>0</v>
      </c>
      <c r="AG421" s="368">
        <f t="shared" si="122"/>
        <v>0</v>
      </c>
      <c r="AH421" s="368">
        <f t="shared" si="122"/>
        <v>0</v>
      </c>
      <c r="AI421" s="368">
        <f t="shared" si="122"/>
        <v>0</v>
      </c>
      <c r="AJ421" s="368">
        <f t="shared" si="122"/>
        <v>0</v>
      </c>
      <c r="AK421" s="368">
        <f t="shared" si="122"/>
        <v>0</v>
      </c>
      <c r="AL421" s="368">
        <f t="shared" si="122"/>
        <v>0</v>
      </c>
      <c r="AM421" s="262"/>
    </row>
    <row r="422" spans="1:39" ht="15" outlineLevel="1">
      <c r="B422" s="259"/>
      <c r="C422" s="270"/>
      <c r="D422" s="269"/>
      <c r="E422" s="269"/>
      <c r="F422" s="269"/>
      <c r="G422" s="269"/>
      <c r="H422" s="269"/>
      <c r="I422" s="269"/>
      <c r="J422" s="269"/>
      <c r="K422" s="269"/>
      <c r="L422" s="269"/>
      <c r="M422" s="269"/>
      <c r="N422" s="256"/>
      <c r="O422" s="269"/>
      <c r="P422" s="269"/>
      <c r="Q422" s="269"/>
      <c r="R422" s="269"/>
      <c r="S422" s="269"/>
      <c r="T422" s="269"/>
      <c r="U422" s="269"/>
      <c r="V422" s="269"/>
      <c r="W422" s="269"/>
      <c r="X422" s="269"/>
      <c r="Y422" s="369"/>
      <c r="Z422" s="369"/>
      <c r="AA422" s="369"/>
      <c r="AB422" s="369"/>
      <c r="AC422" s="369"/>
      <c r="AD422" s="369"/>
      <c r="AE422" s="369"/>
      <c r="AF422" s="369"/>
      <c r="AG422" s="369"/>
      <c r="AH422" s="369"/>
      <c r="AI422" s="369"/>
      <c r="AJ422" s="369"/>
      <c r="AK422" s="369"/>
      <c r="AL422" s="369"/>
      <c r="AM422" s="271"/>
    </row>
    <row r="423" spans="1:39" ht="15" outlineLevel="1">
      <c r="A423" s="459">
        <v>6</v>
      </c>
      <c r="B423" s="259" t="s">
        <v>6</v>
      </c>
      <c r="C423" s="256" t="s">
        <v>25</v>
      </c>
      <c r="D423" s="260"/>
      <c r="E423" s="260"/>
      <c r="F423" s="260"/>
      <c r="G423" s="260"/>
      <c r="H423" s="260"/>
      <c r="I423" s="260"/>
      <c r="J423" s="260"/>
      <c r="K423" s="260"/>
      <c r="L423" s="260"/>
      <c r="M423" s="260"/>
      <c r="N423" s="256">
        <v>12</v>
      </c>
      <c r="O423" s="260"/>
      <c r="P423" s="260"/>
      <c r="Q423" s="260"/>
      <c r="R423" s="260"/>
      <c r="S423" s="260"/>
      <c r="T423" s="260"/>
      <c r="U423" s="260"/>
      <c r="V423" s="260"/>
      <c r="W423" s="260"/>
      <c r="X423" s="260"/>
      <c r="Y423" s="367"/>
      <c r="Z423" s="367"/>
      <c r="AA423" s="367"/>
      <c r="AB423" s="367"/>
      <c r="AC423" s="367"/>
      <c r="AD423" s="367"/>
      <c r="AE423" s="367"/>
      <c r="AF423" s="367"/>
      <c r="AG423" s="367"/>
      <c r="AH423" s="367"/>
      <c r="AI423" s="367"/>
      <c r="AJ423" s="367"/>
      <c r="AK423" s="367"/>
      <c r="AL423" s="367"/>
      <c r="AM423" s="261">
        <f>SUM(Y423:AL423)</f>
        <v>0</v>
      </c>
    </row>
    <row r="424" spans="1:39" ht="15" outlineLevel="1">
      <c r="B424" s="259" t="s">
        <v>259</v>
      </c>
      <c r="C424" s="256" t="s">
        <v>163</v>
      </c>
      <c r="D424" s="260"/>
      <c r="E424" s="260"/>
      <c r="F424" s="260"/>
      <c r="G424" s="260"/>
      <c r="H424" s="260"/>
      <c r="I424" s="260"/>
      <c r="J424" s="260"/>
      <c r="K424" s="260"/>
      <c r="L424" s="260"/>
      <c r="M424" s="260"/>
      <c r="N424" s="419">
        <v>12</v>
      </c>
      <c r="O424" s="260"/>
      <c r="P424" s="260"/>
      <c r="Q424" s="260"/>
      <c r="R424" s="260"/>
      <c r="S424" s="260"/>
      <c r="T424" s="260"/>
      <c r="U424" s="260"/>
      <c r="V424" s="260"/>
      <c r="W424" s="260"/>
      <c r="X424" s="260"/>
      <c r="Y424" s="368">
        <f>Y423</f>
        <v>0</v>
      </c>
      <c r="Z424" s="368">
        <f>Z423</f>
        <v>0</v>
      </c>
      <c r="AA424" s="368">
        <f t="shared" ref="AA424:AL424" si="123">AA423</f>
        <v>0</v>
      </c>
      <c r="AB424" s="368">
        <f t="shared" si="123"/>
        <v>0</v>
      </c>
      <c r="AC424" s="368">
        <f t="shared" si="123"/>
        <v>0</v>
      </c>
      <c r="AD424" s="368">
        <f t="shared" si="123"/>
        <v>0</v>
      </c>
      <c r="AE424" s="368">
        <f t="shared" si="123"/>
        <v>0</v>
      </c>
      <c r="AF424" s="368">
        <f t="shared" si="123"/>
        <v>0</v>
      </c>
      <c r="AG424" s="368">
        <f t="shared" si="123"/>
        <v>0</v>
      </c>
      <c r="AH424" s="368">
        <f t="shared" si="123"/>
        <v>0</v>
      </c>
      <c r="AI424" s="368">
        <f t="shared" si="123"/>
        <v>0</v>
      </c>
      <c r="AJ424" s="368">
        <f t="shared" si="123"/>
        <v>0</v>
      </c>
      <c r="AK424" s="368">
        <f t="shared" si="123"/>
        <v>0</v>
      </c>
      <c r="AL424" s="368">
        <f t="shared" si="123"/>
        <v>0</v>
      </c>
      <c r="AM424" s="262"/>
    </row>
    <row r="425" spans="1:39" ht="15" outlineLevel="1">
      <c r="B425" s="259"/>
      <c r="C425" s="270"/>
      <c r="D425" s="269"/>
      <c r="E425" s="269"/>
      <c r="F425" s="269"/>
      <c r="G425" s="269"/>
      <c r="H425" s="269"/>
      <c r="I425" s="269"/>
      <c r="J425" s="269"/>
      <c r="K425" s="269"/>
      <c r="L425" s="269"/>
      <c r="M425" s="269"/>
      <c r="N425" s="256"/>
      <c r="O425" s="269"/>
      <c r="P425" s="269"/>
      <c r="Q425" s="269"/>
      <c r="R425" s="269"/>
      <c r="S425" s="269"/>
      <c r="T425" s="269"/>
      <c r="U425" s="269"/>
      <c r="V425" s="269"/>
      <c r="W425" s="269"/>
      <c r="X425" s="269"/>
      <c r="Y425" s="369"/>
      <c r="Z425" s="369"/>
      <c r="AA425" s="369"/>
      <c r="AB425" s="369"/>
      <c r="AC425" s="369"/>
      <c r="AD425" s="369"/>
      <c r="AE425" s="369"/>
      <c r="AF425" s="369"/>
      <c r="AG425" s="369"/>
      <c r="AH425" s="369"/>
      <c r="AI425" s="369"/>
      <c r="AJ425" s="369"/>
      <c r="AK425" s="369"/>
      <c r="AL425" s="369"/>
      <c r="AM425" s="271"/>
    </row>
    <row r="426" spans="1:39" ht="15" outlineLevel="1">
      <c r="A426" s="459">
        <v>7</v>
      </c>
      <c r="B426" s="259" t="s">
        <v>42</v>
      </c>
      <c r="C426" s="256" t="s">
        <v>25</v>
      </c>
      <c r="D426" s="260">
        <v>0</v>
      </c>
      <c r="E426" s="260">
        <v>0</v>
      </c>
      <c r="F426" s="260">
        <v>0</v>
      </c>
      <c r="G426" s="260">
        <v>0</v>
      </c>
      <c r="H426" s="260"/>
      <c r="I426" s="260"/>
      <c r="J426" s="260"/>
      <c r="K426" s="260"/>
      <c r="L426" s="260"/>
      <c r="M426" s="260"/>
      <c r="N426" s="256">
        <v>12</v>
      </c>
      <c r="O426" s="260">
        <v>25.045999999999999</v>
      </c>
      <c r="P426" s="260">
        <v>0</v>
      </c>
      <c r="Q426" s="260">
        <v>0</v>
      </c>
      <c r="R426" s="260">
        <v>0</v>
      </c>
      <c r="S426" s="260"/>
      <c r="T426" s="260"/>
      <c r="U426" s="260"/>
      <c r="V426" s="260"/>
      <c r="W426" s="260"/>
      <c r="X426" s="260"/>
      <c r="Y426" s="367">
        <v>1</v>
      </c>
      <c r="Z426" s="367"/>
      <c r="AA426" s="367"/>
      <c r="AB426" s="367"/>
      <c r="AC426" s="367"/>
      <c r="AD426" s="367"/>
      <c r="AE426" s="367"/>
      <c r="AF426" s="367"/>
      <c r="AG426" s="367"/>
      <c r="AH426" s="367"/>
      <c r="AI426" s="367"/>
      <c r="AJ426" s="367"/>
      <c r="AK426" s="367"/>
      <c r="AL426" s="367"/>
      <c r="AM426" s="261">
        <f>SUM(Y426:AL426)</f>
        <v>1</v>
      </c>
    </row>
    <row r="427" spans="1:39" ht="15" outlineLevel="1">
      <c r="B427" s="259" t="s">
        <v>259</v>
      </c>
      <c r="C427" s="256" t="s">
        <v>163</v>
      </c>
      <c r="D427" s="260"/>
      <c r="E427" s="260"/>
      <c r="F427" s="260"/>
      <c r="G427" s="260"/>
      <c r="H427" s="260"/>
      <c r="I427" s="260"/>
      <c r="J427" s="260"/>
      <c r="K427" s="260"/>
      <c r="L427" s="260"/>
      <c r="M427" s="260"/>
      <c r="N427" s="256">
        <v>12</v>
      </c>
      <c r="O427" s="260"/>
      <c r="P427" s="260"/>
      <c r="Q427" s="260"/>
      <c r="R427" s="260"/>
      <c r="S427" s="260"/>
      <c r="T427" s="260"/>
      <c r="U427" s="260"/>
      <c r="V427" s="260"/>
      <c r="W427" s="260"/>
      <c r="X427" s="260"/>
      <c r="Y427" s="368">
        <f>Y426</f>
        <v>1</v>
      </c>
      <c r="Z427" s="368">
        <f>Z426</f>
        <v>0</v>
      </c>
      <c r="AA427" s="368">
        <f t="shared" ref="AA427:AL427" si="124">AA426</f>
        <v>0</v>
      </c>
      <c r="AB427" s="368">
        <f t="shared" si="124"/>
        <v>0</v>
      </c>
      <c r="AC427" s="368">
        <f t="shared" si="124"/>
        <v>0</v>
      </c>
      <c r="AD427" s="368">
        <f t="shared" si="124"/>
        <v>0</v>
      </c>
      <c r="AE427" s="368">
        <f t="shared" si="124"/>
        <v>0</v>
      </c>
      <c r="AF427" s="368">
        <f t="shared" si="124"/>
        <v>0</v>
      </c>
      <c r="AG427" s="368">
        <f t="shared" si="124"/>
        <v>0</v>
      </c>
      <c r="AH427" s="368">
        <f t="shared" si="124"/>
        <v>0</v>
      </c>
      <c r="AI427" s="368">
        <f t="shared" si="124"/>
        <v>0</v>
      </c>
      <c r="AJ427" s="368">
        <f t="shared" si="124"/>
        <v>0</v>
      </c>
      <c r="AK427" s="368">
        <f t="shared" si="124"/>
        <v>0</v>
      </c>
      <c r="AL427" s="368">
        <f t="shared" si="124"/>
        <v>0</v>
      </c>
      <c r="AM427" s="262"/>
    </row>
    <row r="428" spans="1:39" ht="15" outlineLevel="1">
      <c r="B428" s="259"/>
      <c r="C428" s="270"/>
      <c r="D428" s="269"/>
      <c r="E428" s="269"/>
      <c r="F428" s="269"/>
      <c r="G428" s="269"/>
      <c r="H428" s="269"/>
      <c r="I428" s="269"/>
      <c r="J428" s="269"/>
      <c r="K428" s="269"/>
      <c r="L428" s="269"/>
      <c r="M428" s="269"/>
      <c r="N428" s="256"/>
      <c r="O428" s="269"/>
      <c r="P428" s="269"/>
      <c r="Q428" s="269"/>
      <c r="R428" s="269"/>
      <c r="S428" s="269"/>
      <c r="T428" s="269"/>
      <c r="U428" s="269"/>
      <c r="V428" s="269"/>
      <c r="W428" s="269"/>
      <c r="X428" s="269"/>
      <c r="Y428" s="369"/>
      <c r="Z428" s="369"/>
      <c r="AA428" s="369"/>
      <c r="AB428" s="369"/>
      <c r="AC428" s="369"/>
      <c r="AD428" s="369"/>
      <c r="AE428" s="369"/>
      <c r="AF428" s="369"/>
      <c r="AG428" s="369"/>
      <c r="AH428" s="369"/>
      <c r="AI428" s="369"/>
      <c r="AJ428" s="369"/>
      <c r="AK428" s="369"/>
      <c r="AL428" s="369"/>
      <c r="AM428" s="271"/>
    </row>
    <row r="429" spans="1:39" s="248" customFormat="1" ht="15" outlineLevel="1">
      <c r="A429" s="459">
        <v>8</v>
      </c>
      <c r="B429" s="259" t="s">
        <v>483</v>
      </c>
      <c r="C429" s="256" t="s">
        <v>25</v>
      </c>
      <c r="D429" s="260"/>
      <c r="E429" s="260"/>
      <c r="F429" s="260"/>
      <c r="G429" s="260"/>
      <c r="H429" s="260"/>
      <c r="I429" s="260"/>
      <c r="J429" s="260"/>
      <c r="K429" s="260"/>
      <c r="L429" s="260"/>
      <c r="M429" s="260"/>
      <c r="N429" s="256">
        <v>12</v>
      </c>
      <c r="O429" s="260"/>
      <c r="P429" s="260"/>
      <c r="Q429" s="260"/>
      <c r="R429" s="260"/>
      <c r="S429" s="260"/>
      <c r="T429" s="260"/>
      <c r="U429" s="260"/>
      <c r="V429" s="260"/>
      <c r="W429" s="260"/>
      <c r="X429" s="260"/>
      <c r="Y429" s="367"/>
      <c r="Z429" s="367"/>
      <c r="AA429" s="367"/>
      <c r="AB429" s="367"/>
      <c r="AC429" s="367"/>
      <c r="AD429" s="367"/>
      <c r="AE429" s="367"/>
      <c r="AF429" s="367"/>
      <c r="AG429" s="367"/>
      <c r="AH429" s="367"/>
      <c r="AI429" s="367"/>
      <c r="AJ429" s="367"/>
      <c r="AK429" s="367"/>
      <c r="AL429" s="367"/>
      <c r="AM429" s="261">
        <f>SUM(Y429:AL429)</f>
        <v>0</v>
      </c>
    </row>
    <row r="430" spans="1:39" s="248" customFormat="1" ht="15" outlineLevel="1">
      <c r="A430" s="459"/>
      <c r="B430" s="259" t="s">
        <v>259</v>
      </c>
      <c r="C430" s="256" t="s">
        <v>163</v>
      </c>
      <c r="D430" s="260"/>
      <c r="E430" s="260"/>
      <c r="F430" s="260"/>
      <c r="G430" s="260"/>
      <c r="H430" s="260"/>
      <c r="I430" s="260"/>
      <c r="J430" s="260"/>
      <c r="K430" s="260"/>
      <c r="L430" s="260"/>
      <c r="M430" s="260"/>
      <c r="N430" s="256">
        <v>12</v>
      </c>
      <c r="O430" s="260"/>
      <c r="P430" s="260"/>
      <c r="Q430" s="260"/>
      <c r="R430" s="260"/>
      <c r="S430" s="260"/>
      <c r="T430" s="260"/>
      <c r="U430" s="260"/>
      <c r="V430" s="260"/>
      <c r="W430" s="260"/>
      <c r="X430" s="260"/>
      <c r="Y430" s="368">
        <f>Y429</f>
        <v>0</v>
      </c>
      <c r="Z430" s="368">
        <f>Z429</f>
        <v>0</v>
      </c>
      <c r="AA430" s="368">
        <f t="shared" ref="AA430:AL430" si="125">AA429</f>
        <v>0</v>
      </c>
      <c r="AB430" s="368">
        <f t="shared" si="125"/>
        <v>0</v>
      </c>
      <c r="AC430" s="368">
        <f t="shared" si="125"/>
        <v>0</v>
      </c>
      <c r="AD430" s="368">
        <f t="shared" si="125"/>
        <v>0</v>
      </c>
      <c r="AE430" s="368">
        <f t="shared" si="125"/>
        <v>0</v>
      </c>
      <c r="AF430" s="368">
        <f t="shared" si="125"/>
        <v>0</v>
      </c>
      <c r="AG430" s="368">
        <f t="shared" si="125"/>
        <v>0</v>
      </c>
      <c r="AH430" s="368">
        <f t="shared" si="125"/>
        <v>0</v>
      </c>
      <c r="AI430" s="368">
        <f t="shared" si="125"/>
        <v>0</v>
      </c>
      <c r="AJ430" s="368">
        <f t="shared" si="125"/>
        <v>0</v>
      </c>
      <c r="AK430" s="368">
        <f t="shared" si="125"/>
        <v>0</v>
      </c>
      <c r="AL430" s="368">
        <f t="shared" si="125"/>
        <v>0</v>
      </c>
      <c r="AM430" s="262"/>
    </row>
    <row r="431" spans="1:39" s="248" customFormat="1" ht="15" outlineLevel="1">
      <c r="A431" s="459"/>
      <c r="B431" s="259"/>
      <c r="C431" s="270"/>
      <c r="D431" s="269"/>
      <c r="E431" s="269"/>
      <c r="F431" s="269"/>
      <c r="G431" s="269"/>
      <c r="H431" s="269"/>
      <c r="I431" s="269"/>
      <c r="J431" s="269"/>
      <c r="K431" s="269"/>
      <c r="L431" s="269"/>
      <c r="M431" s="269"/>
      <c r="N431" s="256"/>
      <c r="O431" s="269"/>
      <c r="P431" s="269"/>
      <c r="Q431" s="269"/>
      <c r="R431" s="269"/>
      <c r="S431" s="269"/>
      <c r="T431" s="269"/>
      <c r="U431" s="269"/>
      <c r="V431" s="269"/>
      <c r="W431" s="269"/>
      <c r="X431" s="269"/>
      <c r="Y431" s="369"/>
      <c r="Z431" s="369"/>
      <c r="AA431" s="369"/>
      <c r="AB431" s="369"/>
      <c r="AC431" s="369"/>
      <c r="AD431" s="369"/>
      <c r="AE431" s="369"/>
      <c r="AF431" s="369"/>
      <c r="AG431" s="369"/>
      <c r="AH431" s="369"/>
      <c r="AI431" s="369"/>
      <c r="AJ431" s="369"/>
      <c r="AK431" s="369"/>
      <c r="AL431" s="369"/>
      <c r="AM431" s="271"/>
    </row>
    <row r="432" spans="1:39" ht="15" outlineLevel="1">
      <c r="A432" s="459">
        <v>9</v>
      </c>
      <c r="B432" s="259" t="s">
        <v>7</v>
      </c>
      <c r="C432" s="256" t="s">
        <v>25</v>
      </c>
      <c r="D432" s="260"/>
      <c r="E432" s="260"/>
      <c r="F432" s="260"/>
      <c r="G432" s="260"/>
      <c r="H432" s="260"/>
      <c r="I432" s="260"/>
      <c r="J432" s="260"/>
      <c r="K432" s="260"/>
      <c r="L432" s="260"/>
      <c r="M432" s="260"/>
      <c r="N432" s="256"/>
      <c r="O432" s="260"/>
      <c r="P432" s="260"/>
      <c r="Q432" s="260"/>
      <c r="R432" s="260"/>
      <c r="S432" s="260"/>
      <c r="T432" s="260"/>
      <c r="U432" s="260"/>
      <c r="V432" s="260"/>
      <c r="W432" s="260"/>
      <c r="X432" s="260"/>
      <c r="Y432" s="367"/>
      <c r="Z432" s="367"/>
      <c r="AA432" s="367"/>
      <c r="AB432" s="367"/>
      <c r="AC432" s="367"/>
      <c r="AD432" s="367"/>
      <c r="AE432" s="367"/>
      <c r="AF432" s="367"/>
      <c r="AG432" s="367"/>
      <c r="AH432" s="367"/>
      <c r="AI432" s="367"/>
      <c r="AJ432" s="367"/>
      <c r="AK432" s="367"/>
      <c r="AL432" s="367"/>
      <c r="AM432" s="261">
        <f>SUM(Y432:AL432)</f>
        <v>0</v>
      </c>
    </row>
    <row r="433" spans="1:39" ht="15" outlineLevel="1">
      <c r="B433" s="259" t="s">
        <v>259</v>
      </c>
      <c r="C433" s="256" t="s">
        <v>163</v>
      </c>
      <c r="D433" s="260"/>
      <c r="E433" s="260"/>
      <c r="F433" s="260"/>
      <c r="G433" s="260"/>
      <c r="H433" s="260"/>
      <c r="I433" s="260"/>
      <c r="J433" s="260"/>
      <c r="K433" s="260"/>
      <c r="L433" s="260"/>
      <c r="M433" s="260"/>
      <c r="N433" s="256"/>
      <c r="O433" s="260"/>
      <c r="P433" s="260"/>
      <c r="Q433" s="260"/>
      <c r="R433" s="260"/>
      <c r="S433" s="260"/>
      <c r="T433" s="260"/>
      <c r="U433" s="260"/>
      <c r="V433" s="260"/>
      <c r="W433" s="260"/>
      <c r="X433" s="260"/>
      <c r="Y433" s="368">
        <f>Y432</f>
        <v>0</v>
      </c>
      <c r="Z433" s="368">
        <f>Z432</f>
        <v>0</v>
      </c>
      <c r="AA433" s="368">
        <f t="shared" ref="AA433:AL433" si="126">AA432</f>
        <v>0</v>
      </c>
      <c r="AB433" s="368">
        <f t="shared" si="126"/>
        <v>0</v>
      </c>
      <c r="AC433" s="368">
        <f t="shared" si="126"/>
        <v>0</v>
      </c>
      <c r="AD433" s="368">
        <f t="shared" si="126"/>
        <v>0</v>
      </c>
      <c r="AE433" s="368">
        <f t="shared" si="126"/>
        <v>0</v>
      </c>
      <c r="AF433" s="368">
        <f t="shared" si="126"/>
        <v>0</v>
      </c>
      <c r="AG433" s="368">
        <f t="shared" si="126"/>
        <v>0</v>
      </c>
      <c r="AH433" s="368">
        <f t="shared" si="126"/>
        <v>0</v>
      </c>
      <c r="AI433" s="368">
        <f t="shared" si="126"/>
        <v>0</v>
      </c>
      <c r="AJ433" s="368">
        <f t="shared" si="126"/>
        <v>0</v>
      </c>
      <c r="AK433" s="368">
        <f t="shared" si="126"/>
        <v>0</v>
      </c>
      <c r="AL433" s="368">
        <f t="shared" si="126"/>
        <v>0</v>
      </c>
      <c r="AM433" s="262"/>
    </row>
    <row r="434" spans="1:39" ht="15" outlineLevel="1">
      <c r="B434" s="272"/>
      <c r="C434" s="273"/>
      <c r="D434" s="256"/>
      <c r="E434" s="256"/>
      <c r="F434" s="256"/>
      <c r="G434" s="256"/>
      <c r="H434" s="256"/>
      <c r="I434" s="256"/>
      <c r="J434" s="256"/>
      <c r="K434" s="256"/>
      <c r="L434" s="256"/>
      <c r="M434" s="256"/>
      <c r="N434" s="256"/>
      <c r="O434" s="256"/>
      <c r="P434" s="256"/>
      <c r="Q434" s="256"/>
      <c r="R434" s="256"/>
      <c r="S434" s="256"/>
      <c r="T434" s="256"/>
      <c r="U434" s="256"/>
      <c r="V434" s="256"/>
      <c r="W434" s="256"/>
      <c r="X434" s="256"/>
      <c r="Y434" s="369"/>
      <c r="Z434" s="369"/>
      <c r="AA434" s="369"/>
      <c r="AB434" s="369"/>
      <c r="AC434" s="369"/>
      <c r="AD434" s="369"/>
      <c r="AE434" s="369"/>
      <c r="AF434" s="369"/>
      <c r="AG434" s="369"/>
      <c r="AH434" s="369"/>
      <c r="AI434" s="369"/>
      <c r="AJ434" s="369"/>
      <c r="AK434" s="369"/>
      <c r="AL434" s="369"/>
      <c r="AM434" s="271"/>
    </row>
    <row r="435" spans="1:39" ht="15.75" outlineLevel="1">
      <c r="A435" s="460"/>
      <c r="B435" s="253" t="s">
        <v>8</v>
      </c>
      <c r="C435" s="254"/>
      <c r="D435" s="254"/>
      <c r="E435" s="254"/>
      <c r="F435" s="254"/>
      <c r="G435" s="254"/>
      <c r="H435" s="254"/>
      <c r="I435" s="254"/>
      <c r="J435" s="254"/>
      <c r="K435" s="254"/>
      <c r="L435" s="254"/>
      <c r="M435" s="254"/>
      <c r="N435" s="256"/>
      <c r="O435" s="254"/>
      <c r="P435" s="254"/>
      <c r="Q435" s="254"/>
      <c r="R435" s="254"/>
      <c r="S435" s="254"/>
      <c r="T435" s="254"/>
      <c r="U435" s="254"/>
      <c r="V435" s="254"/>
      <c r="W435" s="254"/>
      <c r="X435" s="254"/>
      <c r="Y435" s="371"/>
      <c r="Z435" s="371"/>
      <c r="AA435" s="371"/>
      <c r="AB435" s="371"/>
      <c r="AC435" s="371"/>
      <c r="AD435" s="371"/>
      <c r="AE435" s="371"/>
      <c r="AF435" s="371"/>
      <c r="AG435" s="371"/>
      <c r="AH435" s="371"/>
      <c r="AI435" s="371"/>
      <c r="AJ435" s="371"/>
      <c r="AK435" s="371"/>
      <c r="AL435" s="371"/>
      <c r="AM435" s="257"/>
    </row>
    <row r="436" spans="1:39" ht="15" outlineLevel="1">
      <c r="A436" s="459">
        <v>10</v>
      </c>
      <c r="B436" s="274" t="s">
        <v>22</v>
      </c>
      <c r="C436" s="256" t="s">
        <v>25</v>
      </c>
      <c r="D436" s="260">
        <v>582106.41299999994</v>
      </c>
      <c r="E436" s="260">
        <v>582106.41280000005</v>
      </c>
      <c r="F436" s="260">
        <v>582106.41280000005</v>
      </c>
      <c r="G436" s="260">
        <v>576495.47779999999</v>
      </c>
      <c r="H436" s="260"/>
      <c r="I436" s="260"/>
      <c r="J436" s="260"/>
      <c r="K436" s="260"/>
      <c r="L436" s="260"/>
      <c r="M436" s="260"/>
      <c r="N436" s="260">
        <v>12</v>
      </c>
      <c r="O436" s="260">
        <v>84.688000000000002</v>
      </c>
      <c r="P436" s="260">
        <v>84.688318949999996</v>
      </c>
      <c r="Q436" s="260">
        <v>84.688318949999996</v>
      </c>
      <c r="R436" s="260">
        <v>83.077595950000003</v>
      </c>
      <c r="S436" s="260"/>
      <c r="T436" s="260"/>
      <c r="U436" s="260"/>
      <c r="V436" s="260"/>
      <c r="W436" s="260"/>
      <c r="X436" s="260"/>
      <c r="Y436" s="372">
        <v>0</v>
      </c>
      <c r="Z436" s="420">
        <v>0.15</v>
      </c>
      <c r="AA436" s="420">
        <v>0.85</v>
      </c>
      <c r="AB436" s="420">
        <v>0</v>
      </c>
      <c r="AC436" s="372">
        <v>0</v>
      </c>
      <c r="AD436" s="372">
        <v>0</v>
      </c>
      <c r="AE436" s="372">
        <v>0</v>
      </c>
      <c r="AF436" s="372"/>
      <c r="AG436" s="372"/>
      <c r="AH436" s="372"/>
      <c r="AI436" s="372"/>
      <c r="AJ436" s="372"/>
      <c r="AK436" s="372"/>
      <c r="AL436" s="372"/>
      <c r="AM436" s="261">
        <f>SUM(Y436:AL436)</f>
        <v>1</v>
      </c>
    </row>
    <row r="437" spans="1:39" ht="15" outlineLevel="1">
      <c r="B437" s="259" t="s">
        <v>259</v>
      </c>
      <c r="C437" s="256" t="s">
        <v>163</v>
      </c>
      <c r="D437" s="260"/>
      <c r="E437" s="260"/>
      <c r="F437" s="260"/>
      <c r="G437" s="260"/>
      <c r="H437" s="260"/>
      <c r="I437" s="260"/>
      <c r="J437" s="260"/>
      <c r="K437" s="260"/>
      <c r="L437" s="260"/>
      <c r="M437" s="260"/>
      <c r="N437" s="260">
        <v>12</v>
      </c>
      <c r="O437" s="260"/>
      <c r="P437" s="260"/>
      <c r="Q437" s="260"/>
      <c r="R437" s="260"/>
      <c r="S437" s="260"/>
      <c r="T437" s="260"/>
      <c r="U437" s="260"/>
      <c r="V437" s="260"/>
      <c r="W437" s="260"/>
      <c r="X437" s="260"/>
      <c r="Y437" s="368">
        <v>0</v>
      </c>
      <c r="Z437" s="368">
        <v>0.15</v>
      </c>
      <c r="AA437" s="368">
        <v>0.85</v>
      </c>
      <c r="AB437" s="368">
        <v>0</v>
      </c>
      <c r="AC437" s="368">
        <v>0</v>
      </c>
      <c r="AD437" s="368">
        <v>0</v>
      </c>
      <c r="AE437" s="368">
        <v>0</v>
      </c>
      <c r="AF437" s="368">
        <f t="shared" ref="AF437:AL437" si="127">AF436</f>
        <v>0</v>
      </c>
      <c r="AG437" s="368">
        <f t="shared" si="127"/>
        <v>0</v>
      </c>
      <c r="AH437" s="368">
        <f t="shared" si="127"/>
        <v>0</v>
      </c>
      <c r="AI437" s="368">
        <f t="shared" si="127"/>
        <v>0</v>
      </c>
      <c r="AJ437" s="368">
        <f t="shared" si="127"/>
        <v>0</v>
      </c>
      <c r="AK437" s="368">
        <f t="shared" si="127"/>
        <v>0</v>
      </c>
      <c r="AL437" s="368">
        <f t="shared" si="127"/>
        <v>0</v>
      </c>
      <c r="AM437" s="275"/>
    </row>
    <row r="438" spans="1:39" ht="15" outlineLevel="1">
      <c r="B438" s="274"/>
      <c r="C438" s="276"/>
      <c r="D438" s="256"/>
      <c r="E438" s="256"/>
      <c r="F438" s="256"/>
      <c r="G438" s="256"/>
      <c r="H438" s="256"/>
      <c r="I438" s="256"/>
      <c r="J438" s="256"/>
      <c r="K438" s="256"/>
      <c r="L438" s="256"/>
      <c r="M438" s="256"/>
      <c r="N438" s="256"/>
      <c r="O438" s="256"/>
      <c r="P438" s="256"/>
      <c r="Q438" s="256"/>
      <c r="R438" s="256"/>
      <c r="S438" s="256"/>
      <c r="T438" s="256"/>
      <c r="U438" s="256"/>
      <c r="V438" s="256"/>
      <c r="W438" s="256"/>
      <c r="X438" s="256"/>
      <c r="Y438" s="373"/>
      <c r="Z438" s="373"/>
      <c r="AA438" s="373"/>
      <c r="AB438" s="373"/>
      <c r="AC438" s="373"/>
      <c r="AD438" s="373"/>
      <c r="AE438" s="373"/>
      <c r="AF438" s="373"/>
      <c r="AG438" s="373"/>
      <c r="AH438" s="373"/>
      <c r="AI438" s="373"/>
      <c r="AJ438" s="373"/>
      <c r="AK438" s="373"/>
      <c r="AL438" s="373"/>
      <c r="AM438" s="277"/>
    </row>
    <row r="439" spans="1:39" ht="15" outlineLevel="1">
      <c r="A439" s="459">
        <v>11</v>
      </c>
      <c r="B439" s="278" t="s">
        <v>21</v>
      </c>
      <c r="C439" s="256" t="s">
        <v>25</v>
      </c>
      <c r="D439" s="260">
        <v>1013082.527</v>
      </c>
      <c r="E439" s="260">
        <v>984767.69739999995</v>
      </c>
      <c r="F439" s="260">
        <v>931834.1078</v>
      </c>
      <c r="G439" s="260">
        <v>650325.01500000001</v>
      </c>
      <c r="H439" s="260"/>
      <c r="I439" s="260"/>
      <c r="J439" s="260"/>
      <c r="K439" s="260"/>
      <c r="L439" s="260"/>
      <c r="M439" s="260"/>
      <c r="N439" s="260">
        <v>12</v>
      </c>
      <c r="O439" s="260">
        <v>296.50400000000002</v>
      </c>
      <c r="P439" s="260">
        <v>288.9089836</v>
      </c>
      <c r="Q439" s="260">
        <v>274.46870089999999</v>
      </c>
      <c r="R439" s="260">
        <v>189.61488069999999</v>
      </c>
      <c r="S439" s="260"/>
      <c r="T439" s="260"/>
      <c r="U439" s="260"/>
      <c r="V439" s="260"/>
      <c r="W439" s="260"/>
      <c r="X439" s="260"/>
      <c r="Y439" s="372">
        <v>0</v>
      </c>
      <c r="Z439" s="420">
        <v>1</v>
      </c>
      <c r="AA439" s="372">
        <v>0</v>
      </c>
      <c r="AB439" s="372">
        <v>0</v>
      </c>
      <c r="AC439" s="372">
        <v>0</v>
      </c>
      <c r="AD439" s="372">
        <v>0</v>
      </c>
      <c r="AE439" s="372">
        <v>0</v>
      </c>
      <c r="AF439" s="372"/>
      <c r="AG439" s="372"/>
      <c r="AH439" s="372"/>
      <c r="AI439" s="372"/>
      <c r="AJ439" s="372"/>
      <c r="AK439" s="372"/>
      <c r="AL439" s="372"/>
      <c r="AM439" s="261">
        <f>SUM(Y439:AL439)</f>
        <v>1</v>
      </c>
    </row>
    <row r="440" spans="1:39" ht="15" outlineLevel="1">
      <c r="B440" s="259" t="s">
        <v>259</v>
      </c>
      <c r="C440" s="256" t="s">
        <v>163</v>
      </c>
      <c r="D440" s="260"/>
      <c r="E440" s="260"/>
      <c r="F440" s="260"/>
      <c r="G440" s="260"/>
      <c r="H440" s="260"/>
      <c r="I440" s="260"/>
      <c r="J440" s="260"/>
      <c r="K440" s="260"/>
      <c r="L440" s="260"/>
      <c r="M440" s="260"/>
      <c r="N440" s="260">
        <v>12</v>
      </c>
      <c r="O440" s="260"/>
      <c r="P440" s="260"/>
      <c r="Q440" s="260"/>
      <c r="R440" s="260"/>
      <c r="S440" s="260"/>
      <c r="T440" s="260"/>
      <c r="U440" s="260"/>
      <c r="V440" s="260"/>
      <c r="W440" s="260"/>
      <c r="X440" s="260"/>
      <c r="Y440" s="368">
        <v>0</v>
      </c>
      <c r="Z440" s="368">
        <v>1</v>
      </c>
      <c r="AA440" s="368">
        <v>0</v>
      </c>
      <c r="AB440" s="368">
        <v>0</v>
      </c>
      <c r="AC440" s="368">
        <v>0</v>
      </c>
      <c r="AD440" s="368">
        <v>0</v>
      </c>
      <c r="AE440" s="368">
        <v>0</v>
      </c>
      <c r="AF440" s="368">
        <f t="shared" ref="AF440:AL440" si="128">AF439</f>
        <v>0</v>
      </c>
      <c r="AG440" s="368">
        <f t="shared" si="128"/>
        <v>0</v>
      </c>
      <c r="AH440" s="368">
        <f t="shared" si="128"/>
        <v>0</v>
      </c>
      <c r="AI440" s="368">
        <f t="shared" si="128"/>
        <v>0</v>
      </c>
      <c r="AJ440" s="368">
        <f t="shared" si="128"/>
        <v>0</v>
      </c>
      <c r="AK440" s="368">
        <f t="shared" si="128"/>
        <v>0</v>
      </c>
      <c r="AL440" s="368">
        <f t="shared" si="128"/>
        <v>0</v>
      </c>
      <c r="AM440" s="275"/>
    </row>
    <row r="441" spans="1:39" ht="15" outlineLevel="1">
      <c r="B441" s="278"/>
      <c r="C441" s="27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373"/>
      <c r="Z441" s="374"/>
      <c r="AA441" s="373"/>
      <c r="AB441" s="373"/>
      <c r="AC441" s="373"/>
      <c r="AD441" s="373"/>
      <c r="AE441" s="373"/>
      <c r="AF441" s="373"/>
      <c r="AG441" s="373"/>
      <c r="AH441" s="373"/>
      <c r="AI441" s="373"/>
      <c r="AJ441" s="373"/>
      <c r="AK441" s="373"/>
      <c r="AL441" s="373"/>
      <c r="AM441" s="277"/>
    </row>
    <row r="442" spans="1:39" ht="15" outlineLevel="1">
      <c r="A442" s="459">
        <v>12</v>
      </c>
      <c r="B442" s="278" t="s">
        <v>23</v>
      </c>
      <c r="C442" s="256" t="s">
        <v>25</v>
      </c>
      <c r="D442" s="260"/>
      <c r="E442" s="260"/>
      <c r="F442" s="260"/>
      <c r="G442" s="260"/>
      <c r="H442" s="260"/>
      <c r="I442" s="260"/>
      <c r="J442" s="260"/>
      <c r="K442" s="260"/>
      <c r="L442" s="260"/>
      <c r="M442" s="260"/>
      <c r="N442" s="260">
        <v>3</v>
      </c>
      <c r="O442" s="260"/>
      <c r="P442" s="260" t="s">
        <v>782</v>
      </c>
      <c r="Q442" s="260" t="s">
        <v>782</v>
      </c>
      <c r="R442" s="260"/>
      <c r="S442" s="260"/>
      <c r="T442" s="260"/>
      <c r="U442" s="260"/>
      <c r="V442" s="260"/>
      <c r="W442" s="260"/>
      <c r="X442" s="260"/>
      <c r="Y442" s="372">
        <v>0</v>
      </c>
      <c r="Z442" s="372">
        <v>0</v>
      </c>
      <c r="AA442" s="420">
        <v>0</v>
      </c>
      <c r="AB442" s="372">
        <v>0</v>
      </c>
      <c r="AC442" s="372">
        <v>0</v>
      </c>
      <c r="AD442" s="372">
        <v>0</v>
      </c>
      <c r="AE442" s="372">
        <v>0</v>
      </c>
      <c r="AF442" s="372"/>
      <c r="AG442" s="372"/>
      <c r="AH442" s="372"/>
      <c r="AI442" s="372"/>
      <c r="AJ442" s="372"/>
      <c r="AK442" s="372"/>
      <c r="AL442" s="372"/>
      <c r="AM442" s="261">
        <f>SUM(Y442:AL442)</f>
        <v>0</v>
      </c>
    </row>
    <row r="443" spans="1:39" ht="15" outlineLevel="1">
      <c r="B443" s="259" t="s">
        <v>259</v>
      </c>
      <c r="C443" s="256" t="s">
        <v>163</v>
      </c>
      <c r="D443" s="260"/>
      <c r="E443" s="260"/>
      <c r="F443" s="260"/>
      <c r="G443" s="260"/>
      <c r="H443" s="260"/>
      <c r="I443" s="260"/>
      <c r="J443" s="260"/>
      <c r="K443" s="260"/>
      <c r="L443" s="260"/>
      <c r="M443" s="260"/>
      <c r="N443" s="260">
        <v>3</v>
      </c>
      <c r="O443" s="260"/>
      <c r="P443" s="260"/>
      <c r="Q443" s="260"/>
      <c r="R443" s="260"/>
      <c r="S443" s="260"/>
      <c r="T443" s="260"/>
      <c r="U443" s="260"/>
      <c r="V443" s="260"/>
      <c r="W443" s="260"/>
      <c r="X443" s="260"/>
      <c r="Y443" s="368">
        <v>0</v>
      </c>
      <c r="Z443" s="368">
        <v>0</v>
      </c>
      <c r="AA443" s="368">
        <v>0</v>
      </c>
      <c r="AB443" s="368">
        <v>0</v>
      </c>
      <c r="AC443" s="368">
        <v>0</v>
      </c>
      <c r="AD443" s="368">
        <v>0</v>
      </c>
      <c r="AE443" s="368">
        <v>0</v>
      </c>
      <c r="AF443" s="368">
        <f t="shared" ref="AF443:AL443" si="129">AF442</f>
        <v>0</v>
      </c>
      <c r="AG443" s="368">
        <f t="shared" si="129"/>
        <v>0</v>
      </c>
      <c r="AH443" s="368">
        <f t="shared" si="129"/>
        <v>0</v>
      </c>
      <c r="AI443" s="368">
        <f t="shared" si="129"/>
        <v>0</v>
      </c>
      <c r="AJ443" s="368">
        <f t="shared" si="129"/>
        <v>0</v>
      </c>
      <c r="AK443" s="368">
        <f t="shared" si="129"/>
        <v>0</v>
      </c>
      <c r="AL443" s="368">
        <f t="shared" si="129"/>
        <v>0</v>
      </c>
      <c r="AM443" s="275"/>
    </row>
    <row r="444" spans="1:39" ht="15" outlineLevel="1">
      <c r="B444" s="278"/>
      <c r="C444" s="276"/>
      <c r="D444" s="280"/>
      <c r="E444" s="280"/>
      <c r="F444" s="280"/>
      <c r="G444" s="280"/>
      <c r="H444" s="280"/>
      <c r="I444" s="280"/>
      <c r="J444" s="280"/>
      <c r="K444" s="280"/>
      <c r="L444" s="280"/>
      <c r="M444" s="280"/>
      <c r="N444" s="256"/>
      <c r="O444" s="280"/>
      <c r="P444" s="280"/>
      <c r="Q444" s="280"/>
      <c r="R444" s="280"/>
      <c r="S444" s="280"/>
      <c r="T444" s="280"/>
      <c r="U444" s="280"/>
      <c r="V444" s="280"/>
      <c r="W444" s="280"/>
      <c r="X444" s="280"/>
      <c r="Y444" s="373"/>
      <c r="Z444" s="374"/>
      <c r="AA444" s="373"/>
      <c r="AB444" s="373"/>
      <c r="AC444" s="373"/>
      <c r="AD444" s="373"/>
      <c r="AE444" s="373"/>
      <c r="AF444" s="373"/>
      <c r="AG444" s="373"/>
      <c r="AH444" s="373"/>
      <c r="AI444" s="373"/>
      <c r="AJ444" s="373"/>
      <c r="AK444" s="373"/>
      <c r="AL444" s="373"/>
      <c r="AM444" s="277"/>
    </row>
    <row r="445" spans="1:39" ht="15" outlineLevel="1">
      <c r="A445" s="459">
        <v>13</v>
      </c>
      <c r="B445" s="278" t="s">
        <v>24</v>
      </c>
      <c r="C445" s="256" t="s">
        <v>25</v>
      </c>
      <c r="D445" s="260">
        <v>2318.9029999999998</v>
      </c>
      <c r="E445" s="260">
        <v>2318.9034969999998</v>
      </c>
      <c r="F445" s="260">
        <v>2318.9034969999998</v>
      </c>
      <c r="G445" s="260">
        <v>2318.9034969999998</v>
      </c>
      <c r="H445" s="260"/>
      <c r="I445" s="260"/>
      <c r="J445" s="260"/>
      <c r="K445" s="260"/>
      <c r="L445" s="260"/>
      <c r="M445" s="260"/>
      <c r="N445" s="260">
        <v>12</v>
      </c>
      <c r="O445" s="260">
        <v>1.3819999999999999</v>
      </c>
      <c r="P445" s="260">
        <v>1.3824103780000001</v>
      </c>
      <c r="Q445" s="260">
        <v>1.3824103780000001</v>
      </c>
      <c r="R445" s="260">
        <v>1.3824103780000001</v>
      </c>
      <c r="S445" s="260"/>
      <c r="T445" s="260"/>
      <c r="U445" s="260"/>
      <c r="V445" s="260"/>
      <c r="W445" s="260"/>
      <c r="X445" s="260"/>
      <c r="Y445" s="372">
        <v>0</v>
      </c>
      <c r="Z445" s="372">
        <v>0</v>
      </c>
      <c r="AA445" s="372">
        <v>1</v>
      </c>
      <c r="AB445" s="372">
        <v>0</v>
      </c>
      <c r="AC445" s="372">
        <v>0</v>
      </c>
      <c r="AD445" s="372">
        <v>0</v>
      </c>
      <c r="AE445" s="372">
        <v>0</v>
      </c>
      <c r="AF445" s="372"/>
      <c r="AG445" s="372"/>
      <c r="AH445" s="372"/>
      <c r="AI445" s="372"/>
      <c r="AJ445" s="372"/>
      <c r="AK445" s="372"/>
      <c r="AL445" s="372"/>
      <c r="AM445" s="261">
        <f>SUM(Y445:AL445)</f>
        <v>1</v>
      </c>
    </row>
    <row r="446" spans="1:39" ht="15" outlineLevel="1">
      <c r="B446" s="259" t="s">
        <v>259</v>
      </c>
      <c r="C446" s="256" t="s">
        <v>163</v>
      </c>
      <c r="D446" s="260">
        <v>0</v>
      </c>
      <c r="E446" s="260">
        <v>0</v>
      </c>
      <c r="F446" s="260">
        <v>0</v>
      </c>
      <c r="G446" s="260"/>
      <c r="H446" s="260"/>
      <c r="I446" s="260"/>
      <c r="J446" s="260"/>
      <c r="K446" s="260"/>
      <c r="L446" s="260"/>
      <c r="M446" s="260"/>
      <c r="N446" s="260">
        <v>12</v>
      </c>
      <c r="O446" s="260"/>
      <c r="P446" s="260"/>
      <c r="Q446" s="260"/>
      <c r="R446" s="260"/>
      <c r="S446" s="260"/>
      <c r="T446" s="260"/>
      <c r="U446" s="260"/>
      <c r="V446" s="260"/>
      <c r="W446" s="260"/>
      <c r="X446" s="260"/>
      <c r="Y446" s="368">
        <v>0</v>
      </c>
      <c r="Z446" s="368">
        <v>0</v>
      </c>
      <c r="AA446" s="368">
        <v>1</v>
      </c>
      <c r="AB446" s="368">
        <v>0</v>
      </c>
      <c r="AC446" s="368">
        <v>0</v>
      </c>
      <c r="AD446" s="368">
        <v>0</v>
      </c>
      <c r="AE446" s="368">
        <v>0</v>
      </c>
      <c r="AF446" s="368">
        <f t="shared" ref="AF446:AL446" si="130">AF445</f>
        <v>0</v>
      </c>
      <c r="AG446" s="368">
        <f t="shared" si="130"/>
        <v>0</v>
      </c>
      <c r="AH446" s="368">
        <f t="shared" si="130"/>
        <v>0</v>
      </c>
      <c r="AI446" s="368">
        <f t="shared" si="130"/>
        <v>0</v>
      </c>
      <c r="AJ446" s="368">
        <f t="shared" si="130"/>
        <v>0</v>
      </c>
      <c r="AK446" s="368">
        <f t="shared" si="130"/>
        <v>0</v>
      </c>
      <c r="AL446" s="368">
        <f t="shared" si="130"/>
        <v>0</v>
      </c>
      <c r="AM446" s="275"/>
    </row>
    <row r="447" spans="1:39" ht="15" outlineLevel="1">
      <c r="B447" s="278"/>
      <c r="C447" s="276"/>
      <c r="D447" s="280"/>
      <c r="E447" s="280"/>
      <c r="F447" s="280"/>
      <c r="G447" s="280"/>
      <c r="H447" s="280"/>
      <c r="I447" s="280"/>
      <c r="J447" s="280"/>
      <c r="K447" s="280"/>
      <c r="L447" s="280"/>
      <c r="M447" s="280"/>
      <c r="N447" s="256"/>
      <c r="O447" s="280"/>
      <c r="P447" s="280"/>
      <c r="Q447" s="280"/>
      <c r="R447" s="280"/>
      <c r="S447" s="280"/>
      <c r="T447" s="280"/>
      <c r="U447" s="280"/>
      <c r="V447" s="280"/>
      <c r="W447" s="280"/>
      <c r="X447" s="280"/>
      <c r="Y447" s="373"/>
      <c r="Z447" s="373"/>
      <c r="AA447" s="373"/>
      <c r="AB447" s="373"/>
      <c r="AC447" s="373"/>
      <c r="AD447" s="373"/>
      <c r="AE447" s="373"/>
      <c r="AF447" s="373"/>
      <c r="AG447" s="373"/>
      <c r="AH447" s="373"/>
      <c r="AI447" s="373"/>
      <c r="AJ447" s="373"/>
      <c r="AK447" s="373"/>
      <c r="AL447" s="373"/>
      <c r="AM447" s="277"/>
    </row>
    <row r="448" spans="1:39" ht="15" outlineLevel="1">
      <c r="A448" s="459">
        <v>14</v>
      </c>
      <c r="B448" s="278" t="s">
        <v>20</v>
      </c>
      <c r="C448" s="256" t="s">
        <v>25</v>
      </c>
      <c r="D448" s="260"/>
      <c r="E448" s="260"/>
      <c r="F448" s="260"/>
      <c r="G448" s="260"/>
      <c r="H448" s="260"/>
      <c r="I448" s="260"/>
      <c r="J448" s="260"/>
      <c r="K448" s="260"/>
      <c r="L448" s="260"/>
      <c r="M448" s="260"/>
      <c r="N448" s="260">
        <v>12</v>
      </c>
      <c r="O448" s="260"/>
      <c r="P448" s="260"/>
      <c r="Q448" s="260"/>
      <c r="R448" s="260"/>
      <c r="S448" s="260"/>
      <c r="T448" s="260"/>
      <c r="U448" s="260"/>
      <c r="V448" s="260"/>
      <c r="W448" s="260"/>
      <c r="X448" s="260"/>
      <c r="Y448" s="372">
        <v>0</v>
      </c>
      <c r="Z448" s="372">
        <v>0</v>
      </c>
      <c r="AA448" s="420">
        <v>0</v>
      </c>
      <c r="AB448" s="372">
        <v>0</v>
      </c>
      <c r="AC448" s="372">
        <v>0</v>
      </c>
      <c r="AD448" s="372">
        <v>0</v>
      </c>
      <c r="AE448" s="372">
        <v>0</v>
      </c>
      <c r="AF448" s="372"/>
      <c r="AG448" s="372"/>
      <c r="AH448" s="372"/>
      <c r="AI448" s="372"/>
      <c r="AJ448" s="372"/>
      <c r="AK448" s="372"/>
      <c r="AL448" s="372"/>
      <c r="AM448" s="261">
        <f>SUM(Y448:AL448)</f>
        <v>0</v>
      </c>
    </row>
    <row r="449" spans="1:39" ht="15" outlineLevel="1">
      <c r="B449" s="259" t="s">
        <v>259</v>
      </c>
      <c r="C449" s="256" t="s">
        <v>163</v>
      </c>
      <c r="D449" s="260"/>
      <c r="E449" s="260"/>
      <c r="F449" s="260"/>
      <c r="G449" s="260"/>
      <c r="H449" s="260"/>
      <c r="I449" s="260"/>
      <c r="J449" s="260"/>
      <c r="K449" s="260"/>
      <c r="L449" s="260"/>
      <c r="M449" s="260"/>
      <c r="N449" s="260">
        <v>12</v>
      </c>
      <c r="O449" s="260"/>
      <c r="P449" s="260"/>
      <c r="Q449" s="260"/>
      <c r="R449" s="260"/>
      <c r="S449" s="260"/>
      <c r="T449" s="260"/>
      <c r="U449" s="260"/>
      <c r="V449" s="260"/>
      <c r="W449" s="260"/>
      <c r="X449" s="260"/>
      <c r="Y449" s="368">
        <v>0</v>
      </c>
      <c r="Z449" s="368">
        <v>0</v>
      </c>
      <c r="AA449" s="368">
        <v>0</v>
      </c>
      <c r="AB449" s="368">
        <v>0</v>
      </c>
      <c r="AC449" s="368">
        <v>0</v>
      </c>
      <c r="AD449" s="368">
        <v>0</v>
      </c>
      <c r="AE449" s="368">
        <v>0</v>
      </c>
      <c r="AF449" s="368">
        <f t="shared" ref="AF449:AL449" si="131">AF448</f>
        <v>0</v>
      </c>
      <c r="AG449" s="368">
        <f t="shared" si="131"/>
        <v>0</v>
      </c>
      <c r="AH449" s="368">
        <f t="shared" si="131"/>
        <v>0</v>
      </c>
      <c r="AI449" s="368">
        <f t="shared" si="131"/>
        <v>0</v>
      </c>
      <c r="AJ449" s="368">
        <f t="shared" si="131"/>
        <v>0</v>
      </c>
      <c r="AK449" s="368">
        <f t="shared" si="131"/>
        <v>0</v>
      </c>
      <c r="AL449" s="368">
        <f t="shared" si="131"/>
        <v>0</v>
      </c>
      <c r="AM449" s="275"/>
    </row>
    <row r="450" spans="1:39" ht="15" outlineLevel="1">
      <c r="B450" s="278"/>
      <c r="C450" s="276"/>
      <c r="D450" s="280"/>
      <c r="E450" s="280"/>
      <c r="F450" s="280"/>
      <c r="G450" s="280"/>
      <c r="H450" s="280"/>
      <c r="I450" s="280"/>
      <c r="J450" s="280"/>
      <c r="K450" s="280"/>
      <c r="L450" s="280"/>
      <c r="M450" s="280"/>
      <c r="N450" s="256"/>
      <c r="O450" s="280"/>
      <c r="P450" s="280"/>
      <c r="Q450" s="280"/>
      <c r="R450" s="280"/>
      <c r="S450" s="280"/>
      <c r="T450" s="280"/>
      <c r="U450" s="280"/>
      <c r="V450" s="280"/>
      <c r="W450" s="280"/>
      <c r="X450" s="280"/>
      <c r="Y450" s="373"/>
      <c r="Z450" s="374"/>
      <c r="AA450" s="373"/>
      <c r="AB450" s="373"/>
      <c r="AC450" s="373"/>
      <c r="AD450" s="373"/>
      <c r="AE450" s="373"/>
      <c r="AF450" s="373"/>
      <c r="AG450" s="373"/>
      <c r="AH450" s="373"/>
      <c r="AI450" s="373"/>
      <c r="AJ450" s="373"/>
      <c r="AK450" s="373"/>
      <c r="AL450" s="373"/>
      <c r="AM450" s="277"/>
    </row>
    <row r="451" spans="1:39" s="248" customFormat="1" ht="15" outlineLevel="1">
      <c r="A451" s="459">
        <v>15</v>
      </c>
      <c r="B451" s="278" t="s">
        <v>484</v>
      </c>
      <c r="C451" s="256" t="s">
        <v>25</v>
      </c>
      <c r="D451" s="260"/>
      <c r="E451" s="260"/>
      <c r="F451" s="260"/>
      <c r="G451" s="260"/>
      <c r="H451" s="260"/>
      <c r="I451" s="260"/>
      <c r="J451" s="260"/>
      <c r="K451" s="260"/>
      <c r="L451" s="260"/>
      <c r="M451" s="260"/>
      <c r="N451" s="256"/>
      <c r="O451" s="260"/>
      <c r="P451" s="260"/>
      <c r="Q451" s="260"/>
      <c r="R451" s="260"/>
      <c r="S451" s="260"/>
      <c r="T451" s="260"/>
      <c r="U451" s="260"/>
      <c r="V451" s="260"/>
      <c r="W451" s="260"/>
      <c r="X451" s="260"/>
      <c r="Y451" s="372">
        <v>0</v>
      </c>
      <c r="Z451" s="372">
        <v>0</v>
      </c>
      <c r="AA451" s="372">
        <v>0</v>
      </c>
      <c r="AB451" s="372">
        <v>0</v>
      </c>
      <c r="AC451" s="372">
        <v>0</v>
      </c>
      <c r="AD451" s="372">
        <v>0</v>
      </c>
      <c r="AE451" s="372">
        <v>0</v>
      </c>
      <c r="AF451" s="372"/>
      <c r="AG451" s="372"/>
      <c r="AH451" s="372"/>
      <c r="AI451" s="372"/>
      <c r="AJ451" s="372"/>
      <c r="AK451" s="372"/>
      <c r="AL451" s="372"/>
      <c r="AM451" s="261">
        <f>SUM(Y451:AL451)</f>
        <v>0</v>
      </c>
    </row>
    <row r="452" spans="1:39" s="248" customFormat="1" ht="15" outlineLevel="1">
      <c r="A452" s="459"/>
      <c r="B452" s="278" t="s">
        <v>259</v>
      </c>
      <c r="C452" s="256" t="s">
        <v>163</v>
      </c>
      <c r="D452" s="260"/>
      <c r="E452" s="260"/>
      <c r="F452" s="260"/>
      <c r="G452" s="260"/>
      <c r="H452" s="260"/>
      <c r="I452" s="260"/>
      <c r="J452" s="260"/>
      <c r="K452" s="260"/>
      <c r="L452" s="260"/>
      <c r="M452" s="260"/>
      <c r="N452" s="256"/>
      <c r="O452" s="260"/>
      <c r="P452" s="260"/>
      <c r="Q452" s="260"/>
      <c r="R452" s="260"/>
      <c r="S452" s="260"/>
      <c r="T452" s="260"/>
      <c r="U452" s="260"/>
      <c r="V452" s="260"/>
      <c r="W452" s="260"/>
      <c r="X452" s="260"/>
      <c r="Y452" s="368">
        <v>0</v>
      </c>
      <c r="Z452" s="368">
        <v>0</v>
      </c>
      <c r="AA452" s="368">
        <v>0</v>
      </c>
      <c r="AB452" s="368">
        <v>0</v>
      </c>
      <c r="AC452" s="368">
        <v>0</v>
      </c>
      <c r="AD452" s="368">
        <v>0</v>
      </c>
      <c r="AE452" s="368">
        <v>0</v>
      </c>
      <c r="AF452" s="368">
        <f t="shared" ref="AF452:AL452" si="132">AF451</f>
        <v>0</v>
      </c>
      <c r="AG452" s="368">
        <f t="shared" si="132"/>
        <v>0</v>
      </c>
      <c r="AH452" s="368">
        <f t="shared" si="132"/>
        <v>0</v>
      </c>
      <c r="AI452" s="368">
        <f t="shared" si="132"/>
        <v>0</v>
      </c>
      <c r="AJ452" s="368">
        <f t="shared" si="132"/>
        <v>0</v>
      </c>
      <c r="AK452" s="368">
        <f t="shared" si="132"/>
        <v>0</v>
      </c>
      <c r="AL452" s="368">
        <f t="shared" si="132"/>
        <v>0</v>
      </c>
      <c r="AM452" s="275"/>
    </row>
    <row r="453" spans="1:39" s="248" customFormat="1" ht="15" outlineLevel="1">
      <c r="A453" s="459"/>
      <c r="B453" s="278"/>
      <c r="C453" s="276"/>
      <c r="D453" s="280"/>
      <c r="E453" s="280"/>
      <c r="F453" s="280"/>
      <c r="G453" s="280"/>
      <c r="H453" s="280"/>
      <c r="I453" s="280"/>
      <c r="J453" s="280"/>
      <c r="K453" s="280"/>
      <c r="L453" s="280"/>
      <c r="M453" s="280"/>
      <c r="N453" s="256"/>
      <c r="O453" s="280"/>
      <c r="P453" s="280"/>
      <c r="Q453" s="280"/>
      <c r="R453" s="280"/>
      <c r="S453" s="280"/>
      <c r="T453" s="280"/>
      <c r="U453" s="280"/>
      <c r="V453" s="280"/>
      <c r="W453" s="280"/>
      <c r="X453" s="280"/>
      <c r="Y453" s="375"/>
      <c r="Z453" s="373"/>
      <c r="AA453" s="373"/>
      <c r="AB453" s="373"/>
      <c r="AC453" s="373"/>
      <c r="AD453" s="373"/>
      <c r="AE453" s="373"/>
      <c r="AF453" s="373"/>
      <c r="AG453" s="373"/>
      <c r="AH453" s="373"/>
      <c r="AI453" s="373"/>
      <c r="AJ453" s="373"/>
      <c r="AK453" s="373"/>
      <c r="AL453" s="373"/>
      <c r="AM453" s="277"/>
    </row>
    <row r="454" spans="1:39" s="248" customFormat="1" ht="30" outlineLevel="1">
      <c r="A454" s="459">
        <v>16</v>
      </c>
      <c r="B454" s="278" t="s">
        <v>485</v>
      </c>
      <c r="C454" s="256" t="s">
        <v>25</v>
      </c>
      <c r="D454" s="260"/>
      <c r="E454" s="260"/>
      <c r="F454" s="260"/>
      <c r="G454" s="260"/>
      <c r="H454" s="260"/>
      <c r="I454" s="260"/>
      <c r="J454" s="260"/>
      <c r="K454" s="260"/>
      <c r="L454" s="260"/>
      <c r="M454" s="260"/>
      <c r="N454" s="256"/>
      <c r="O454" s="260"/>
      <c r="P454" s="260"/>
      <c r="Q454" s="260"/>
      <c r="R454" s="260"/>
      <c r="S454" s="260"/>
      <c r="T454" s="260"/>
      <c r="U454" s="260"/>
      <c r="V454" s="260"/>
      <c r="W454" s="260"/>
      <c r="X454" s="260"/>
      <c r="Y454" s="372">
        <v>0</v>
      </c>
      <c r="Z454" s="372">
        <v>0</v>
      </c>
      <c r="AA454" s="372">
        <v>0</v>
      </c>
      <c r="AB454" s="372">
        <v>0</v>
      </c>
      <c r="AC454" s="372">
        <v>0</v>
      </c>
      <c r="AD454" s="372">
        <v>0</v>
      </c>
      <c r="AE454" s="372">
        <v>0</v>
      </c>
      <c r="AF454" s="372"/>
      <c r="AG454" s="372"/>
      <c r="AH454" s="372"/>
      <c r="AI454" s="372"/>
      <c r="AJ454" s="372"/>
      <c r="AK454" s="372"/>
      <c r="AL454" s="372"/>
      <c r="AM454" s="261">
        <f>SUM(Y454:AL454)</f>
        <v>0</v>
      </c>
    </row>
    <row r="455" spans="1:39" s="248" customFormat="1" ht="15" outlineLevel="1">
      <c r="A455" s="459"/>
      <c r="B455" s="278" t="s">
        <v>259</v>
      </c>
      <c r="C455" s="256" t="s">
        <v>163</v>
      </c>
      <c r="D455" s="260"/>
      <c r="E455" s="260"/>
      <c r="F455" s="260"/>
      <c r="G455" s="260"/>
      <c r="H455" s="260"/>
      <c r="I455" s="260"/>
      <c r="J455" s="260"/>
      <c r="K455" s="260"/>
      <c r="L455" s="260"/>
      <c r="M455" s="260"/>
      <c r="N455" s="256"/>
      <c r="O455" s="260"/>
      <c r="P455" s="260"/>
      <c r="Q455" s="260"/>
      <c r="R455" s="260"/>
      <c r="S455" s="260"/>
      <c r="T455" s="260"/>
      <c r="U455" s="260"/>
      <c r="V455" s="260"/>
      <c r="W455" s="260"/>
      <c r="X455" s="260"/>
      <c r="Y455" s="368">
        <v>0</v>
      </c>
      <c r="Z455" s="368">
        <v>0</v>
      </c>
      <c r="AA455" s="368">
        <v>0</v>
      </c>
      <c r="AB455" s="368">
        <v>0</v>
      </c>
      <c r="AC455" s="368">
        <v>0</v>
      </c>
      <c r="AD455" s="368">
        <v>0</v>
      </c>
      <c r="AE455" s="368">
        <v>0</v>
      </c>
      <c r="AF455" s="368">
        <f t="shared" ref="AF455:AL455" si="133">AF454</f>
        <v>0</v>
      </c>
      <c r="AG455" s="368">
        <f t="shared" si="133"/>
        <v>0</v>
      </c>
      <c r="AH455" s="368">
        <f t="shared" si="133"/>
        <v>0</v>
      </c>
      <c r="AI455" s="368">
        <f t="shared" si="133"/>
        <v>0</v>
      </c>
      <c r="AJ455" s="368">
        <f t="shared" si="133"/>
        <v>0</v>
      </c>
      <c r="AK455" s="368">
        <f t="shared" si="133"/>
        <v>0</v>
      </c>
      <c r="AL455" s="368">
        <f t="shared" si="133"/>
        <v>0</v>
      </c>
      <c r="AM455" s="275"/>
    </row>
    <row r="456" spans="1:39" s="248" customFormat="1" ht="15" outlineLevel="1">
      <c r="A456" s="459"/>
      <c r="B456" s="278"/>
      <c r="C456" s="276"/>
      <c r="D456" s="280"/>
      <c r="E456" s="280"/>
      <c r="F456" s="280"/>
      <c r="G456" s="280"/>
      <c r="H456" s="280"/>
      <c r="I456" s="280"/>
      <c r="J456" s="280"/>
      <c r="K456" s="280"/>
      <c r="L456" s="280"/>
      <c r="M456" s="280"/>
      <c r="N456" s="256"/>
      <c r="O456" s="280"/>
      <c r="P456" s="280"/>
      <c r="Q456" s="280"/>
      <c r="R456" s="280"/>
      <c r="S456" s="280"/>
      <c r="T456" s="280"/>
      <c r="U456" s="280"/>
      <c r="V456" s="280"/>
      <c r="W456" s="280"/>
      <c r="X456" s="280"/>
      <c r="Y456" s="375"/>
      <c r="Z456" s="373"/>
      <c r="AA456" s="373"/>
      <c r="AB456" s="373"/>
      <c r="AC456" s="373"/>
      <c r="AD456" s="373"/>
      <c r="AE456" s="373"/>
      <c r="AF456" s="373"/>
      <c r="AG456" s="373"/>
      <c r="AH456" s="373"/>
      <c r="AI456" s="373"/>
      <c r="AJ456" s="373"/>
      <c r="AK456" s="373"/>
      <c r="AL456" s="373"/>
      <c r="AM456" s="277"/>
    </row>
    <row r="457" spans="1:39" ht="15" outlineLevel="1">
      <c r="A457" s="459">
        <v>17</v>
      </c>
      <c r="B457" s="278" t="s">
        <v>9</v>
      </c>
      <c r="C457" s="256" t="s">
        <v>25</v>
      </c>
      <c r="D457" s="260"/>
      <c r="E457" s="260"/>
      <c r="F457" s="260"/>
      <c r="G457" s="260"/>
      <c r="H457" s="260"/>
      <c r="I457" s="260"/>
      <c r="J457" s="260"/>
      <c r="K457" s="260"/>
      <c r="L457" s="260"/>
      <c r="M457" s="260"/>
      <c r="N457" s="256"/>
      <c r="O457" s="260"/>
      <c r="P457" s="260"/>
      <c r="Q457" s="260"/>
      <c r="R457" s="260"/>
      <c r="S457" s="260"/>
      <c r="T457" s="260"/>
      <c r="U457" s="260"/>
      <c r="V457" s="260"/>
      <c r="W457" s="260"/>
      <c r="X457" s="260"/>
      <c r="Y457" s="372">
        <v>0</v>
      </c>
      <c r="Z457" s="372">
        <v>0</v>
      </c>
      <c r="AA457" s="372">
        <v>0</v>
      </c>
      <c r="AB457" s="372">
        <v>0</v>
      </c>
      <c r="AC457" s="372">
        <v>0</v>
      </c>
      <c r="AD457" s="372">
        <v>0</v>
      </c>
      <c r="AE457" s="372">
        <v>0</v>
      </c>
      <c r="AF457" s="372"/>
      <c r="AG457" s="372"/>
      <c r="AH457" s="372"/>
      <c r="AI457" s="372"/>
      <c r="AJ457" s="372"/>
      <c r="AK457" s="372"/>
      <c r="AL457" s="372"/>
      <c r="AM457" s="261">
        <f>SUM(Y457:AL457)</f>
        <v>0</v>
      </c>
    </row>
    <row r="458" spans="1:39" ht="15" outlineLevel="1">
      <c r="B458" s="259" t="s">
        <v>259</v>
      </c>
      <c r="C458" s="256" t="s">
        <v>163</v>
      </c>
      <c r="D458" s="260"/>
      <c r="E458" s="260"/>
      <c r="F458" s="260"/>
      <c r="G458" s="260"/>
      <c r="H458" s="260"/>
      <c r="I458" s="260"/>
      <c r="J458" s="260"/>
      <c r="K458" s="260"/>
      <c r="L458" s="260"/>
      <c r="M458" s="260"/>
      <c r="N458" s="256"/>
      <c r="O458" s="260"/>
      <c r="P458" s="260"/>
      <c r="Q458" s="260"/>
      <c r="R458" s="260"/>
      <c r="S458" s="260"/>
      <c r="T458" s="260"/>
      <c r="U458" s="260"/>
      <c r="V458" s="260"/>
      <c r="W458" s="260"/>
      <c r="X458" s="260"/>
      <c r="Y458" s="368">
        <v>0</v>
      </c>
      <c r="Z458" s="368">
        <v>0</v>
      </c>
      <c r="AA458" s="368">
        <v>0</v>
      </c>
      <c r="AB458" s="368">
        <v>0</v>
      </c>
      <c r="AC458" s="368">
        <v>0</v>
      </c>
      <c r="AD458" s="368">
        <v>0</v>
      </c>
      <c r="AE458" s="368">
        <v>0</v>
      </c>
      <c r="AF458" s="368">
        <f t="shared" ref="AF458:AL458" si="134">AF457</f>
        <v>0</v>
      </c>
      <c r="AG458" s="368">
        <f t="shared" si="134"/>
        <v>0</v>
      </c>
      <c r="AH458" s="368">
        <f t="shared" si="134"/>
        <v>0</v>
      </c>
      <c r="AI458" s="368">
        <f t="shared" si="134"/>
        <v>0</v>
      </c>
      <c r="AJ458" s="368">
        <f t="shared" si="134"/>
        <v>0</v>
      </c>
      <c r="AK458" s="368">
        <f t="shared" si="134"/>
        <v>0</v>
      </c>
      <c r="AL458" s="368">
        <f t="shared" si="134"/>
        <v>0</v>
      </c>
      <c r="AM458" s="275"/>
    </row>
    <row r="459" spans="1:39" ht="15" outlineLevel="1">
      <c r="B459" s="279"/>
      <c r="C459" s="270"/>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376"/>
      <c r="Z459" s="377"/>
      <c r="AA459" s="377"/>
      <c r="AB459" s="377"/>
      <c r="AC459" s="377"/>
      <c r="AD459" s="377"/>
      <c r="AE459" s="377"/>
      <c r="AF459" s="377"/>
      <c r="AG459" s="377"/>
      <c r="AH459" s="377"/>
      <c r="AI459" s="377"/>
      <c r="AJ459" s="377"/>
      <c r="AK459" s="377"/>
      <c r="AL459" s="377"/>
      <c r="AM459" s="281"/>
    </row>
    <row r="460" spans="1:39" ht="15.75" outlineLevel="1">
      <c r="A460" s="460"/>
      <c r="B460" s="253" t="s">
        <v>10</v>
      </c>
      <c r="C460" s="254"/>
      <c r="D460" s="254"/>
      <c r="E460" s="254"/>
      <c r="F460" s="254"/>
      <c r="G460" s="254"/>
      <c r="H460" s="254"/>
      <c r="I460" s="254"/>
      <c r="J460" s="254"/>
      <c r="K460" s="254"/>
      <c r="L460" s="254"/>
      <c r="M460" s="254"/>
      <c r="N460" s="255"/>
      <c r="O460" s="254"/>
      <c r="P460" s="254"/>
      <c r="Q460" s="254"/>
      <c r="R460" s="254"/>
      <c r="S460" s="254"/>
      <c r="T460" s="254"/>
      <c r="U460" s="254"/>
      <c r="V460" s="254"/>
      <c r="W460" s="254"/>
      <c r="X460" s="254"/>
      <c r="Y460" s="371"/>
      <c r="Z460" s="371"/>
      <c r="AA460" s="371"/>
      <c r="AB460" s="371"/>
      <c r="AC460" s="371"/>
      <c r="AD460" s="371"/>
      <c r="AE460" s="371"/>
      <c r="AF460" s="371"/>
      <c r="AG460" s="371"/>
      <c r="AH460" s="371"/>
      <c r="AI460" s="371"/>
      <c r="AJ460" s="371"/>
      <c r="AK460" s="371"/>
      <c r="AL460" s="371"/>
      <c r="AM460" s="257"/>
    </row>
    <row r="461" spans="1:39" ht="15" outlineLevel="1">
      <c r="A461" s="459">
        <v>18</v>
      </c>
      <c r="B461" s="279" t="s">
        <v>11</v>
      </c>
      <c r="C461" s="256" t="s">
        <v>25</v>
      </c>
      <c r="D461" s="260"/>
      <c r="E461" s="260"/>
      <c r="F461" s="260"/>
      <c r="G461" s="260"/>
      <c r="H461" s="260"/>
      <c r="I461" s="260"/>
      <c r="J461" s="260"/>
      <c r="K461" s="260"/>
      <c r="L461" s="260"/>
      <c r="M461" s="260"/>
      <c r="N461" s="260">
        <v>12</v>
      </c>
      <c r="O461" s="260"/>
      <c r="P461" s="260"/>
      <c r="Q461" s="260"/>
      <c r="R461" s="260"/>
      <c r="S461" s="260"/>
      <c r="T461" s="260"/>
      <c r="U461" s="260"/>
      <c r="V461" s="260"/>
      <c r="W461" s="260"/>
      <c r="X461" s="260"/>
      <c r="Y461" s="383">
        <v>0</v>
      </c>
      <c r="Z461" s="372">
        <v>0</v>
      </c>
      <c r="AA461" s="372">
        <v>0</v>
      </c>
      <c r="AB461" s="372">
        <v>0</v>
      </c>
      <c r="AC461" s="372">
        <v>0</v>
      </c>
      <c r="AD461" s="372">
        <v>0</v>
      </c>
      <c r="AE461" s="372">
        <v>0</v>
      </c>
      <c r="AF461" s="372"/>
      <c r="AG461" s="372"/>
      <c r="AH461" s="372"/>
      <c r="AI461" s="372"/>
      <c r="AJ461" s="372"/>
      <c r="AK461" s="372"/>
      <c r="AL461" s="372"/>
      <c r="AM461" s="261">
        <f>SUM(Y461:AL461)</f>
        <v>0</v>
      </c>
    </row>
    <row r="462" spans="1:39" ht="15" outlineLevel="1">
      <c r="B462" s="259" t="s">
        <v>259</v>
      </c>
      <c r="C462" s="256" t="s">
        <v>163</v>
      </c>
      <c r="D462" s="260"/>
      <c r="E462" s="260"/>
      <c r="F462" s="260"/>
      <c r="G462" s="260"/>
      <c r="H462" s="260"/>
      <c r="I462" s="260"/>
      <c r="J462" s="260"/>
      <c r="K462" s="260"/>
      <c r="L462" s="260"/>
      <c r="M462" s="260"/>
      <c r="N462" s="260">
        <v>12</v>
      </c>
      <c r="O462" s="260"/>
      <c r="P462" s="260"/>
      <c r="Q462" s="260"/>
      <c r="R462" s="260"/>
      <c r="S462" s="260"/>
      <c r="T462" s="260"/>
      <c r="U462" s="260"/>
      <c r="V462" s="260"/>
      <c r="W462" s="260"/>
      <c r="X462" s="260"/>
      <c r="Y462" s="368">
        <v>0</v>
      </c>
      <c r="Z462" s="368">
        <v>0</v>
      </c>
      <c r="AA462" s="368">
        <v>0</v>
      </c>
      <c r="AB462" s="368">
        <v>0</v>
      </c>
      <c r="AC462" s="368">
        <v>0</v>
      </c>
      <c r="AD462" s="368">
        <v>0</v>
      </c>
      <c r="AE462" s="368">
        <v>0</v>
      </c>
      <c r="AF462" s="368">
        <f t="shared" ref="AF462:AL462" si="135">AF461</f>
        <v>0</v>
      </c>
      <c r="AG462" s="368">
        <f t="shared" si="135"/>
        <v>0</v>
      </c>
      <c r="AH462" s="368">
        <f t="shared" si="135"/>
        <v>0</v>
      </c>
      <c r="AI462" s="368">
        <f t="shared" si="135"/>
        <v>0</v>
      </c>
      <c r="AJ462" s="368">
        <f t="shared" si="135"/>
        <v>0</v>
      </c>
      <c r="AK462" s="368">
        <f t="shared" si="135"/>
        <v>0</v>
      </c>
      <c r="AL462" s="368">
        <f t="shared" si="135"/>
        <v>0</v>
      </c>
      <c r="AM462" s="262"/>
    </row>
    <row r="463" spans="1:39" ht="15" outlineLevel="1">
      <c r="B463" s="279"/>
      <c r="C463" s="270"/>
      <c r="D463" s="256"/>
      <c r="E463" s="256"/>
      <c r="F463" s="256"/>
      <c r="G463" s="256"/>
      <c r="H463" s="256"/>
      <c r="I463" s="256"/>
      <c r="J463" s="256"/>
      <c r="K463" s="256"/>
      <c r="L463" s="256"/>
      <c r="M463" s="256"/>
      <c r="N463" s="256"/>
      <c r="O463" s="256"/>
      <c r="P463" s="256"/>
      <c r="Q463" s="256"/>
      <c r="R463" s="256"/>
      <c r="S463" s="256"/>
      <c r="T463" s="256"/>
      <c r="U463" s="256"/>
      <c r="V463" s="256"/>
      <c r="W463" s="256"/>
      <c r="X463" s="256"/>
      <c r="Y463" s="369"/>
      <c r="Z463" s="378"/>
      <c r="AA463" s="378"/>
      <c r="AB463" s="378"/>
      <c r="AC463" s="378"/>
      <c r="AD463" s="378"/>
      <c r="AE463" s="378"/>
      <c r="AF463" s="378"/>
      <c r="AG463" s="378"/>
      <c r="AH463" s="378"/>
      <c r="AI463" s="378"/>
      <c r="AJ463" s="378"/>
      <c r="AK463" s="378"/>
      <c r="AL463" s="378"/>
      <c r="AM463" s="271"/>
    </row>
    <row r="464" spans="1:39" ht="15" outlineLevel="1">
      <c r="A464" s="459">
        <v>19</v>
      </c>
      <c r="B464" s="279" t="s">
        <v>12</v>
      </c>
      <c r="C464" s="256" t="s">
        <v>25</v>
      </c>
      <c r="D464" s="260"/>
      <c r="E464" s="260"/>
      <c r="F464" s="260"/>
      <c r="G464" s="260"/>
      <c r="H464" s="260"/>
      <c r="I464" s="260"/>
      <c r="J464" s="260"/>
      <c r="K464" s="260"/>
      <c r="L464" s="260"/>
      <c r="M464" s="260"/>
      <c r="N464" s="260">
        <v>12</v>
      </c>
      <c r="O464" s="260"/>
      <c r="P464" s="260"/>
      <c r="Q464" s="260"/>
      <c r="R464" s="260"/>
      <c r="S464" s="260"/>
      <c r="T464" s="260"/>
      <c r="U464" s="260"/>
      <c r="V464" s="260"/>
      <c r="W464" s="260"/>
      <c r="X464" s="260"/>
      <c r="Y464" s="367">
        <v>0</v>
      </c>
      <c r="Z464" s="372">
        <v>0</v>
      </c>
      <c r="AA464" s="372">
        <v>0</v>
      </c>
      <c r="AB464" s="372">
        <v>0</v>
      </c>
      <c r="AC464" s="372">
        <v>0</v>
      </c>
      <c r="AD464" s="372">
        <v>0</v>
      </c>
      <c r="AE464" s="372">
        <v>0</v>
      </c>
      <c r="AF464" s="372"/>
      <c r="AG464" s="372"/>
      <c r="AH464" s="372"/>
      <c r="AI464" s="372"/>
      <c r="AJ464" s="372"/>
      <c r="AK464" s="372"/>
      <c r="AL464" s="372"/>
      <c r="AM464" s="261">
        <f>SUM(Y464:AL464)</f>
        <v>0</v>
      </c>
    </row>
    <row r="465" spans="1:39" ht="15" outlineLevel="1">
      <c r="B465" s="259" t="s">
        <v>259</v>
      </c>
      <c r="C465" s="256" t="s">
        <v>163</v>
      </c>
      <c r="D465" s="260"/>
      <c r="E465" s="260"/>
      <c r="F465" s="260"/>
      <c r="G465" s="260"/>
      <c r="H465" s="260"/>
      <c r="I465" s="260"/>
      <c r="J465" s="260"/>
      <c r="K465" s="260"/>
      <c r="L465" s="260"/>
      <c r="M465" s="260"/>
      <c r="N465" s="260">
        <v>12</v>
      </c>
      <c r="O465" s="260"/>
      <c r="P465" s="260"/>
      <c r="Q465" s="260"/>
      <c r="R465" s="260"/>
      <c r="S465" s="260"/>
      <c r="T465" s="260"/>
      <c r="U465" s="260"/>
      <c r="V465" s="260"/>
      <c r="W465" s="260"/>
      <c r="X465" s="260"/>
      <c r="Y465" s="368">
        <v>0</v>
      </c>
      <c r="Z465" s="368">
        <v>0</v>
      </c>
      <c r="AA465" s="368">
        <v>0</v>
      </c>
      <c r="AB465" s="368">
        <v>0</v>
      </c>
      <c r="AC465" s="368">
        <v>0</v>
      </c>
      <c r="AD465" s="368">
        <v>0</v>
      </c>
      <c r="AE465" s="368">
        <v>0</v>
      </c>
      <c r="AF465" s="368">
        <f t="shared" ref="AF465:AL465" si="136">AF464</f>
        <v>0</v>
      </c>
      <c r="AG465" s="368">
        <f t="shared" si="136"/>
        <v>0</v>
      </c>
      <c r="AH465" s="368">
        <f t="shared" si="136"/>
        <v>0</v>
      </c>
      <c r="AI465" s="368">
        <f t="shared" si="136"/>
        <v>0</v>
      </c>
      <c r="AJ465" s="368">
        <f t="shared" si="136"/>
        <v>0</v>
      </c>
      <c r="AK465" s="368">
        <f t="shared" si="136"/>
        <v>0</v>
      </c>
      <c r="AL465" s="368">
        <f t="shared" si="136"/>
        <v>0</v>
      </c>
      <c r="AM465" s="262"/>
    </row>
    <row r="466" spans="1:39" ht="15" outlineLevel="1">
      <c r="B466" s="279"/>
      <c r="C466" s="270"/>
      <c r="D466" s="256"/>
      <c r="E466" s="256"/>
      <c r="F466" s="256"/>
      <c r="G466" s="256"/>
      <c r="H466" s="256"/>
      <c r="I466" s="256"/>
      <c r="J466" s="256"/>
      <c r="K466" s="256"/>
      <c r="L466" s="256"/>
      <c r="M466" s="256"/>
      <c r="N466" s="256"/>
      <c r="O466" s="256"/>
      <c r="P466" s="256"/>
      <c r="Q466" s="256"/>
      <c r="R466" s="256"/>
      <c r="S466" s="256"/>
      <c r="T466" s="256"/>
      <c r="U466" s="256"/>
      <c r="V466" s="256"/>
      <c r="W466" s="256"/>
      <c r="X466" s="256"/>
      <c r="Y466" s="379"/>
      <c r="Z466" s="379"/>
      <c r="AA466" s="369"/>
      <c r="AB466" s="369"/>
      <c r="AC466" s="369"/>
      <c r="AD466" s="369"/>
      <c r="AE466" s="369"/>
      <c r="AF466" s="369"/>
      <c r="AG466" s="369"/>
      <c r="AH466" s="369"/>
      <c r="AI466" s="369"/>
      <c r="AJ466" s="369"/>
      <c r="AK466" s="369"/>
      <c r="AL466" s="369"/>
      <c r="AM466" s="271"/>
    </row>
    <row r="467" spans="1:39" ht="15" outlineLevel="1">
      <c r="A467" s="459">
        <v>20</v>
      </c>
      <c r="B467" s="279" t="s">
        <v>13</v>
      </c>
      <c r="C467" s="256" t="s">
        <v>25</v>
      </c>
      <c r="D467" s="260"/>
      <c r="E467" s="260"/>
      <c r="F467" s="260"/>
      <c r="G467" s="260"/>
      <c r="H467" s="260"/>
      <c r="I467" s="260"/>
      <c r="J467" s="260"/>
      <c r="K467" s="260"/>
      <c r="L467" s="260"/>
      <c r="M467" s="260"/>
      <c r="N467" s="260">
        <v>12</v>
      </c>
      <c r="O467" s="260"/>
      <c r="P467" s="260"/>
      <c r="Q467" s="260"/>
      <c r="R467" s="260"/>
      <c r="S467" s="260"/>
      <c r="T467" s="260"/>
      <c r="U467" s="260"/>
      <c r="V467" s="260"/>
      <c r="W467" s="260"/>
      <c r="X467" s="260"/>
      <c r="Y467" s="367">
        <v>0</v>
      </c>
      <c r="Z467" s="372">
        <v>0</v>
      </c>
      <c r="AA467" s="372">
        <v>0</v>
      </c>
      <c r="AB467" s="372">
        <v>0</v>
      </c>
      <c r="AC467" s="372">
        <v>0</v>
      </c>
      <c r="AD467" s="372">
        <v>0</v>
      </c>
      <c r="AE467" s="372">
        <v>0</v>
      </c>
      <c r="AF467" s="372"/>
      <c r="AG467" s="372"/>
      <c r="AH467" s="372"/>
      <c r="AI467" s="372"/>
      <c r="AJ467" s="372"/>
      <c r="AK467" s="372"/>
      <c r="AL467" s="372"/>
      <c r="AM467" s="261">
        <f>SUM(Y467:AL467)</f>
        <v>0</v>
      </c>
    </row>
    <row r="468" spans="1:39" ht="15" outlineLevel="1">
      <c r="B468" s="259" t="s">
        <v>259</v>
      </c>
      <c r="C468" s="256" t="s">
        <v>163</v>
      </c>
      <c r="D468" s="260"/>
      <c r="E468" s="260"/>
      <c r="F468" s="260"/>
      <c r="G468" s="260"/>
      <c r="H468" s="260"/>
      <c r="I468" s="260"/>
      <c r="J468" s="260"/>
      <c r="K468" s="260"/>
      <c r="L468" s="260"/>
      <c r="M468" s="260"/>
      <c r="N468" s="260">
        <v>12</v>
      </c>
      <c r="O468" s="260"/>
      <c r="P468" s="260"/>
      <c r="Q468" s="260"/>
      <c r="R468" s="260"/>
      <c r="S468" s="260"/>
      <c r="T468" s="260"/>
      <c r="U468" s="260"/>
      <c r="V468" s="260"/>
      <c r="W468" s="260"/>
      <c r="X468" s="260"/>
      <c r="Y468" s="368">
        <v>0</v>
      </c>
      <c r="Z468" s="368">
        <v>0</v>
      </c>
      <c r="AA468" s="368">
        <v>0</v>
      </c>
      <c r="AB468" s="368">
        <v>0</v>
      </c>
      <c r="AC468" s="368">
        <v>0</v>
      </c>
      <c r="AD468" s="368">
        <v>0</v>
      </c>
      <c r="AE468" s="368">
        <v>0</v>
      </c>
      <c r="AF468" s="368">
        <f t="shared" ref="AF468:AL468" si="137">AF467</f>
        <v>0</v>
      </c>
      <c r="AG468" s="368">
        <f t="shared" si="137"/>
        <v>0</v>
      </c>
      <c r="AH468" s="368">
        <f t="shared" si="137"/>
        <v>0</v>
      </c>
      <c r="AI468" s="368">
        <f t="shared" si="137"/>
        <v>0</v>
      </c>
      <c r="AJ468" s="368">
        <f t="shared" si="137"/>
        <v>0</v>
      </c>
      <c r="AK468" s="368">
        <f t="shared" si="137"/>
        <v>0</v>
      </c>
      <c r="AL468" s="368">
        <f t="shared" si="137"/>
        <v>0</v>
      </c>
      <c r="AM468" s="271"/>
    </row>
    <row r="469" spans="1:39" ht="15" outlineLevel="1">
      <c r="B469" s="279"/>
      <c r="C469" s="270"/>
      <c r="D469" s="256"/>
      <c r="E469" s="256"/>
      <c r="F469" s="256"/>
      <c r="G469" s="256"/>
      <c r="H469" s="256"/>
      <c r="I469" s="256"/>
      <c r="J469" s="256"/>
      <c r="K469" s="256"/>
      <c r="L469" s="256"/>
      <c r="M469" s="256"/>
      <c r="N469" s="282"/>
      <c r="O469" s="256"/>
      <c r="P469" s="256"/>
      <c r="Q469" s="256"/>
      <c r="R469" s="256"/>
      <c r="S469" s="256"/>
      <c r="T469" s="256"/>
      <c r="U469" s="256"/>
      <c r="V469" s="256"/>
      <c r="W469" s="256"/>
      <c r="X469" s="256"/>
      <c r="Y469" s="369"/>
      <c r="Z469" s="369"/>
      <c r="AA469" s="369"/>
      <c r="AB469" s="369"/>
      <c r="AC469" s="369"/>
      <c r="AD469" s="369"/>
      <c r="AE469" s="369"/>
      <c r="AF469" s="369"/>
      <c r="AG469" s="369"/>
      <c r="AH469" s="369"/>
      <c r="AI469" s="369"/>
      <c r="AJ469" s="369"/>
      <c r="AK469" s="369"/>
      <c r="AL469" s="369"/>
      <c r="AM469" s="271"/>
    </row>
    <row r="470" spans="1:39" ht="15" outlineLevel="1">
      <c r="A470" s="459">
        <v>21</v>
      </c>
      <c r="B470" s="279" t="s">
        <v>22</v>
      </c>
      <c r="C470" s="256" t="s">
        <v>25</v>
      </c>
      <c r="D470" s="260"/>
      <c r="E470" s="260"/>
      <c r="F470" s="260"/>
      <c r="G470" s="260"/>
      <c r="H470" s="260"/>
      <c r="I470" s="260"/>
      <c r="J470" s="260"/>
      <c r="K470" s="260"/>
      <c r="L470" s="260"/>
      <c r="M470" s="260"/>
      <c r="N470" s="260">
        <v>12</v>
      </c>
      <c r="O470" s="260"/>
      <c r="P470" s="260"/>
      <c r="Q470" s="260"/>
      <c r="R470" s="260"/>
      <c r="S470" s="260"/>
      <c r="T470" s="260"/>
      <c r="U470" s="260"/>
      <c r="V470" s="260"/>
      <c r="W470" s="260"/>
      <c r="X470" s="260"/>
      <c r="Y470" s="367">
        <v>0</v>
      </c>
      <c r="Z470" s="372">
        <v>0</v>
      </c>
      <c r="AA470" s="372">
        <v>0</v>
      </c>
      <c r="AB470" s="372">
        <v>0</v>
      </c>
      <c r="AC470" s="372">
        <v>0</v>
      </c>
      <c r="AD470" s="372">
        <v>0</v>
      </c>
      <c r="AE470" s="372">
        <v>0</v>
      </c>
      <c r="AF470" s="372"/>
      <c r="AG470" s="372"/>
      <c r="AH470" s="372"/>
      <c r="AI470" s="372"/>
      <c r="AJ470" s="372"/>
      <c r="AK470" s="372"/>
      <c r="AL470" s="372"/>
      <c r="AM470" s="261">
        <f>SUM(Y470:AL470)</f>
        <v>0</v>
      </c>
    </row>
    <row r="471" spans="1:39" ht="15" outlineLevel="1">
      <c r="B471" s="259" t="s">
        <v>259</v>
      </c>
      <c r="C471" s="256" t="s">
        <v>163</v>
      </c>
      <c r="D471" s="260"/>
      <c r="E471" s="260"/>
      <c r="F471" s="260"/>
      <c r="G471" s="260"/>
      <c r="H471" s="260"/>
      <c r="I471" s="260"/>
      <c r="J471" s="260"/>
      <c r="K471" s="260"/>
      <c r="L471" s="260"/>
      <c r="M471" s="260"/>
      <c r="N471" s="260">
        <v>12</v>
      </c>
      <c r="O471" s="260"/>
      <c r="P471" s="260"/>
      <c r="Q471" s="260"/>
      <c r="R471" s="260"/>
      <c r="S471" s="260"/>
      <c r="T471" s="260"/>
      <c r="U471" s="260"/>
      <c r="V471" s="260"/>
      <c r="W471" s="260"/>
      <c r="X471" s="260"/>
      <c r="Y471" s="368">
        <v>0</v>
      </c>
      <c r="Z471" s="368">
        <v>0</v>
      </c>
      <c r="AA471" s="368">
        <v>0</v>
      </c>
      <c r="AB471" s="368">
        <v>0</v>
      </c>
      <c r="AC471" s="368">
        <v>0</v>
      </c>
      <c r="AD471" s="368">
        <v>0</v>
      </c>
      <c r="AE471" s="368">
        <v>0</v>
      </c>
      <c r="AF471" s="368">
        <f t="shared" ref="AF471:AL471" si="138">AF470</f>
        <v>0</v>
      </c>
      <c r="AG471" s="368">
        <f t="shared" si="138"/>
        <v>0</v>
      </c>
      <c r="AH471" s="368">
        <f t="shared" si="138"/>
        <v>0</v>
      </c>
      <c r="AI471" s="368">
        <f t="shared" si="138"/>
        <v>0</v>
      </c>
      <c r="AJ471" s="368">
        <f t="shared" si="138"/>
        <v>0</v>
      </c>
      <c r="AK471" s="368">
        <f t="shared" si="138"/>
        <v>0</v>
      </c>
      <c r="AL471" s="368">
        <f t="shared" si="138"/>
        <v>0</v>
      </c>
      <c r="AM471" s="262"/>
    </row>
    <row r="472" spans="1:39" ht="15" outlineLevel="1">
      <c r="B472" s="279"/>
      <c r="C472" s="270"/>
      <c r="D472" s="256"/>
      <c r="E472" s="256"/>
      <c r="F472" s="256"/>
      <c r="G472" s="256"/>
      <c r="H472" s="256"/>
      <c r="I472" s="256"/>
      <c r="J472" s="256"/>
      <c r="K472" s="256"/>
      <c r="L472" s="256"/>
      <c r="M472" s="256"/>
      <c r="N472" s="256"/>
      <c r="O472" s="256"/>
      <c r="P472" s="256"/>
      <c r="Q472" s="256"/>
      <c r="R472" s="256"/>
      <c r="S472" s="256"/>
      <c r="T472" s="256"/>
      <c r="U472" s="256"/>
      <c r="V472" s="256"/>
      <c r="W472" s="256"/>
      <c r="X472" s="256"/>
      <c r="Y472" s="379"/>
      <c r="Z472" s="369"/>
      <c r="AA472" s="369"/>
      <c r="AB472" s="369"/>
      <c r="AC472" s="369"/>
      <c r="AD472" s="369"/>
      <c r="AE472" s="369"/>
      <c r="AF472" s="369"/>
      <c r="AG472" s="369"/>
      <c r="AH472" s="369"/>
      <c r="AI472" s="369"/>
      <c r="AJ472" s="369"/>
      <c r="AK472" s="369"/>
      <c r="AL472" s="369"/>
      <c r="AM472" s="271"/>
    </row>
    <row r="473" spans="1:39" ht="15" outlineLevel="1">
      <c r="A473" s="459">
        <v>22</v>
      </c>
      <c r="B473" s="279" t="s">
        <v>9</v>
      </c>
      <c r="C473" s="256" t="s">
        <v>25</v>
      </c>
      <c r="D473" s="260"/>
      <c r="E473" s="260"/>
      <c r="F473" s="260"/>
      <c r="G473" s="260"/>
      <c r="H473" s="260"/>
      <c r="I473" s="260"/>
      <c r="J473" s="260"/>
      <c r="K473" s="260"/>
      <c r="L473" s="260"/>
      <c r="M473" s="260"/>
      <c r="N473" s="256"/>
      <c r="O473" s="260"/>
      <c r="P473" s="260"/>
      <c r="Q473" s="260"/>
      <c r="R473" s="260"/>
      <c r="S473" s="260"/>
      <c r="T473" s="260"/>
      <c r="U473" s="260"/>
      <c r="V473" s="260"/>
      <c r="W473" s="260"/>
      <c r="X473" s="260"/>
      <c r="Y473" s="367">
        <v>0</v>
      </c>
      <c r="Z473" s="372">
        <v>0</v>
      </c>
      <c r="AA473" s="372">
        <v>0</v>
      </c>
      <c r="AB473" s="372">
        <v>0</v>
      </c>
      <c r="AC473" s="372">
        <v>0</v>
      </c>
      <c r="AD473" s="372">
        <v>0</v>
      </c>
      <c r="AE473" s="372">
        <v>0</v>
      </c>
      <c r="AF473" s="372"/>
      <c r="AG473" s="372"/>
      <c r="AH473" s="372"/>
      <c r="AI473" s="372"/>
      <c r="AJ473" s="372"/>
      <c r="AK473" s="372"/>
      <c r="AL473" s="372"/>
      <c r="AM473" s="261">
        <f>SUM(Y473:AL473)</f>
        <v>0</v>
      </c>
    </row>
    <row r="474" spans="1:39" ht="15" outlineLevel="1">
      <c r="B474" s="259" t="s">
        <v>259</v>
      </c>
      <c r="C474" s="256" t="s">
        <v>163</v>
      </c>
      <c r="D474" s="260"/>
      <c r="E474" s="260"/>
      <c r="F474" s="260"/>
      <c r="G474" s="260"/>
      <c r="H474" s="260"/>
      <c r="I474" s="260"/>
      <c r="J474" s="260"/>
      <c r="K474" s="260"/>
      <c r="L474" s="260"/>
      <c r="M474" s="260"/>
      <c r="N474" s="256"/>
      <c r="O474" s="260"/>
      <c r="P474" s="260"/>
      <c r="Q474" s="260"/>
      <c r="R474" s="260"/>
      <c r="S474" s="260"/>
      <c r="T474" s="260"/>
      <c r="U474" s="260"/>
      <c r="V474" s="260"/>
      <c r="W474" s="260"/>
      <c r="X474" s="260"/>
      <c r="Y474" s="368">
        <v>0</v>
      </c>
      <c r="Z474" s="368">
        <v>0</v>
      </c>
      <c r="AA474" s="368">
        <v>0</v>
      </c>
      <c r="AB474" s="368">
        <v>0</v>
      </c>
      <c r="AC474" s="368">
        <v>0</v>
      </c>
      <c r="AD474" s="368">
        <v>0</v>
      </c>
      <c r="AE474" s="368">
        <v>0</v>
      </c>
      <c r="AF474" s="368">
        <f t="shared" ref="AF474:AL474" si="139">AF473</f>
        <v>0</v>
      </c>
      <c r="AG474" s="368">
        <f t="shared" si="139"/>
        <v>0</v>
      </c>
      <c r="AH474" s="368">
        <f t="shared" si="139"/>
        <v>0</v>
      </c>
      <c r="AI474" s="368">
        <f t="shared" si="139"/>
        <v>0</v>
      </c>
      <c r="AJ474" s="368">
        <f t="shared" si="139"/>
        <v>0</v>
      </c>
      <c r="AK474" s="368">
        <f t="shared" si="139"/>
        <v>0</v>
      </c>
      <c r="AL474" s="368">
        <f t="shared" si="139"/>
        <v>0</v>
      </c>
      <c r="AM474" s="271"/>
    </row>
    <row r="475" spans="1:39" ht="15" outlineLevel="1">
      <c r="B475" s="279"/>
      <c r="C475" s="270"/>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369"/>
      <c r="Z475" s="369"/>
      <c r="AA475" s="369"/>
      <c r="AB475" s="369"/>
      <c r="AC475" s="369"/>
      <c r="AD475" s="369"/>
      <c r="AE475" s="369"/>
      <c r="AF475" s="369"/>
      <c r="AG475" s="369"/>
      <c r="AH475" s="369"/>
      <c r="AI475" s="369"/>
      <c r="AJ475" s="369"/>
      <c r="AK475" s="369"/>
      <c r="AL475" s="369"/>
      <c r="AM475" s="271"/>
    </row>
    <row r="476" spans="1:39" ht="15.75" outlineLevel="1">
      <c r="A476" s="460"/>
      <c r="B476" s="253" t="s">
        <v>14</v>
      </c>
      <c r="C476" s="254"/>
      <c r="D476" s="255"/>
      <c r="E476" s="255"/>
      <c r="F476" s="255"/>
      <c r="G476" s="255"/>
      <c r="H476" s="255"/>
      <c r="I476" s="255"/>
      <c r="J476" s="255"/>
      <c r="K476" s="255"/>
      <c r="L476" s="255"/>
      <c r="M476" s="255"/>
      <c r="N476" s="255"/>
      <c r="O476" s="255"/>
      <c r="P476" s="254"/>
      <c r="Q476" s="254"/>
      <c r="R476" s="254"/>
      <c r="S476" s="254"/>
      <c r="T476" s="254"/>
      <c r="U476" s="254"/>
      <c r="V476" s="254"/>
      <c r="W476" s="254"/>
      <c r="X476" s="254"/>
      <c r="Y476" s="371"/>
      <c r="Z476" s="371"/>
      <c r="AA476" s="371"/>
      <c r="AB476" s="371"/>
      <c r="AC476" s="371"/>
      <c r="AD476" s="371"/>
      <c r="AE476" s="371"/>
      <c r="AF476" s="371"/>
      <c r="AG476" s="371"/>
      <c r="AH476" s="371"/>
      <c r="AI476" s="371"/>
      <c r="AJ476" s="371"/>
      <c r="AK476" s="371"/>
      <c r="AL476" s="371"/>
      <c r="AM476" s="257"/>
    </row>
    <row r="477" spans="1:39" ht="15" outlineLevel="1">
      <c r="A477" s="459">
        <v>23</v>
      </c>
      <c r="B477" s="279" t="s">
        <v>14</v>
      </c>
      <c r="C477" s="256" t="s">
        <v>25</v>
      </c>
      <c r="D477" s="260">
        <v>126248.86199999999</v>
      </c>
      <c r="E477" s="260">
        <v>125785.5135</v>
      </c>
      <c r="F477" s="260">
        <v>112091.349</v>
      </c>
      <c r="G477" s="260">
        <v>107097.6627</v>
      </c>
      <c r="H477" s="260"/>
      <c r="I477" s="260"/>
      <c r="J477" s="260"/>
      <c r="K477" s="260"/>
      <c r="L477" s="260"/>
      <c r="M477" s="260"/>
      <c r="N477" s="256"/>
      <c r="O477" s="260">
        <v>14.8</v>
      </c>
      <c r="P477" s="260">
        <v>14.77590689</v>
      </c>
      <c r="Q477" s="260">
        <v>14.06447788</v>
      </c>
      <c r="R477" s="260">
        <v>13.80393765</v>
      </c>
      <c r="S477" s="260"/>
      <c r="T477" s="260"/>
      <c r="U477" s="260"/>
      <c r="V477" s="260"/>
      <c r="W477" s="260"/>
      <c r="X477" s="260"/>
      <c r="Y477" s="421">
        <v>1</v>
      </c>
      <c r="Z477" s="367">
        <v>0</v>
      </c>
      <c r="AA477" s="367">
        <v>0</v>
      </c>
      <c r="AB477" s="367">
        <v>0</v>
      </c>
      <c r="AC477" s="367">
        <v>0</v>
      </c>
      <c r="AD477" s="367">
        <v>0</v>
      </c>
      <c r="AE477" s="367">
        <v>0</v>
      </c>
      <c r="AF477" s="367"/>
      <c r="AG477" s="367"/>
      <c r="AH477" s="367"/>
      <c r="AI477" s="367"/>
      <c r="AJ477" s="367"/>
      <c r="AK477" s="367"/>
      <c r="AL477" s="367"/>
      <c r="AM477" s="261">
        <f>SUM(Y477:AL477)</f>
        <v>1</v>
      </c>
    </row>
    <row r="478" spans="1:39" ht="15" outlineLevel="1">
      <c r="B478" s="259" t="s">
        <v>259</v>
      </c>
      <c r="C478" s="256" t="s">
        <v>163</v>
      </c>
      <c r="D478" s="260"/>
      <c r="E478" s="260"/>
      <c r="F478" s="260"/>
      <c r="G478" s="260"/>
      <c r="H478" s="260"/>
      <c r="I478" s="260"/>
      <c r="J478" s="260"/>
      <c r="K478" s="260"/>
      <c r="L478" s="260"/>
      <c r="M478" s="260"/>
      <c r="N478" s="419"/>
      <c r="O478" s="260"/>
      <c r="P478" s="260"/>
      <c r="Q478" s="260"/>
      <c r="R478" s="260"/>
      <c r="S478" s="260"/>
      <c r="T478" s="260"/>
      <c r="U478" s="260"/>
      <c r="V478" s="260"/>
      <c r="W478" s="260"/>
      <c r="X478" s="260"/>
      <c r="Y478" s="368">
        <v>1</v>
      </c>
      <c r="Z478" s="368">
        <v>0</v>
      </c>
      <c r="AA478" s="368">
        <v>0</v>
      </c>
      <c r="AB478" s="368">
        <v>0</v>
      </c>
      <c r="AC478" s="368">
        <v>0</v>
      </c>
      <c r="AD478" s="368">
        <v>0</v>
      </c>
      <c r="AE478" s="368">
        <v>0</v>
      </c>
      <c r="AF478" s="368">
        <f t="shared" ref="AF478:AL478" si="140">AF477</f>
        <v>0</v>
      </c>
      <c r="AG478" s="368">
        <f t="shared" si="140"/>
        <v>0</v>
      </c>
      <c r="AH478" s="368">
        <f t="shared" si="140"/>
        <v>0</v>
      </c>
      <c r="AI478" s="368">
        <f t="shared" si="140"/>
        <v>0</v>
      </c>
      <c r="AJ478" s="368">
        <f t="shared" si="140"/>
        <v>0</v>
      </c>
      <c r="AK478" s="368">
        <f t="shared" si="140"/>
        <v>0</v>
      </c>
      <c r="AL478" s="368">
        <f t="shared" si="140"/>
        <v>0</v>
      </c>
      <c r="AM478" s="262"/>
    </row>
    <row r="479" spans="1:39" ht="15" outlineLevel="1">
      <c r="B479" s="279"/>
      <c r="C479" s="270"/>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369"/>
      <c r="Z479" s="369"/>
      <c r="AA479" s="369"/>
      <c r="AB479" s="369"/>
      <c r="AC479" s="369"/>
      <c r="AD479" s="369"/>
      <c r="AE479" s="369"/>
      <c r="AF479" s="369"/>
      <c r="AG479" s="369"/>
      <c r="AH479" s="369"/>
      <c r="AI479" s="369"/>
      <c r="AJ479" s="369"/>
      <c r="AK479" s="369"/>
      <c r="AL479" s="369"/>
      <c r="AM479" s="271"/>
    </row>
    <row r="480" spans="1:39" s="258" customFormat="1" ht="15.75" outlineLevel="1">
      <c r="A480" s="460"/>
      <c r="B480" s="253" t="s">
        <v>486</v>
      </c>
      <c r="C480" s="254"/>
      <c r="D480" s="255"/>
      <c r="E480" s="255"/>
      <c r="F480" s="255"/>
      <c r="G480" s="255"/>
      <c r="H480" s="255"/>
      <c r="I480" s="255"/>
      <c r="J480" s="255"/>
      <c r="K480" s="255"/>
      <c r="L480" s="255"/>
      <c r="M480" s="255"/>
      <c r="N480" s="255"/>
      <c r="O480" s="255"/>
      <c r="P480" s="254"/>
      <c r="Q480" s="254"/>
      <c r="R480" s="254"/>
      <c r="S480" s="254"/>
      <c r="T480" s="254"/>
      <c r="U480" s="254"/>
      <c r="V480" s="254"/>
      <c r="W480" s="254"/>
      <c r="X480" s="254"/>
      <c r="Y480" s="371"/>
      <c r="Z480" s="371"/>
      <c r="AA480" s="371"/>
      <c r="AB480" s="371"/>
      <c r="AC480" s="371"/>
      <c r="AD480" s="371"/>
      <c r="AE480" s="371"/>
      <c r="AF480" s="371"/>
      <c r="AG480" s="371"/>
      <c r="AH480" s="371"/>
      <c r="AI480" s="371"/>
      <c r="AJ480" s="371"/>
      <c r="AK480" s="371"/>
      <c r="AL480" s="371"/>
      <c r="AM480" s="257"/>
    </row>
    <row r="481" spans="1:39" s="248" customFormat="1" ht="15" outlineLevel="1">
      <c r="A481" s="459">
        <v>24</v>
      </c>
      <c r="B481" s="279" t="s">
        <v>14</v>
      </c>
      <c r="C481" s="256" t="s">
        <v>25</v>
      </c>
      <c r="D481" s="260"/>
      <c r="E481" s="260"/>
      <c r="F481" s="260"/>
      <c r="G481" s="260"/>
      <c r="H481" s="260"/>
      <c r="I481" s="260"/>
      <c r="J481" s="260"/>
      <c r="K481" s="260"/>
      <c r="L481" s="260"/>
      <c r="M481" s="260"/>
      <c r="N481" s="256"/>
      <c r="O481" s="260"/>
      <c r="P481" s="260"/>
      <c r="Q481" s="260"/>
      <c r="R481" s="260"/>
      <c r="S481" s="260"/>
      <c r="T481" s="260"/>
      <c r="U481" s="260"/>
      <c r="V481" s="260"/>
      <c r="W481" s="260"/>
      <c r="X481" s="260"/>
      <c r="Y481" s="367">
        <v>0</v>
      </c>
      <c r="Z481" s="367">
        <v>0</v>
      </c>
      <c r="AA481" s="367">
        <v>0</v>
      </c>
      <c r="AB481" s="367">
        <v>0</v>
      </c>
      <c r="AC481" s="367">
        <v>0</v>
      </c>
      <c r="AD481" s="367">
        <v>0</v>
      </c>
      <c r="AE481" s="367">
        <v>0</v>
      </c>
      <c r="AF481" s="367"/>
      <c r="AG481" s="367"/>
      <c r="AH481" s="367"/>
      <c r="AI481" s="367"/>
      <c r="AJ481" s="367"/>
      <c r="AK481" s="367"/>
      <c r="AL481" s="367"/>
      <c r="AM481" s="261">
        <f>SUM(Y481:AL481)</f>
        <v>0</v>
      </c>
    </row>
    <row r="482" spans="1:39" s="248" customFormat="1" ht="15" outlineLevel="1">
      <c r="A482" s="459"/>
      <c r="B482" s="279" t="s">
        <v>259</v>
      </c>
      <c r="C482" s="256" t="s">
        <v>163</v>
      </c>
      <c r="D482" s="260"/>
      <c r="E482" s="260"/>
      <c r="F482" s="260"/>
      <c r="G482" s="260"/>
      <c r="H482" s="260"/>
      <c r="I482" s="260"/>
      <c r="J482" s="260"/>
      <c r="K482" s="260"/>
      <c r="L482" s="260"/>
      <c r="M482" s="260"/>
      <c r="N482" s="419"/>
      <c r="O482" s="260"/>
      <c r="P482" s="260"/>
      <c r="Q482" s="260"/>
      <c r="R482" s="260"/>
      <c r="S482" s="260"/>
      <c r="T482" s="260"/>
      <c r="U482" s="260"/>
      <c r="V482" s="260"/>
      <c r="W482" s="260"/>
      <c r="X482" s="260"/>
      <c r="Y482" s="368">
        <v>0</v>
      </c>
      <c r="Z482" s="368">
        <v>0</v>
      </c>
      <c r="AA482" s="368">
        <v>0</v>
      </c>
      <c r="AB482" s="368">
        <v>0</v>
      </c>
      <c r="AC482" s="368">
        <v>0</v>
      </c>
      <c r="AD482" s="368">
        <v>0</v>
      </c>
      <c r="AE482" s="368">
        <v>0</v>
      </c>
      <c r="AF482" s="368">
        <f t="shared" ref="AF482:AL482" si="141">AF481</f>
        <v>0</v>
      </c>
      <c r="AG482" s="368">
        <f t="shared" si="141"/>
        <v>0</v>
      </c>
      <c r="AH482" s="368">
        <f t="shared" si="141"/>
        <v>0</v>
      </c>
      <c r="AI482" s="368">
        <f t="shared" si="141"/>
        <v>0</v>
      </c>
      <c r="AJ482" s="368">
        <f t="shared" si="141"/>
        <v>0</v>
      </c>
      <c r="AK482" s="368">
        <f t="shared" si="141"/>
        <v>0</v>
      </c>
      <c r="AL482" s="368">
        <f t="shared" si="141"/>
        <v>0</v>
      </c>
      <c r="AM482" s="262"/>
    </row>
    <row r="483" spans="1:39" s="248" customFormat="1" ht="15" outlineLevel="1">
      <c r="A483" s="459"/>
      <c r="B483" s="279"/>
      <c r="C483" s="270"/>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369"/>
      <c r="Z483" s="369"/>
      <c r="AA483" s="369"/>
      <c r="AB483" s="369"/>
      <c r="AC483" s="369"/>
      <c r="AD483" s="369"/>
      <c r="AE483" s="369"/>
      <c r="AF483" s="369"/>
      <c r="AG483" s="369"/>
      <c r="AH483" s="369"/>
      <c r="AI483" s="369"/>
      <c r="AJ483" s="369"/>
      <c r="AK483" s="369"/>
      <c r="AL483" s="369"/>
      <c r="AM483" s="271"/>
    </row>
    <row r="484" spans="1:39" s="248" customFormat="1" ht="15" outlineLevel="1">
      <c r="A484" s="459">
        <v>25</v>
      </c>
      <c r="B484" s="278" t="s">
        <v>21</v>
      </c>
      <c r="C484" s="256" t="s">
        <v>25</v>
      </c>
      <c r="D484" s="260"/>
      <c r="E484" s="260"/>
      <c r="F484" s="260"/>
      <c r="G484" s="260"/>
      <c r="H484" s="260"/>
      <c r="I484" s="260"/>
      <c r="J484" s="260"/>
      <c r="K484" s="260"/>
      <c r="L484" s="260"/>
      <c r="M484" s="260"/>
      <c r="N484" s="260">
        <v>0</v>
      </c>
      <c r="O484" s="260"/>
      <c r="P484" s="260"/>
      <c r="Q484" s="260"/>
      <c r="R484" s="260"/>
      <c r="S484" s="260"/>
      <c r="T484" s="260"/>
      <c r="U484" s="260"/>
      <c r="V484" s="260"/>
      <c r="W484" s="260"/>
      <c r="X484" s="260"/>
      <c r="Y484" s="372">
        <v>0</v>
      </c>
      <c r="Z484" s="372">
        <v>0</v>
      </c>
      <c r="AA484" s="372">
        <v>0</v>
      </c>
      <c r="AB484" s="372">
        <v>0</v>
      </c>
      <c r="AC484" s="372">
        <v>0</v>
      </c>
      <c r="AD484" s="372">
        <v>0</v>
      </c>
      <c r="AE484" s="372">
        <v>0</v>
      </c>
      <c r="AF484" s="372"/>
      <c r="AG484" s="372"/>
      <c r="AH484" s="372"/>
      <c r="AI484" s="372"/>
      <c r="AJ484" s="372"/>
      <c r="AK484" s="372"/>
      <c r="AL484" s="372"/>
      <c r="AM484" s="261">
        <f>SUM(Y484:AL484)</f>
        <v>0</v>
      </c>
    </row>
    <row r="485" spans="1:39" s="248" customFormat="1" ht="15" outlineLevel="1">
      <c r="A485" s="459"/>
      <c r="B485" s="279" t="s">
        <v>259</v>
      </c>
      <c r="C485" s="256" t="s">
        <v>163</v>
      </c>
      <c r="D485" s="260"/>
      <c r="E485" s="260"/>
      <c r="F485" s="260"/>
      <c r="G485" s="260"/>
      <c r="H485" s="260"/>
      <c r="I485" s="260"/>
      <c r="J485" s="260"/>
      <c r="K485" s="260"/>
      <c r="L485" s="260"/>
      <c r="M485" s="260"/>
      <c r="N485" s="260">
        <v>0</v>
      </c>
      <c r="O485" s="260"/>
      <c r="P485" s="260"/>
      <c r="Q485" s="260"/>
      <c r="R485" s="260"/>
      <c r="S485" s="260"/>
      <c r="T485" s="260"/>
      <c r="U485" s="260"/>
      <c r="V485" s="260"/>
      <c r="W485" s="260"/>
      <c r="X485" s="260"/>
      <c r="Y485" s="368">
        <v>0</v>
      </c>
      <c r="Z485" s="368">
        <v>0</v>
      </c>
      <c r="AA485" s="368">
        <v>0</v>
      </c>
      <c r="AB485" s="368">
        <v>0</v>
      </c>
      <c r="AC485" s="368">
        <v>0</v>
      </c>
      <c r="AD485" s="368">
        <v>0</v>
      </c>
      <c r="AE485" s="368">
        <v>0</v>
      </c>
      <c r="AF485" s="368">
        <f t="shared" ref="AF485:AL485" si="142">AF484</f>
        <v>0</v>
      </c>
      <c r="AG485" s="368">
        <f t="shared" si="142"/>
        <v>0</v>
      </c>
      <c r="AH485" s="368">
        <f t="shared" si="142"/>
        <v>0</v>
      </c>
      <c r="AI485" s="368">
        <f t="shared" si="142"/>
        <v>0</v>
      </c>
      <c r="AJ485" s="368">
        <f t="shared" si="142"/>
        <v>0</v>
      </c>
      <c r="AK485" s="368">
        <f t="shared" si="142"/>
        <v>0</v>
      </c>
      <c r="AL485" s="368">
        <f t="shared" si="142"/>
        <v>0</v>
      </c>
      <c r="AM485" s="275"/>
    </row>
    <row r="486" spans="1:39" s="248" customFormat="1" ht="15" outlineLevel="1">
      <c r="A486" s="459"/>
      <c r="B486" s="278"/>
      <c r="C486" s="276"/>
      <c r="D486" s="256"/>
      <c r="E486" s="256"/>
      <c r="F486" s="256"/>
      <c r="G486" s="256"/>
      <c r="H486" s="256"/>
      <c r="I486" s="256"/>
      <c r="J486" s="256"/>
      <c r="K486" s="256"/>
      <c r="L486" s="256"/>
      <c r="M486" s="256"/>
      <c r="N486" s="256"/>
      <c r="O486" s="256"/>
      <c r="P486" s="256"/>
      <c r="Q486" s="256"/>
      <c r="R486" s="256"/>
      <c r="S486" s="256"/>
      <c r="T486" s="256"/>
      <c r="U486" s="256"/>
      <c r="V486" s="256"/>
      <c r="W486" s="256"/>
      <c r="X486" s="256"/>
      <c r="Y486" s="373"/>
      <c r="Z486" s="374"/>
      <c r="AA486" s="373"/>
      <c r="AB486" s="373"/>
      <c r="AC486" s="373"/>
      <c r="AD486" s="373"/>
      <c r="AE486" s="373"/>
      <c r="AF486" s="373"/>
      <c r="AG486" s="373"/>
      <c r="AH486" s="373"/>
      <c r="AI486" s="373"/>
      <c r="AJ486" s="373"/>
      <c r="AK486" s="373"/>
      <c r="AL486" s="373"/>
      <c r="AM486" s="277"/>
    </row>
    <row r="487" spans="1:39" ht="15.75" outlineLevel="1">
      <c r="A487" s="460"/>
      <c r="B487" s="253" t="s">
        <v>15</v>
      </c>
      <c r="C487" s="284"/>
      <c r="D487" s="255"/>
      <c r="E487" s="254"/>
      <c r="F487" s="254"/>
      <c r="G487" s="254"/>
      <c r="H487" s="254"/>
      <c r="I487" s="254"/>
      <c r="J487" s="254"/>
      <c r="K487" s="254"/>
      <c r="L487" s="254"/>
      <c r="M487" s="254"/>
      <c r="N487" s="256"/>
      <c r="O487" s="254"/>
      <c r="P487" s="254"/>
      <c r="Q487" s="254"/>
      <c r="R487" s="254"/>
      <c r="S487" s="254"/>
      <c r="T487" s="254"/>
      <c r="U487" s="254"/>
      <c r="V487" s="254"/>
      <c r="W487" s="254"/>
      <c r="X487" s="254"/>
      <c r="Y487" s="371"/>
      <c r="Z487" s="371"/>
      <c r="AA487" s="371"/>
      <c r="AB487" s="371"/>
      <c r="AC487" s="371"/>
      <c r="AD487" s="371"/>
      <c r="AE487" s="371"/>
      <c r="AF487" s="371"/>
      <c r="AG487" s="371"/>
      <c r="AH487" s="371"/>
      <c r="AI487" s="371"/>
      <c r="AJ487" s="371"/>
      <c r="AK487" s="371"/>
      <c r="AL487" s="371"/>
      <c r="AM487" s="257"/>
    </row>
    <row r="488" spans="1:39" ht="15" outlineLevel="1">
      <c r="A488" s="459">
        <v>26</v>
      </c>
      <c r="B488" s="285" t="s">
        <v>16</v>
      </c>
      <c r="C488" s="256" t="s">
        <v>25</v>
      </c>
      <c r="D488" s="260"/>
      <c r="E488" s="260"/>
      <c r="F488" s="260"/>
      <c r="G488" s="260"/>
      <c r="H488" s="260"/>
      <c r="I488" s="260"/>
      <c r="J488" s="260"/>
      <c r="K488" s="260"/>
      <c r="L488" s="260"/>
      <c r="M488" s="260"/>
      <c r="N488" s="260">
        <v>12</v>
      </c>
      <c r="O488" s="260"/>
      <c r="P488" s="260"/>
      <c r="Q488" s="260"/>
      <c r="R488" s="260"/>
      <c r="S488" s="260"/>
      <c r="T488" s="260"/>
      <c r="U488" s="260"/>
      <c r="V488" s="260"/>
      <c r="W488" s="260"/>
      <c r="X488" s="260"/>
      <c r="Y488" s="383">
        <v>0</v>
      </c>
      <c r="Z488" s="372">
        <v>0</v>
      </c>
      <c r="AA488" s="372">
        <v>0</v>
      </c>
      <c r="AB488" s="372">
        <v>0</v>
      </c>
      <c r="AC488" s="372">
        <v>0</v>
      </c>
      <c r="AD488" s="372">
        <v>0</v>
      </c>
      <c r="AE488" s="372">
        <v>0</v>
      </c>
      <c r="AF488" s="372"/>
      <c r="AG488" s="372"/>
      <c r="AH488" s="372"/>
      <c r="AI488" s="372"/>
      <c r="AJ488" s="372"/>
      <c r="AK488" s="372"/>
      <c r="AL488" s="372"/>
      <c r="AM488" s="261">
        <f>SUM(Y488:AL488)</f>
        <v>0</v>
      </c>
    </row>
    <row r="489" spans="1:39" ht="15" outlineLevel="1">
      <c r="B489" s="259" t="s">
        <v>259</v>
      </c>
      <c r="C489" s="256" t="s">
        <v>163</v>
      </c>
      <c r="D489" s="260"/>
      <c r="E489" s="260"/>
      <c r="F489" s="260"/>
      <c r="G489" s="260"/>
      <c r="H489" s="260"/>
      <c r="I489" s="260"/>
      <c r="J489" s="260"/>
      <c r="K489" s="260"/>
      <c r="L489" s="260"/>
      <c r="M489" s="260"/>
      <c r="N489" s="260">
        <v>12</v>
      </c>
      <c r="O489" s="260"/>
      <c r="P489" s="260"/>
      <c r="Q489" s="260"/>
      <c r="R489" s="260"/>
      <c r="S489" s="260"/>
      <c r="T489" s="260"/>
      <c r="U489" s="260"/>
      <c r="V489" s="260"/>
      <c r="W489" s="260"/>
      <c r="X489" s="260"/>
      <c r="Y489" s="368">
        <v>0</v>
      </c>
      <c r="Z489" s="368">
        <v>0</v>
      </c>
      <c r="AA489" s="368">
        <v>0</v>
      </c>
      <c r="AB489" s="368">
        <v>0</v>
      </c>
      <c r="AC489" s="368">
        <v>0</v>
      </c>
      <c r="AD489" s="368">
        <v>0</v>
      </c>
      <c r="AE489" s="368">
        <v>0</v>
      </c>
      <c r="AF489" s="368">
        <f t="shared" ref="AF489:AL489" si="143">AF488</f>
        <v>0</v>
      </c>
      <c r="AG489" s="368">
        <f t="shared" si="143"/>
        <v>0</v>
      </c>
      <c r="AH489" s="368">
        <f t="shared" si="143"/>
        <v>0</v>
      </c>
      <c r="AI489" s="368">
        <f t="shared" si="143"/>
        <v>0</v>
      </c>
      <c r="AJ489" s="368">
        <f t="shared" si="143"/>
        <v>0</v>
      </c>
      <c r="AK489" s="368">
        <f t="shared" si="143"/>
        <v>0</v>
      </c>
      <c r="AL489" s="368">
        <f t="shared" si="143"/>
        <v>0</v>
      </c>
      <c r="AM489" s="271"/>
    </row>
    <row r="490" spans="1:39" ht="15" outlineLevel="1">
      <c r="B490" s="286"/>
      <c r="C490" s="256"/>
      <c r="D490" s="256"/>
      <c r="E490" s="256"/>
      <c r="F490" s="256"/>
      <c r="G490" s="256"/>
      <c r="H490" s="256"/>
      <c r="I490" s="256"/>
      <c r="J490" s="256"/>
      <c r="K490" s="256"/>
      <c r="L490" s="256"/>
      <c r="M490" s="256"/>
      <c r="N490" s="256"/>
      <c r="O490" s="256"/>
      <c r="P490" s="256"/>
      <c r="Q490" s="256"/>
      <c r="R490" s="256"/>
      <c r="S490" s="256"/>
      <c r="T490" s="256"/>
      <c r="U490" s="256"/>
      <c r="V490" s="256"/>
      <c r="W490" s="256"/>
      <c r="X490" s="256"/>
      <c r="Y490" s="380"/>
      <c r="Z490" s="381"/>
      <c r="AA490" s="381"/>
      <c r="AB490" s="381"/>
      <c r="AC490" s="381"/>
      <c r="AD490" s="381"/>
      <c r="AE490" s="381"/>
      <c r="AF490" s="381"/>
      <c r="AG490" s="381"/>
      <c r="AH490" s="381"/>
      <c r="AI490" s="381"/>
      <c r="AJ490" s="381"/>
      <c r="AK490" s="381"/>
      <c r="AL490" s="381"/>
      <c r="AM490" s="262"/>
    </row>
    <row r="491" spans="1:39" ht="15" outlineLevel="1">
      <c r="A491" s="459">
        <v>27</v>
      </c>
      <c r="B491" s="285" t="s">
        <v>17</v>
      </c>
      <c r="C491" s="256" t="s">
        <v>25</v>
      </c>
      <c r="D491" s="260"/>
      <c r="E491" s="260"/>
      <c r="F491" s="260"/>
      <c r="G491" s="260"/>
      <c r="H491" s="260"/>
      <c r="I491" s="260"/>
      <c r="J491" s="260"/>
      <c r="K491" s="260"/>
      <c r="L491" s="260"/>
      <c r="M491" s="260"/>
      <c r="N491" s="260">
        <v>12</v>
      </c>
      <c r="O491" s="260"/>
      <c r="P491" s="260"/>
      <c r="Q491" s="260"/>
      <c r="R491" s="260"/>
      <c r="S491" s="260"/>
      <c r="T491" s="260"/>
      <c r="U491" s="260"/>
      <c r="V491" s="260"/>
      <c r="W491" s="260"/>
      <c r="X491" s="260"/>
      <c r="Y491" s="383">
        <v>0</v>
      </c>
      <c r="Z491" s="372">
        <v>0</v>
      </c>
      <c r="AA491" s="372">
        <v>0</v>
      </c>
      <c r="AB491" s="372">
        <v>0</v>
      </c>
      <c r="AC491" s="372">
        <v>0</v>
      </c>
      <c r="AD491" s="372">
        <v>0</v>
      </c>
      <c r="AE491" s="372">
        <v>0</v>
      </c>
      <c r="AF491" s="372"/>
      <c r="AG491" s="372"/>
      <c r="AH491" s="372"/>
      <c r="AI491" s="372"/>
      <c r="AJ491" s="372"/>
      <c r="AK491" s="372"/>
      <c r="AL491" s="372"/>
      <c r="AM491" s="261">
        <f>SUM(Y491:AL491)</f>
        <v>0</v>
      </c>
    </row>
    <row r="492" spans="1:39" ht="15" outlineLevel="1">
      <c r="B492" s="259" t="s">
        <v>259</v>
      </c>
      <c r="C492" s="256" t="s">
        <v>163</v>
      </c>
      <c r="D492" s="260"/>
      <c r="E492" s="260"/>
      <c r="F492" s="260"/>
      <c r="G492" s="260"/>
      <c r="H492" s="260"/>
      <c r="I492" s="260"/>
      <c r="J492" s="260"/>
      <c r="K492" s="260"/>
      <c r="L492" s="260"/>
      <c r="M492" s="260"/>
      <c r="N492" s="260">
        <v>12</v>
      </c>
      <c r="O492" s="260"/>
      <c r="P492" s="260"/>
      <c r="Q492" s="260"/>
      <c r="R492" s="260"/>
      <c r="S492" s="260"/>
      <c r="T492" s="260"/>
      <c r="U492" s="260"/>
      <c r="V492" s="260"/>
      <c r="W492" s="260"/>
      <c r="X492" s="260"/>
      <c r="Y492" s="368">
        <v>0</v>
      </c>
      <c r="Z492" s="368">
        <v>0</v>
      </c>
      <c r="AA492" s="368">
        <v>0</v>
      </c>
      <c r="AB492" s="368">
        <v>0</v>
      </c>
      <c r="AC492" s="368">
        <v>0</v>
      </c>
      <c r="AD492" s="368">
        <v>0</v>
      </c>
      <c r="AE492" s="368">
        <v>0</v>
      </c>
      <c r="AF492" s="368">
        <f t="shared" ref="AF492:AL492" si="144">AF491</f>
        <v>0</v>
      </c>
      <c r="AG492" s="368">
        <f t="shared" si="144"/>
        <v>0</v>
      </c>
      <c r="AH492" s="368">
        <f t="shared" si="144"/>
        <v>0</v>
      </c>
      <c r="AI492" s="368">
        <f t="shared" si="144"/>
        <v>0</v>
      </c>
      <c r="AJ492" s="368">
        <f t="shared" si="144"/>
        <v>0</v>
      </c>
      <c r="AK492" s="368">
        <f t="shared" si="144"/>
        <v>0</v>
      </c>
      <c r="AL492" s="368">
        <f t="shared" si="144"/>
        <v>0</v>
      </c>
      <c r="AM492" s="271"/>
    </row>
    <row r="493" spans="1:39" ht="15.75" outlineLevel="1">
      <c r="B493" s="287"/>
      <c r="C493" s="265"/>
      <c r="D493" s="256"/>
      <c r="E493" s="256"/>
      <c r="F493" s="256"/>
      <c r="G493" s="256"/>
      <c r="H493" s="256"/>
      <c r="I493" s="256"/>
      <c r="J493" s="256"/>
      <c r="K493" s="256"/>
      <c r="L493" s="256"/>
      <c r="M493" s="256"/>
      <c r="N493" s="265"/>
      <c r="O493" s="256"/>
      <c r="P493" s="256"/>
      <c r="Q493" s="256"/>
      <c r="R493" s="256"/>
      <c r="S493" s="256"/>
      <c r="T493" s="256"/>
      <c r="U493" s="256"/>
      <c r="V493" s="256"/>
      <c r="W493" s="256"/>
      <c r="X493" s="256"/>
      <c r="Y493" s="369"/>
      <c r="Z493" s="369"/>
      <c r="AA493" s="369"/>
      <c r="AB493" s="369"/>
      <c r="AC493" s="369"/>
      <c r="AD493" s="369"/>
      <c r="AE493" s="369"/>
      <c r="AF493" s="369"/>
      <c r="AG493" s="369"/>
      <c r="AH493" s="369"/>
      <c r="AI493" s="369"/>
      <c r="AJ493" s="369"/>
      <c r="AK493" s="369"/>
      <c r="AL493" s="369"/>
      <c r="AM493" s="271"/>
    </row>
    <row r="494" spans="1:39" ht="15" outlineLevel="1">
      <c r="A494" s="459">
        <v>28</v>
      </c>
      <c r="B494" s="285" t="s">
        <v>18</v>
      </c>
      <c r="C494" s="256" t="s">
        <v>25</v>
      </c>
      <c r="D494" s="260"/>
      <c r="E494" s="260"/>
      <c r="F494" s="260"/>
      <c r="G494" s="260"/>
      <c r="H494" s="260"/>
      <c r="I494" s="260"/>
      <c r="J494" s="260"/>
      <c r="K494" s="260"/>
      <c r="L494" s="260"/>
      <c r="M494" s="260"/>
      <c r="N494" s="260">
        <v>0</v>
      </c>
      <c r="O494" s="260"/>
      <c r="P494" s="260"/>
      <c r="Q494" s="260"/>
      <c r="R494" s="260"/>
      <c r="S494" s="260"/>
      <c r="T494" s="260"/>
      <c r="U494" s="260"/>
      <c r="V494" s="260"/>
      <c r="W494" s="260"/>
      <c r="X494" s="260"/>
      <c r="Y494" s="383">
        <v>0</v>
      </c>
      <c r="Z494" s="372">
        <v>0</v>
      </c>
      <c r="AA494" s="372">
        <v>0</v>
      </c>
      <c r="AB494" s="372">
        <v>0</v>
      </c>
      <c r="AC494" s="372">
        <v>0</v>
      </c>
      <c r="AD494" s="372">
        <v>0</v>
      </c>
      <c r="AE494" s="372">
        <v>0</v>
      </c>
      <c r="AF494" s="372"/>
      <c r="AG494" s="372"/>
      <c r="AH494" s="372"/>
      <c r="AI494" s="372"/>
      <c r="AJ494" s="372"/>
      <c r="AK494" s="372"/>
      <c r="AL494" s="372"/>
      <c r="AM494" s="261">
        <f>SUM(Y494:AL494)</f>
        <v>0</v>
      </c>
    </row>
    <row r="495" spans="1:39" ht="15" outlineLevel="1">
      <c r="B495" s="259" t="s">
        <v>259</v>
      </c>
      <c r="C495" s="256" t="s">
        <v>163</v>
      </c>
      <c r="D495" s="260"/>
      <c r="E495" s="260"/>
      <c r="F495" s="260"/>
      <c r="G495" s="260"/>
      <c r="H495" s="260"/>
      <c r="I495" s="260"/>
      <c r="J495" s="260"/>
      <c r="K495" s="260"/>
      <c r="L495" s="260"/>
      <c r="M495" s="260"/>
      <c r="N495" s="260">
        <v>0</v>
      </c>
      <c r="O495" s="260"/>
      <c r="P495" s="260"/>
      <c r="Q495" s="260"/>
      <c r="R495" s="260"/>
      <c r="S495" s="260"/>
      <c r="T495" s="260"/>
      <c r="U495" s="260"/>
      <c r="V495" s="260"/>
      <c r="W495" s="260"/>
      <c r="X495" s="260"/>
      <c r="Y495" s="368">
        <v>0</v>
      </c>
      <c r="Z495" s="368">
        <v>0</v>
      </c>
      <c r="AA495" s="368">
        <v>0</v>
      </c>
      <c r="AB495" s="368">
        <v>0</v>
      </c>
      <c r="AC495" s="368">
        <v>0</v>
      </c>
      <c r="AD495" s="368">
        <v>0</v>
      </c>
      <c r="AE495" s="368">
        <v>0</v>
      </c>
      <c r="AF495" s="368">
        <f t="shared" ref="AF495:AL495" si="145">AF494</f>
        <v>0</v>
      </c>
      <c r="AG495" s="368">
        <f t="shared" si="145"/>
        <v>0</v>
      </c>
      <c r="AH495" s="368">
        <f t="shared" si="145"/>
        <v>0</v>
      </c>
      <c r="AI495" s="368">
        <f t="shared" si="145"/>
        <v>0</v>
      </c>
      <c r="AJ495" s="368">
        <f t="shared" si="145"/>
        <v>0</v>
      </c>
      <c r="AK495" s="368">
        <f t="shared" si="145"/>
        <v>0</v>
      </c>
      <c r="AL495" s="368">
        <f t="shared" si="145"/>
        <v>0</v>
      </c>
      <c r="AM495" s="262"/>
    </row>
    <row r="496" spans="1:39" ht="15" outlineLevel="1">
      <c r="B496" s="286"/>
      <c r="C496" s="256"/>
      <c r="D496" s="256"/>
      <c r="E496" s="256"/>
      <c r="F496" s="256"/>
      <c r="G496" s="256"/>
      <c r="H496" s="256"/>
      <c r="I496" s="256"/>
      <c r="J496" s="256"/>
      <c r="K496" s="256"/>
      <c r="L496" s="256"/>
      <c r="M496" s="256"/>
      <c r="N496" s="256"/>
      <c r="O496" s="256"/>
      <c r="P496" s="256"/>
      <c r="Q496" s="256"/>
      <c r="R496" s="256"/>
      <c r="S496" s="256"/>
      <c r="T496" s="256"/>
      <c r="U496" s="256"/>
      <c r="V496" s="256"/>
      <c r="W496" s="256"/>
      <c r="X496" s="256"/>
      <c r="Y496" s="369"/>
      <c r="Z496" s="369"/>
      <c r="AA496" s="369"/>
      <c r="AB496" s="369"/>
      <c r="AC496" s="369"/>
      <c r="AD496" s="369"/>
      <c r="AE496" s="369"/>
      <c r="AF496" s="369"/>
      <c r="AG496" s="369"/>
      <c r="AH496" s="369"/>
      <c r="AI496" s="369"/>
      <c r="AJ496" s="369"/>
      <c r="AK496" s="369"/>
      <c r="AL496" s="369"/>
      <c r="AM496" s="271"/>
    </row>
    <row r="497" spans="1:39" ht="15" outlineLevel="1">
      <c r="A497" s="459">
        <v>29</v>
      </c>
      <c r="B497" s="288" t="s">
        <v>19</v>
      </c>
      <c r="C497" s="256" t="s">
        <v>25</v>
      </c>
      <c r="D497" s="260"/>
      <c r="E497" s="260"/>
      <c r="F497" s="260"/>
      <c r="G497" s="260"/>
      <c r="H497" s="260"/>
      <c r="I497" s="260"/>
      <c r="J497" s="260"/>
      <c r="K497" s="260"/>
      <c r="L497" s="260"/>
      <c r="M497" s="260"/>
      <c r="N497" s="260">
        <v>0</v>
      </c>
      <c r="O497" s="260"/>
      <c r="P497" s="260"/>
      <c r="Q497" s="260"/>
      <c r="R497" s="260"/>
      <c r="S497" s="260"/>
      <c r="T497" s="260"/>
      <c r="U497" s="260"/>
      <c r="V497" s="260"/>
      <c r="W497" s="260"/>
      <c r="X497" s="260"/>
      <c r="Y497" s="383">
        <v>0</v>
      </c>
      <c r="Z497" s="372">
        <v>0</v>
      </c>
      <c r="AA497" s="372">
        <v>0</v>
      </c>
      <c r="AB497" s="372">
        <v>0</v>
      </c>
      <c r="AC497" s="372">
        <v>0</v>
      </c>
      <c r="AD497" s="372">
        <v>0</v>
      </c>
      <c r="AE497" s="372">
        <v>0</v>
      </c>
      <c r="AF497" s="372"/>
      <c r="AG497" s="372"/>
      <c r="AH497" s="372"/>
      <c r="AI497" s="372"/>
      <c r="AJ497" s="372"/>
      <c r="AK497" s="372"/>
      <c r="AL497" s="372"/>
      <c r="AM497" s="261">
        <f>SUM(Y497:AL497)</f>
        <v>0</v>
      </c>
    </row>
    <row r="498" spans="1:39" ht="15" outlineLevel="1">
      <c r="B498" s="288" t="s">
        <v>259</v>
      </c>
      <c r="C498" s="256" t="s">
        <v>163</v>
      </c>
      <c r="D498" s="260"/>
      <c r="E498" s="260"/>
      <c r="F498" s="260"/>
      <c r="G498" s="260"/>
      <c r="H498" s="260"/>
      <c r="I498" s="260"/>
      <c r="J498" s="260"/>
      <c r="K498" s="260"/>
      <c r="L498" s="260"/>
      <c r="M498" s="260"/>
      <c r="N498" s="260">
        <v>0</v>
      </c>
      <c r="O498" s="260"/>
      <c r="P498" s="260"/>
      <c r="Q498" s="260"/>
      <c r="R498" s="260"/>
      <c r="S498" s="260"/>
      <c r="T498" s="260"/>
      <c r="U498" s="260"/>
      <c r="V498" s="260"/>
      <c r="W498" s="260"/>
      <c r="X498" s="260"/>
      <c r="Y498" s="368">
        <v>0</v>
      </c>
      <c r="Z498" s="368">
        <v>0</v>
      </c>
      <c r="AA498" s="368">
        <v>0</v>
      </c>
      <c r="AB498" s="368">
        <v>0</v>
      </c>
      <c r="AC498" s="368">
        <v>0</v>
      </c>
      <c r="AD498" s="368">
        <v>0</v>
      </c>
      <c r="AE498" s="368">
        <v>0</v>
      </c>
      <c r="AF498" s="368">
        <f t="shared" ref="AF498:AL498" si="146">AF497</f>
        <v>0</v>
      </c>
      <c r="AG498" s="368">
        <f t="shared" si="146"/>
        <v>0</v>
      </c>
      <c r="AH498" s="368">
        <f t="shared" si="146"/>
        <v>0</v>
      </c>
      <c r="AI498" s="368">
        <f t="shared" si="146"/>
        <v>0</v>
      </c>
      <c r="AJ498" s="368">
        <f t="shared" si="146"/>
        <v>0</v>
      </c>
      <c r="AK498" s="368">
        <f t="shared" si="146"/>
        <v>0</v>
      </c>
      <c r="AL498" s="368">
        <f t="shared" si="146"/>
        <v>0</v>
      </c>
      <c r="AM498" s="262"/>
    </row>
    <row r="499" spans="1:39" ht="15" outlineLevel="1">
      <c r="B499" s="288"/>
      <c r="C499" s="256"/>
      <c r="D499" s="256"/>
      <c r="E499" s="256"/>
      <c r="F499" s="256"/>
      <c r="G499" s="256"/>
      <c r="H499" s="256"/>
      <c r="I499" s="256"/>
      <c r="J499" s="256"/>
      <c r="K499" s="256"/>
      <c r="L499" s="256"/>
      <c r="M499" s="256"/>
      <c r="N499" s="256"/>
      <c r="O499" s="256"/>
      <c r="P499" s="256"/>
      <c r="Q499" s="256"/>
      <c r="R499" s="256"/>
      <c r="S499" s="256"/>
      <c r="T499" s="256"/>
      <c r="U499" s="256"/>
      <c r="V499" s="256"/>
      <c r="W499" s="256"/>
      <c r="X499" s="256"/>
      <c r="Y499" s="380"/>
      <c r="Z499" s="380"/>
      <c r="AA499" s="380"/>
      <c r="AB499" s="380"/>
      <c r="AC499" s="380"/>
      <c r="AD499" s="380"/>
      <c r="AE499" s="380"/>
      <c r="AF499" s="380"/>
      <c r="AG499" s="380"/>
      <c r="AH499" s="380"/>
      <c r="AI499" s="380"/>
      <c r="AJ499" s="380"/>
      <c r="AK499" s="380"/>
      <c r="AL499" s="380"/>
      <c r="AM499" s="277"/>
    </row>
    <row r="500" spans="1:39" s="248" customFormat="1" ht="15" outlineLevel="1">
      <c r="A500" s="459">
        <v>30</v>
      </c>
      <c r="B500" s="278" t="s">
        <v>487</v>
      </c>
      <c r="C500" s="256" t="s">
        <v>25</v>
      </c>
      <c r="D500" s="260"/>
      <c r="E500" s="260"/>
      <c r="F500" s="260"/>
      <c r="G500" s="260"/>
      <c r="H500" s="260"/>
      <c r="I500" s="260"/>
      <c r="J500" s="260"/>
      <c r="K500" s="260"/>
      <c r="L500" s="260"/>
      <c r="M500" s="260"/>
      <c r="N500" s="260">
        <v>0</v>
      </c>
      <c r="O500" s="260"/>
      <c r="P500" s="260"/>
      <c r="Q500" s="260"/>
      <c r="R500" s="260"/>
      <c r="S500" s="260"/>
      <c r="T500" s="260"/>
      <c r="U500" s="260"/>
      <c r="V500" s="260"/>
      <c r="W500" s="260"/>
      <c r="X500" s="260"/>
      <c r="Y500" s="367">
        <v>0</v>
      </c>
      <c r="Z500" s="367">
        <v>0</v>
      </c>
      <c r="AA500" s="367">
        <v>0</v>
      </c>
      <c r="AB500" s="367">
        <v>0</v>
      </c>
      <c r="AC500" s="367">
        <v>0</v>
      </c>
      <c r="AD500" s="367">
        <v>0</v>
      </c>
      <c r="AE500" s="367">
        <v>0</v>
      </c>
      <c r="AF500" s="367"/>
      <c r="AG500" s="367"/>
      <c r="AH500" s="367"/>
      <c r="AI500" s="367"/>
      <c r="AJ500" s="367"/>
      <c r="AK500" s="367"/>
      <c r="AL500" s="367"/>
      <c r="AM500" s="261">
        <f>SUM(Y500:AL500)</f>
        <v>0</v>
      </c>
    </row>
    <row r="501" spans="1:39" s="248" customFormat="1" ht="15" outlineLevel="1">
      <c r="A501" s="459"/>
      <c r="B501" s="288" t="s">
        <v>259</v>
      </c>
      <c r="C501" s="256" t="s">
        <v>163</v>
      </c>
      <c r="D501" s="260"/>
      <c r="E501" s="260"/>
      <c r="F501" s="260"/>
      <c r="G501" s="260"/>
      <c r="H501" s="260"/>
      <c r="I501" s="260"/>
      <c r="J501" s="260"/>
      <c r="K501" s="260"/>
      <c r="L501" s="260"/>
      <c r="M501" s="260"/>
      <c r="N501" s="260">
        <v>0</v>
      </c>
      <c r="O501" s="260"/>
      <c r="P501" s="260"/>
      <c r="Q501" s="260"/>
      <c r="R501" s="260"/>
      <c r="S501" s="260"/>
      <c r="T501" s="260"/>
      <c r="U501" s="260"/>
      <c r="V501" s="260"/>
      <c r="W501" s="260"/>
      <c r="X501" s="260"/>
      <c r="Y501" s="368">
        <v>0</v>
      </c>
      <c r="Z501" s="368">
        <v>0</v>
      </c>
      <c r="AA501" s="368">
        <v>0</v>
      </c>
      <c r="AB501" s="368">
        <v>0</v>
      </c>
      <c r="AC501" s="368">
        <v>0</v>
      </c>
      <c r="AD501" s="368">
        <v>0</v>
      </c>
      <c r="AE501" s="368">
        <v>0</v>
      </c>
      <c r="AF501" s="368">
        <f t="shared" ref="AF501:AL501" si="147">AF500</f>
        <v>0</v>
      </c>
      <c r="AG501" s="368">
        <f t="shared" si="147"/>
        <v>0</v>
      </c>
      <c r="AH501" s="368">
        <f t="shared" si="147"/>
        <v>0</v>
      </c>
      <c r="AI501" s="368">
        <f t="shared" si="147"/>
        <v>0</v>
      </c>
      <c r="AJ501" s="368">
        <f t="shared" si="147"/>
        <v>0</v>
      </c>
      <c r="AK501" s="368">
        <f t="shared" si="147"/>
        <v>0</v>
      </c>
      <c r="AL501" s="368">
        <f t="shared" si="147"/>
        <v>0</v>
      </c>
      <c r="AM501" s="262"/>
    </row>
    <row r="502" spans="1:39" s="248" customFormat="1" ht="15" outlineLevel="1">
      <c r="A502" s="459"/>
      <c r="B502" s="288"/>
      <c r="C502" s="256"/>
      <c r="D502" s="256"/>
      <c r="E502" s="256"/>
      <c r="F502" s="256"/>
      <c r="G502" s="256"/>
      <c r="H502" s="256"/>
      <c r="I502" s="256"/>
      <c r="J502" s="256"/>
      <c r="K502" s="256"/>
      <c r="L502" s="256"/>
      <c r="M502" s="256"/>
      <c r="N502" s="256"/>
      <c r="O502" s="256"/>
      <c r="P502" s="256"/>
      <c r="Q502" s="256"/>
      <c r="R502" s="256"/>
      <c r="S502" s="256"/>
      <c r="T502" s="256"/>
      <c r="U502" s="256"/>
      <c r="V502" s="256"/>
      <c r="W502" s="256"/>
      <c r="X502" s="256"/>
      <c r="Y502" s="369"/>
      <c r="Z502" s="369"/>
      <c r="AA502" s="369"/>
      <c r="AB502" s="369"/>
      <c r="AC502" s="369"/>
      <c r="AD502" s="369"/>
      <c r="AE502" s="369"/>
      <c r="AF502" s="369"/>
      <c r="AG502" s="369"/>
      <c r="AH502" s="369"/>
      <c r="AI502" s="369"/>
      <c r="AJ502" s="369"/>
      <c r="AK502" s="369"/>
      <c r="AL502" s="369"/>
      <c r="AM502" s="277"/>
    </row>
    <row r="503" spans="1:39" s="248" customFormat="1" ht="15.75" outlineLevel="1">
      <c r="A503" s="459"/>
      <c r="B503" s="253" t="s">
        <v>488</v>
      </c>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369"/>
      <c r="Z503" s="369"/>
      <c r="AA503" s="369"/>
      <c r="AB503" s="369"/>
      <c r="AC503" s="369"/>
      <c r="AD503" s="369"/>
      <c r="AE503" s="369"/>
      <c r="AF503" s="369"/>
      <c r="AG503" s="369"/>
      <c r="AH503" s="369"/>
      <c r="AI503" s="369"/>
      <c r="AJ503" s="369"/>
      <c r="AK503" s="369"/>
      <c r="AL503" s="369"/>
      <c r="AM503" s="277"/>
    </row>
    <row r="504" spans="1:39" s="248" customFormat="1" ht="15" outlineLevel="1">
      <c r="A504" s="459">
        <v>31</v>
      </c>
      <c r="B504" s="288" t="s">
        <v>489</v>
      </c>
      <c r="C504" s="256" t="s">
        <v>25</v>
      </c>
      <c r="D504" s="260">
        <v>235188</v>
      </c>
      <c r="E504" s="260">
        <v>0</v>
      </c>
      <c r="F504" s="260">
        <v>0</v>
      </c>
      <c r="G504" s="260">
        <v>0</v>
      </c>
      <c r="H504" s="260">
        <v>0</v>
      </c>
      <c r="I504" s="260"/>
      <c r="J504" s="260"/>
      <c r="K504" s="260"/>
      <c r="L504" s="260"/>
      <c r="M504" s="260"/>
      <c r="N504" s="260">
        <v>0</v>
      </c>
      <c r="O504" s="260">
        <v>0</v>
      </c>
      <c r="P504" s="260">
        <v>0</v>
      </c>
      <c r="Q504" s="260">
        <v>0</v>
      </c>
      <c r="R504" s="260">
        <v>0</v>
      </c>
      <c r="S504" s="260"/>
      <c r="T504" s="260"/>
      <c r="U504" s="260"/>
      <c r="V504" s="260"/>
      <c r="W504" s="260"/>
      <c r="X504" s="260"/>
      <c r="Y504" s="367">
        <v>1</v>
      </c>
      <c r="Z504" s="367">
        <v>0</v>
      </c>
      <c r="AA504" s="367">
        <v>0</v>
      </c>
      <c r="AB504" s="367">
        <v>0</v>
      </c>
      <c r="AC504" s="367">
        <v>0</v>
      </c>
      <c r="AD504" s="367">
        <v>0</v>
      </c>
      <c r="AE504" s="367">
        <v>0</v>
      </c>
      <c r="AF504" s="367"/>
      <c r="AG504" s="367"/>
      <c r="AH504" s="367"/>
      <c r="AI504" s="367"/>
      <c r="AJ504" s="367"/>
      <c r="AK504" s="367"/>
      <c r="AL504" s="367"/>
      <c r="AM504" s="261">
        <f>SUM(Y504:AL504)</f>
        <v>1</v>
      </c>
    </row>
    <row r="505" spans="1:39" s="248" customFormat="1" ht="15" outlineLevel="1">
      <c r="A505" s="459"/>
      <c r="B505" s="288" t="s">
        <v>259</v>
      </c>
      <c r="C505" s="256" t="s">
        <v>163</v>
      </c>
      <c r="D505" s="260"/>
      <c r="E505" s="260"/>
      <c r="F505" s="260"/>
      <c r="G505" s="260"/>
      <c r="H505" s="260"/>
      <c r="I505" s="260"/>
      <c r="J505" s="260"/>
      <c r="K505" s="260"/>
      <c r="L505" s="260"/>
      <c r="M505" s="260"/>
      <c r="N505" s="260">
        <v>0</v>
      </c>
      <c r="O505" s="260"/>
      <c r="P505" s="260"/>
      <c r="Q505" s="260"/>
      <c r="R505" s="260"/>
      <c r="S505" s="260"/>
      <c r="T505" s="260"/>
      <c r="U505" s="260"/>
      <c r="V505" s="260"/>
      <c r="W505" s="260"/>
      <c r="X505" s="260"/>
      <c r="Y505" s="368">
        <v>1</v>
      </c>
      <c r="Z505" s="368">
        <v>0</v>
      </c>
      <c r="AA505" s="368">
        <v>0</v>
      </c>
      <c r="AB505" s="368">
        <v>0</v>
      </c>
      <c r="AC505" s="368">
        <v>0</v>
      </c>
      <c r="AD505" s="368">
        <v>0</v>
      </c>
      <c r="AE505" s="368">
        <v>0</v>
      </c>
      <c r="AF505" s="368">
        <f t="shared" ref="AF505:AL505" si="148">AF504</f>
        <v>0</v>
      </c>
      <c r="AG505" s="368">
        <f t="shared" si="148"/>
        <v>0</v>
      </c>
      <c r="AH505" s="368">
        <f t="shared" si="148"/>
        <v>0</v>
      </c>
      <c r="AI505" s="368">
        <f t="shared" si="148"/>
        <v>0</v>
      </c>
      <c r="AJ505" s="368">
        <f t="shared" si="148"/>
        <v>0</v>
      </c>
      <c r="AK505" s="368">
        <f t="shared" si="148"/>
        <v>0</v>
      </c>
      <c r="AL505" s="368">
        <f t="shared" si="148"/>
        <v>0</v>
      </c>
      <c r="AM505" s="262"/>
    </row>
    <row r="506" spans="1:39" s="248" customFormat="1" ht="15" outlineLevel="1">
      <c r="A506" s="459"/>
      <c r="B506" s="288"/>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369"/>
      <c r="Z506" s="369"/>
      <c r="AA506" s="369"/>
      <c r="AB506" s="369"/>
      <c r="AC506" s="369"/>
      <c r="AD506" s="369"/>
      <c r="AE506" s="369"/>
      <c r="AF506" s="369"/>
      <c r="AG506" s="369"/>
      <c r="AH506" s="369"/>
      <c r="AI506" s="369"/>
      <c r="AJ506" s="369"/>
      <c r="AK506" s="369"/>
      <c r="AL506" s="369"/>
      <c r="AM506" s="277"/>
    </row>
    <row r="507" spans="1:39" s="248" customFormat="1" ht="15" outlineLevel="1">
      <c r="A507" s="459">
        <v>32</v>
      </c>
      <c r="B507" s="288" t="s">
        <v>490</v>
      </c>
      <c r="C507" s="256" t="s">
        <v>25</v>
      </c>
      <c r="D507" s="260">
        <v>0</v>
      </c>
      <c r="E507" s="260">
        <v>0</v>
      </c>
      <c r="F507" s="260">
        <v>0</v>
      </c>
      <c r="G507" s="260">
        <v>0</v>
      </c>
      <c r="H507" s="260"/>
      <c r="I507" s="260"/>
      <c r="J507" s="260"/>
      <c r="K507" s="260"/>
      <c r="L507" s="260"/>
      <c r="M507" s="260"/>
      <c r="N507" s="260">
        <v>0</v>
      </c>
      <c r="O507" s="260">
        <v>229.8866386</v>
      </c>
      <c r="P507" s="260">
        <v>0</v>
      </c>
      <c r="Q507" s="260">
        <v>0</v>
      </c>
      <c r="R507" s="260">
        <v>0</v>
      </c>
      <c r="S507" s="260"/>
      <c r="T507" s="260"/>
      <c r="U507" s="260"/>
      <c r="V507" s="260"/>
      <c r="W507" s="260"/>
      <c r="X507" s="260"/>
      <c r="Y507" s="367">
        <v>0</v>
      </c>
      <c r="Z507" s="367">
        <v>0</v>
      </c>
      <c r="AA507" s="367">
        <v>0</v>
      </c>
      <c r="AB507" s="367">
        <v>0</v>
      </c>
      <c r="AC507" s="367">
        <v>0</v>
      </c>
      <c r="AD507" s="367">
        <v>0</v>
      </c>
      <c r="AE507" s="367">
        <v>0</v>
      </c>
      <c r="AF507" s="367"/>
      <c r="AG507" s="367"/>
      <c r="AH507" s="367"/>
      <c r="AI507" s="367"/>
      <c r="AJ507" s="367"/>
      <c r="AK507" s="367"/>
      <c r="AL507" s="367"/>
      <c r="AM507" s="261">
        <f>SUM(Y507:AL507)</f>
        <v>0</v>
      </c>
    </row>
    <row r="508" spans="1:39" s="248" customFormat="1" ht="15" outlineLevel="1">
      <c r="A508" s="459"/>
      <c r="B508" s="288" t="s">
        <v>259</v>
      </c>
      <c r="C508" s="256" t="s">
        <v>163</v>
      </c>
      <c r="D508" s="260"/>
      <c r="E508" s="260"/>
      <c r="F508" s="260"/>
      <c r="G508" s="260"/>
      <c r="H508" s="260"/>
      <c r="I508" s="260"/>
      <c r="J508" s="260"/>
      <c r="K508" s="260"/>
      <c r="L508" s="260"/>
      <c r="M508" s="260"/>
      <c r="N508" s="260">
        <v>0</v>
      </c>
      <c r="O508" s="260"/>
      <c r="P508" s="260"/>
      <c r="Q508" s="260"/>
      <c r="R508" s="260"/>
      <c r="S508" s="260"/>
      <c r="T508" s="260"/>
      <c r="U508" s="260"/>
      <c r="V508" s="260"/>
      <c r="W508" s="260"/>
      <c r="X508" s="260"/>
      <c r="Y508" s="368">
        <v>0</v>
      </c>
      <c r="Z508" s="368">
        <v>0</v>
      </c>
      <c r="AA508" s="368">
        <v>0</v>
      </c>
      <c r="AB508" s="368">
        <v>0</v>
      </c>
      <c r="AC508" s="368">
        <v>0</v>
      </c>
      <c r="AD508" s="368">
        <v>0</v>
      </c>
      <c r="AE508" s="368">
        <v>0</v>
      </c>
      <c r="AF508" s="368">
        <f t="shared" ref="AF508:AL508" si="149">AF507</f>
        <v>0</v>
      </c>
      <c r="AG508" s="368">
        <f t="shared" si="149"/>
        <v>0</v>
      </c>
      <c r="AH508" s="368">
        <f t="shared" si="149"/>
        <v>0</v>
      </c>
      <c r="AI508" s="368">
        <f t="shared" si="149"/>
        <v>0</v>
      </c>
      <c r="AJ508" s="368">
        <f t="shared" si="149"/>
        <v>0</v>
      </c>
      <c r="AK508" s="368">
        <f t="shared" si="149"/>
        <v>0</v>
      </c>
      <c r="AL508" s="368">
        <f t="shared" si="149"/>
        <v>0</v>
      </c>
      <c r="AM508" s="262"/>
    </row>
    <row r="509" spans="1:39" s="248" customFormat="1" ht="15" outlineLevel="1">
      <c r="A509" s="459"/>
      <c r="B509" s="288"/>
      <c r="C509" s="256"/>
      <c r="D509" s="256"/>
      <c r="E509" s="256"/>
      <c r="F509" s="256"/>
      <c r="G509" s="256"/>
      <c r="H509" s="256"/>
      <c r="I509" s="256"/>
      <c r="J509" s="256"/>
      <c r="K509" s="256"/>
      <c r="L509" s="256"/>
      <c r="M509" s="256"/>
      <c r="N509" s="256"/>
      <c r="O509" s="256"/>
      <c r="P509" s="256"/>
      <c r="Q509" s="256"/>
      <c r="R509" s="256"/>
      <c r="S509" s="256"/>
      <c r="T509" s="256"/>
      <c r="U509" s="256"/>
      <c r="V509" s="256"/>
      <c r="W509" s="256"/>
      <c r="X509" s="256"/>
      <c r="Y509" s="369"/>
      <c r="Z509" s="369"/>
      <c r="AA509" s="369"/>
      <c r="AB509" s="369"/>
      <c r="AC509" s="369"/>
      <c r="AD509" s="369"/>
      <c r="AE509" s="369"/>
      <c r="AF509" s="369"/>
      <c r="AG509" s="369"/>
      <c r="AH509" s="369"/>
      <c r="AI509" s="369"/>
      <c r="AJ509" s="369"/>
      <c r="AK509" s="369"/>
      <c r="AL509" s="369"/>
      <c r="AM509" s="277"/>
    </row>
    <row r="510" spans="1:39" s="248" customFormat="1" ht="15" outlineLevel="1">
      <c r="A510" s="459">
        <v>33</v>
      </c>
      <c r="B510" s="288" t="s">
        <v>491</v>
      </c>
      <c r="C510" s="256" t="s">
        <v>25</v>
      </c>
      <c r="D510" s="260"/>
      <c r="E510" s="260"/>
      <c r="F510" s="260"/>
      <c r="G510" s="260"/>
      <c r="H510" s="260"/>
      <c r="I510" s="260"/>
      <c r="J510" s="260"/>
      <c r="K510" s="260"/>
      <c r="L510" s="260"/>
      <c r="M510" s="260"/>
      <c r="N510" s="260">
        <v>12</v>
      </c>
      <c r="O510" s="260"/>
      <c r="P510" s="260"/>
      <c r="Q510" s="260"/>
      <c r="R510" s="260"/>
      <c r="S510" s="260"/>
      <c r="T510" s="260"/>
      <c r="U510" s="260"/>
      <c r="V510" s="260"/>
      <c r="W510" s="260"/>
      <c r="X510" s="260"/>
      <c r="Y510" s="367"/>
      <c r="Z510" s="367"/>
      <c r="AA510" s="367"/>
      <c r="AB510" s="367"/>
      <c r="AC510" s="367"/>
      <c r="AD510" s="367"/>
      <c r="AE510" s="367"/>
      <c r="AF510" s="367"/>
      <c r="AG510" s="367"/>
      <c r="AH510" s="367"/>
      <c r="AI510" s="367"/>
      <c r="AJ510" s="367"/>
      <c r="AK510" s="367"/>
      <c r="AL510" s="367"/>
      <c r="AM510" s="261">
        <f>SUM(Y510:AL510)</f>
        <v>0</v>
      </c>
    </row>
    <row r="511" spans="1:39" s="248" customFormat="1" ht="15" outlineLevel="1">
      <c r="A511" s="459"/>
      <c r="B511" s="288" t="s">
        <v>259</v>
      </c>
      <c r="C511" s="256" t="s">
        <v>163</v>
      </c>
      <c r="D511" s="260"/>
      <c r="E511" s="260"/>
      <c r="F511" s="260"/>
      <c r="G511" s="260"/>
      <c r="H511" s="260"/>
      <c r="I511" s="260"/>
      <c r="J511" s="260"/>
      <c r="K511" s="260"/>
      <c r="L511" s="260"/>
      <c r="M511" s="260"/>
      <c r="N511" s="260">
        <f>N510</f>
        <v>12</v>
      </c>
      <c r="O511" s="260"/>
      <c r="P511" s="260"/>
      <c r="Q511" s="260"/>
      <c r="R511" s="260"/>
      <c r="S511" s="260"/>
      <c r="T511" s="260"/>
      <c r="U511" s="260"/>
      <c r="V511" s="260"/>
      <c r="W511" s="260"/>
      <c r="X511" s="260"/>
      <c r="Y511" s="368">
        <f>Y510</f>
        <v>0</v>
      </c>
      <c r="Z511" s="368">
        <f t="shared" ref="Z511:AK511" si="150">Z510</f>
        <v>0</v>
      </c>
      <c r="AA511" s="368">
        <f t="shared" si="150"/>
        <v>0</v>
      </c>
      <c r="AB511" s="368">
        <f t="shared" si="150"/>
        <v>0</v>
      </c>
      <c r="AC511" s="368">
        <f t="shared" si="150"/>
        <v>0</v>
      </c>
      <c r="AD511" s="368">
        <f t="shared" si="150"/>
        <v>0</v>
      </c>
      <c r="AE511" s="368">
        <f t="shared" si="150"/>
        <v>0</v>
      </c>
      <c r="AF511" s="368">
        <f t="shared" si="150"/>
        <v>0</v>
      </c>
      <c r="AG511" s="368">
        <f t="shared" si="150"/>
        <v>0</v>
      </c>
      <c r="AH511" s="368">
        <f t="shared" si="150"/>
        <v>0</v>
      </c>
      <c r="AI511" s="368">
        <f t="shared" si="150"/>
        <v>0</v>
      </c>
      <c r="AJ511" s="368">
        <f t="shared" si="150"/>
        <v>0</v>
      </c>
      <c r="AK511" s="368">
        <f t="shared" si="150"/>
        <v>0</v>
      </c>
      <c r="AL511" s="368">
        <f>AL510</f>
        <v>0</v>
      </c>
      <c r="AM511" s="262"/>
    </row>
    <row r="512" spans="1:39" ht="15" outlineLevel="1">
      <c r="B512" s="279"/>
      <c r="C512" s="289"/>
      <c r="D512" s="256"/>
      <c r="E512" s="256"/>
      <c r="F512" s="256"/>
      <c r="G512" s="256"/>
      <c r="H512" s="256"/>
      <c r="I512" s="256"/>
      <c r="J512" s="256"/>
      <c r="K512" s="256"/>
      <c r="L512" s="256"/>
      <c r="M512" s="256"/>
      <c r="N512" s="265"/>
      <c r="O512" s="256"/>
      <c r="P512" s="290"/>
      <c r="Q512" s="290"/>
      <c r="R512" s="290"/>
      <c r="S512" s="290"/>
      <c r="T512" s="290"/>
      <c r="U512" s="290"/>
      <c r="V512" s="290"/>
      <c r="W512" s="290"/>
      <c r="X512" s="290"/>
      <c r="Y512" s="266"/>
      <c r="Z512" s="266"/>
      <c r="AA512" s="266"/>
      <c r="AB512" s="266"/>
      <c r="AC512" s="266"/>
      <c r="AD512" s="266"/>
      <c r="AE512" s="266"/>
      <c r="AF512" s="266"/>
      <c r="AG512" s="266"/>
      <c r="AH512" s="266"/>
      <c r="AI512" s="266"/>
      <c r="AJ512" s="266"/>
      <c r="AK512" s="266"/>
      <c r="AL512" s="266"/>
      <c r="AM512" s="271"/>
    </row>
    <row r="513" spans="2:41" ht="15.75">
      <c r="B513" s="291" t="s">
        <v>260</v>
      </c>
      <c r="C513" s="293"/>
      <c r="D513" s="293">
        <f>SUM(D408:D511)</f>
        <v>3753322.8408099995</v>
      </c>
      <c r="E513" s="293"/>
      <c r="F513" s="293"/>
      <c r="G513" s="293"/>
      <c r="H513" s="293"/>
      <c r="I513" s="293"/>
      <c r="J513" s="293"/>
      <c r="K513" s="293"/>
      <c r="L513" s="293"/>
      <c r="M513" s="293"/>
      <c r="N513" s="293"/>
      <c r="O513" s="293">
        <f>SUM(O408:O511)</f>
        <v>966.93903685599992</v>
      </c>
      <c r="P513" s="293"/>
      <c r="Q513" s="293"/>
      <c r="R513" s="293"/>
      <c r="S513" s="293"/>
      <c r="T513" s="293"/>
      <c r="U513" s="293"/>
      <c r="V513" s="293"/>
      <c r="W513" s="293"/>
      <c r="X513" s="293"/>
      <c r="Y513" s="293">
        <f>IF(Y407="kWh",SUMPRODUCT(D408:D511,Y408:Y511))</f>
        <v>2155814.9978099996</v>
      </c>
      <c r="Z513" s="293">
        <f>IF(Z407="kWh",SUMPRODUCT(D408:D511,Z408:Z511))</f>
        <v>1100398.4889499999</v>
      </c>
      <c r="AA513" s="293">
        <f>IF(AA407="kW",SUMPRODUCT(N408:N511,O408:O511,AA408:AA511),SUMPRODUCT(D408:D511,AA408:AA511))</f>
        <v>880.40160000000003</v>
      </c>
      <c r="AB513" s="293">
        <f>IF(AB407="kW",SUMPRODUCT(N408:N511,O408:O511,AB408:AB511),SUMPRODUCT(D408:D511,AB408:AB511))</f>
        <v>0</v>
      </c>
      <c r="AC513" s="293">
        <f>IF(AC407="kW",SUMPRODUCT(N408:N511,O408:O511,AC408:AC511),SUMPRODUCT(D408:D511,AC408:AC511))</f>
        <v>0</v>
      </c>
      <c r="AD513" s="293">
        <f>IF(AD407="kW",SUMPRODUCT(N408:N511,O408:O511,AD408:AD511),SUMPRODUCT(D408:D511,AD408:AD511))</f>
        <v>0</v>
      </c>
      <c r="AE513" s="293">
        <f>IF(AE407="kW",SUMPRODUCT(N408:N511,O408:O511,AE408:AE511),SUMPRODUCT(D408:D511,AE408:AE511))</f>
        <v>0</v>
      </c>
      <c r="AF513" s="293">
        <f>IF(AF407="kW",SUMPRODUCT(N408:N511,O408:O511,AF408:AF511),SUMPRODUCT(D408:D511,AF408:AF511))</f>
        <v>0</v>
      </c>
      <c r="AG513" s="293">
        <f>IF(AG407="kW",SUMPRODUCT(N408:N511,O408:O511,AG408:AG511),SUMPRODUCT(D408:D511,AG408:AG511))</f>
        <v>0</v>
      </c>
      <c r="AH513" s="293">
        <f>IF(AH407="kW",SUMPRODUCT(N408:N511,O408:O511,AH408:AH511),SUMPRODUCT(D408:D511,AH408:AH511))</f>
        <v>0</v>
      </c>
      <c r="AI513" s="293">
        <f>IF(AI407="kW",SUMPRODUCT(N408:N511,O408:O511,AI408:AI511),SUMPRODUCT(D408:D511,AI408:AI511))</f>
        <v>0</v>
      </c>
      <c r="AJ513" s="293">
        <f>IF(AJ407="kW",SUMPRODUCT(N408:N511,O408:O511,AJ408:AJ511),SUMPRODUCT(D408:D511,AJ408:AJ511))</f>
        <v>0</v>
      </c>
      <c r="AK513" s="293">
        <f>IF(AK407="kW",SUMPRODUCT(N408:N511,O408:O511,AK408:AK511),SUMPRODUCT(D408:D511,AK408:AK511))</f>
        <v>0</v>
      </c>
      <c r="AL513" s="293">
        <f>IF(AL407="kW",SUMPRODUCT(N408:N511,O408:O511,AL408:AL511),SUMPRODUCT(D408:D511,AL408:AL511))</f>
        <v>0</v>
      </c>
      <c r="AM513" s="294"/>
    </row>
    <row r="514" spans="2:41" ht="15.75">
      <c r="B514" s="349" t="s">
        <v>261</v>
      </c>
      <c r="C514" s="350"/>
      <c r="D514" s="350"/>
      <c r="E514" s="350"/>
      <c r="F514" s="350"/>
      <c r="G514" s="350"/>
      <c r="H514" s="350"/>
      <c r="I514" s="350"/>
      <c r="J514" s="350"/>
      <c r="K514" s="350"/>
      <c r="L514" s="350"/>
      <c r="M514" s="350"/>
      <c r="N514" s="350"/>
      <c r="O514" s="350"/>
      <c r="P514" s="350"/>
      <c r="Q514" s="350"/>
      <c r="R514" s="350"/>
      <c r="S514" s="350"/>
      <c r="T514" s="350"/>
      <c r="U514" s="350"/>
      <c r="V514" s="350"/>
      <c r="W514" s="350"/>
      <c r="X514" s="350"/>
      <c r="Y514" s="292">
        <f>HLOOKUP(Y406,'2. LRAMVA Threshold'!$B$42:$Q$53,6,FALSE)</f>
        <v>4550758</v>
      </c>
      <c r="Z514" s="292">
        <f>HLOOKUP(Z406,'2. LRAMVA Threshold'!$B$42:$Q$53,6,FALSE)</f>
        <v>1365379</v>
      </c>
      <c r="AA514" s="292">
        <f>HLOOKUP(AA406,'2. LRAMVA Threshold'!$B$42:$Q$53,6,FALSE)</f>
        <v>8396</v>
      </c>
      <c r="AB514" s="292">
        <f>HLOOKUP(AB406,'2. LRAMVA Threshold'!$B$42:$Q$53,6,FALSE)</f>
        <v>11657</v>
      </c>
      <c r="AC514" s="292">
        <f>HLOOKUP(AC406,'2. LRAMVA Threshold'!$B$42:$Q$53,6,FALSE)</f>
        <v>10</v>
      </c>
      <c r="AD514" s="292">
        <f>HLOOKUP(AD406,'2. LRAMVA Threshold'!$B$42:$Q$53,6,FALSE)</f>
        <v>295</v>
      </c>
      <c r="AE514" s="292">
        <f>HLOOKUP(AE406,'2. LRAMVA Threshold'!$B$42:$Q$53,6,FALSE)</f>
        <v>0</v>
      </c>
      <c r="AF514" s="292">
        <f>HLOOKUP(AF406,'2. LRAMVA Threshold'!$B$42:$Q$53,6,FALSE)</f>
        <v>0</v>
      </c>
      <c r="AG514" s="292">
        <f>HLOOKUP(AG406,'2. LRAMVA Threshold'!$B$42:$Q$53,6,FALSE)</f>
        <v>0</v>
      </c>
      <c r="AH514" s="292">
        <f>HLOOKUP(AH406,'2. LRAMVA Threshold'!$B$42:$Q$53,6,FALSE)</f>
        <v>0</v>
      </c>
      <c r="AI514" s="292">
        <f>HLOOKUP(AI406,'2. LRAMVA Threshold'!$B$42:$Q$53,6,FALSE)</f>
        <v>0</v>
      </c>
      <c r="AJ514" s="292">
        <f>HLOOKUP(AJ406,'2. LRAMVA Threshold'!$B$42:$Q$53,6,FALSE)</f>
        <v>0</v>
      </c>
      <c r="AK514" s="292">
        <f>HLOOKUP(AK406,'2. LRAMVA Threshold'!$B$42:$Q$53,6,FALSE)</f>
        <v>0</v>
      </c>
      <c r="AL514" s="292">
        <f>HLOOKUP(AL406,'2. LRAMVA Threshold'!$B$42:$Q$53,6,FALSE)</f>
        <v>0</v>
      </c>
      <c r="AM514" s="351"/>
    </row>
    <row r="515" spans="2:41" ht="15">
      <c r="B515" s="352"/>
      <c r="C515" s="353"/>
      <c r="D515" s="354"/>
      <c r="E515" s="354"/>
      <c r="F515" s="354"/>
      <c r="G515" s="354"/>
      <c r="H515" s="354"/>
      <c r="I515" s="354"/>
      <c r="J515" s="354"/>
      <c r="K515" s="354"/>
      <c r="L515" s="354"/>
      <c r="M515" s="354"/>
      <c r="N515" s="354"/>
      <c r="O515" s="355"/>
      <c r="P515" s="354"/>
      <c r="Q515" s="354"/>
      <c r="R515" s="354"/>
      <c r="S515" s="356"/>
      <c r="T515" s="356"/>
      <c r="U515" s="356"/>
      <c r="V515" s="356"/>
      <c r="W515" s="354"/>
      <c r="X515" s="354"/>
      <c r="Y515" s="357"/>
      <c r="Z515" s="357"/>
      <c r="AA515" s="357"/>
      <c r="AB515" s="357"/>
      <c r="AC515" s="357"/>
      <c r="AD515" s="357"/>
      <c r="AE515" s="357"/>
      <c r="AF515" s="357"/>
      <c r="AG515" s="357"/>
      <c r="AH515" s="357"/>
      <c r="AI515" s="357"/>
      <c r="AJ515" s="357"/>
      <c r="AK515" s="357"/>
      <c r="AL515" s="357"/>
      <c r="AM515" s="358"/>
    </row>
    <row r="516" spans="2:41" ht="15">
      <c r="B516" s="288" t="s">
        <v>167</v>
      </c>
      <c r="C516" s="301"/>
      <c r="D516" s="301"/>
      <c r="E516" s="335"/>
      <c r="F516" s="335"/>
      <c r="G516" s="335"/>
      <c r="H516" s="335"/>
      <c r="I516" s="335"/>
      <c r="J516" s="335"/>
      <c r="K516" s="335"/>
      <c r="L516" s="335"/>
      <c r="M516" s="335"/>
      <c r="N516" s="335"/>
      <c r="O516" s="256"/>
      <c r="P516" s="303"/>
      <c r="Q516" s="303"/>
      <c r="R516" s="303"/>
      <c r="S516" s="302"/>
      <c r="T516" s="302"/>
      <c r="U516" s="302"/>
      <c r="V516" s="302"/>
      <c r="W516" s="303"/>
      <c r="X516" s="303"/>
      <c r="Y516" s="304">
        <f>HLOOKUP(Y$20,'3.  Distribution Rates'!$C$122:$P$133,6,FALSE)</f>
        <v>0</v>
      </c>
      <c r="Z516" s="304">
        <f>HLOOKUP(Z$20,'3.  Distribution Rates'!$C$122:$P$133,6,FALSE)</f>
        <v>0</v>
      </c>
      <c r="AA516" s="304">
        <f>HLOOKUP(AA$20,'3.  Distribution Rates'!$C$122:$P$133,6,FALSE)</f>
        <v>0</v>
      </c>
      <c r="AB516" s="304">
        <f>HLOOKUP(AB$20,'3.  Distribution Rates'!$C$122:$P$133,6,FALSE)</f>
        <v>0</v>
      </c>
      <c r="AC516" s="304">
        <f>HLOOKUP(AC$20,'3.  Distribution Rates'!$C$122:$P$133,6,FALSE)</f>
        <v>0</v>
      </c>
      <c r="AD516" s="304">
        <f>HLOOKUP(AD$20,'3.  Distribution Rates'!$C$122:$P$133,6,FALSE)</f>
        <v>0</v>
      </c>
      <c r="AE516" s="304">
        <f>HLOOKUP(AE$20,'3.  Distribution Rates'!$C$122:$P$133,6,FALSE)</f>
        <v>0</v>
      </c>
      <c r="AF516" s="304">
        <f>HLOOKUP(AF$20,'3.  Distribution Rates'!$C$122:$P$133,6,FALSE)</f>
        <v>0</v>
      </c>
      <c r="AG516" s="304">
        <f>HLOOKUP(AG$20,'3.  Distribution Rates'!$C$122:$P$133,6,FALSE)</f>
        <v>0</v>
      </c>
      <c r="AH516" s="304">
        <f>HLOOKUP(AH$20,'3.  Distribution Rates'!$C$122:$P$133,6,FALSE)</f>
        <v>0</v>
      </c>
      <c r="AI516" s="304">
        <f>HLOOKUP(AI$20,'3.  Distribution Rates'!$C$122:$P$133,6,FALSE)</f>
        <v>0</v>
      </c>
      <c r="AJ516" s="304">
        <f>HLOOKUP(AJ$20,'3.  Distribution Rates'!$C$122:$P$133,6,FALSE)</f>
        <v>0</v>
      </c>
      <c r="AK516" s="304">
        <f>HLOOKUP(AK$20,'3.  Distribution Rates'!$C$122:$P$133,6,FALSE)</f>
        <v>0</v>
      </c>
      <c r="AL516" s="304">
        <f>HLOOKUP(AL$20,'3.  Distribution Rates'!$C$122:$P$133,6,FALSE)</f>
        <v>0</v>
      </c>
      <c r="AM516" s="359"/>
    </row>
    <row r="517" spans="2:41" ht="15">
      <c r="B517" s="288" t="s">
        <v>159</v>
      </c>
      <c r="C517" s="306"/>
      <c r="D517" s="248"/>
      <c r="E517" s="245"/>
      <c r="F517" s="245"/>
      <c r="G517" s="245"/>
      <c r="H517" s="245"/>
      <c r="I517" s="245"/>
      <c r="J517" s="245"/>
      <c r="K517" s="245"/>
      <c r="L517" s="245"/>
      <c r="M517" s="245"/>
      <c r="N517" s="245"/>
      <c r="O517" s="256"/>
      <c r="P517" s="245"/>
      <c r="Q517" s="245"/>
      <c r="R517" s="245"/>
      <c r="S517" s="248"/>
      <c r="T517" s="248"/>
      <c r="U517" s="248"/>
      <c r="V517" s="248"/>
      <c r="W517" s="245"/>
      <c r="X517" s="245"/>
      <c r="Y517" s="337">
        <f>Y137*Y516</f>
        <v>0</v>
      </c>
      <c r="Z517" s="337">
        <f t="shared" ref="Z517:AL517" si="151">Z137*Z516</f>
        <v>0</v>
      </c>
      <c r="AA517" s="337">
        <f t="shared" si="151"/>
        <v>0</v>
      </c>
      <c r="AB517" s="337">
        <f t="shared" si="151"/>
        <v>0</v>
      </c>
      <c r="AC517" s="337">
        <f t="shared" si="151"/>
        <v>0</v>
      </c>
      <c r="AD517" s="337">
        <f t="shared" si="151"/>
        <v>0</v>
      </c>
      <c r="AE517" s="337">
        <f t="shared" si="151"/>
        <v>0</v>
      </c>
      <c r="AF517" s="337">
        <f t="shared" si="151"/>
        <v>0</v>
      </c>
      <c r="AG517" s="337">
        <f t="shared" si="151"/>
        <v>0</v>
      </c>
      <c r="AH517" s="337">
        <f t="shared" si="151"/>
        <v>0</v>
      </c>
      <c r="AI517" s="337">
        <f t="shared" si="151"/>
        <v>0</v>
      </c>
      <c r="AJ517" s="337">
        <f t="shared" si="151"/>
        <v>0</v>
      </c>
      <c r="AK517" s="337">
        <f t="shared" si="151"/>
        <v>0</v>
      </c>
      <c r="AL517" s="337">
        <f t="shared" si="151"/>
        <v>0</v>
      </c>
      <c r="AM517" s="551">
        <f>SUM(Y517:AL517)</f>
        <v>0</v>
      </c>
      <c r="AO517" s="248"/>
    </row>
    <row r="518" spans="2:41" ht="15">
      <c r="B518" s="288" t="s">
        <v>160</v>
      </c>
      <c r="C518" s="306"/>
      <c r="D518" s="248"/>
      <c r="E518" s="245"/>
      <c r="F518" s="245"/>
      <c r="G518" s="245"/>
      <c r="H518" s="245"/>
      <c r="I518" s="245"/>
      <c r="J518" s="245"/>
      <c r="K518" s="245"/>
      <c r="L518" s="245"/>
      <c r="M518" s="245"/>
      <c r="N518" s="245"/>
      <c r="O518" s="256"/>
      <c r="P518" s="245"/>
      <c r="Q518" s="245"/>
      <c r="R518" s="245"/>
      <c r="S518" s="248"/>
      <c r="T518" s="248"/>
      <c r="U518" s="248"/>
      <c r="V518" s="248"/>
      <c r="W518" s="245"/>
      <c r="X518" s="245"/>
      <c r="Y518" s="337">
        <f>Y266*Y516</f>
        <v>0</v>
      </c>
      <c r="Z518" s="337">
        <f t="shared" ref="Z518:AL518" si="152">Z266*Z516</f>
        <v>0</v>
      </c>
      <c r="AA518" s="337">
        <f t="shared" si="152"/>
        <v>0</v>
      </c>
      <c r="AB518" s="337">
        <f t="shared" si="152"/>
        <v>0</v>
      </c>
      <c r="AC518" s="337">
        <f t="shared" si="152"/>
        <v>0</v>
      </c>
      <c r="AD518" s="337">
        <f t="shared" si="152"/>
        <v>0</v>
      </c>
      <c r="AE518" s="337">
        <f t="shared" si="152"/>
        <v>0</v>
      </c>
      <c r="AF518" s="337">
        <f t="shared" si="152"/>
        <v>0</v>
      </c>
      <c r="AG518" s="337">
        <f t="shared" si="152"/>
        <v>0</v>
      </c>
      <c r="AH518" s="337">
        <f t="shared" si="152"/>
        <v>0</v>
      </c>
      <c r="AI518" s="337">
        <f t="shared" si="152"/>
        <v>0</v>
      </c>
      <c r="AJ518" s="337">
        <f t="shared" si="152"/>
        <v>0</v>
      </c>
      <c r="AK518" s="337">
        <f t="shared" si="152"/>
        <v>0</v>
      </c>
      <c r="AL518" s="337">
        <f t="shared" si="152"/>
        <v>0</v>
      </c>
      <c r="AM518" s="551">
        <f>SUM(Y518:AL518)</f>
        <v>0</v>
      </c>
    </row>
    <row r="519" spans="2:41" ht="15">
      <c r="B519" s="288" t="s">
        <v>161</v>
      </c>
      <c r="C519" s="306"/>
      <c r="D519" s="248"/>
      <c r="E519" s="245"/>
      <c r="F519" s="245"/>
      <c r="G519" s="245"/>
      <c r="H519" s="245"/>
      <c r="I519" s="245"/>
      <c r="J519" s="245"/>
      <c r="K519" s="245"/>
      <c r="L519" s="245"/>
      <c r="M519" s="245"/>
      <c r="N519" s="245"/>
      <c r="O519" s="256"/>
      <c r="P519" s="245"/>
      <c r="Q519" s="245"/>
      <c r="R519" s="245"/>
      <c r="S519" s="248"/>
      <c r="T519" s="248"/>
      <c r="U519" s="248"/>
      <c r="V519" s="248"/>
      <c r="W519" s="245"/>
      <c r="X519" s="245"/>
      <c r="Y519" s="337">
        <f>Y395*Y516</f>
        <v>0</v>
      </c>
      <c r="Z519" s="337">
        <f t="shared" ref="Z519:AL519" si="153">Z395*Z516</f>
        <v>0</v>
      </c>
      <c r="AA519" s="337">
        <f t="shared" si="153"/>
        <v>0</v>
      </c>
      <c r="AB519" s="337">
        <f t="shared" si="153"/>
        <v>0</v>
      </c>
      <c r="AC519" s="337">
        <f t="shared" si="153"/>
        <v>0</v>
      </c>
      <c r="AD519" s="337">
        <f t="shared" si="153"/>
        <v>0</v>
      </c>
      <c r="AE519" s="337">
        <f t="shared" si="153"/>
        <v>0</v>
      </c>
      <c r="AF519" s="337">
        <f t="shared" si="153"/>
        <v>0</v>
      </c>
      <c r="AG519" s="337">
        <f t="shared" si="153"/>
        <v>0</v>
      </c>
      <c r="AH519" s="337">
        <f t="shared" si="153"/>
        <v>0</v>
      </c>
      <c r="AI519" s="337">
        <f t="shared" si="153"/>
        <v>0</v>
      </c>
      <c r="AJ519" s="337">
        <f t="shared" si="153"/>
        <v>0</v>
      </c>
      <c r="AK519" s="337">
        <f t="shared" si="153"/>
        <v>0</v>
      </c>
      <c r="AL519" s="337">
        <f t="shared" si="153"/>
        <v>0</v>
      </c>
      <c r="AM519" s="551">
        <f>SUM(Y519:AL519)</f>
        <v>0</v>
      </c>
    </row>
    <row r="520" spans="2:41" ht="15">
      <c r="B520" s="288" t="s">
        <v>162</v>
      </c>
      <c r="C520" s="306"/>
      <c r="D520" s="248"/>
      <c r="E520" s="245"/>
      <c r="F520" s="245"/>
      <c r="G520" s="245"/>
      <c r="H520" s="245"/>
      <c r="I520" s="245"/>
      <c r="J520" s="245"/>
      <c r="K520" s="245"/>
      <c r="L520" s="245"/>
      <c r="M520" s="245"/>
      <c r="N520" s="245"/>
      <c r="O520" s="256"/>
      <c r="P520" s="245"/>
      <c r="Q520" s="245"/>
      <c r="R520" s="245"/>
      <c r="S520" s="248"/>
      <c r="T520" s="248"/>
      <c r="U520" s="248"/>
      <c r="V520" s="248"/>
      <c r="W520" s="245"/>
      <c r="X520" s="245"/>
      <c r="Y520" s="337">
        <f>Y513*Y516</f>
        <v>0</v>
      </c>
      <c r="Z520" s="337">
        <f t="shared" ref="Z520:AK520" si="154">Z513*Z516</f>
        <v>0</v>
      </c>
      <c r="AA520" s="337">
        <f t="shared" si="154"/>
        <v>0</v>
      </c>
      <c r="AB520" s="337">
        <f t="shared" si="154"/>
        <v>0</v>
      </c>
      <c r="AC520" s="337">
        <f t="shared" si="154"/>
        <v>0</v>
      </c>
      <c r="AD520" s="337">
        <f t="shared" si="154"/>
        <v>0</v>
      </c>
      <c r="AE520" s="337">
        <f t="shared" si="154"/>
        <v>0</v>
      </c>
      <c r="AF520" s="337">
        <f t="shared" si="154"/>
        <v>0</v>
      </c>
      <c r="AG520" s="337">
        <f t="shared" si="154"/>
        <v>0</v>
      </c>
      <c r="AH520" s="337">
        <f t="shared" si="154"/>
        <v>0</v>
      </c>
      <c r="AI520" s="337">
        <f>AI513*AI516</f>
        <v>0</v>
      </c>
      <c r="AJ520" s="337">
        <f t="shared" si="154"/>
        <v>0</v>
      </c>
      <c r="AK520" s="337">
        <f t="shared" si="154"/>
        <v>0</v>
      </c>
      <c r="AL520" s="337">
        <f>AL513*AL516</f>
        <v>0</v>
      </c>
      <c r="AM520" s="551">
        <f>SUM(Y520:AL520)</f>
        <v>0</v>
      </c>
    </row>
    <row r="521" spans="2:41" ht="15.75">
      <c r="B521" s="310" t="s">
        <v>262</v>
      </c>
      <c r="C521" s="306"/>
      <c r="D521" s="268"/>
      <c r="E521" s="298"/>
      <c r="F521" s="298"/>
      <c r="G521" s="298"/>
      <c r="H521" s="298"/>
      <c r="I521" s="298"/>
      <c r="J521" s="298"/>
      <c r="K521" s="298"/>
      <c r="L521" s="298"/>
      <c r="M521" s="298"/>
      <c r="N521" s="298"/>
      <c r="O521" s="265"/>
      <c r="P521" s="298"/>
      <c r="Q521" s="298"/>
      <c r="R521" s="298"/>
      <c r="S521" s="268"/>
      <c r="T521" s="268"/>
      <c r="U521" s="268"/>
      <c r="V521" s="268"/>
      <c r="W521" s="298"/>
      <c r="X521" s="298"/>
      <c r="Y521" s="307">
        <f>SUM(Y517:Y520)</f>
        <v>0</v>
      </c>
      <c r="Z521" s="307">
        <f t="shared" ref="Z521:AK521" si="155">SUM(Z517:Z520)</f>
        <v>0</v>
      </c>
      <c r="AA521" s="307">
        <f t="shared" si="155"/>
        <v>0</v>
      </c>
      <c r="AB521" s="307">
        <f t="shared" si="155"/>
        <v>0</v>
      </c>
      <c r="AC521" s="307">
        <f t="shared" si="155"/>
        <v>0</v>
      </c>
      <c r="AD521" s="307">
        <f t="shared" si="155"/>
        <v>0</v>
      </c>
      <c r="AE521" s="307">
        <f t="shared" si="155"/>
        <v>0</v>
      </c>
      <c r="AF521" s="307">
        <f t="shared" si="155"/>
        <v>0</v>
      </c>
      <c r="AG521" s="307">
        <f t="shared" si="155"/>
        <v>0</v>
      </c>
      <c r="AH521" s="307">
        <f t="shared" si="155"/>
        <v>0</v>
      </c>
      <c r="AI521" s="307">
        <f t="shared" si="155"/>
        <v>0</v>
      </c>
      <c r="AJ521" s="307">
        <f t="shared" si="155"/>
        <v>0</v>
      </c>
      <c r="AK521" s="307">
        <f t="shared" si="155"/>
        <v>0</v>
      </c>
      <c r="AL521" s="307">
        <f>SUM(AL517:AL520)</f>
        <v>0</v>
      </c>
      <c r="AM521" s="365">
        <f>SUM(AM517:AM520)</f>
        <v>0</v>
      </c>
    </row>
    <row r="522" spans="2:41" ht="15.75">
      <c r="B522" s="310" t="s">
        <v>263</v>
      </c>
      <c r="C522" s="306"/>
      <c r="D522" s="311"/>
      <c r="E522" s="298"/>
      <c r="F522" s="298"/>
      <c r="G522" s="298"/>
      <c r="H522" s="298"/>
      <c r="I522" s="298"/>
      <c r="J522" s="298"/>
      <c r="K522" s="298"/>
      <c r="L522" s="298"/>
      <c r="M522" s="298"/>
      <c r="N522" s="298"/>
      <c r="O522" s="265"/>
      <c r="P522" s="298"/>
      <c r="Q522" s="298"/>
      <c r="R522" s="298"/>
      <c r="S522" s="268"/>
      <c r="T522" s="268"/>
      <c r="U522" s="268"/>
      <c r="V522" s="268"/>
      <c r="W522" s="298"/>
      <c r="X522" s="298"/>
      <c r="Y522" s="308">
        <f>Y514*Y516</f>
        <v>0</v>
      </c>
      <c r="Z522" s="308">
        <f t="shared" ref="Z522:AJ522" si="156">Z514*Z516</f>
        <v>0</v>
      </c>
      <c r="AA522" s="308">
        <f>AA514*AA516</f>
        <v>0</v>
      </c>
      <c r="AB522" s="308">
        <f t="shared" si="156"/>
        <v>0</v>
      </c>
      <c r="AC522" s="308">
        <f t="shared" si="156"/>
        <v>0</v>
      </c>
      <c r="AD522" s="308">
        <f>AD514*AD516</f>
        <v>0</v>
      </c>
      <c r="AE522" s="308">
        <f t="shared" si="156"/>
        <v>0</v>
      </c>
      <c r="AF522" s="308">
        <f t="shared" si="156"/>
        <v>0</v>
      </c>
      <c r="AG522" s="308">
        <f t="shared" si="156"/>
        <v>0</v>
      </c>
      <c r="AH522" s="308">
        <f t="shared" si="156"/>
        <v>0</v>
      </c>
      <c r="AI522" s="308">
        <f t="shared" si="156"/>
        <v>0</v>
      </c>
      <c r="AJ522" s="308">
        <f t="shared" si="156"/>
        <v>0</v>
      </c>
      <c r="AK522" s="308">
        <f>AK514*AK516</f>
        <v>0</v>
      </c>
      <c r="AL522" s="308">
        <f>AL514*AL516</f>
        <v>0</v>
      </c>
      <c r="AM522" s="365">
        <f>SUM(Y522:AL522)</f>
        <v>0</v>
      </c>
    </row>
    <row r="523" spans="2:41" ht="15.75">
      <c r="B523" s="310" t="s">
        <v>265</v>
      </c>
      <c r="C523" s="306"/>
      <c r="D523" s="311"/>
      <c r="E523" s="298"/>
      <c r="F523" s="298"/>
      <c r="G523" s="298"/>
      <c r="H523" s="298"/>
      <c r="I523" s="298"/>
      <c r="J523" s="298"/>
      <c r="K523" s="298"/>
      <c r="L523" s="298"/>
      <c r="M523" s="298"/>
      <c r="N523" s="298"/>
      <c r="O523" s="265"/>
      <c r="P523" s="298"/>
      <c r="Q523" s="298"/>
      <c r="R523" s="298"/>
      <c r="S523" s="311"/>
      <c r="T523" s="311"/>
      <c r="U523" s="311"/>
      <c r="V523" s="311"/>
      <c r="W523" s="298"/>
      <c r="X523" s="298"/>
      <c r="Y523" s="312"/>
      <c r="Z523" s="312"/>
      <c r="AA523" s="312"/>
      <c r="AB523" s="312"/>
      <c r="AC523" s="312"/>
      <c r="AD523" s="312"/>
      <c r="AE523" s="312"/>
      <c r="AF523" s="312"/>
      <c r="AG523" s="312"/>
      <c r="AH523" s="312"/>
      <c r="AI523" s="312"/>
      <c r="AJ523" s="312"/>
      <c r="AK523" s="312"/>
      <c r="AL523" s="312"/>
      <c r="AM523" s="365">
        <f>AM521-AM522</f>
        <v>0</v>
      </c>
    </row>
    <row r="524" spans="2:41" ht="15.75">
      <c r="B524" s="310"/>
      <c r="C524" s="306"/>
      <c r="D524" s="311"/>
      <c r="E524" s="298"/>
      <c r="F524" s="298"/>
      <c r="G524" s="298"/>
      <c r="H524" s="298"/>
      <c r="I524" s="298"/>
      <c r="J524" s="298"/>
      <c r="K524" s="298"/>
      <c r="L524" s="298"/>
      <c r="M524" s="298"/>
      <c r="N524" s="298"/>
      <c r="O524" s="265"/>
      <c r="P524" s="298"/>
      <c r="Q524" s="298"/>
      <c r="R524" s="298"/>
      <c r="S524" s="311"/>
      <c r="T524" s="311"/>
      <c r="U524" s="311"/>
      <c r="V524" s="311"/>
      <c r="W524" s="298"/>
      <c r="X524" s="298"/>
      <c r="Y524" s="312"/>
      <c r="Z524" s="312"/>
      <c r="AA524" s="312"/>
      <c r="AB524" s="312"/>
      <c r="AC524" s="312"/>
      <c r="AD524" s="312"/>
      <c r="AE524" s="312"/>
      <c r="AF524" s="312"/>
      <c r="AG524" s="312"/>
      <c r="AH524" s="312"/>
      <c r="AI524" s="312"/>
      <c r="AJ524" s="312"/>
      <c r="AK524" s="312"/>
      <c r="AL524" s="312"/>
      <c r="AM524" s="365"/>
    </row>
    <row r="525" spans="2:41" ht="15.75">
      <c r="B525" s="310"/>
      <c r="C525" s="306"/>
      <c r="D525" s="311"/>
      <c r="E525" s="298"/>
      <c r="F525" s="298"/>
      <c r="G525" s="298"/>
      <c r="H525" s="298"/>
      <c r="I525" s="298"/>
      <c r="J525" s="298"/>
      <c r="K525" s="298"/>
      <c r="L525" s="298"/>
      <c r="M525" s="298"/>
      <c r="N525" s="298"/>
      <c r="O525" s="265"/>
      <c r="P525" s="298"/>
      <c r="Q525" s="298"/>
      <c r="R525" s="298"/>
      <c r="S525" s="311"/>
      <c r="T525" s="311"/>
      <c r="U525" s="311"/>
      <c r="V525" s="311"/>
      <c r="W525" s="298"/>
      <c r="X525" s="298"/>
      <c r="Y525" s="312"/>
      <c r="Z525" s="312"/>
      <c r="AA525" s="312"/>
      <c r="AB525" s="312"/>
      <c r="AC525" s="312"/>
      <c r="AD525" s="312"/>
      <c r="AE525" s="312"/>
      <c r="AF525" s="312"/>
      <c r="AG525" s="312"/>
      <c r="AH525" s="312"/>
      <c r="AI525" s="312"/>
      <c r="AJ525" s="312"/>
      <c r="AK525" s="312"/>
      <c r="AL525" s="312"/>
      <c r="AM525" s="366"/>
    </row>
    <row r="526" spans="2:41" ht="15">
      <c r="B526" s="288" t="s">
        <v>201</v>
      </c>
      <c r="C526" s="311"/>
      <c r="D526" s="311"/>
      <c r="E526" s="298"/>
      <c r="F526" s="298"/>
      <c r="G526" s="298"/>
      <c r="H526" s="298"/>
      <c r="I526" s="298"/>
      <c r="J526" s="298"/>
      <c r="K526" s="298"/>
      <c r="L526" s="298"/>
      <c r="M526" s="298"/>
      <c r="N526" s="298"/>
      <c r="O526" s="265"/>
      <c r="P526" s="298"/>
      <c r="Q526" s="298"/>
      <c r="R526" s="298"/>
      <c r="S526" s="311"/>
      <c r="T526" s="306"/>
      <c r="U526" s="311"/>
      <c r="V526" s="311"/>
      <c r="W526" s="298"/>
      <c r="X526" s="298"/>
      <c r="Y526" s="256">
        <f>SUMPRODUCT(E408:E511,Y408:Y511)</f>
        <v>1761567.7038341276</v>
      </c>
      <c r="Z526" s="256">
        <f>SUMPRODUCT(E408:E511,Z408:Z511)</f>
        <v>1072083.6593199999</v>
      </c>
      <c r="AA526" s="256">
        <f>IF(AA407="kW",SUMPRODUCT(N408:N511,P408:P511,AA408:AA511),SUMPRODUCT(E408:E511,AA408:AA511))</f>
        <v>880.40977782599998</v>
      </c>
      <c r="AB526" s="256">
        <f>IF(AB407="kW",SUMPRODUCT(N408:N511,P408:P511,AB408:AB511),SUMPRODUCT(E408:E511,AB408:AB511))</f>
        <v>0</v>
      </c>
      <c r="AC526" s="256">
        <f>IF(AC407="kW",SUMPRODUCT(N408:N511,P408:P511,AC408:AC511),SUMPRODUCT(E408:E511,AC408:AC511))</f>
        <v>0</v>
      </c>
      <c r="AD526" s="256">
        <f>IF(AD407="kW",SUMPRODUCT(N408:N511,P408:P511,AD408:AD511),SUMPRODUCT(E408:E511, AD408:AD511))</f>
        <v>0</v>
      </c>
      <c r="AE526" s="256">
        <f>IF(AE407="kW",SUMPRODUCT(N408:N511,P408:P511,AE408:AE511),SUMPRODUCT(E408:E511,AE408:AE511))</f>
        <v>0</v>
      </c>
      <c r="AF526" s="256">
        <f>IF(AF407="kW",SUMPRODUCT(N408:N511,P408:P511,AF408:AF511),SUMPRODUCT(E408:E511,AF408:AF511))</f>
        <v>0</v>
      </c>
      <c r="AG526" s="256">
        <f>IF(AG407="kW",SUMPRODUCT(N408:N511,P408:P511,AG408:AG511),SUMPRODUCT(E408:E511,AG408:AG511))</f>
        <v>0</v>
      </c>
      <c r="AH526" s="256">
        <f>IF(AH407="kW",SUMPRODUCT(N408:N511,P408:P511,AH408:AH511),SUMPRODUCT(E408:E511,AH408:AH511))</f>
        <v>0</v>
      </c>
      <c r="AI526" s="256">
        <f>IF(AI407="kW",SUMPRODUCT(N408:N511,P408:P511,AI408:AI511),SUMPRODUCT(E408:E511,AI408:AI511))</f>
        <v>0</v>
      </c>
      <c r="AJ526" s="256">
        <f>IF(AJ407="kW",SUMPRODUCT(N408:N511,P408:P511,AJ408:AJ511),SUMPRODUCT(E408:E511,AJ408:AJ511))</f>
        <v>0</v>
      </c>
      <c r="AK526" s="256">
        <f>IF(AK407="kW",SUMPRODUCT(N408:N511,P408:P511,AK408:AK511),SUMPRODUCT(E408:E511,AK408:AK511))</f>
        <v>0</v>
      </c>
      <c r="AL526" s="256">
        <f>IF(AL407="kW",SUMPRODUCT(N408:N511,P408:P511,AL408:AL511),SUMPRODUCT(E408:E511,AL408:AL511))</f>
        <v>0</v>
      </c>
      <c r="AM526" s="314"/>
    </row>
    <row r="527" spans="2:41" ht="15">
      <c r="B527" s="288" t="s">
        <v>202</v>
      </c>
      <c r="C527" s="316"/>
      <c r="D527" s="245"/>
      <c r="E527" s="245"/>
      <c r="F527" s="245"/>
      <c r="G527" s="245"/>
      <c r="H527" s="245"/>
      <c r="I527" s="245"/>
      <c r="J527" s="245"/>
      <c r="K527" s="245"/>
      <c r="L527" s="245"/>
      <c r="M527" s="245"/>
      <c r="N527" s="245"/>
      <c r="O527" s="317"/>
      <c r="P527" s="245"/>
      <c r="Q527" s="245"/>
      <c r="R527" s="245"/>
      <c r="S527" s="269"/>
      <c r="T527" s="248"/>
      <c r="U527" s="248"/>
      <c r="V527" s="245"/>
      <c r="W527" s="245"/>
      <c r="X527" s="248"/>
      <c r="Y527" s="256">
        <f>SUMPRODUCT(F408:F511,Y408:Y511)</f>
        <v>1665733.9269341277</v>
      </c>
      <c r="Z527" s="256">
        <f>SUMPRODUCT(F408:F511,Z408:Z511)</f>
        <v>1019150.06972</v>
      </c>
      <c r="AA527" s="256">
        <f>IF(AA407="kW",SUMPRODUCT(N408:N511,Q408:Q511,AA408:AA511),SUMPRODUCT(F408:F511,AA408:AA511))</f>
        <v>880.40977782599998</v>
      </c>
      <c r="AB527" s="256">
        <f>IF(AB407="kW",SUMPRODUCT(N408:N511,Q408:Q511,AB408:AB511),SUMPRODUCT(F408:F511,AB408:AB511))</f>
        <v>0</v>
      </c>
      <c r="AC527" s="256">
        <f>IF(AC407="kW",SUMPRODUCT(N408:N511,Q408:Q511,AC408:AC511),SUMPRODUCT(F408:F511, AC408:AC511))</f>
        <v>0</v>
      </c>
      <c r="AD527" s="256">
        <f>IF(AD407="kW",SUMPRODUCT(N408:N511,Q408:Q511,AD408:AD511),SUMPRODUCT(F408:F511, AD408:AD511))</f>
        <v>0</v>
      </c>
      <c r="AE527" s="256">
        <f>IF(AE407="kW",SUMPRODUCT(N408:N511,Q408:Q511,AE408:AE511),SUMPRODUCT(F408:F511,AE408:AE511))</f>
        <v>0</v>
      </c>
      <c r="AF527" s="256">
        <f>IF(AF407="kW",SUMPRODUCT(N408:N511,Q408:Q511,AF408:AF511),SUMPRODUCT(F408:F511,AF408:AF511))</f>
        <v>0</v>
      </c>
      <c r="AG527" s="256">
        <f>IF(AG407="kW",SUMPRODUCT(N408:N511,Q408:Q511,AG408:AG511),SUMPRODUCT(F408:F511,AG408:AG511))</f>
        <v>0</v>
      </c>
      <c r="AH527" s="256">
        <f>IF(AH407="kW",SUMPRODUCT(N408:N511,Q408:Q511,AH408:AH511),SUMPRODUCT(F408:F511,AH408:AH511))</f>
        <v>0</v>
      </c>
      <c r="AI527" s="256">
        <f>IF(AI407="kW",SUMPRODUCT(N408:N511,Q408:Q511,AI408:AI511),SUMPRODUCT(F408:F511,AI408:AI511))</f>
        <v>0</v>
      </c>
      <c r="AJ527" s="256">
        <f>IF(AJ407="kW",SUMPRODUCT(N408:N511,Q408:Q511,AJ408:AJ511),SUMPRODUCT(F408:F511,AJ408:AJ511))</f>
        <v>0</v>
      </c>
      <c r="AK527" s="256">
        <f>IF(AK407="kW",SUMPRODUCT(N408:N511,Q408:Q511,AK408:AK511),SUMPRODUCT(F408:F511,AK408:AK511))</f>
        <v>0</v>
      </c>
      <c r="AL527" s="256">
        <f>IF(AL407="kW",SUMPRODUCT(N408:N511,Q408:Q511,AL408:AL511),SUMPRODUCT(F408:F511,AL408:AL511))</f>
        <v>0</v>
      </c>
      <c r="AM527" s="300"/>
    </row>
    <row r="528" spans="2:41" ht="15">
      <c r="B528" s="288" t="s">
        <v>203</v>
      </c>
      <c r="C528" s="316"/>
      <c r="D528" s="245"/>
      <c r="E528" s="245"/>
      <c r="F528" s="245"/>
      <c r="G528" s="245"/>
      <c r="H528" s="245"/>
      <c r="I528" s="245"/>
      <c r="J528" s="245"/>
      <c r="K528" s="245"/>
      <c r="L528" s="245"/>
      <c r="M528" s="245"/>
      <c r="N528" s="245"/>
      <c r="O528" s="317"/>
      <c r="P528" s="245"/>
      <c r="Q528" s="245"/>
      <c r="R528" s="245"/>
      <c r="S528" s="269"/>
      <c r="T528" s="248"/>
      <c r="U528" s="248"/>
      <c r="V528" s="245"/>
      <c r="W528" s="245"/>
      <c r="X528" s="248"/>
      <c r="Y528" s="256">
        <f>SUMPRODUCT(G408:G511,Y408:Y511)</f>
        <v>1660740.2406341278</v>
      </c>
      <c r="Z528" s="256">
        <f>SUMPRODUCT(G408:G511,Z408:Z511)</f>
        <v>736799.33666999999</v>
      </c>
      <c r="AA528" s="256">
        <f>IF(AA407="kW",SUMPRODUCT(N408:N511,R408:R511,AA408:AA511),SUMPRODUCT(G408:G511,AA408:AA511))</f>
        <v>863.98040322600013</v>
      </c>
      <c r="AB528" s="256">
        <f>IF(AB407="kW",SUMPRODUCT(N408:N511,R408:R511,AB408:AB511),SUMPRODUCT(G408:G511,AB408:AB511))</f>
        <v>0</v>
      </c>
      <c r="AC528" s="256">
        <f>IF(AC407="kW",SUMPRODUCT(N408:N511,R408:R511,AC408:AC511),SUMPRODUCT(G408:G511, AC408:AC511))</f>
        <v>0</v>
      </c>
      <c r="AD528" s="256">
        <f>IF(AD407="kW",SUMPRODUCT(N408:N511,R408:R511,AD408:AD511),SUMPRODUCT(G408:G511, AD408:AD511))</f>
        <v>0</v>
      </c>
      <c r="AE528" s="256">
        <f>IF(AE407="kW",SUMPRODUCT(N408:N511,R408:R511,AE408:AE511),SUMPRODUCT(G408:G511,AE408:AE511))</f>
        <v>0</v>
      </c>
      <c r="AF528" s="256">
        <f>IF(AF407="kW",SUMPRODUCT(N408:N511,R408:R511,AF408:AF511),SUMPRODUCT(G408:G511,AF408:AF511))</f>
        <v>0</v>
      </c>
      <c r="AG528" s="256">
        <f>IF(AG407="kW",SUMPRODUCT(N408:N511,R408:R511,AG408:AG511),SUMPRODUCT(G408:G511,AG408:AG511))</f>
        <v>0</v>
      </c>
      <c r="AH528" s="256">
        <f>IF(AH407="kW",SUMPRODUCT(N408:N511,R408:R511,AH408:AH511),SUMPRODUCT(G408:G511,AH408:AH511))</f>
        <v>0</v>
      </c>
      <c r="AI528" s="256">
        <f>IF(AI407="kW",SUMPRODUCT(N408:N511,R408:R511,AI408:AI511),SUMPRODUCT(G408:G511,AI408:AI511))</f>
        <v>0</v>
      </c>
      <c r="AJ528" s="256">
        <f>IF(AJ407="kW",SUMPRODUCT(N408:N511,R408:R511,AJ408:AJ511),SUMPRODUCT(G408:G511,AJ408:AJ511))</f>
        <v>0</v>
      </c>
      <c r="AK528" s="256">
        <f>IF(AK407="kW",SUMPRODUCT(N408:N511,R408:R511,AK408:AK511),SUMPRODUCT(G408:G511,AK408:AK511))</f>
        <v>0</v>
      </c>
      <c r="AL528" s="256">
        <f>IF(AL407="kW",SUMPRODUCT(N408:N511,R408:R511,AL408:AL511),SUMPRODUCT(G408:G511,AL408:AL511))</f>
        <v>0</v>
      </c>
      <c r="AM528" s="300"/>
    </row>
    <row r="529" spans="2:39" ht="15">
      <c r="B529" s="288" t="s">
        <v>204</v>
      </c>
      <c r="C529" s="316"/>
      <c r="D529" s="245"/>
      <c r="E529" s="245"/>
      <c r="F529" s="245"/>
      <c r="G529" s="245"/>
      <c r="H529" s="245"/>
      <c r="I529" s="245"/>
      <c r="J529" s="245"/>
      <c r="K529" s="245"/>
      <c r="L529" s="245"/>
      <c r="M529" s="245"/>
      <c r="N529" s="245"/>
      <c r="O529" s="317"/>
      <c r="P529" s="245"/>
      <c r="Q529" s="245"/>
      <c r="R529" s="245"/>
      <c r="S529" s="269"/>
      <c r="T529" s="248"/>
      <c r="U529" s="248"/>
      <c r="V529" s="245"/>
      <c r="W529" s="245"/>
      <c r="X529" s="248"/>
      <c r="Y529" s="256">
        <f>SUMPRODUCT(H408:H511,Y408:Y511)</f>
        <v>0</v>
      </c>
      <c r="Z529" s="256">
        <f>SUMPRODUCT(H408:H511,Z408:Z511)</f>
        <v>0</v>
      </c>
      <c r="AA529" s="256">
        <f>IF(AA407="kW",SUMPRODUCT(N408:N511,S408:S511,AA408:AA511),SUMPRODUCT(H408:H511,AA408:AA511))</f>
        <v>0</v>
      </c>
      <c r="AB529" s="256">
        <f>IF(AB407="kW",SUMPRODUCT(N408:N511,S408:S511,AB408:AB511),SUMPRODUCT(H408:H511,AB408:AB511))</f>
        <v>0</v>
      </c>
      <c r="AC529" s="256">
        <f>IF(AC407="kW",SUMPRODUCT(N408:N511,S408:S511,AC408:AC511),SUMPRODUCT(H408:H511, AC408:AC511))</f>
        <v>0</v>
      </c>
      <c r="AD529" s="256">
        <f>IF(AD407="kW",SUMPRODUCT(N408:N511,S408:S511,AD408:AD511),SUMPRODUCT(H408:H511, AD408:AD511))</f>
        <v>0</v>
      </c>
      <c r="AE529" s="256">
        <f>IF(AE407="kW",SUMPRODUCT(N408:N511,S408:S511,AE408:AE511),SUMPRODUCT(H408:H511,AE408:AE511))</f>
        <v>0</v>
      </c>
      <c r="AF529" s="256">
        <f>IF(AF407="kW",SUMPRODUCT(N408:N511,S408:S511,AF408:AF511),SUMPRODUCT(H408:H511,AF408:AF511))</f>
        <v>0</v>
      </c>
      <c r="AG529" s="256">
        <f>IF(AG407="kW",SUMPRODUCT(N408:N511,S408:S511,AG408:AG511),SUMPRODUCT(H408:H511,AG408:AG511))</f>
        <v>0</v>
      </c>
      <c r="AH529" s="256">
        <f>IF(AH407="kW",SUMPRODUCT(N408:N511,S408:S511,AH408:AH511),SUMPRODUCT(H408:H511,AH408:AH511))</f>
        <v>0</v>
      </c>
      <c r="AI529" s="256">
        <f>IF(AI407="kW",SUMPRODUCT(N408:N511,S408:S511,AI408:AI511),SUMPRODUCT(H408:H511,AI408:AI511))</f>
        <v>0</v>
      </c>
      <c r="AJ529" s="256">
        <f>IF(AJ407="kW",SUMPRODUCT(N408:N511,S408:S511,AJ408:AJ511),SUMPRODUCT(H408:H511,AJ408:AJ511))</f>
        <v>0</v>
      </c>
      <c r="AK529" s="256">
        <f>IF(AK407="kW",SUMPRODUCT(N408:N511,S408:S511,AK408:AK511),SUMPRODUCT(H408:H511,AK408:AK511))</f>
        <v>0</v>
      </c>
      <c r="AL529" s="256">
        <f>IF(AL407="kW",SUMPRODUCT(N408:N511,S408:S511,AL408:AL511),SUMPRODUCT(H408:H511,AL408:AL511))</f>
        <v>0</v>
      </c>
      <c r="AM529" s="300"/>
    </row>
    <row r="530" spans="2:39" ht="15">
      <c r="B530" s="288" t="s">
        <v>205</v>
      </c>
      <c r="C530" s="316"/>
      <c r="D530" s="245"/>
      <c r="E530" s="245"/>
      <c r="F530" s="245"/>
      <c r="G530" s="245"/>
      <c r="H530" s="245"/>
      <c r="I530" s="245"/>
      <c r="J530" s="245"/>
      <c r="K530" s="245"/>
      <c r="L530" s="245"/>
      <c r="M530" s="245"/>
      <c r="N530" s="245"/>
      <c r="O530" s="317"/>
      <c r="P530" s="245"/>
      <c r="Q530" s="245"/>
      <c r="R530" s="245"/>
      <c r="S530" s="269"/>
      <c r="T530" s="248"/>
      <c r="U530" s="248"/>
      <c r="V530" s="245"/>
      <c r="W530" s="245"/>
      <c r="X530" s="248"/>
      <c r="Y530" s="256">
        <f>SUMPRODUCT(I408:I511,Y408:Y511)</f>
        <v>0</v>
      </c>
      <c r="Z530" s="256">
        <f>SUMPRODUCT(I408:I511,Z408:Z511)</f>
        <v>0</v>
      </c>
      <c r="AA530" s="256">
        <f>IF(AA407="kW",SUMPRODUCT(N408:N511,T408:T511,AA408:AA511),SUMPRODUCT(I408:I511,AA408:AA511))</f>
        <v>0</v>
      </c>
      <c r="AB530" s="256">
        <f>IF(AB407="kW",SUMPRODUCT(N408:N511,T408:T511,AB408:AB511),SUMPRODUCT(I408:I511,AB408:AB511))</f>
        <v>0</v>
      </c>
      <c r="AC530" s="256">
        <f>IF(AC407="kW",SUMPRODUCT(N408:N511,T408:T511,AC408:AC511),SUMPRODUCT(I408:I511, AC408:AC511))</f>
        <v>0</v>
      </c>
      <c r="AD530" s="256">
        <f>IF(AD407="kW",SUMPRODUCT(N408:N511,T408:T511,AD408:AD511),SUMPRODUCT(I408:I511, AD408:AD511))</f>
        <v>0</v>
      </c>
      <c r="AE530" s="256">
        <f>IF(AE407="kW",SUMPRODUCT(N408:N511,T408:T511,AE408:AE511),SUMPRODUCT(I408:I511,AE408:AE511))</f>
        <v>0</v>
      </c>
      <c r="AF530" s="256">
        <f>IF(AF407="kW",SUMPRODUCT(N408:N511,T408:T511,AF408:AF511),SUMPRODUCT(I408:I511,AF408:AF511))</f>
        <v>0</v>
      </c>
      <c r="AG530" s="256">
        <f>IF(AG407="kW",SUMPRODUCT(N408:N511,T408:T511,AG408:AG511),SUMPRODUCT(I408:I511,AG408:AG511))</f>
        <v>0</v>
      </c>
      <c r="AH530" s="256">
        <f>IF(AH407="kW",SUMPRODUCT(N408:N511,T408:T511,AH408:AH511),SUMPRODUCT(I408:I511,AH408:AH511))</f>
        <v>0</v>
      </c>
      <c r="AI530" s="256">
        <f>IF(AI407="kW",SUMPRODUCT(N408:N511,T408:T511,AI408:AI511),SUMPRODUCT(I408:I511,AI408:AI511))</f>
        <v>0</v>
      </c>
      <c r="AJ530" s="256">
        <f>IF(AJ407="kW",SUMPRODUCT(N408:N511,T408:T511,AJ408:AJ511),SUMPRODUCT(I408:I511,AJ408:AJ511))</f>
        <v>0</v>
      </c>
      <c r="AK530" s="256">
        <f>IF(AK407="kW",SUMPRODUCT(N408:N511,T408:T511,AK408:AK511),SUMPRODUCT(I408:I511,AK408:AK511))</f>
        <v>0</v>
      </c>
      <c r="AL530" s="256">
        <f>IF(AL407="kW",SUMPRODUCT(N408:N511,T408:T511,AL408:AL511),SUMPRODUCT(I408:I511,AL408:AL511))</f>
        <v>0</v>
      </c>
      <c r="AM530" s="300"/>
    </row>
    <row r="531" spans="2:39" ht="15">
      <c r="B531" s="340" t="s">
        <v>206</v>
      </c>
      <c r="C531" s="319"/>
      <c r="D531" s="343"/>
      <c r="E531" s="343"/>
      <c r="F531" s="343"/>
      <c r="G531" s="343"/>
      <c r="H531" s="343"/>
      <c r="I531" s="343"/>
      <c r="J531" s="343"/>
      <c r="K531" s="343"/>
      <c r="L531" s="343"/>
      <c r="M531" s="343"/>
      <c r="N531" s="343"/>
      <c r="O531" s="342"/>
      <c r="P531" s="343"/>
      <c r="Q531" s="343"/>
      <c r="R531" s="343"/>
      <c r="S531" s="324"/>
      <c r="T531" s="344"/>
      <c r="U531" s="344"/>
      <c r="V531" s="343"/>
      <c r="W531" s="343"/>
      <c r="X531" s="344"/>
      <c r="Y531" s="290">
        <f>SUMPRODUCT(J408:J511,Y408:Y511)</f>
        <v>0</v>
      </c>
      <c r="Z531" s="290">
        <f>SUMPRODUCT(J408:J511,Z408:Z511)</f>
        <v>0</v>
      </c>
      <c r="AA531" s="290">
        <f>IF(AA407="kW",SUMPRODUCT(N408:N511,U408:U511,AA408:AA511),SUMPRODUCT(J408:J511,AA408:AA511))</f>
        <v>0</v>
      </c>
      <c r="AB531" s="290">
        <f>IF(AB407="kW",SUMPRODUCT(N408:N511,U408:U511,AB408:AB511),SUMPRODUCT(J408:J511,AB408:AB511))</f>
        <v>0</v>
      </c>
      <c r="AC531" s="290">
        <f>IF(AC407="kW",SUMPRODUCT(N408:N511,U408:U511,AC408:AC511),SUMPRODUCT(J408:J511, AC408:AC511))</f>
        <v>0</v>
      </c>
      <c r="AD531" s="290">
        <f>IF(AD407="kW",SUMPRODUCT(N408:N511,U408:U511,AD408:AD511),SUMPRODUCT(J408:J511, AD408:AD511))</f>
        <v>0</v>
      </c>
      <c r="AE531" s="290">
        <f>IF(AE407="kW",SUMPRODUCT(N408:N511,U408:U511,AE408:AE511),SUMPRODUCT(J408:J511,AE408:AE511))</f>
        <v>0</v>
      </c>
      <c r="AF531" s="290">
        <f>IF(AF407="kW",SUMPRODUCT(N408:N511,U408:U511,AF408:AF511),SUMPRODUCT(J408:J511,AF408:AF511))</f>
        <v>0</v>
      </c>
      <c r="AG531" s="290">
        <f>IF(AG407="kW",SUMPRODUCT(N408:N511,U408:U511,AG408:AG511),SUMPRODUCT(J408:J511,AG408:AG511))</f>
        <v>0</v>
      </c>
      <c r="AH531" s="290">
        <f>IF(AH407="kW",SUMPRODUCT(N408:N511,U408:U511,AH408:AH511),SUMPRODUCT(J408:J511,AH408:AH511))</f>
        <v>0</v>
      </c>
      <c r="AI531" s="290">
        <f>IF(AI407="kW",SUMPRODUCT(N408:N511,U408:U511,AI408:AI511),SUMPRODUCT(J408:J511,AI408:AI511))</f>
        <v>0</v>
      </c>
      <c r="AJ531" s="290">
        <f>IF(AJ407="kW",SUMPRODUCT(N408:N511,U408:U511,AJ408:AJ511),SUMPRODUCT(J408:J511,AJ408:AJ511))</f>
        <v>0</v>
      </c>
      <c r="AK531" s="290">
        <f>IF(AK407="kW",SUMPRODUCT(N408:N511,U408:U511,AK408:AK511),SUMPRODUCT(J408:J511,AK408:AK511))</f>
        <v>0</v>
      </c>
      <c r="AL531" s="290">
        <f>IF(AL407="kW",SUMPRODUCT(N408:N511,U408:U511,AL408:AL511),SUMPRODUCT(J408:J511,AL408:AL511))</f>
        <v>0</v>
      </c>
      <c r="AM531" s="345"/>
    </row>
    <row r="532" spans="2:39" ht="22.5" customHeight="1">
      <c r="B532" s="328" t="s">
        <v>585</v>
      </c>
      <c r="C532" s="346"/>
      <c r="D532" s="347"/>
      <c r="E532" s="347"/>
      <c r="F532" s="347"/>
      <c r="G532" s="347"/>
      <c r="H532" s="347"/>
      <c r="I532" s="347"/>
      <c r="J532" s="347"/>
      <c r="K532" s="347"/>
      <c r="L532" s="347"/>
      <c r="M532" s="347"/>
      <c r="N532" s="347"/>
      <c r="O532" s="347"/>
      <c r="P532" s="347"/>
      <c r="Q532" s="347"/>
      <c r="R532" s="347"/>
      <c r="S532" s="331"/>
      <c r="T532" s="332"/>
      <c r="U532" s="347"/>
      <c r="V532" s="347"/>
      <c r="W532" s="347"/>
      <c r="X532" s="347"/>
      <c r="Y532" s="348"/>
      <c r="Z532" s="348"/>
      <c r="AA532" s="348"/>
      <c r="AB532" s="348"/>
      <c r="AC532" s="348"/>
      <c r="AD532" s="348"/>
      <c r="AE532" s="348"/>
      <c r="AF532" s="348"/>
      <c r="AG532" s="348"/>
      <c r="AH532" s="348"/>
      <c r="AI532" s="348"/>
      <c r="AJ532" s="348"/>
      <c r="AK532" s="348"/>
      <c r="AL532" s="348"/>
      <c r="AM532" s="348"/>
    </row>
    <row r="534" spans="2:39" ht="15">
      <c r="B534" s="521" t="s">
        <v>524</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9" right="0.23622047244094499" top="0.47244094488188998" bottom="0.47244094488188998" header="0.15748031496063" footer="0.15748031496063"/>
  <pageSetup paperSize="17" scale="38" fitToHeight="7"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3:AP1104"/>
  <sheetViews>
    <sheetView topLeftCell="A4" zoomScale="90" zoomScaleNormal="90" workbookViewId="0">
      <pane xSplit="2" topLeftCell="C1" activePane="topRight" state="frozen"/>
      <selection activeCell="F6" sqref="F6"/>
      <selection pane="topRight" activeCell="F6" sqref="F6"/>
    </sheetView>
  </sheetViews>
  <sheetFormatPr defaultColWidth="9.140625" defaultRowHeight="15" outlineLevelRow="1" outlineLevelCol="1"/>
  <cols>
    <col min="1" max="1" width="4.42578125" style="467" customWidth="1"/>
    <col min="2" max="2" width="44.140625" style="384" customWidth="1"/>
    <col min="3" max="3" width="13.42578125" style="384" customWidth="1"/>
    <col min="4" max="4" width="17" style="384" customWidth="1"/>
    <col min="5" max="8" width="10.7109375" style="384" bestFit="1" customWidth="1" outlineLevel="1"/>
    <col min="9" max="13" width="10.140625" style="384" bestFit="1" customWidth="1" outlineLevel="1"/>
    <col min="14" max="14" width="13.42578125" style="384" customWidth="1" outlineLevel="1"/>
    <col min="15" max="15" width="15.7109375" style="384" customWidth="1"/>
    <col min="16" max="24" width="9.140625" style="384" customWidth="1" outlineLevel="1"/>
    <col min="25" max="25" width="16.42578125" style="384" customWidth="1"/>
    <col min="26" max="27" width="15" style="384" customWidth="1"/>
    <col min="28" max="28" width="17.7109375" style="384" customWidth="1"/>
    <col min="29" max="29" width="19.7109375" style="384" customWidth="1"/>
    <col min="30" max="30" width="18.7109375" style="384" customWidth="1"/>
    <col min="31" max="35" width="14.7109375" style="384" customWidth="1"/>
    <col min="36" max="38" width="17.28515625" style="384" customWidth="1"/>
    <col min="39" max="39" width="14.42578125" style="384" customWidth="1"/>
    <col min="40" max="40" width="11.7109375" style="384" customWidth="1"/>
    <col min="41" max="16384" width="9.140625" style="384"/>
  </cols>
  <sheetData>
    <row r="13" spans="2:39" ht="15.75" thickBot="1"/>
    <row r="14" spans="2:39" ht="26.25" customHeight="1" thickBot="1">
      <c r="B14" s="754" t="s">
        <v>171</v>
      </c>
      <c r="C14" s="225" t="s">
        <v>175</v>
      </c>
      <c r="D14" s="456"/>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2:39" ht="26.25" customHeight="1" thickBot="1">
      <c r="B15" s="754"/>
      <c r="C15" s="228" t="s">
        <v>172</v>
      </c>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row>
    <row r="16" spans="2:39" ht="28.5" customHeight="1" thickBot="1">
      <c r="B16" s="754"/>
      <c r="C16" s="752" t="s">
        <v>549</v>
      </c>
      <c r="D16" s="753"/>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row>
    <row r="17" spans="2:39" ht="15.75">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row>
    <row r="18" spans="2:39" ht="71.25" customHeight="1">
      <c r="B18" s="754" t="s">
        <v>503</v>
      </c>
      <c r="C18" s="755" t="s">
        <v>661</v>
      </c>
      <c r="D18" s="755"/>
      <c r="E18" s="755"/>
      <c r="F18" s="755"/>
      <c r="G18" s="755"/>
      <c r="H18" s="755"/>
      <c r="I18" s="755"/>
      <c r="J18" s="755"/>
      <c r="K18" s="755"/>
      <c r="L18" s="755"/>
      <c r="M18" s="755"/>
      <c r="N18" s="755"/>
      <c r="O18" s="755"/>
      <c r="P18" s="755"/>
      <c r="Q18" s="755"/>
      <c r="R18" s="755"/>
      <c r="S18" s="755"/>
      <c r="T18" s="755"/>
      <c r="U18" s="755"/>
      <c r="V18" s="755"/>
      <c r="W18" s="755"/>
      <c r="X18" s="755"/>
      <c r="Y18" s="531"/>
      <c r="Z18" s="531"/>
      <c r="AA18" s="531"/>
      <c r="AB18" s="531"/>
      <c r="AC18" s="531"/>
      <c r="AD18" s="531"/>
      <c r="AE18" s="236"/>
      <c r="AF18" s="232"/>
      <c r="AG18" s="232"/>
      <c r="AH18" s="232"/>
      <c r="AI18" s="232"/>
      <c r="AJ18" s="232"/>
      <c r="AK18" s="232"/>
      <c r="AL18" s="232"/>
      <c r="AM18" s="232"/>
    </row>
    <row r="19" spans="2:39" ht="45.75" customHeight="1">
      <c r="B19" s="754"/>
      <c r="C19" s="755" t="s">
        <v>568</v>
      </c>
      <c r="D19" s="755"/>
      <c r="E19" s="755"/>
      <c r="F19" s="755"/>
      <c r="G19" s="755"/>
      <c r="H19" s="755"/>
      <c r="I19" s="755"/>
      <c r="J19" s="755"/>
      <c r="K19" s="755"/>
      <c r="L19" s="755"/>
      <c r="M19" s="755"/>
      <c r="N19" s="755"/>
      <c r="O19" s="755"/>
      <c r="P19" s="755"/>
      <c r="Q19" s="755"/>
      <c r="R19" s="755"/>
      <c r="S19" s="755"/>
      <c r="T19" s="755"/>
      <c r="U19" s="755"/>
      <c r="V19" s="755"/>
      <c r="W19" s="755"/>
      <c r="X19" s="755"/>
      <c r="Y19" s="531"/>
      <c r="Z19" s="531"/>
      <c r="AA19" s="531"/>
      <c r="AB19" s="531"/>
      <c r="AC19" s="531"/>
      <c r="AD19" s="531"/>
      <c r="AE19" s="236"/>
      <c r="AF19" s="232"/>
      <c r="AG19" s="232"/>
      <c r="AH19" s="232"/>
      <c r="AI19" s="232"/>
      <c r="AJ19" s="232"/>
      <c r="AK19" s="232"/>
      <c r="AL19" s="232"/>
      <c r="AM19" s="232"/>
    </row>
    <row r="20" spans="2:39" ht="62.25" customHeight="1">
      <c r="B20" s="239"/>
      <c r="C20" s="755" t="s">
        <v>566</v>
      </c>
      <c r="D20" s="755"/>
      <c r="E20" s="755"/>
      <c r="F20" s="755"/>
      <c r="G20" s="755"/>
      <c r="H20" s="755"/>
      <c r="I20" s="755"/>
      <c r="J20" s="755"/>
      <c r="K20" s="755"/>
      <c r="L20" s="755"/>
      <c r="M20" s="755"/>
      <c r="N20" s="755"/>
      <c r="O20" s="755"/>
      <c r="P20" s="755"/>
      <c r="Q20" s="755"/>
      <c r="R20" s="755"/>
      <c r="S20" s="755"/>
      <c r="T20" s="755"/>
      <c r="U20" s="755"/>
      <c r="V20" s="755"/>
      <c r="W20" s="755"/>
      <c r="X20" s="755"/>
      <c r="Y20" s="531"/>
      <c r="Z20" s="531"/>
      <c r="AA20" s="531"/>
      <c r="AB20" s="531"/>
      <c r="AC20" s="531"/>
      <c r="AD20" s="531"/>
      <c r="AE20" s="385"/>
      <c r="AF20" s="232"/>
      <c r="AG20" s="232"/>
      <c r="AH20" s="232"/>
      <c r="AI20" s="232"/>
      <c r="AJ20" s="232"/>
      <c r="AK20" s="232"/>
      <c r="AL20" s="232"/>
      <c r="AM20" s="232"/>
    </row>
    <row r="21" spans="2:39" ht="37.5" customHeight="1">
      <c r="B21" s="239"/>
      <c r="C21" s="755" t="s">
        <v>630</v>
      </c>
      <c r="D21" s="755"/>
      <c r="E21" s="755"/>
      <c r="F21" s="755"/>
      <c r="G21" s="755"/>
      <c r="H21" s="755"/>
      <c r="I21" s="755"/>
      <c r="J21" s="755"/>
      <c r="K21" s="755"/>
      <c r="L21" s="755"/>
      <c r="M21" s="755"/>
      <c r="N21" s="755"/>
      <c r="O21" s="755"/>
      <c r="P21" s="755"/>
      <c r="Q21" s="755"/>
      <c r="R21" s="755"/>
      <c r="S21" s="755"/>
      <c r="T21" s="755"/>
      <c r="U21" s="755"/>
      <c r="V21" s="755"/>
      <c r="W21" s="755"/>
      <c r="X21" s="755"/>
      <c r="Y21" s="531"/>
      <c r="Z21" s="531"/>
      <c r="AA21" s="531"/>
      <c r="AB21" s="531"/>
      <c r="AC21" s="531"/>
      <c r="AD21" s="531"/>
      <c r="AE21" s="242"/>
      <c r="AF21" s="232"/>
      <c r="AG21" s="232"/>
      <c r="AH21" s="232"/>
      <c r="AI21" s="232"/>
      <c r="AJ21" s="232"/>
      <c r="AK21" s="232"/>
      <c r="AL21" s="232"/>
      <c r="AM21" s="232"/>
    </row>
    <row r="22" spans="2:39" ht="54.75" customHeight="1">
      <c r="B22" s="239"/>
      <c r="C22" s="755" t="s">
        <v>615</v>
      </c>
      <c r="D22" s="755"/>
      <c r="E22" s="755"/>
      <c r="F22" s="755"/>
      <c r="G22" s="755"/>
      <c r="H22" s="755"/>
      <c r="I22" s="755"/>
      <c r="J22" s="755"/>
      <c r="K22" s="755"/>
      <c r="L22" s="755"/>
      <c r="M22" s="755"/>
      <c r="N22" s="755"/>
      <c r="O22" s="755"/>
      <c r="P22" s="755"/>
      <c r="Q22" s="755"/>
      <c r="R22" s="755"/>
      <c r="S22" s="755"/>
      <c r="T22" s="755"/>
      <c r="U22" s="755"/>
      <c r="V22" s="755"/>
      <c r="W22" s="755"/>
      <c r="X22" s="755"/>
      <c r="Y22" s="531"/>
      <c r="Z22" s="531"/>
      <c r="AA22" s="531"/>
      <c r="AB22" s="531"/>
      <c r="AC22" s="531"/>
      <c r="AD22" s="531"/>
      <c r="AE22" s="385"/>
      <c r="AF22" s="232"/>
      <c r="AG22" s="232"/>
      <c r="AH22" s="232"/>
      <c r="AI22" s="232"/>
      <c r="AJ22" s="232"/>
      <c r="AK22" s="232"/>
      <c r="AL22" s="232"/>
      <c r="AM22" s="232"/>
    </row>
    <row r="23" spans="2:39" ht="15.75">
      <c r="B23" s="239"/>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32"/>
      <c r="AG23" s="232"/>
      <c r="AH23" s="232"/>
      <c r="AI23" s="232"/>
      <c r="AJ23" s="232"/>
      <c r="AK23" s="232"/>
      <c r="AL23" s="232"/>
      <c r="AM23" s="232"/>
    </row>
    <row r="24" spans="2:39" ht="15.75">
      <c r="B24" s="754" t="s">
        <v>525</v>
      </c>
      <c r="C24" s="522" t="s">
        <v>527</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32"/>
      <c r="AG24" s="232"/>
      <c r="AH24" s="232"/>
      <c r="AI24" s="232"/>
      <c r="AJ24" s="232"/>
      <c r="AK24" s="232"/>
      <c r="AL24" s="232"/>
      <c r="AM24" s="232"/>
    </row>
    <row r="25" spans="2:39" ht="15.75">
      <c r="B25" s="754"/>
      <c r="C25" s="522" t="s">
        <v>528</v>
      </c>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32"/>
      <c r="AG25" s="232"/>
      <c r="AH25" s="232"/>
      <c r="AI25" s="232"/>
      <c r="AJ25" s="232"/>
      <c r="AK25" s="232"/>
      <c r="AL25" s="232"/>
      <c r="AM25" s="232"/>
    </row>
    <row r="26" spans="2:39" ht="15.75">
      <c r="B26" s="239"/>
      <c r="C26" s="522" t="s">
        <v>529</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32"/>
      <c r="AG26" s="232"/>
      <c r="AH26" s="232"/>
      <c r="AI26" s="232"/>
      <c r="AJ26" s="232"/>
      <c r="AK26" s="232"/>
      <c r="AL26" s="232"/>
      <c r="AM26" s="232"/>
    </row>
    <row r="27" spans="2:39" ht="15.75">
      <c r="B27" s="239"/>
      <c r="C27" s="522" t="s">
        <v>530</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32"/>
      <c r="AG27" s="232"/>
      <c r="AH27" s="232"/>
      <c r="AI27" s="232"/>
      <c r="AJ27" s="232"/>
      <c r="AK27" s="232"/>
      <c r="AL27" s="232"/>
      <c r="AM27" s="232"/>
    </row>
    <row r="28" spans="2:39" ht="15.75">
      <c r="B28" s="239"/>
      <c r="C28" s="522" t="s">
        <v>531</v>
      </c>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32"/>
      <c r="AG28" s="232"/>
      <c r="AH28" s="232"/>
      <c r="AI28" s="232"/>
      <c r="AJ28" s="232"/>
      <c r="AK28" s="232"/>
      <c r="AL28" s="232"/>
      <c r="AM28" s="232"/>
    </row>
    <row r="29" spans="2:39" ht="15.75">
      <c r="B29" s="239"/>
      <c r="C29" s="522" t="s">
        <v>532</v>
      </c>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32"/>
      <c r="AG29" s="232"/>
      <c r="AH29" s="232"/>
      <c r="AI29" s="232"/>
      <c r="AJ29" s="232"/>
      <c r="AK29" s="232"/>
      <c r="AL29" s="232"/>
      <c r="AM29" s="232"/>
    </row>
    <row r="30" spans="2:39" ht="15.75">
      <c r="B30" s="239"/>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32"/>
      <c r="AG30" s="232"/>
      <c r="AH30" s="232"/>
      <c r="AI30" s="232"/>
      <c r="AJ30" s="232"/>
      <c r="AK30" s="232"/>
      <c r="AL30" s="232"/>
      <c r="AM30" s="232"/>
    </row>
    <row r="31" spans="2:39" ht="15.75">
      <c r="B31" s="23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32"/>
      <c r="AG31" s="232"/>
      <c r="AH31" s="232"/>
      <c r="AI31" s="232"/>
      <c r="AJ31" s="232"/>
      <c r="AK31" s="232"/>
      <c r="AL31" s="232"/>
      <c r="AM31" s="232"/>
    </row>
    <row r="32" spans="2:39">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row>
    <row r="33" spans="1:39" ht="15.75">
      <c r="B33" s="246" t="s">
        <v>266</v>
      </c>
      <c r="C33" s="247"/>
      <c r="D33" s="516"/>
      <c r="E33" s="222"/>
      <c r="F33" s="222"/>
      <c r="G33" s="222"/>
      <c r="H33" s="222"/>
      <c r="I33" s="222"/>
      <c r="J33" s="222"/>
      <c r="K33" s="222"/>
      <c r="L33" s="222"/>
      <c r="M33" s="222"/>
      <c r="N33" s="222"/>
      <c r="O33" s="247"/>
      <c r="P33" s="222"/>
      <c r="Q33" s="222"/>
      <c r="R33" s="222"/>
      <c r="S33" s="222"/>
      <c r="T33" s="222"/>
      <c r="U33" s="222"/>
      <c r="V33" s="222"/>
      <c r="W33" s="222"/>
      <c r="X33" s="222"/>
      <c r="Y33" s="236"/>
      <c r="Z33" s="234"/>
      <c r="AA33" s="234"/>
      <c r="AB33" s="234"/>
      <c r="AC33" s="234"/>
      <c r="AD33" s="234"/>
      <c r="AE33" s="234"/>
      <c r="AF33" s="234"/>
      <c r="AG33" s="234"/>
      <c r="AH33" s="234"/>
      <c r="AI33" s="234"/>
      <c r="AJ33" s="234"/>
      <c r="AK33" s="234"/>
      <c r="AL33" s="234"/>
      <c r="AM33" s="234"/>
    </row>
    <row r="34" spans="1:39" ht="36.75" customHeight="1">
      <c r="B34" s="756" t="s">
        <v>211</v>
      </c>
      <c r="C34" s="758" t="s">
        <v>33</v>
      </c>
      <c r="D34" s="249" t="s">
        <v>420</v>
      </c>
      <c r="E34" s="760" t="s">
        <v>209</v>
      </c>
      <c r="F34" s="761"/>
      <c r="G34" s="761"/>
      <c r="H34" s="761"/>
      <c r="I34" s="761"/>
      <c r="J34" s="761"/>
      <c r="K34" s="761"/>
      <c r="L34" s="761"/>
      <c r="M34" s="762"/>
      <c r="N34" s="766" t="s">
        <v>213</v>
      </c>
      <c r="O34" s="249" t="s">
        <v>421</v>
      </c>
      <c r="P34" s="760" t="s">
        <v>212</v>
      </c>
      <c r="Q34" s="761"/>
      <c r="R34" s="761"/>
      <c r="S34" s="761"/>
      <c r="T34" s="761"/>
      <c r="U34" s="761"/>
      <c r="V34" s="761"/>
      <c r="W34" s="761"/>
      <c r="X34" s="762"/>
      <c r="Y34" s="763" t="s">
        <v>243</v>
      </c>
      <c r="Z34" s="764"/>
      <c r="AA34" s="764"/>
      <c r="AB34" s="764"/>
      <c r="AC34" s="764"/>
      <c r="AD34" s="764"/>
      <c r="AE34" s="764"/>
      <c r="AF34" s="764"/>
      <c r="AG34" s="764"/>
      <c r="AH34" s="764"/>
      <c r="AI34" s="764"/>
      <c r="AJ34" s="764"/>
      <c r="AK34" s="764"/>
      <c r="AL34" s="764"/>
      <c r="AM34" s="765"/>
    </row>
    <row r="35" spans="1:39" ht="65.25" customHeight="1">
      <c r="B35" s="757"/>
      <c r="C35" s="759"/>
      <c r="D35" s="250">
        <v>2015</v>
      </c>
      <c r="E35" s="250">
        <v>2016</v>
      </c>
      <c r="F35" s="250">
        <v>2017</v>
      </c>
      <c r="G35" s="250">
        <v>2018</v>
      </c>
      <c r="H35" s="250">
        <v>2019</v>
      </c>
      <c r="I35" s="250">
        <v>2020</v>
      </c>
      <c r="J35" s="250">
        <v>2021</v>
      </c>
      <c r="K35" s="250">
        <v>2022</v>
      </c>
      <c r="L35" s="250">
        <v>2023</v>
      </c>
      <c r="M35" s="386">
        <v>2024</v>
      </c>
      <c r="N35" s="767"/>
      <c r="O35" s="250">
        <v>2015</v>
      </c>
      <c r="P35" s="250">
        <v>2016</v>
      </c>
      <c r="Q35" s="250">
        <v>2017</v>
      </c>
      <c r="R35" s="250">
        <v>2018</v>
      </c>
      <c r="S35" s="250">
        <v>2019</v>
      </c>
      <c r="T35" s="250">
        <v>2020</v>
      </c>
      <c r="U35" s="250">
        <v>2021</v>
      </c>
      <c r="V35" s="250">
        <v>2022</v>
      </c>
      <c r="W35" s="250">
        <v>2023</v>
      </c>
      <c r="X35" s="386">
        <v>2024</v>
      </c>
      <c r="Y35" s="250" t="str">
        <f>'1.  LRAMVA Summary'!D52</f>
        <v>Residential</v>
      </c>
      <c r="Z35" s="250" t="str">
        <f>'1.  LRAMVA Summary'!E52</f>
        <v>GS&lt;50 kW</v>
      </c>
      <c r="AA35" s="250" t="str">
        <f>'1.  LRAMVA Summary'!F52</f>
        <v>GS 50 to 4,999 kW</v>
      </c>
      <c r="AB35" s="250" t="str">
        <f>'1.  LRAMVA Summary'!G52</f>
        <v>Unmetered Scattered Load</v>
      </c>
      <c r="AC35" s="250" t="str">
        <f>'1.  LRAMVA Summary'!H52</f>
        <v>Sentinel Lighting</v>
      </c>
      <c r="AD35" s="250" t="str">
        <f>'1.  LRAMVA Summary'!I52</f>
        <v>Street Lighting</v>
      </c>
      <c r="AE35" s="250" t="str">
        <f>'1.  LRAMVA Summary'!J52</f>
        <v/>
      </c>
      <c r="AF35" s="250" t="str">
        <f>'1.  LRAMVA Summary'!K52</f>
        <v/>
      </c>
      <c r="AG35" s="250" t="str">
        <f>'1.  LRAMVA Summary'!L52</f>
        <v/>
      </c>
      <c r="AH35" s="250" t="str">
        <f>'1.  LRAMVA Summary'!M52</f>
        <v/>
      </c>
      <c r="AI35" s="250" t="str">
        <f>'1.  LRAMVA Summary'!N52</f>
        <v/>
      </c>
      <c r="AJ35" s="250" t="str">
        <f>'1.  LRAMVA Summary'!O52</f>
        <v/>
      </c>
      <c r="AK35" s="250" t="str">
        <f>'1.  LRAMVA Summary'!P52</f>
        <v/>
      </c>
      <c r="AL35" s="250" t="str">
        <f>'1.  LRAMVA Summary'!Q52</f>
        <v/>
      </c>
      <c r="AM35" s="252" t="str">
        <f>'1.  LRAMVA Summary'!R52</f>
        <v>Total</v>
      </c>
    </row>
    <row r="36" spans="1:39" ht="16.5" customHeight="1">
      <c r="B36" s="464"/>
      <c r="C36" s="254"/>
      <c r="D36" s="254"/>
      <c r="E36" s="254"/>
      <c r="F36" s="254"/>
      <c r="G36" s="254"/>
      <c r="H36" s="254"/>
      <c r="I36" s="254"/>
      <c r="J36" s="254"/>
      <c r="K36" s="254"/>
      <c r="L36" s="254"/>
      <c r="M36" s="254"/>
      <c r="N36" s="255"/>
      <c r="O36" s="254"/>
      <c r="P36" s="254"/>
      <c r="Q36" s="254"/>
      <c r="R36" s="254"/>
      <c r="S36" s="254"/>
      <c r="T36" s="254"/>
      <c r="U36" s="254"/>
      <c r="V36" s="254"/>
      <c r="W36" s="254"/>
      <c r="X36" s="254"/>
      <c r="Y36" s="256" t="str">
        <f>'1.  LRAMVA Summary'!D53</f>
        <v>kWh</v>
      </c>
      <c r="Z36" s="256" t="str">
        <f>'1.  LRAMVA Summary'!E53</f>
        <v>kWh</v>
      </c>
      <c r="AA36" s="256" t="str">
        <f>'1.  LRAMVA Summary'!F53</f>
        <v>kW</v>
      </c>
      <c r="AB36" s="256" t="str">
        <f>'1.  LRAMVA Summary'!G53</f>
        <v>kWh</v>
      </c>
      <c r="AC36" s="256" t="str">
        <f>'1.  LRAMVA Summary'!H53</f>
        <v>kW</v>
      </c>
      <c r="AD36" s="256" t="str">
        <f>'1.  LRAMVA Summary'!I53</f>
        <v>kW</v>
      </c>
      <c r="AE36" s="256">
        <f>'1.  LRAMVA Summary'!J53</f>
        <v>0</v>
      </c>
      <c r="AF36" s="256">
        <f>'1.  LRAMVA Summary'!K53</f>
        <v>0</v>
      </c>
      <c r="AG36" s="256">
        <f>'1.  LRAMVA Summary'!L53</f>
        <v>0</v>
      </c>
      <c r="AH36" s="256">
        <f>'1.  LRAMVA Summary'!M53</f>
        <v>0</v>
      </c>
      <c r="AI36" s="256">
        <f>'1.  LRAMVA Summary'!N53</f>
        <v>0</v>
      </c>
      <c r="AJ36" s="256">
        <f>'1.  LRAMVA Summary'!O53</f>
        <v>0</v>
      </c>
      <c r="AK36" s="256">
        <f>'1.  LRAMVA Summary'!P53</f>
        <v>0</v>
      </c>
      <c r="AL36" s="256">
        <f>'1.  LRAMVA Summary'!Q53</f>
        <v>0</v>
      </c>
      <c r="AM36" s="257"/>
    </row>
    <row r="37" spans="1:39" ht="16.5" customHeight="1" outlineLevel="1">
      <c r="B37" s="253"/>
      <c r="C37" s="254"/>
      <c r="D37" s="254"/>
      <c r="E37" s="254"/>
      <c r="F37" s="254"/>
      <c r="G37" s="254"/>
      <c r="H37" s="254"/>
      <c r="I37" s="254"/>
      <c r="J37" s="254"/>
      <c r="K37" s="254"/>
      <c r="L37" s="254"/>
      <c r="M37" s="254"/>
      <c r="N37" s="255"/>
      <c r="O37" s="254"/>
      <c r="P37" s="254"/>
      <c r="Q37" s="254"/>
      <c r="R37" s="254"/>
      <c r="S37" s="254"/>
      <c r="T37" s="254"/>
      <c r="U37" s="254"/>
      <c r="V37" s="254"/>
      <c r="W37" s="254"/>
      <c r="X37" s="254"/>
      <c r="Y37" s="256"/>
      <c r="Z37" s="256"/>
      <c r="AA37" s="256"/>
      <c r="AB37" s="256"/>
      <c r="AC37" s="256"/>
      <c r="AD37" s="256"/>
      <c r="AE37" s="256"/>
      <c r="AF37" s="256"/>
      <c r="AG37" s="256"/>
      <c r="AH37" s="256"/>
      <c r="AI37" s="256"/>
      <c r="AJ37" s="256"/>
      <c r="AK37" s="256"/>
      <c r="AL37" s="256"/>
      <c r="AM37" s="257"/>
    </row>
    <row r="38" spans="1:39" outlineLevel="1">
      <c r="A38" s="467">
        <v>1</v>
      </c>
      <c r="B38" s="278" t="str">
        <f>VLOOKUP(A38,IESO_pgm,2)</f>
        <v>Save on Energy Coupon Program</v>
      </c>
      <c r="C38" s="256" t="s">
        <v>25</v>
      </c>
      <c r="D38" s="260">
        <v>194239</v>
      </c>
      <c r="E38" s="260">
        <v>192334</v>
      </c>
      <c r="F38" s="260">
        <v>192334</v>
      </c>
      <c r="G38" s="260">
        <v>192334</v>
      </c>
      <c r="H38" s="260">
        <v>192334</v>
      </c>
      <c r="I38" s="260">
        <v>192334</v>
      </c>
      <c r="J38" s="260">
        <v>192334</v>
      </c>
      <c r="K38" s="260">
        <v>192251</v>
      </c>
      <c r="L38" s="260">
        <v>192251</v>
      </c>
      <c r="M38" s="260">
        <v>192251</v>
      </c>
      <c r="N38" s="260">
        <f>VLOOKUP(A38,IESO_pgm,3)</f>
        <v>0</v>
      </c>
      <c r="O38" s="260">
        <v>13</v>
      </c>
      <c r="P38" s="260">
        <v>13</v>
      </c>
      <c r="Q38" s="260">
        <v>13</v>
      </c>
      <c r="R38" s="260">
        <v>13</v>
      </c>
      <c r="S38" s="260">
        <v>13</v>
      </c>
      <c r="T38" s="260">
        <v>13</v>
      </c>
      <c r="U38" s="260">
        <v>13</v>
      </c>
      <c r="V38" s="260">
        <v>13</v>
      </c>
      <c r="W38" s="260">
        <v>13</v>
      </c>
      <c r="X38" s="260">
        <v>13</v>
      </c>
      <c r="Y38" s="367">
        <v>1</v>
      </c>
      <c r="Z38" s="367"/>
      <c r="AA38" s="367"/>
      <c r="AB38" s="367"/>
      <c r="AC38" s="367"/>
      <c r="AD38" s="367"/>
      <c r="AE38" s="367"/>
      <c r="AF38" s="367"/>
      <c r="AG38" s="367"/>
      <c r="AH38" s="367"/>
      <c r="AI38" s="367"/>
      <c r="AJ38" s="367"/>
      <c r="AK38" s="367"/>
      <c r="AL38" s="367"/>
      <c r="AM38" s="261">
        <f>SUM(Y38:AL38)</f>
        <v>1</v>
      </c>
    </row>
    <row r="39" spans="1:39" outlineLevel="1">
      <c r="B39" s="259" t="s">
        <v>267</v>
      </c>
      <c r="C39" s="256" t="s">
        <v>163</v>
      </c>
      <c r="D39" s="260">
        <v>71801</v>
      </c>
      <c r="E39" s="260">
        <v>70739</v>
      </c>
      <c r="F39" s="260">
        <v>70739</v>
      </c>
      <c r="G39" s="260">
        <v>70739</v>
      </c>
      <c r="H39" s="260">
        <v>70739</v>
      </c>
      <c r="I39" s="260">
        <v>70739</v>
      </c>
      <c r="J39" s="260">
        <v>70739</v>
      </c>
      <c r="K39" s="260">
        <v>70692</v>
      </c>
      <c r="L39" s="260">
        <v>70692</v>
      </c>
      <c r="M39" s="260">
        <v>70692</v>
      </c>
      <c r="N39" s="260">
        <f>N38</f>
        <v>0</v>
      </c>
      <c r="O39" s="260">
        <v>5</v>
      </c>
      <c r="P39" s="260">
        <v>5</v>
      </c>
      <c r="Q39" s="260">
        <v>5</v>
      </c>
      <c r="R39" s="260">
        <v>5</v>
      </c>
      <c r="S39" s="260">
        <v>5</v>
      </c>
      <c r="T39" s="260">
        <v>5</v>
      </c>
      <c r="U39" s="260">
        <v>5</v>
      </c>
      <c r="V39" s="260">
        <v>5</v>
      </c>
      <c r="W39" s="260">
        <v>5</v>
      </c>
      <c r="X39" s="260">
        <v>5</v>
      </c>
      <c r="Y39" s="368">
        <f>Y38</f>
        <v>1</v>
      </c>
      <c r="Z39" s="368">
        <f t="shared" ref="Z39:AL39" si="0">Z38</f>
        <v>0</v>
      </c>
      <c r="AA39" s="368">
        <f t="shared" si="0"/>
        <v>0</v>
      </c>
      <c r="AB39" s="368">
        <f t="shared" si="0"/>
        <v>0</v>
      </c>
      <c r="AC39" s="368">
        <f t="shared" si="0"/>
        <v>0</v>
      </c>
      <c r="AD39" s="368">
        <f t="shared" si="0"/>
        <v>0</v>
      </c>
      <c r="AE39" s="368">
        <f t="shared" si="0"/>
        <v>0</v>
      </c>
      <c r="AF39" s="368">
        <f t="shared" si="0"/>
        <v>0</v>
      </c>
      <c r="AG39" s="368">
        <f t="shared" si="0"/>
        <v>0</v>
      </c>
      <c r="AH39" s="368">
        <f t="shared" si="0"/>
        <v>0</v>
      </c>
      <c r="AI39" s="368">
        <f t="shared" si="0"/>
        <v>0</v>
      </c>
      <c r="AJ39" s="368">
        <f t="shared" si="0"/>
        <v>0</v>
      </c>
      <c r="AK39" s="368">
        <f t="shared" si="0"/>
        <v>0</v>
      </c>
      <c r="AL39" s="368">
        <f t="shared" si="0"/>
        <v>0</v>
      </c>
      <c r="AM39" s="262"/>
    </row>
    <row r="40" spans="1:39" ht="15.75" outlineLevel="1">
      <c r="B40" s="263"/>
      <c r="C40" s="264"/>
      <c r="D40" s="264"/>
      <c r="E40" s="264"/>
      <c r="F40" s="264"/>
      <c r="G40" s="264"/>
      <c r="H40" s="264"/>
      <c r="I40" s="264"/>
      <c r="J40" s="264"/>
      <c r="K40" s="264"/>
      <c r="L40" s="264"/>
      <c r="M40" s="264"/>
      <c r="N40" s="265"/>
      <c r="O40" s="264"/>
      <c r="P40" s="264"/>
      <c r="Q40" s="264"/>
      <c r="R40" s="264"/>
      <c r="S40" s="264"/>
      <c r="T40" s="264"/>
      <c r="U40" s="264"/>
      <c r="V40" s="264"/>
      <c r="W40" s="264"/>
      <c r="X40" s="264"/>
      <c r="Y40" s="369"/>
      <c r="Z40" s="370"/>
      <c r="AA40" s="370"/>
      <c r="AB40" s="370"/>
      <c r="AC40" s="370"/>
      <c r="AD40" s="370"/>
      <c r="AE40" s="370"/>
      <c r="AF40" s="370"/>
      <c r="AG40" s="370"/>
      <c r="AH40" s="370"/>
      <c r="AI40" s="370"/>
      <c r="AJ40" s="370"/>
      <c r="AK40" s="370"/>
      <c r="AL40" s="370"/>
      <c r="AM40" s="267"/>
    </row>
    <row r="41" spans="1:39" ht="30" outlineLevel="1">
      <c r="A41" s="467">
        <v>3</v>
      </c>
      <c r="B41" s="278" t="str">
        <f>VLOOKUP(A41,IESO_pgm,2)</f>
        <v>Save on Energy Heating &amp; Cooling Program</v>
      </c>
      <c r="C41" s="256" t="s">
        <v>25</v>
      </c>
      <c r="D41" s="260">
        <v>49673</v>
      </c>
      <c r="E41" s="260">
        <v>49673</v>
      </c>
      <c r="F41" s="260">
        <v>49673</v>
      </c>
      <c r="G41" s="260">
        <v>49673</v>
      </c>
      <c r="H41" s="260">
        <v>49673</v>
      </c>
      <c r="I41" s="260">
        <v>49673</v>
      </c>
      <c r="J41" s="260">
        <v>49673</v>
      </c>
      <c r="K41" s="260">
        <v>49673</v>
      </c>
      <c r="L41" s="260">
        <v>49673</v>
      </c>
      <c r="M41" s="260">
        <v>49673</v>
      </c>
      <c r="N41" s="260">
        <f>VLOOKUP(A41,IESO_pgm,3)</f>
        <v>0</v>
      </c>
      <c r="O41" s="260">
        <v>25</v>
      </c>
      <c r="P41" s="260">
        <v>25</v>
      </c>
      <c r="Q41" s="260">
        <v>25</v>
      </c>
      <c r="R41" s="260">
        <v>25</v>
      </c>
      <c r="S41" s="260">
        <v>25</v>
      </c>
      <c r="T41" s="260">
        <v>25</v>
      </c>
      <c r="U41" s="260">
        <v>25</v>
      </c>
      <c r="V41" s="260">
        <v>25</v>
      </c>
      <c r="W41" s="260">
        <v>25</v>
      </c>
      <c r="X41" s="260">
        <v>25</v>
      </c>
      <c r="Y41" s="367">
        <v>1</v>
      </c>
      <c r="Z41" s="367"/>
      <c r="AA41" s="367"/>
      <c r="AB41" s="367"/>
      <c r="AC41" s="367"/>
      <c r="AD41" s="367"/>
      <c r="AE41" s="367"/>
      <c r="AF41" s="367"/>
      <c r="AG41" s="367"/>
      <c r="AH41" s="367"/>
      <c r="AI41" s="367"/>
      <c r="AJ41" s="367"/>
      <c r="AK41" s="367"/>
      <c r="AL41" s="367"/>
      <c r="AM41" s="261">
        <f>SUM(Y41:AL41)</f>
        <v>1</v>
      </c>
    </row>
    <row r="42" spans="1:39" outlineLevel="1">
      <c r="B42" s="259" t="s">
        <v>267</v>
      </c>
      <c r="C42" s="256" t="s">
        <v>163</v>
      </c>
      <c r="D42" s="260">
        <v>6311</v>
      </c>
      <c r="E42" s="260">
        <v>6311</v>
      </c>
      <c r="F42" s="260">
        <v>6311</v>
      </c>
      <c r="G42" s="260">
        <v>6311</v>
      </c>
      <c r="H42" s="260">
        <v>6311</v>
      </c>
      <c r="I42" s="260">
        <v>6311</v>
      </c>
      <c r="J42" s="260">
        <v>6311</v>
      </c>
      <c r="K42" s="260">
        <v>6311</v>
      </c>
      <c r="L42" s="260">
        <v>6311</v>
      </c>
      <c r="M42" s="260">
        <v>6311</v>
      </c>
      <c r="N42" s="260">
        <f>N41</f>
        <v>0</v>
      </c>
      <c r="O42" s="260">
        <v>3</v>
      </c>
      <c r="P42" s="260">
        <v>3</v>
      </c>
      <c r="Q42" s="260">
        <v>3</v>
      </c>
      <c r="R42" s="260">
        <v>3</v>
      </c>
      <c r="S42" s="260">
        <v>3</v>
      </c>
      <c r="T42" s="260">
        <v>3</v>
      </c>
      <c r="U42" s="260">
        <v>3</v>
      </c>
      <c r="V42" s="260">
        <v>3</v>
      </c>
      <c r="W42" s="260">
        <v>3</v>
      </c>
      <c r="X42" s="260">
        <v>3</v>
      </c>
      <c r="Y42" s="368">
        <f>Y41</f>
        <v>1</v>
      </c>
      <c r="Z42" s="368">
        <f t="shared" ref="Z42" si="1">Z41</f>
        <v>0</v>
      </c>
      <c r="AA42" s="368">
        <f t="shared" ref="AA42" si="2">AA41</f>
        <v>0</v>
      </c>
      <c r="AB42" s="368">
        <f t="shared" ref="AB42" si="3">AB41</f>
        <v>0</v>
      </c>
      <c r="AC42" s="368">
        <f t="shared" ref="AC42" si="4">AC41</f>
        <v>0</v>
      </c>
      <c r="AD42" s="368">
        <f t="shared" ref="AD42" si="5">AD41</f>
        <v>0</v>
      </c>
      <c r="AE42" s="368">
        <f t="shared" ref="AE42" si="6">AE41</f>
        <v>0</v>
      </c>
      <c r="AF42" s="368">
        <f t="shared" ref="AF42" si="7">AF41</f>
        <v>0</v>
      </c>
      <c r="AG42" s="368">
        <f t="shared" ref="AG42" si="8">AG41</f>
        <v>0</v>
      </c>
      <c r="AH42" s="368">
        <f t="shared" ref="AH42" si="9">AH41</f>
        <v>0</v>
      </c>
      <c r="AI42" s="368">
        <f t="shared" ref="AI42" si="10">AI41</f>
        <v>0</v>
      </c>
      <c r="AJ42" s="368">
        <f t="shared" ref="AJ42" si="11">AJ41</f>
        <v>0</v>
      </c>
      <c r="AK42" s="368">
        <f t="shared" ref="AK42" si="12">AK41</f>
        <v>0</v>
      </c>
      <c r="AL42" s="368">
        <f t="shared" ref="AL42" si="13">AL41</f>
        <v>0</v>
      </c>
      <c r="AM42" s="262"/>
    </row>
    <row r="43" spans="1:39" ht="15.75" outlineLevel="1">
      <c r="B43" s="263"/>
      <c r="C43" s="264"/>
      <c r="D43" s="269"/>
      <c r="E43" s="269"/>
      <c r="F43" s="269"/>
      <c r="G43" s="269"/>
      <c r="H43" s="269"/>
      <c r="I43" s="269"/>
      <c r="J43" s="269"/>
      <c r="K43" s="269"/>
      <c r="L43" s="269"/>
      <c r="M43" s="269"/>
      <c r="N43" s="265"/>
      <c r="O43" s="269"/>
      <c r="P43" s="269"/>
      <c r="Q43" s="269"/>
      <c r="R43" s="269"/>
      <c r="S43" s="269"/>
      <c r="T43" s="269"/>
      <c r="U43" s="269"/>
      <c r="V43" s="269"/>
      <c r="W43" s="269"/>
      <c r="X43" s="269"/>
      <c r="Y43" s="369"/>
      <c r="Z43" s="370"/>
      <c r="AA43" s="370"/>
      <c r="AB43" s="370"/>
      <c r="AC43" s="370"/>
      <c r="AD43" s="370"/>
      <c r="AE43" s="370"/>
      <c r="AF43" s="370"/>
      <c r="AG43" s="370"/>
      <c r="AH43" s="370"/>
      <c r="AI43" s="370"/>
      <c r="AJ43" s="370"/>
      <c r="AK43" s="370"/>
      <c r="AL43" s="370"/>
      <c r="AM43" s="267"/>
    </row>
    <row r="44" spans="1:39" outlineLevel="1">
      <c r="A44" s="467">
        <v>7</v>
      </c>
      <c r="B44" s="278" t="str">
        <f>VLOOKUP(A44,IESO_pgm,2)</f>
        <v>Save on Energy Retrofit Program</v>
      </c>
      <c r="C44" s="256" t="s">
        <v>25</v>
      </c>
      <c r="D44" s="260"/>
      <c r="E44" s="260"/>
      <c r="F44" s="260"/>
      <c r="G44" s="260"/>
      <c r="H44" s="260"/>
      <c r="I44" s="260"/>
      <c r="J44" s="260"/>
      <c r="K44" s="260"/>
      <c r="L44" s="260"/>
      <c r="M44" s="260"/>
      <c r="N44" s="260">
        <f>VLOOKUP(A44,IESO_pgm,3)</f>
        <v>12</v>
      </c>
      <c r="O44" s="260"/>
      <c r="P44" s="260"/>
      <c r="Q44" s="260"/>
      <c r="R44" s="260"/>
      <c r="S44" s="260"/>
      <c r="T44" s="260"/>
      <c r="U44" s="260"/>
      <c r="V44" s="260"/>
      <c r="W44" s="260"/>
      <c r="X44" s="260"/>
      <c r="Y44" s="367">
        <v>0</v>
      </c>
      <c r="Z44" s="688">
        <v>5.2631578947368397E-2</v>
      </c>
      <c r="AA44" s="688">
        <v>0.94736842105263197</v>
      </c>
      <c r="AB44" s="367"/>
      <c r="AC44" s="367"/>
      <c r="AD44" s="367"/>
      <c r="AE44" s="367"/>
      <c r="AF44" s="367"/>
      <c r="AG44" s="367"/>
      <c r="AH44" s="367"/>
      <c r="AI44" s="367"/>
      <c r="AJ44" s="367"/>
      <c r="AK44" s="367"/>
      <c r="AL44" s="367"/>
      <c r="AM44" s="261">
        <f>SUM(Y44:AL44)</f>
        <v>1.0000000000000004</v>
      </c>
    </row>
    <row r="45" spans="1:39" outlineLevel="1">
      <c r="B45" s="259" t="s">
        <v>267</v>
      </c>
      <c r="C45" s="303" t="s">
        <v>783</v>
      </c>
      <c r="D45" s="260">
        <v>617549</v>
      </c>
      <c r="E45" s="260">
        <v>529337</v>
      </c>
      <c r="F45" s="260">
        <v>527481</v>
      </c>
      <c r="G45" s="260">
        <v>527481</v>
      </c>
      <c r="H45" s="260">
        <v>527481</v>
      </c>
      <c r="I45" s="260">
        <v>527481</v>
      </c>
      <c r="J45" s="260">
        <v>523718</v>
      </c>
      <c r="K45" s="260">
        <v>523718</v>
      </c>
      <c r="L45" s="260">
        <v>523051</v>
      </c>
      <c r="M45" s="260">
        <v>510911</v>
      </c>
      <c r="N45" s="260">
        <f>N44</f>
        <v>12</v>
      </c>
      <c r="O45" s="260">
        <v>84</v>
      </c>
      <c r="P45" s="260">
        <v>56</v>
      </c>
      <c r="Q45" s="260">
        <v>55</v>
      </c>
      <c r="R45" s="260">
        <v>55</v>
      </c>
      <c r="S45" s="260">
        <v>55</v>
      </c>
      <c r="T45" s="260">
        <v>55</v>
      </c>
      <c r="U45" s="260">
        <v>55</v>
      </c>
      <c r="V45" s="260">
        <v>55</v>
      </c>
      <c r="W45" s="260">
        <v>55</v>
      </c>
      <c r="X45" s="260">
        <v>54</v>
      </c>
      <c r="Y45" s="367">
        <f>Y44</f>
        <v>0</v>
      </c>
      <c r="Z45" s="367">
        <f>Z44</f>
        <v>5.2631578947368397E-2</v>
      </c>
      <c r="AA45" s="367">
        <f>AA44</f>
        <v>0.94736842105263197</v>
      </c>
      <c r="AB45" s="367"/>
      <c r="AC45" s="367"/>
      <c r="AD45" s="367"/>
      <c r="AE45" s="367"/>
      <c r="AF45" s="367"/>
      <c r="AG45" s="367"/>
      <c r="AH45" s="367"/>
      <c r="AI45" s="367"/>
      <c r="AJ45" s="367"/>
      <c r="AK45" s="367"/>
      <c r="AL45" s="367"/>
      <c r="AM45" s="261"/>
    </row>
    <row r="46" spans="1:39" outlineLevel="1">
      <c r="B46" s="278"/>
      <c r="C46" s="303" t="s">
        <v>784</v>
      </c>
      <c r="D46" s="260">
        <v>-1385</v>
      </c>
      <c r="E46" s="260">
        <v>86827</v>
      </c>
      <c r="F46" s="260">
        <v>88683</v>
      </c>
      <c r="G46" s="260">
        <v>88683</v>
      </c>
      <c r="H46" s="260">
        <v>88683</v>
      </c>
      <c r="I46" s="260">
        <v>88683</v>
      </c>
      <c r="J46" s="260">
        <v>92446</v>
      </c>
      <c r="K46" s="260">
        <v>92446</v>
      </c>
      <c r="L46" s="260">
        <v>93113</v>
      </c>
      <c r="M46" s="260">
        <v>92256</v>
      </c>
      <c r="N46" s="260">
        <f>N45</f>
        <v>12</v>
      </c>
      <c r="O46" s="260">
        <v>0</v>
      </c>
      <c r="P46" s="260">
        <v>27</v>
      </c>
      <c r="Q46" s="260">
        <v>28</v>
      </c>
      <c r="R46" s="260">
        <v>28</v>
      </c>
      <c r="S46" s="260">
        <v>28</v>
      </c>
      <c r="T46" s="260">
        <v>28</v>
      </c>
      <c r="U46" s="260">
        <v>28</v>
      </c>
      <c r="V46" s="260">
        <v>28</v>
      </c>
      <c r="W46" s="260">
        <v>28</v>
      </c>
      <c r="X46" s="260">
        <v>28</v>
      </c>
      <c r="Y46" s="367">
        <f>Y44</f>
        <v>0</v>
      </c>
      <c r="Z46" s="367">
        <f>Z44</f>
        <v>5.2631578947368397E-2</v>
      </c>
      <c r="AA46" s="367">
        <f>AA44</f>
        <v>0.94736842105263197</v>
      </c>
      <c r="AB46" s="367"/>
      <c r="AC46" s="367"/>
      <c r="AD46" s="367"/>
      <c r="AE46" s="367"/>
      <c r="AF46" s="367"/>
      <c r="AG46" s="367"/>
      <c r="AH46" s="367"/>
      <c r="AI46" s="367"/>
      <c r="AJ46" s="367"/>
      <c r="AK46" s="367"/>
      <c r="AL46" s="367"/>
      <c r="AM46" s="261"/>
    </row>
    <row r="47" spans="1:39" outlineLevel="1">
      <c r="B47" s="686" t="s">
        <v>786</v>
      </c>
      <c r="C47" s="303" t="s">
        <v>785</v>
      </c>
      <c r="D47" s="260">
        <f>-'8.  Streetlighting'!L26</f>
        <v>-91701.669646566137</v>
      </c>
      <c r="E47" s="260">
        <f t="shared" ref="E47:J47" si="14">D47</f>
        <v>-91701.669646566137</v>
      </c>
      <c r="F47" s="260">
        <f t="shared" si="14"/>
        <v>-91701.669646566137</v>
      </c>
      <c r="G47" s="260">
        <f t="shared" si="14"/>
        <v>-91701.669646566137</v>
      </c>
      <c r="H47" s="260">
        <f t="shared" si="14"/>
        <v>-91701.669646566137</v>
      </c>
      <c r="I47" s="260">
        <f t="shared" si="14"/>
        <v>-91701.669646566137</v>
      </c>
      <c r="J47" s="260">
        <f t="shared" si="14"/>
        <v>-91701.669646566137</v>
      </c>
      <c r="K47" s="260"/>
      <c r="L47" s="260"/>
      <c r="M47" s="260"/>
      <c r="N47" s="260">
        <f>N46</f>
        <v>12</v>
      </c>
      <c r="O47" s="260"/>
      <c r="P47" s="260"/>
      <c r="Q47" s="260"/>
      <c r="R47" s="260"/>
      <c r="S47" s="260"/>
      <c r="T47" s="260"/>
      <c r="U47" s="260"/>
      <c r="V47" s="260"/>
      <c r="W47" s="260"/>
      <c r="X47" s="260"/>
      <c r="Y47" s="368">
        <f>Y44</f>
        <v>0</v>
      </c>
      <c r="Z47" s="368">
        <f>Z44</f>
        <v>5.2631578947368397E-2</v>
      </c>
      <c r="AA47" s="368">
        <f>AA46</f>
        <v>0.94736842105263197</v>
      </c>
      <c r="AB47" s="368">
        <f t="shared" ref="AB47" si="15">AB44</f>
        <v>0</v>
      </c>
      <c r="AC47" s="368">
        <f t="shared" ref="AC47" si="16">AC44</f>
        <v>0</v>
      </c>
      <c r="AD47" s="368">
        <f t="shared" ref="AD47" si="17">AD44</f>
        <v>0</v>
      </c>
      <c r="AE47" s="368">
        <f t="shared" ref="AE47" si="18">AE44</f>
        <v>0</v>
      </c>
      <c r="AF47" s="368">
        <f t="shared" ref="AF47" si="19">AF44</f>
        <v>0</v>
      </c>
      <c r="AG47" s="368">
        <f t="shared" ref="AG47" si="20">AG44</f>
        <v>0</v>
      </c>
      <c r="AH47" s="368">
        <f t="shared" ref="AH47" si="21">AH44</f>
        <v>0</v>
      </c>
      <c r="AI47" s="368">
        <f t="shared" ref="AI47" si="22">AI44</f>
        <v>0</v>
      </c>
      <c r="AJ47" s="368">
        <f t="shared" ref="AJ47" si="23">AJ44</f>
        <v>0</v>
      </c>
      <c r="AK47" s="368">
        <f t="shared" ref="AK47" si="24">AK44</f>
        <v>0</v>
      </c>
      <c r="AL47" s="368">
        <f t="shared" ref="AL47" si="25">AL44</f>
        <v>0</v>
      </c>
      <c r="AM47" s="262"/>
    </row>
    <row r="48" spans="1:39" outlineLevel="1">
      <c r="B48" s="259"/>
      <c r="C48" s="270"/>
      <c r="D48" s="256"/>
      <c r="E48" s="256"/>
      <c r="F48" s="256"/>
      <c r="G48" s="256"/>
      <c r="H48" s="256"/>
      <c r="I48" s="256"/>
      <c r="J48" s="256"/>
      <c r="K48" s="256"/>
      <c r="L48" s="256"/>
      <c r="M48" s="256"/>
      <c r="N48" s="256"/>
      <c r="O48" s="256"/>
      <c r="P48" s="256"/>
      <c r="Q48" s="256"/>
      <c r="R48" s="256"/>
      <c r="S48" s="256"/>
      <c r="T48" s="256"/>
      <c r="U48" s="256"/>
      <c r="V48" s="256"/>
      <c r="W48" s="256"/>
      <c r="X48" s="256"/>
      <c r="Y48" s="369"/>
      <c r="Z48" s="369"/>
      <c r="AA48" s="369"/>
      <c r="AB48" s="369"/>
      <c r="AC48" s="369"/>
      <c r="AD48" s="369"/>
      <c r="AE48" s="369"/>
      <c r="AF48" s="369"/>
      <c r="AG48" s="369"/>
      <c r="AH48" s="369"/>
      <c r="AI48" s="369"/>
      <c r="AJ48" s="369"/>
      <c r="AK48" s="369"/>
      <c r="AL48" s="369"/>
      <c r="AM48" s="271"/>
    </row>
    <row r="49" spans="1:39" outlineLevel="1">
      <c r="A49" s="467">
        <v>67</v>
      </c>
      <c r="B49" s="278" t="str">
        <f>VLOOKUP(A49,IESO_pgm,2)</f>
        <v>Appliance Retirement Initiative</v>
      </c>
      <c r="C49" s="256" t="s">
        <v>25</v>
      </c>
      <c r="D49" s="260">
        <v>24529</v>
      </c>
      <c r="E49" s="260">
        <v>24529</v>
      </c>
      <c r="F49" s="260">
        <v>24529</v>
      </c>
      <c r="G49" s="260">
        <v>24529</v>
      </c>
      <c r="H49" s="260">
        <v>13837</v>
      </c>
      <c r="I49" s="260">
        <v>0</v>
      </c>
      <c r="J49" s="260">
        <v>0</v>
      </c>
      <c r="K49" s="260">
        <v>0</v>
      </c>
      <c r="L49" s="260">
        <v>0</v>
      </c>
      <c r="M49" s="260">
        <v>0</v>
      </c>
      <c r="N49" s="260">
        <f>VLOOKUP(A49,IESO_pgm,3)</f>
        <v>0</v>
      </c>
      <c r="O49" s="260">
        <v>4</v>
      </c>
      <c r="P49" s="260">
        <v>4</v>
      </c>
      <c r="Q49" s="260">
        <v>4</v>
      </c>
      <c r="R49" s="260">
        <v>4</v>
      </c>
      <c r="S49" s="260">
        <v>2</v>
      </c>
      <c r="T49" s="260">
        <v>0</v>
      </c>
      <c r="U49" s="260">
        <v>0</v>
      </c>
      <c r="V49" s="260">
        <v>0</v>
      </c>
      <c r="W49" s="260">
        <v>0</v>
      </c>
      <c r="X49" s="260"/>
      <c r="Y49" s="367">
        <v>1</v>
      </c>
      <c r="Z49" s="367"/>
      <c r="AA49" s="367"/>
      <c r="AB49" s="367"/>
      <c r="AC49" s="367"/>
      <c r="AD49" s="367"/>
      <c r="AE49" s="367"/>
      <c r="AF49" s="367"/>
      <c r="AG49" s="367"/>
      <c r="AH49" s="367"/>
      <c r="AI49" s="367"/>
      <c r="AJ49" s="367"/>
      <c r="AK49" s="367"/>
      <c r="AL49" s="367"/>
      <c r="AM49" s="261">
        <f>SUM(Y49:AL49)</f>
        <v>1</v>
      </c>
    </row>
    <row r="50" spans="1:39" outlineLevel="1">
      <c r="B50" s="259" t="s">
        <v>267</v>
      </c>
      <c r="C50" s="256" t="s">
        <v>163</v>
      </c>
      <c r="D50" s="260"/>
      <c r="E50" s="260"/>
      <c r="F50" s="260"/>
      <c r="G50" s="260"/>
      <c r="H50" s="260"/>
      <c r="I50" s="260"/>
      <c r="J50" s="260"/>
      <c r="K50" s="260"/>
      <c r="L50" s="260"/>
      <c r="M50" s="260"/>
      <c r="N50" s="260">
        <f>N49</f>
        <v>0</v>
      </c>
      <c r="O50" s="260"/>
      <c r="P50" s="260"/>
      <c r="Q50" s="260"/>
      <c r="R50" s="260"/>
      <c r="S50" s="260"/>
      <c r="T50" s="260"/>
      <c r="U50" s="260"/>
      <c r="V50" s="260"/>
      <c r="W50" s="260"/>
      <c r="X50" s="260"/>
      <c r="Y50" s="368">
        <f>Y49</f>
        <v>1</v>
      </c>
      <c r="Z50" s="368">
        <f t="shared" ref="Z50" si="26">Z49</f>
        <v>0</v>
      </c>
      <c r="AA50" s="368">
        <f t="shared" ref="AA50" si="27">AA49</f>
        <v>0</v>
      </c>
      <c r="AB50" s="368">
        <f t="shared" ref="AB50" si="28">AB49</f>
        <v>0</v>
      </c>
      <c r="AC50" s="368">
        <f t="shared" ref="AC50" si="29">AC49</f>
        <v>0</v>
      </c>
      <c r="AD50" s="368">
        <f t="shared" ref="AD50" si="30">AD49</f>
        <v>0</v>
      </c>
      <c r="AE50" s="368">
        <f t="shared" ref="AE50" si="31">AE49</f>
        <v>0</v>
      </c>
      <c r="AF50" s="368">
        <f t="shared" ref="AF50" si="32">AF49</f>
        <v>0</v>
      </c>
      <c r="AG50" s="368">
        <f t="shared" ref="AG50" si="33">AG49</f>
        <v>0</v>
      </c>
      <c r="AH50" s="368">
        <f t="shared" ref="AH50" si="34">AH49</f>
        <v>0</v>
      </c>
      <c r="AI50" s="368">
        <f t="shared" ref="AI50" si="35">AI49</f>
        <v>0</v>
      </c>
      <c r="AJ50" s="368">
        <f t="shared" ref="AJ50" si="36">AJ49</f>
        <v>0</v>
      </c>
      <c r="AK50" s="368">
        <f t="shared" ref="AK50" si="37">AK49</f>
        <v>0</v>
      </c>
      <c r="AL50" s="368">
        <f t="shared" ref="AL50" si="38">AL49</f>
        <v>0</v>
      </c>
      <c r="AM50" s="262"/>
    </row>
    <row r="51" spans="1:39" outlineLevel="1">
      <c r="B51" s="259"/>
      <c r="C51" s="270"/>
      <c r="D51" s="269"/>
      <c r="E51" s="269"/>
      <c r="F51" s="269"/>
      <c r="G51" s="269"/>
      <c r="H51" s="269"/>
      <c r="I51" s="269"/>
      <c r="J51" s="269"/>
      <c r="K51" s="269"/>
      <c r="L51" s="269"/>
      <c r="M51" s="269"/>
      <c r="N51" s="256"/>
      <c r="O51" s="269"/>
      <c r="P51" s="269"/>
      <c r="Q51" s="269"/>
      <c r="R51" s="269"/>
      <c r="S51" s="269"/>
      <c r="T51" s="269"/>
      <c r="U51" s="269"/>
      <c r="V51" s="269"/>
      <c r="W51" s="269"/>
      <c r="X51" s="269"/>
      <c r="Y51" s="369"/>
      <c r="Z51" s="369"/>
      <c r="AA51" s="369"/>
      <c r="AB51" s="369"/>
      <c r="AC51" s="369"/>
      <c r="AD51" s="369"/>
      <c r="AE51" s="369"/>
      <c r="AF51" s="369"/>
      <c r="AG51" s="369"/>
      <c r="AH51" s="369"/>
      <c r="AI51" s="369"/>
      <c r="AJ51" s="369"/>
      <c r="AK51" s="369"/>
      <c r="AL51" s="369"/>
      <c r="AM51" s="271"/>
    </row>
    <row r="52" spans="1:39" ht="18" customHeight="1" outlineLevel="1">
      <c r="A52" s="467">
        <v>68</v>
      </c>
      <c r="B52" s="278" t="str">
        <f>VLOOKUP(A52,IESO_pgm,2)</f>
        <v>Coupon Initiative</v>
      </c>
      <c r="C52" s="256" t="s">
        <v>25</v>
      </c>
      <c r="D52" s="260">
        <v>272944</v>
      </c>
      <c r="E52" s="260">
        <v>270402</v>
      </c>
      <c r="F52" s="260">
        <v>270402</v>
      </c>
      <c r="G52" s="260">
        <v>270402</v>
      </c>
      <c r="H52" s="260">
        <v>270402</v>
      </c>
      <c r="I52" s="260">
        <v>270402</v>
      </c>
      <c r="J52" s="260">
        <v>270402</v>
      </c>
      <c r="K52" s="260">
        <v>270344</v>
      </c>
      <c r="L52" s="260">
        <v>270344</v>
      </c>
      <c r="M52" s="260">
        <v>270344</v>
      </c>
      <c r="N52" s="260">
        <f>VLOOKUP(A52,IESO_pgm,3)</f>
        <v>0</v>
      </c>
      <c r="O52" s="260">
        <v>18</v>
      </c>
      <c r="P52" s="260">
        <v>17</v>
      </c>
      <c r="Q52" s="260">
        <v>17</v>
      </c>
      <c r="R52" s="260">
        <v>17</v>
      </c>
      <c r="S52" s="260">
        <v>17</v>
      </c>
      <c r="T52" s="260">
        <v>17</v>
      </c>
      <c r="U52" s="260">
        <v>17</v>
      </c>
      <c r="V52" s="260">
        <v>17</v>
      </c>
      <c r="W52" s="260">
        <v>17</v>
      </c>
      <c r="X52" s="260"/>
      <c r="Y52" s="367">
        <v>1</v>
      </c>
      <c r="Z52" s="367"/>
      <c r="AA52" s="367"/>
      <c r="AB52" s="367"/>
      <c r="AC52" s="367"/>
      <c r="AD52" s="367"/>
      <c r="AE52" s="367"/>
      <c r="AF52" s="367"/>
      <c r="AG52" s="367"/>
      <c r="AH52" s="367"/>
      <c r="AI52" s="367"/>
      <c r="AJ52" s="367"/>
      <c r="AK52" s="367"/>
      <c r="AL52" s="367"/>
      <c r="AM52" s="261">
        <f>SUM(Y52:AL52)</f>
        <v>1</v>
      </c>
    </row>
    <row r="53" spans="1:39" outlineLevel="1">
      <c r="B53" s="259" t="s">
        <v>267</v>
      </c>
      <c r="C53" s="256" t="s">
        <v>163</v>
      </c>
      <c r="D53" s="260">
        <v>5296</v>
      </c>
      <c r="E53" s="260">
        <v>5227</v>
      </c>
      <c r="F53" s="260">
        <v>5227</v>
      </c>
      <c r="G53" s="260">
        <v>5227</v>
      </c>
      <c r="H53" s="260">
        <v>5227</v>
      </c>
      <c r="I53" s="260">
        <v>5227</v>
      </c>
      <c r="J53" s="260">
        <v>5227</v>
      </c>
      <c r="K53" s="260">
        <v>5225</v>
      </c>
      <c r="L53" s="260">
        <v>5225</v>
      </c>
      <c r="M53" s="260">
        <v>5225</v>
      </c>
      <c r="N53" s="260">
        <f>N52</f>
        <v>0</v>
      </c>
      <c r="O53" s="260">
        <v>0</v>
      </c>
      <c r="P53" s="260">
        <v>0</v>
      </c>
      <c r="Q53" s="260">
        <v>0</v>
      </c>
      <c r="R53" s="260">
        <v>0</v>
      </c>
      <c r="S53" s="260">
        <v>0</v>
      </c>
      <c r="T53" s="260">
        <v>0</v>
      </c>
      <c r="U53" s="260">
        <v>0</v>
      </c>
      <c r="V53" s="260">
        <v>0</v>
      </c>
      <c r="W53" s="260">
        <v>0</v>
      </c>
      <c r="X53" s="260"/>
      <c r="Y53" s="368">
        <f>Y52</f>
        <v>1</v>
      </c>
      <c r="Z53" s="368">
        <f t="shared" ref="Z53" si="39">Z52</f>
        <v>0</v>
      </c>
      <c r="AA53" s="368">
        <f t="shared" ref="AA53" si="40">AA52</f>
        <v>0</v>
      </c>
      <c r="AB53" s="368">
        <f t="shared" ref="AB53" si="41">AB52</f>
        <v>0</v>
      </c>
      <c r="AC53" s="368">
        <f t="shared" ref="AC53" si="42">AC52</f>
        <v>0</v>
      </c>
      <c r="AD53" s="368">
        <f t="shared" ref="AD53" si="43">AD52</f>
        <v>0</v>
      </c>
      <c r="AE53" s="368">
        <f t="shared" ref="AE53" si="44">AE52</f>
        <v>0</v>
      </c>
      <c r="AF53" s="368">
        <f t="shared" ref="AF53" si="45">AF52</f>
        <v>0</v>
      </c>
      <c r="AG53" s="368">
        <f t="shared" ref="AG53" si="46">AG52</f>
        <v>0</v>
      </c>
      <c r="AH53" s="368">
        <f t="shared" ref="AH53" si="47">AH52</f>
        <v>0</v>
      </c>
      <c r="AI53" s="368">
        <f t="shared" ref="AI53" si="48">AI52</f>
        <v>0</v>
      </c>
      <c r="AJ53" s="368">
        <f t="shared" ref="AJ53" si="49">AJ52</f>
        <v>0</v>
      </c>
      <c r="AK53" s="368">
        <f t="shared" ref="AK53" si="50">AK52</f>
        <v>0</v>
      </c>
      <c r="AL53" s="368">
        <f t="shared" ref="AL53" si="51">AL52</f>
        <v>0</v>
      </c>
      <c r="AM53" s="262"/>
    </row>
    <row r="54" spans="1:39" outlineLevel="1">
      <c r="B54" s="259"/>
      <c r="C54" s="256"/>
      <c r="D54" s="256"/>
      <c r="E54" s="256"/>
      <c r="F54" s="256"/>
      <c r="G54" s="256"/>
      <c r="H54" s="256"/>
      <c r="I54" s="256"/>
      <c r="J54" s="256"/>
      <c r="K54" s="256"/>
      <c r="L54" s="256"/>
      <c r="M54" s="256"/>
      <c r="N54" s="256"/>
      <c r="O54" s="256"/>
      <c r="P54" s="256"/>
      <c r="Q54" s="256"/>
      <c r="R54" s="256"/>
      <c r="S54" s="256"/>
      <c r="T54" s="256"/>
      <c r="U54" s="256"/>
      <c r="V54" s="256"/>
      <c r="W54" s="256"/>
      <c r="X54" s="256"/>
      <c r="Y54" s="379"/>
      <c r="Z54" s="380"/>
      <c r="AA54" s="380"/>
      <c r="AB54" s="380"/>
      <c r="AC54" s="380"/>
      <c r="AD54" s="380"/>
      <c r="AE54" s="380"/>
      <c r="AF54" s="380"/>
      <c r="AG54" s="380"/>
      <c r="AH54" s="380"/>
      <c r="AI54" s="380"/>
      <c r="AJ54" s="380"/>
      <c r="AK54" s="380"/>
      <c r="AL54" s="380"/>
      <c r="AM54" s="262"/>
    </row>
    <row r="55" spans="1:39" outlineLevel="1">
      <c r="A55" s="467">
        <v>69</v>
      </c>
      <c r="B55" s="278" t="str">
        <f>VLOOKUP(A55,IESO_pgm,2)</f>
        <v>Bi-Annual Retailer Event Initiative</v>
      </c>
      <c r="C55" s="256" t="s">
        <v>25</v>
      </c>
      <c r="D55" s="260">
        <v>775374</v>
      </c>
      <c r="E55" s="260">
        <v>761544</v>
      </c>
      <c r="F55" s="260">
        <v>761544</v>
      </c>
      <c r="G55" s="260">
        <v>761544</v>
      </c>
      <c r="H55" s="260">
        <v>761544</v>
      </c>
      <c r="I55" s="260">
        <v>761544</v>
      </c>
      <c r="J55" s="260">
        <v>761544</v>
      </c>
      <c r="K55" s="260">
        <v>761177</v>
      </c>
      <c r="L55" s="260">
        <v>761177</v>
      </c>
      <c r="M55" s="260">
        <v>761177</v>
      </c>
      <c r="N55" s="260">
        <f>VLOOKUP(A55,IESO_pgm,3)</f>
        <v>0</v>
      </c>
      <c r="O55" s="260">
        <v>52</v>
      </c>
      <c r="P55" s="260">
        <v>52</v>
      </c>
      <c r="Q55" s="260">
        <v>52</v>
      </c>
      <c r="R55" s="260">
        <v>52</v>
      </c>
      <c r="S55" s="260">
        <v>52</v>
      </c>
      <c r="T55" s="260">
        <v>52</v>
      </c>
      <c r="U55" s="260">
        <v>52</v>
      </c>
      <c r="V55" s="260">
        <v>52</v>
      </c>
      <c r="W55" s="260">
        <v>52</v>
      </c>
      <c r="X55" s="260"/>
      <c r="Y55" s="372">
        <v>1</v>
      </c>
      <c r="Z55" s="367"/>
      <c r="AA55" s="367"/>
      <c r="AB55" s="367"/>
      <c r="AC55" s="367"/>
      <c r="AD55" s="367"/>
      <c r="AE55" s="367"/>
      <c r="AF55" s="372"/>
      <c r="AG55" s="372"/>
      <c r="AH55" s="372"/>
      <c r="AI55" s="372"/>
      <c r="AJ55" s="372"/>
      <c r="AK55" s="372"/>
      <c r="AL55" s="372"/>
      <c r="AM55" s="261">
        <f>SUM(Y55:AL55)</f>
        <v>1</v>
      </c>
    </row>
    <row r="56" spans="1:39" outlineLevel="1">
      <c r="B56" s="259" t="s">
        <v>267</v>
      </c>
      <c r="C56" s="256" t="s">
        <v>163</v>
      </c>
      <c r="D56" s="260">
        <v>1790</v>
      </c>
      <c r="E56" s="260">
        <v>1775</v>
      </c>
      <c r="F56" s="260">
        <v>1775</v>
      </c>
      <c r="G56" s="260">
        <v>1775</v>
      </c>
      <c r="H56" s="260">
        <v>1775</v>
      </c>
      <c r="I56" s="260">
        <v>1775</v>
      </c>
      <c r="J56" s="260">
        <v>1775</v>
      </c>
      <c r="K56" s="260">
        <v>1774</v>
      </c>
      <c r="L56" s="260">
        <v>1774</v>
      </c>
      <c r="M56" s="260">
        <v>1774</v>
      </c>
      <c r="N56" s="260">
        <f>N55</f>
        <v>0</v>
      </c>
      <c r="O56" s="260">
        <v>0</v>
      </c>
      <c r="P56" s="260">
        <v>0</v>
      </c>
      <c r="Q56" s="260">
        <v>0</v>
      </c>
      <c r="R56" s="260">
        <v>0</v>
      </c>
      <c r="S56" s="260">
        <v>0</v>
      </c>
      <c r="T56" s="260">
        <v>0</v>
      </c>
      <c r="U56" s="260">
        <v>0</v>
      </c>
      <c r="V56" s="260">
        <v>0</v>
      </c>
      <c r="W56" s="260">
        <v>0</v>
      </c>
      <c r="X56" s="260"/>
      <c r="Y56" s="368">
        <f>Y55</f>
        <v>1</v>
      </c>
      <c r="Z56" s="368">
        <f t="shared" ref="Z56" si="52">Z55</f>
        <v>0</v>
      </c>
      <c r="AA56" s="368">
        <f t="shared" ref="AA56" si="53">AA55</f>
        <v>0</v>
      </c>
      <c r="AB56" s="368">
        <f t="shared" ref="AB56" si="54">AB55</f>
        <v>0</v>
      </c>
      <c r="AC56" s="368">
        <f t="shared" ref="AC56" si="55">AC55</f>
        <v>0</v>
      </c>
      <c r="AD56" s="368">
        <f t="shared" ref="AD56" si="56">AD55</f>
        <v>0</v>
      </c>
      <c r="AE56" s="368">
        <f t="shared" ref="AE56" si="57">AE55</f>
        <v>0</v>
      </c>
      <c r="AF56" s="368">
        <f t="shared" ref="AF56" si="58">AF55</f>
        <v>0</v>
      </c>
      <c r="AG56" s="368">
        <f t="shared" ref="AG56" si="59">AG55</f>
        <v>0</v>
      </c>
      <c r="AH56" s="368">
        <f t="shared" ref="AH56" si="60">AH55</f>
        <v>0</v>
      </c>
      <c r="AI56" s="368">
        <f t="shared" ref="AI56" si="61">AI55</f>
        <v>0</v>
      </c>
      <c r="AJ56" s="368">
        <f t="shared" ref="AJ56" si="62">AJ55</f>
        <v>0</v>
      </c>
      <c r="AK56" s="368">
        <f t="shared" ref="AK56" si="63">AK55</f>
        <v>0</v>
      </c>
      <c r="AL56" s="368">
        <f t="shared" ref="AL56" si="64">AL55</f>
        <v>0</v>
      </c>
      <c r="AM56" s="275"/>
    </row>
    <row r="57" spans="1:39" outlineLevel="1">
      <c r="B57" s="274"/>
      <c r="C57" s="276"/>
      <c r="D57" s="256"/>
      <c r="E57" s="256"/>
      <c r="F57" s="256"/>
      <c r="G57" s="256"/>
      <c r="H57" s="256"/>
      <c r="I57" s="256"/>
      <c r="J57" s="256"/>
      <c r="K57" s="256"/>
      <c r="L57" s="256"/>
      <c r="M57" s="256"/>
      <c r="N57" s="256"/>
      <c r="O57" s="256"/>
      <c r="P57" s="256"/>
      <c r="Q57" s="256"/>
      <c r="R57" s="256"/>
      <c r="S57" s="256"/>
      <c r="T57" s="256"/>
      <c r="U57" s="256"/>
      <c r="V57" s="256"/>
      <c r="W57" s="256"/>
      <c r="X57" s="256"/>
      <c r="Y57" s="373"/>
      <c r="Z57" s="373"/>
      <c r="AA57" s="373"/>
      <c r="AB57" s="373"/>
      <c r="AC57" s="373"/>
      <c r="AD57" s="373"/>
      <c r="AE57" s="373"/>
      <c r="AF57" s="373"/>
      <c r="AG57" s="373"/>
      <c r="AH57" s="373"/>
      <c r="AI57" s="373"/>
      <c r="AJ57" s="373"/>
      <c r="AK57" s="373"/>
      <c r="AL57" s="373"/>
      <c r="AM57" s="277"/>
    </row>
    <row r="58" spans="1:39" ht="28.5" customHeight="1" outlineLevel="1">
      <c r="A58" s="467">
        <v>70</v>
      </c>
      <c r="B58" s="278" t="str">
        <f>VLOOKUP(A58,IESO_pgm,2)</f>
        <v>HVAC Incentives Initiative</v>
      </c>
      <c r="C58" s="256" t="s">
        <v>25</v>
      </c>
      <c r="D58" s="260">
        <v>437986</v>
      </c>
      <c r="E58" s="260">
        <v>437986</v>
      </c>
      <c r="F58" s="260">
        <v>437986</v>
      </c>
      <c r="G58" s="260">
        <v>437986</v>
      </c>
      <c r="H58" s="260">
        <v>437986</v>
      </c>
      <c r="I58" s="260">
        <v>437986</v>
      </c>
      <c r="J58" s="260">
        <v>437986</v>
      </c>
      <c r="K58" s="260">
        <v>437986</v>
      </c>
      <c r="L58" s="260">
        <v>437986</v>
      </c>
      <c r="M58" s="260">
        <v>437986</v>
      </c>
      <c r="N58" s="260">
        <f>VLOOKUP(A58,IESO_pgm,3)</f>
        <v>0</v>
      </c>
      <c r="O58" s="260">
        <v>220</v>
      </c>
      <c r="P58" s="260">
        <v>220</v>
      </c>
      <c r="Q58" s="260">
        <v>220</v>
      </c>
      <c r="R58" s="260">
        <v>220</v>
      </c>
      <c r="S58" s="260">
        <v>220</v>
      </c>
      <c r="T58" s="260">
        <v>220</v>
      </c>
      <c r="U58" s="260">
        <v>220</v>
      </c>
      <c r="V58" s="260">
        <v>220</v>
      </c>
      <c r="W58" s="260">
        <v>220</v>
      </c>
      <c r="X58" s="260"/>
      <c r="Y58" s="470">
        <v>1</v>
      </c>
      <c r="Z58" s="470"/>
      <c r="AA58" s="470"/>
      <c r="AB58" s="367"/>
      <c r="AC58" s="470"/>
      <c r="AD58" s="367"/>
      <c r="AE58" s="367"/>
      <c r="AF58" s="372"/>
      <c r="AG58" s="372"/>
      <c r="AH58" s="372"/>
      <c r="AI58" s="372"/>
      <c r="AJ58" s="372"/>
      <c r="AK58" s="372"/>
      <c r="AL58" s="372"/>
      <c r="AM58" s="261">
        <f>SUM(Y58:AL58)</f>
        <v>1</v>
      </c>
    </row>
    <row r="59" spans="1:39" outlineLevel="1">
      <c r="B59" s="259" t="s">
        <v>267</v>
      </c>
      <c r="C59" s="256" t="s">
        <v>163</v>
      </c>
      <c r="D59" s="260">
        <v>8504</v>
      </c>
      <c r="E59" s="260">
        <v>8504</v>
      </c>
      <c r="F59" s="260">
        <v>8504</v>
      </c>
      <c r="G59" s="260">
        <v>8504</v>
      </c>
      <c r="H59" s="260">
        <v>8504</v>
      </c>
      <c r="I59" s="260">
        <v>8504</v>
      </c>
      <c r="J59" s="260">
        <v>8504</v>
      </c>
      <c r="K59" s="260">
        <v>8504</v>
      </c>
      <c r="L59" s="260">
        <v>8504</v>
      </c>
      <c r="M59" s="260">
        <v>8504</v>
      </c>
      <c r="N59" s="260">
        <f>N58</f>
        <v>0</v>
      </c>
      <c r="O59" s="260">
        <v>4</v>
      </c>
      <c r="P59" s="260">
        <v>4</v>
      </c>
      <c r="Q59" s="260">
        <v>4</v>
      </c>
      <c r="R59" s="260">
        <v>4</v>
      </c>
      <c r="S59" s="260">
        <v>4</v>
      </c>
      <c r="T59" s="260">
        <v>4</v>
      </c>
      <c r="U59" s="260">
        <v>4</v>
      </c>
      <c r="V59" s="260">
        <v>4</v>
      </c>
      <c r="W59" s="260">
        <v>4</v>
      </c>
      <c r="X59" s="260"/>
      <c r="Y59" s="368">
        <f>Y58</f>
        <v>1</v>
      </c>
      <c r="Z59" s="368">
        <f>Z58</f>
        <v>0</v>
      </c>
      <c r="AA59" s="368">
        <f t="shared" ref="AA59" si="65">AA58</f>
        <v>0</v>
      </c>
      <c r="AB59" s="368">
        <f t="shared" ref="AB59" si="66">AB58</f>
        <v>0</v>
      </c>
      <c r="AC59" s="368">
        <f t="shared" ref="AC59" si="67">AC58</f>
        <v>0</v>
      </c>
      <c r="AD59" s="368">
        <f t="shared" ref="AD59" si="68">AD58</f>
        <v>0</v>
      </c>
      <c r="AE59" s="368">
        <f t="shared" ref="AE59" si="69">AE58</f>
        <v>0</v>
      </c>
      <c r="AF59" s="368">
        <f t="shared" ref="AF59" si="70">AF58</f>
        <v>0</v>
      </c>
      <c r="AG59" s="368">
        <f t="shared" ref="AG59" si="71">AG58</f>
        <v>0</v>
      </c>
      <c r="AH59" s="368">
        <f t="shared" ref="AH59" si="72">AH58</f>
        <v>0</v>
      </c>
      <c r="AI59" s="368">
        <f t="shared" ref="AI59" si="73">AI58</f>
        <v>0</v>
      </c>
      <c r="AJ59" s="368">
        <f t="shared" ref="AJ59" si="74">AJ58</f>
        <v>0</v>
      </c>
      <c r="AK59" s="368">
        <f t="shared" ref="AK59" si="75">AK58</f>
        <v>0</v>
      </c>
      <c r="AL59" s="368">
        <f t="shared" ref="AL59" si="76">AL58</f>
        <v>0</v>
      </c>
      <c r="AM59" s="275"/>
    </row>
    <row r="60" spans="1:39" outlineLevel="1">
      <c r="B60" s="278"/>
      <c r="C60" s="276"/>
      <c r="D60" s="256"/>
      <c r="E60" s="256"/>
      <c r="F60" s="256"/>
      <c r="G60" s="256"/>
      <c r="H60" s="256"/>
      <c r="I60" s="256"/>
      <c r="J60" s="256"/>
      <c r="K60" s="256"/>
      <c r="L60" s="256"/>
      <c r="M60" s="256"/>
      <c r="N60" s="256"/>
      <c r="O60" s="256"/>
      <c r="P60" s="256"/>
      <c r="Q60" s="256"/>
      <c r="R60" s="256"/>
      <c r="S60" s="256"/>
      <c r="T60" s="256"/>
      <c r="U60" s="256"/>
      <c r="V60" s="256"/>
      <c r="W60" s="256"/>
      <c r="X60" s="256"/>
      <c r="Y60" s="373"/>
      <c r="Z60" s="374"/>
      <c r="AA60" s="373"/>
      <c r="AB60" s="373"/>
      <c r="AC60" s="373"/>
      <c r="AD60" s="373"/>
      <c r="AE60" s="373"/>
      <c r="AF60" s="373"/>
      <c r="AG60" s="373"/>
      <c r="AH60" s="373"/>
      <c r="AI60" s="373"/>
      <c r="AJ60" s="373"/>
      <c r="AK60" s="373"/>
      <c r="AL60" s="373"/>
      <c r="AM60" s="277"/>
    </row>
    <row r="61" spans="1:39" ht="17.100000000000001" customHeight="1" outlineLevel="1">
      <c r="A61" s="467">
        <v>73</v>
      </c>
      <c r="B61" s="278" t="str">
        <f>VLOOKUP(A61,IESO_pgm,2)</f>
        <v>Efficiency:  Equipment Replacement Incentive Initiative</v>
      </c>
      <c r="C61" s="256" t="s">
        <v>25</v>
      </c>
      <c r="D61" s="260">
        <v>2758219</v>
      </c>
      <c r="E61" s="260">
        <v>2758219</v>
      </c>
      <c r="F61" s="260">
        <v>2734793</v>
      </c>
      <c r="G61" s="260">
        <v>2734793</v>
      </c>
      <c r="H61" s="260">
        <v>2734793</v>
      </c>
      <c r="I61" s="260">
        <v>2734793</v>
      </c>
      <c r="J61" s="260">
        <v>2681606</v>
      </c>
      <c r="K61" s="260">
        <v>2681606</v>
      </c>
      <c r="L61" s="260">
        <v>2678857</v>
      </c>
      <c r="M61" s="260">
        <v>2504447</v>
      </c>
      <c r="N61" s="260">
        <f>VLOOKUP(A61,IESO_pgm,3)</f>
        <v>12</v>
      </c>
      <c r="O61" s="260">
        <v>257</v>
      </c>
      <c r="P61" s="260">
        <v>257</v>
      </c>
      <c r="Q61" s="260">
        <v>249</v>
      </c>
      <c r="R61" s="260">
        <v>249</v>
      </c>
      <c r="S61" s="260">
        <v>249</v>
      </c>
      <c r="T61" s="260">
        <v>249</v>
      </c>
      <c r="U61" s="260">
        <v>239</v>
      </c>
      <c r="V61" s="260">
        <v>239</v>
      </c>
      <c r="W61" s="260">
        <v>238</v>
      </c>
      <c r="X61" s="260">
        <v>203</v>
      </c>
      <c r="Y61" s="372"/>
      <c r="Z61" s="689">
        <v>5.2600000000000001E-2</v>
      </c>
      <c r="AA61" s="689">
        <v>0.94740000000000002</v>
      </c>
      <c r="AB61" s="367"/>
      <c r="AC61" s="367"/>
      <c r="AD61" s="367"/>
      <c r="AE61" s="367"/>
      <c r="AF61" s="372"/>
      <c r="AG61" s="372"/>
      <c r="AH61" s="372"/>
      <c r="AI61" s="372"/>
      <c r="AJ61" s="372"/>
      <c r="AK61" s="372"/>
      <c r="AL61" s="372"/>
      <c r="AM61" s="261">
        <f>SUM(Y61:AL61)</f>
        <v>1</v>
      </c>
    </row>
    <row r="62" spans="1:39" outlineLevel="1">
      <c r="B62" s="259" t="s">
        <v>267</v>
      </c>
      <c r="C62" s="303" t="s">
        <v>783</v>
      </c>
      <c r="D62" s="260">
        <v>39210</v>
      </c>
      <c r="E62" s="260">
        <v>39210</v>
      </c>
      <c r="F62" s="260">
        <v>39210</v>
      </c>
      <c r="G62" s="260">
        <v>39210</v>
      </c>
      <c r="H62" s="260">
        <v>39210</v>
      </c>
      <c r="I62" s="260">
        <v>39210</v>
      </c>
      <c r="J62" s="260">
        <v>38054</v>
      </c>
      <c r="K62" s="260">
        <v>38054</v>
      </c>
      <c r="L62" s="260">
        <v>36715</v>
      </c>
      <c r="M62" s="260">
        <v>31451</v>
      </c>
      <c r="N62" s="260">
        <f>N61</f>
        <v>12</v>
      </c>
      <c r="O62" s="260">
        <v>4</v>
      </c>
      <c r="P62" s="260">
        <v>4</v>
      </c>
      <c r="Q62" s="260">
        <v>4</v>
      </c>
      <c r="R62" s="260">
        <v>4</v>
      </c>
      <c r="S62" s="260">
        <v>4</v>
      </c>
      <c r="T62" s="260">
        <v>4</v>
      </c>
      <c r="U62" s="260">
        <v>4</v>
      </c>
      <c r="V62" s="260">
        <v>4</v>
      </c>
      <c r="W62" s="260">
        <v>4</v>
      </c>
      <c r="X62" s="260">
        <v>3</v>
      </c>
      <c r="Y62" s="372"/>
      <c r="Z62" s="367">
        <f>Z61</f>
        <v>5.2600000000000001E-2</v>
      </c>
      <c r="AA62" s="367">
        <f>AA61</f>
        <v>0.94740000000000002</v>
      </c>
      <c r="AB62" s="367"/>
      <c r="AC62" s="367"/>
      <c r="AD62" s="367"/>
      <c r="AE62" s="367"/>
      <c r="AF62" s="372"/>
      <c r="AG62" s="372"/>
      <c r="AH62" s="372"/>
      <c r="AI62" s="372"/>
      <c r="AJ62" s="372"/>
      <c r="AK62" s="372"/>
      <c r="AL62" s="372"/>
      <c r="AM62" s="261"/>
    </row>
    <row r="63" spans="1:39" outlineLevel="1">
      <c r="B63" s="278"/>
      <c r="C63" s="303" t="s">
        <v>784</v>
      </c>
      <c r="D63" s="260">
        <v>8642</v>
      </c>
      <c r="E63" s="260">
        <v>8642</v>
      </c>
      <c r="F63" s="260">
        <v>32069</v>
      </c>
      <c r="G63" s="260">
        <v>33507</v>
      </c>
      <c r="H63" s="260">
        <v>33507</v>
      </c>
      <c r="I63" s="260">
        <v>33507</v>
      </c>
      <c r="J63" s="260">
        <v>87849</v>
      </c>
      <c r="K63" s="260">
        <v>87849</v>
      </c>
      <c r="L63" s="260">
        <v>91936</v>
      </c>
      <c r="M63" s="260">
        <v>75487</v>
      </c>
      <c r="N63" s="260">
        <f>N61</f>
        <v>12</v>
      </c>
      <c r="O63" s="260">
        <v>2</v>
      </c>
      <c r="P63" s="260">
        <v>2</v>
      </c>
      <c r="Q63" s="260">
        <v>9</v>
      </c>
      <c r="R63" s="260">
        <v>10</v>
      </c>
      <c r="S63" s="260">
        <v>10</v>
      </c>
      <c r="T63" s="260">
        <v>10</v>
      </c>
      <c r="U63" s="260">
        <v>20</v>
      </c>
      <c r="V63" s="260">
        <v>20</v>
      </c>
      <c r="W63" s="260">
        <v>21</v>
      </c>
      <c r="X63" s="260">
        <v>18</v>
      </c>
      <c r="Y63" s="368">
        <f>Y61</f>
        <v>0</v>
      </c>
      <c r="Z63" s="368">
        <f t="shared" ref="Z63" si="77">Z61</f>
        <v>5.2600000000000001E-2</v>
      </c>
      <c r="AA63" s="368">
        <f t="shared" ref="AA63" si="78">AA61</f>
        <v>0.94740000000000002</v>
      </c>
      <c r="AB63" s="368">
        <f t="shared" ref="AB63" si="79">AB61</f>
        <v>0</v>
      </c>
      <c r="AC63" s="368">
        <f t="shared" ref="AC63" si="80">AC61</f>
        <v>0</v>
      </c>
      <c r="AD63" s="368">
        <f t="shared" ref="AD63" si="81">AD61</f>
        <v>0</v>
      </c>
      <c r="AE63" s="368">
        <f t="shared" ref="AE63" si="82">AE61</f>
        <v>0</v>
      </c>
      <c r="AF63" s="368">
        <f t="shared" ref="AF63" si="83">AF61</f>
        <v>0</v>
      </c>
      <c r="AG63" s="368">
        <f t="shared" ref="AG63" si="84">AG61</f>
        <v>0</v>
      </c>
      <c r="AH63" s="368">
        <f t="shared" ref="AH63" si="85">AH61</f>
        <v>0</v>
      </c>
      <c r="AI63" s="368">
        <f t="shared" ref="AI63" si="86">AI61</f>
        <v>0</v>
      </c>
      <c r="AJ63" s="368">
        <f t="shared" ref="AJ63" si="87">AJ61</f>
        <v>0</v>
      </c>
      <c r="AK63" s="368">
        <f t="shared" ref="AK63" si="88">AK61</f>
        <v>0</v>
      </c>
      <c r="AL63" s="368">
        <f t="shared" ref="AL63" si="89">AL61</f>
        <v>0</v>
      </c>
      <c r="AM63" s="275"/>
    </row>
    <row r="64" spans="1:39" outlineLevel="1">
      <c r="B64" s="278"/>
      <c r="C64" s="276"/>
      <c r="D64" s="280"/>
      <c r="E64" s="280"/>
      <c r="F64" s="280"/>
      <c r="G64" s="280"/>
      <c r="H64" s="280"/>
      <c r="I64" s="280"/>
      <c r="J64" s="280"/>
      <c r="K64" s="280"/>
      <c r="L64" s="280"/>
      <c r="M64" s="280"/>
      <c r="N64" s="256"/>
      <c r="O64" s="280"/>
      <c r="P64" s="280"/>
      <c r="Q64" s="280"/>
      <c r="R64" s="280"/>
      <c r="S64" s="280"/>
      <c r="T64" s="280"/>
      <c r="U64" s="280"/>
      <c r="V64" s="280"/>
      <c r="W64" s="280"/>
      <c r="X64" s="280"/>
      <c r="Y64" s="373"/>
      <c r="Z64" s="374"/>
      <c r="AA64" s="373"/>
      <c r="AB64" s="373"/>
      <c r="AC64" s="373"/>
      <c r="AD64" s="373"/>
      <c r="AE64" s="373"/>
      <c r="AF64" s="373"/>
      <c r="AG64" s="373"/>
      <c r="AH64" s="373"/>
      <c r="AI64" s="373"/>
      <c r="AJ64" s="373"/>
      <c r="AK64" s="373"/>
      <c r="AL64" s="373"/>
      <c r="AM64" s="277"/>
    </row>
    <row r="65" spans="1:39" ht="30" outlineLevel="1">
      <c r="A65" s="467">
        <v>78</v>
      </c>
      <c r="B65" s="278" t="str">
        <f>VLOOKUP(A65,IESO_pgm,2)</f>
        <v>Process and Systems Upgrades Initiatives - Energy Manager Initiative</v>
      </c>
      <c r="C65" s="256" t="s">
        <v>25</v>
      </c>
      <c r="D65" s="260">
        <v>16371</v>
      </c>
      <c r="E65" s="260">
        <v>16371</v>
      </c>
      <c r="F65" s="260">
        <v>16371</v>
      </c>
      <c r="G65" s="260">
        <v>16371</v>
      </c>
      <c r="H65" s="260">
        <v>16371</v>
      </c>
      <c r="I65" s="260">
        <v>16371</v>
      </c>
      <c r="J65" s="260">
        <v>16371</v>
      </c>
      <c r="K65" s="260">
        <v>16371</v>
      </c>
      <c r="L65" s="260">
        <v>16371</v>
      </c>
      <c r="M65" s="260">
        <v>16371</v>
      </c>
      <c r="N65" s="260">
        <f>VLOOKUP(A65,IESO_pgm,3)</f>
        <v>12</v>
      </c>
      <c r="O65" s="260">
        <v>5</v>
      </c>
      <c r="P65" s="260">
        <v>5</v>
      </c>
      <c r="Q65" s="260">
        <v>5</v>
      </c>
      <c r="R65" s="260">
        <v>5</v>
      </c>
      <c r="S65" s="260">
        <v>5</v>
      </c>
      <c r="T65" s="260">
        <v>5</v>
      </c>
      <c r="U65" s="260">
        <v>5</v>
      </c>
      <c r="V65" s="260">
        <v>5</v>
      </c>
      <c r="W65" s="260">
        <v>5</v>
      </c>
      <c r="X65" s="260"/>
      <c r="Y65" s="372"/>
      <c r="Z65" s="367">
        <v>1</v>
      </c>
      <c r="AA65" s="367"/>
      <c r="AB65" s="367"/>
      <c r="AC65" s="367"/>
      <c r="AD65" s="367"/>
      <c r="AE65" s="367"/>
      <c r="AF65" s="372"/>
      <c r="AG65" s="372"/>
      <c r="AH65" s="372"/>
      <c r="AI65" s="372"/>
      <c r="AJ65" s="372"/>
      <c r="AK65" s="372"/>
      <c r="AL65" s="372"/>
      <c r="AM65" s="261">
        <f>SUM(Y65:AL65)</f>
        <v>1</v>
      </c>
    </row>
    <row r="66" spans="1:39" outlineLevel="1">
      <c r="B66" s="259" t="s">
        <v>267</v>
      </c>
      <c r="C66" s="256" t="s">
        <v>163</v>
      </c>
      <c r="D66" s="260"/>
      <c r="E66" s="260"/>
      <c r="F66" s="260"/>
      <c r="G66" s="260"/>
      <c r="H66" s="260"/>
      <c r="I66" s="260"/>
      <c r="J66" s="260"/>
      <c r="K66" s="260"/>
      <c r="L66" s="260"/>
      <c r="M66" s="260"/>
      <c r="N66" s="260">
        <f>N65</f>
        <v>12</v>
      </c>
      <c r="O66" s="260"/>
      <c r="P66" s="260"/>
      <c r="Q66" s="260"/>
      <c r="R66" s="260"/>
      <c r="S66" s="260"/>
      <c r="T66" s="260"/>
      <c r="U66" s="260"/>
      <c r="V66" s="260"/>
      <c r="W66" s="260"/>
      <c r="X66" s="260"/>
      <c r="Y66" s="368">
        <f>Y65</f>
        <v>0</v>
      </c>
      <c r="Z66" s="368">
        <f t="shared" ref="Z66" si="90">Z65</f>
        <v>1</v>
      </c>
      <c r="AA66" s="368">
        <f t="shared" ref="AA66" si="91">AA65</f>
        <v>0</v>
      </c>
      <c r="AB66" s="368">
        <f t="shared" ref="AB66" si="92">AB65</f>
        <v>0</v>
      </c>
      <c r="AC66" s="368">
        <f t="shared" ref="AC66" si="93">AC65</f>
        <v>0</v>
      </c>
      <c r="AD66" s="368">
        <f t="shared" ref="AD66" si="94">AD65</f>
        <v>0</v>
      </c>
      <c r="AE66" s="368">
        <f t="shared" ref="AE66" si="95">AE65</f>
        <v>0</v>
      </c>
      <c r="AF66" s="368">
        <f t="shared" ref="AF66" si="96">AF65</f>
        <v>0</v>
      </c>
      <c r="AG66" s="368">
        <f t="shared" ref="AG66" si="97">AG65</f>
        <v>0</v>
      </c>
      <c r="AH66" s="368">
        <f t="shared" ref="AH66" si="98">AH65</f>
        <v>0</v>
      </c>
      <c r="AI66" s="368">
        <f t="shared" ref="AI66" si="99">AI65</f>
        <v>0</v>
      </c>
      <c r="AJ66" s="368">
        <f t="shared" ref="AJ66" si="100">AJ65</f>
        <v>0</v>
      </c>
      <c r="AK66" s="368">
        <f t="shared" ref="AK66" si="101">AK65</f>
        <v>0</v>
      </c>
      <c r="AL66" s="368">
        <f t="shared" ref="AL66" si="102">AL65</f>
        <v>0</v>
      </c>
      <c r="AM66" s="275"/>
    </row>
    <row r="67" spans="1:39" outlineLevel="1">
      <c r="B67" s="278"/>
      <c r="C67" s="276"/>
      <c r="D67" s="280"/>
      <c r="E67" s="280"/>
      <c r="F67" s="280"/>
      <c r="G67" s="280"/>
      <c r="H67" s="280"/>
      <c r="I67" s="280"/>
      <c r="J67" s="280"/>
      <c r="K67" s="280"/>
      <c r="L67" s="280"/>
      <c r="M67" s="280"/>
      <c r="N67" s="256"/>
      <c r="O67" s="280"/>
      <c r="P67" s="280"/>
      <c r="Q67" s="280"/>
      <c r="R67" s="280"/>
      <c r="S67" s="280"/>
      <c r="T67" s="280"/>
      <c r="U67" s="280"/>
      <c r="V67" s="280"/>
      <c r="W67" s="280"/>
      <c r="X67" s="280"/>
      <c r="Y67" s="373"/>
      <c r="Z67" s="373"/>
      <c r="AA67" s="373"/>
      <c r="AB67" s="373"/>
      <c r="AC67" s="373"/>
      <c r="AD67" s="373"/>
      <c r="AE67" s="373"/>
      <c r="AF67" s="373"/>
      <c r="AG67" s="373"/>
      <c r="AH67" s="373"/>
      <c r="AI67" s="373"/>
      <c r="AJ67" s="373"/>
      <c r="AK67" s="373"/>
      <c r="AL67" s="373"/>
      <c r="AM67" s="277"/>
    </row>
    <row r="68" spans="1:39" outlineLevel="1">
      <c r="A68" s="467">
        <v>80</v>
      </c>
      <c r="B68" s="278" t="str">
        <f>VLOOKUP(A68,IESO_pgm,2)</f>
        <v>Low Income Initiative</v>
      </c>
      <c r="C68" s="256" t="s">
        <v>25</v>
      </c>
      <c r="D68" s="260">
        <v>120951</v>
      </c>
      <c r="E68" s="260">
        <v>86922</v>
      </c>
      <c r="F68" s="260">
        <v>81030</v>
      </c>
      <c r="G68" s="260">
        <v>75137</v>
      </c>
      <c r="H68" s="260">
        <v>74992</v>
      </c>
      <c r="I68" s="260">
        <v>74992</v>
      </c>
      <c r="J68" s="260">
        <v>74009</v>
      </c>
      <c r="K68" s="260">
        <v>74009</v>
      </c>
      <c r="L68" s="260">
        <v>22902</v>
      </c>
      <c r="M68" s="260">
        <v>22902</v>
      </c>
      <c r="N68" s="260">
        <f>VLOOKUP(A68,IESO_pgm,3)</f>
        <v>0</v>
      </c>
      <c r="O68" s="260">
        <v>11</v>
      </c>
      <c r="P68" s="260">
        <v>9</v>
      </c>
      <c r="Q68" s="260">
        <v>9</v>
      </c>
      <c r="R68" s="260">
        <v>9</v>
      </c>
      <c r="S68" s="260">
        <v>9</v>
      </c>
      <c r="T68" s="260">
        <v>9</v>
      </c>
      <c r="U68" s="260">
        <v>9</v>
      </c>
      <c r="V68" s="260">
        <v>9</v>
      </c>
      <c r="W68" s="260">
        <v>6</v>
      </c>
      <c r="X68" s="260"/>
      <c r="Y68" s="372">
        <v>1</v>
      </c>
      <c r="Z68" s="367"/>
      <c r="AA68" s="367"/>
      <c r="AB68" s="367"/>
      <c r="AC68" s="367"/>
      <c r="AD68" s="367"/>
      <c r="AE68" s="367"/>
      <c r="AF68" s="372"/>
      <c r="AG68" s="372"/>
      <c r="AH68" s="372"/>
      <c r="AI68" s="372"/>
      <c r="AJ68" s="372"/>
      <c r="AK68" s="372"/>
      <c r="AL68" s="372"/>
      <c r="AM68" s="261">
        <f>SUM(Y68:AL68)</f>
        <v>1</v>
      </c>
    </row>
    <row r="69" spans="1:39" outlineLevel="1">
      <c r="B69" s="259" t="s">
        <v>267</v>
      </c>
      <c r="C69" s="256" t="s">
        <v>163</v>
      </c>
      <c r="D69" s="260"/>
      <c r="E69" s="260"/>
      <c r="F69" s="260"/>
      <c r="G69" s="260"/>
      <c r="H69" s="260"/>
      <c r="I69" s="260"/>
      <c r="J69" s="260"/>
      <c r="K69" s="260"/>
      <c r="L69" s="260"/>
      <c r="M69" s="260"/>
      <c r="N69" s="260">
        <f>N68</f>
        <v>0</v>
      </c>
      <c r="O69" s="260"/>
      <c r="P69" s="260"/>
      <c r="Q69" s="260"/>
      <c r="R69" s="260"/>
      <c r="S69" s="260"/>
      <c r="T69" s="260"/>
      <c r="U69" s="260"/>
      <c r="V69" s="260"/>
      <c r="W69" s="260"/>
      <c r="X69" s="260"/>
      <c r="Y69" s="368">
        <f>Y68</f>
        <v>1</v>
      </c>
      <c r="Z69" s="368">
        <f t="shared" ref="Z69" si="103">Z68</f>
        <v>0</v>
      </c>
      <c r="AA69" s="368">
        <f t="shared" ref="AA69" si="104">AA68</f>
        <v>0</v>
      </c>
      <c r="AB69" s="368">
        <f t="shared" ref="AB69" si="105">AB68</f>
        <v>0</v>
      </c>
      <c r="AC69" s="368">
        <f t="shared" ref="AC69" si="106">AC68</f>
        <v>0</v>
      </c>
      <c r="AD69" s="368">
        <f t="shared" ref="AD69" si="107">AD68</f>
        <v>0</v>
      </c>
      <c r="AE69" s="368">
        <f t="shared" ref="AE69" si="108">AE68</f>
        <v>0</v>
      </c>
      <c r="AF69" s="368">
        <f t="shared" ref="AF69" si="109">AF68</f>
        <v>0</v>
      </c>
      <c r="AG69" s="368">
        <f t="shared" ref="AG69" si="110">AG68</f>
        <v>0</v>
      </c>
      <c r="AH69" s="368">
        <f t="shared" ref="AH69" si="111">AH68</f>
        <v>0</v>
      </c>
      <c r="AI69" s="368">
        <f t="shared" ref="AI69" si="112">AI68</f>
        <v>0</v>
      </c>
      <c r="AJ69" s="368">
        <f t="shared" ref="AJ69" si="113">AJ68</f>
        <v>0</v>
      </c>
      <c r="AK69" s="368">
        <f t="shared" ref="AK69" si="114">AK68</f>
        <v>0</v>
      </c>
      <c r="AL69" s="368">
        <f t="shared" ref="AL69" si="115">AL68</f>
        <v>0</v>
      </c>
      <c r="AM69" s="275"/>
    </row>
    <row r="70" spans="1:39" outlineLevel="1">
      <c r="B70" s="278"/>
      <c r="C70" s="276"/>
      <c r="D70" s="280"/>
      <c r="E70" s="280"/>
      <c r="F70" s="280"/>
      <c r="G70" s="280"/>
      <c r="H70" s="280"/>
      <c r="I70" s="280"/>
      <c r="J70" s="280"/>
      <c r="K70" s="280"/>
      <c r="L70" s="280"/>
      <c r="M70" s="280"/>
      <c r="N70" s="256"/>
      <c r="O70" s="280"/>
      <c r="P70" s="280"/>
      <c r="Q70" s="280"/>
      <c r="R70" s="280"/>
      <c r="S70" s="280"/>
      <c r="T70" s="280"/>
      <c r="U70" s="280"/>
      <c r="V70" s="280"/>
      <c r="W70" s="280"/>
      <c r="X70" s="280"/>
      <c r="Y70" s="373"/>
      <c r="Z70" s="374"/>
      <c r="AA70" s="373"/>
      <c r="AB70" s="373"/>
      <c r="AC70" s="373"/>
      <c r="AD70" s="373"/>
      <c r="AE70" s="373"/>
      <c r="AF70" s="373"/>
      <c r="AG70" s="373"/>
      <c r="AH70" s="373"/>
      <c r="AI70" s="373"/>
      <c r="AJ70" s="373"/>
      <c r="AK70" s="373"/>
      <c r="AL70" s="373"/>
      <c r="AM70" s="277"/>
    </row>
    <row r="71" spans="1:39" hidden="1" outlineLevel="1">
      <c r="A71" s="467">
        <v>99</v>
      </c>
      <c r="B71" s="278" t="str">
        <f>VLOOKUP(A71,IESO_pgm,2)</f>
        <v>Not used</v>
      </c>
      <c r="C71" s="256" t="s">
        <v>25</v>
      </c>
      <c r="D71" s="260"/>
      <c r="E71" s="260"/>
      <c r="F71" s="260"/>
      <c r="G71" s="260"/>
      <c r="H71" s="260"/>
      <c r="I71" s="260"/>
      <c r="J71" s="260"/>
      <c r="K71" s="260"/>
      <c r="L71" s="260"/>
      <c r="M71" s="260"/>
      <c r="N71" s="260">
        <f>VLOOKUP(A71,IESO_pgm,3)</f>
        <v>0</v>
      </c>
      <c r="O71" s="260"/>
      <c r="P71" s="260"/>
      <c r="Q71" s="260"/>
      <c r="R71" s="260"/>
      <c r="S71" s="260"/>
      <c r="T71" s="260"/>
      <c r="U71" s="260"/>
      <c r="V71" s="260"/>
      <c r="W71" s="260"/>
      <c r="X71" s="260"/>
      <c r="Y71" s="383"/>
      <c r="Z71" s="367"/>
      <c r="AA71" s="367"/>
      <c r="AB71" s="367"/>
      <c r="AC71" s="367"/>
      <c r="AD71" s="367"/>
      <c r="AE71" s="367"/>
      <c r="AF71" s="372"/>
      <c r="AG71" s="372"/>
      <c r="AH71" s="372"/>
      <c r="AI71" s="372"/>
      <c r="AJ71" s="372"/>
      <c r="AK71" s="372"/>
      <c r="AL71" s="372"/>
      <c r="AM71" s="261">
        <f>SUM(Y71:AL71)</f>
        <v>0</v>
      </c>
    </row>
    <row r="72" spans="1:39" hidden="1" outlineLevel="1">
      <c r="B72" s="259" t="s">
        <v>267</v>
      </c>
      <c r="C72" s="256" t="s">
        <v>163</v>
      </c>
      <c r="D72" s="260"/>
      <c r="E72" s="260"/>
      <c r="F72" s="260"/>
      <c r="G72" s="260"/>
      <c r="H72" s="260"/>
      <c r="I72" s="260"/>
      <c r="J72" s="260"/>
      <c r="K72" s="260"/>
      <c r="L72" s="260"/>
      <c r="M72" s="260"/>
      <c r="N72" s="260">
        <f>N71</f>
        <v>0</v>
      </c>
      <c r="O72" s="260"/>
      <c r="P72" s="260"/>
      <c r="Q72" s="260"/>
      <c r="R72" s="260"/>
      <c r="S72" s="260"/>
      <c r="T72" s="260"/>
      <c r="U72" s="260"/>
      <c r="V72" s="260"/>
      <c r="W72" s="260"/>
      <c r="X72" s="260"/>
      <c r="Y72" s="368">
        <f>Y71</f>
        <v>0</v>
      </c>
      <c r="Z72" s="368">
        <f t="shared" ref="Z72" si="116">Z71</f>
        <v>0</v>
      </c>
      <c r="AA72" s="368">
        <f t="shared" ref="AA72" si="117">AA71</f>
        <v>0</v>
      </c>
      <c r="AB72" s="368">
        <f t="shared" ref="AB72" si="118">AB71</f>
        <v>0</v>
      </c>
      <c r="AC72" s="368">
        <f t="shared" ref="AC72" si="119">AC71</f>
        <v>0</v>
      </c>
      <c r="AD72" s="368">
        <f t="shared" ref="AD72" si="120">AD71</f>
        <v>0</v>
      </c>
      <c r="AE72" s="368">
        <f t="shared" ref="AE72" si="121">AE71</f>
        <v>0</v>
      </c>
      <c r="AF72" s="368">
        <f t="shared" ref="AF72" si="122">AF71</f>
        <v>0</v>
      </c>
      <c r="AG72" s="368">
        <f t="shared" ref="AG72" si="123">AG71</f>
        <v>0</v>
      </c>
      <c r="AH72" s="368">
        <f t="shared" ref="AH72" si="124">AH71</f>
        <v>0</v>
      </c>
      <c r="AI72" s="368">
        <f t="shared" ref="AI72" si="125">AI71</f>
        <v>0</v>
      </c>
      <c r="AJ72" s="368">
        <f t="shared" ref="AJ72" si="126">AJ71</f>
        <v>0</v>
      </c>
      <c r="AK72" s="368">
        <f t="shared" ref="AK72" si="127">AK71</f>
        <v>0</v>
      </c>
      <c r="AL72" s="368">
        <f t="shared" ref="AL72" si="128">AL71</f>
        <v>0</v>
      </c>
      <c r="AM72" s="262"/>
    </row>
    <row r="73" spans="1:39" hidden="1" outlineLevel="1">
      <c r="B73" s="279"/>
      <c r="C73" s="270"/>
      <c r="D73" s="256"/>
      <c r="E73" s="256"/>
      <c r="F73" s="256"/>
      <c r="G73" s="256"/>
      <c r="H73" s="256"/>
      <c r="I73" s="256"/>
      <c r="J73" s="256"/>
      <c r="K73" s="256"/>
      <c r="L73" s="256"/>
      <c r="M73" s="256"/>
      <c r="N73" s="256"/>
      <c r="O73" s="256"/>
      <c r="P73" s="256"/>
      <c r="Q73" s="256"/>
      <c r="R73" s="256"/>
      <c r="S73" s="256"/>
      <c r="T73" s="256"/>
      <c r="U73" s="256"/>
      <c r="V73" s="256"/>
      <c r="W73" s="256"/>
      <c r="X73" s="256"/>
      <c r="Y73" s="369"/>
      <c r="Z73" s="378"/>
      <c r="AA73" s="378"/>
      <c r="AB73" s="378"/>
      <c r="AC73" s="378"/>
      <c r="AD73" s="378"/>
      <c r="AE73" s="378"/>
      <c r="AF73" s="378"/>
      <c r="AG73" s="378"/>
      <c r="AH73" s="378"/>
      <c r="AI73" s="378"/>
      <c r="AJ73" s="378"/>
      <c r="AK73" s="378"/>
      <c r="AL73" s="378"/>
      <c r="AM73" s="271"/>
    </row>
    <row r="74" spans="1:39" hidden="1" outlineLevel="1">
      <c r="A74" s="467">
        <v>99</v>
      </c>
      <c r="B74" s="278" t="str">
        <f>VLOOKUP(A74,IESO_pgm,2)</f>
        <v>Not used</v>
      </c>
      <c r="C74" s="256" t="s">
        <v>25</v>
      </c>
      <c r="D74" s="260"/>
      <c r="E74" s="260"/>
      <c r="F74" s="260"/>
      <c r="G74" s="260"/>
      <c r="H74" s="260"/>
      <c r="I74" s="260"/>
      <c r="J74" s="260"/>
      <c r="K74" s="260"/>
      <c r="L74" s="260"/>
      <c r="M74" s="260"/>
      <c r="N74" s="260">
        <f>VLOOKUP(A74,IESO_pgm,3)</f>
        <v>0</v>
      </c>
      <c r="O74" s="260"/>
      <c r="P74" s="260"/>
      <c r="Q74" s="260"/>
      <c r="R74" s="260"/>
      <c r="S74" s="260"/>
      <c r="T74" s="260"/>
      <c r="U74" s="260"/>
      <c r="V74" s="260"/>
      <c r="W74" s="260"/>
      <c r="X74" s="260"/>
      <c r="Y74" s="367"/>
      <c r="Z74" s="367"/>
      <c r="AA74" s="367"/>
      <c r="AB74" s="367"/>
      <c r="AC74" s="367"/>
      <c r="AD74" s="367"/>
      <c r="AE74" s="367"/>
      <c r="AF74" s="372"/>
      <c r="AG74" s="372"/>
      <c r="AH74" s="372"/>
      <c r="AI74" s="372"/>
      <c r="AJ74" s="372"/>
      <c r="AK74" s="372"/>
      <c r="AL74" s="372"/>
      <c r="AM74" s="261">
        <f>SUM(Y74:AL74)</f>
        <v>0</v>
      </c>
    </row>
    <row r="75" spans="1:39" hidden="1" outlineLevel="1">
      <c r="B75" s="278" t="s">
        <v>267</v>
      </c>
      <c r="C75" s="256" t="s">
        <v>163</v>
      </c>
      <c r="D75" s="260"/>
      <c r="E75" s="260"/>
      <c r="F75" s="260"/>
      <c r="G75" s="260"/>
      <c r="H75" s="260"/>
      <c r="I75" s="260"/>
      <c r="J75" s="260"/>
      <c r="K75" s="260"/>
      <c r="L75" s="260"/>
      <c r="M75" s="260"/>
      <c r="N75" s="260">
        <f>N74</f>
        <v>0</v>
      </c>
      <c r="O75" s="260"/>
      <c r="P75" s="260"/>
      <c r="Q75" s="260"/>
      <c r="R75" s="260"/>
      <c r="S75" s="260"/>
      <c r="T75" s="260"/>
      <c r="U75" s="260"/>
      <c r="V75" s="260"/>
      <c r="W75" s="260"/>
      <c r="X75" s="260"/>
      <c r="Y75" s="368">
        <f>Y74</f>
        <v>0</v>
      </c>
      <c r="Z75" s="368">
        <f t="shared" ref="Z75" si="129">Z74</f>
        <v>0</v>
      </c>
      <c r="AA75" s="368">
        <f t="shared" ref="AA75" si="130">AA74</f>
        <v>0</v>
      </c>
      <c r="AB75" s="368">
        <f t="shared" ref="AB75" si="131">AB74</f>
        <v>0</v>
      </c>
      <c r="AC75" s="368">
        <f t="shared" ref="AC75" si="132">AC74</f>
        <v>0</v>
      </c>
      <c r="AD75" s="368">
        <f t="shared" ref="AD75" si="133">AD74</f>
        <v>0</v>
      </c>
      <c r="AE75" s="368">
        <f t="shared" ref="AE75" si="134">AE74</f>
        <v>0</v>
      </c>
      <c r="AF75" s="368">
        <f t="shared" ref="AF75" si="135">AF74</f>
        <v>0</v>
      </c>
      <c r="AG75" s="368">
        <f t="shared" ref="AG75" si="136">AG74</f>
        <v>0</v>
      </c>
      <c r="AH75" s="368">
        <f t="shared" ref="AH75" si="137">AH74</f>
        <v>0</v>
      </c>
      <c r="AI75" s="368">
        <f t="shared" ref="AI75" si="138">AI74</f>
        <v>0</v>
      </c>
      <c r="AJ75" s="368">
        <f t="shared" ref="AJ75" si="139">AJ74</f>
        <v>0</v>
      </c>
      <c r="AK75" s="368">
        <f t="shared" ref="AK75" si="140">AK74</f>
        <v>0</v>
      </c>
      <c r="AL75" s="368">
        <f t="shared" ref="AL75" si="141">AL74</f>
        <v>0</v>
      </c>
      <c r="AM75" s="262"/>
    </row>
    <row r="76" spans="1:39" hidden="1" outlineLevel="1">
      <c r="B76" s="278"/>
      <c r="C76" s="270"/>
      <c r="D76" s="256"/>
      <c r="E76" s="256"/>
      <c r="F76" s="256"/>
      <c r="G76" s="256"/>
      <c r="H76" s="256"/>
      <c r="I76" s="256"/>
      <c r="J76" s="256"/>
      <c r="K76" s="256"/>
      <c r="L76" s="256"/>
      <c r="M76" s="256"/>
      <c r="N76" s="256"/>
      <c r="O76" s="256"/>
      <c r="P76" s="256"/>
      <c r="Q76" s="256"/>
      <c r="R76" s="256"/>
      <c r="S76" s="256"/>
      <c r="T76" s="256"/>
      <c r="U76" s="256"/>
      <c r="V76" s="256"/>
      <c r="W76" s="256"/>
      <c r="X76" s="256"/>
      <c r="Y76" s="379"/>
      <c r="Z76" s="379"/>
      <c r="AA76" s="369"/>
      <c r="AB76" s="369"/>
      <c r="AC76" s="369"/>
      <c r="AD76" s="369"/>
      <c r="AE76" s="369"/>
      <c r="AF76" s="369"/>
      <c r="AG76" s="369"/>
      <c r="AH76" s="369"/>
      <c r="AI76" s="369"/>
      <c r="AJ76" s="369"/>
      <c r="AK76" s="369"/>
      <c r="AL76" s="369"/>
      <c r="AM76" s="271"/>
    </row>
    <row r="77" spans="1:39" hidden="1" outlineLevel="1">
      <c r="A77" s="467">
        <v>99</v>
      </c>
      <c r="B77" s="278" t="str">
        <f>VLOOKUP(A77,IESO_pgm,2)</f>
        <v>Not used</v>
      </c>
      <c r="C77" s="256" t="s">
        <v>25</v>
      </c>
      <c r="D77" s="260"/>
      <c r="E77" s="260"/>
      <c r="F77" s="260"/>
      <c r="G77" s="260"/>
      <c r="H77" s="260"/>
      <c r="I77" s="260"/>
      <c r="J77" s="260"/>
      <c r="K77" s="260"/>
      <c r="L77" s="260"/>
      <c r="M77" s="260"/>
      <c r="N77" s="260">
        <f>VLOOKUP(A77,IESO_pgm,3)</f>
        <v>0</v>
      </c>
      <c r="O77" s="260"/>
      <c r="P77" s="260"/>
      <c r="Q77" s="260"/>
      <c r="R77" s="260"/>
      <c r="S77" s="260"/>
      <c r="T77" s="260"/>
      <c r="U77" s="260"/>
      <c r="V77" s="260"/>
      <c r="W77" s="260"/>
      <c r="X77" s="260"/>
      <c r="Y77" s="367"/>
      <c r="Z77" s="367"/>
      <c r="AA77" s="367"/>
      <c r="AB77" s="367"/>
      <c r="AC77" s="367"/>
      <c r="AD77" s="367"/>
      <c r="AE77" s="367"/>
      <c r="AF77" s="372"/>
      <c r="AG77" s="372"/>
      <c r="AH77" s="372"/>
      <c r="AI77" s="372"/>
      <c r="AJ77" s="372"/>
      <c r="AK77" s="372"/>
      <c r="AL77" s="372"/>
      <c r="AM77" s="261">
        <f>SUM(Y77:AL77)</f>
        <v>0</v>
      </c>
    </row>
    <row r="78" spans="1:39" hidden="1" outlineLevel="1">
      <c r="B78" s="278" t="s">
        <v>267</v>
      </c>
      <c r="C78" s="256" t="s">
        <v>163</v>
      </c>
      <c r="D78" s="260"/>
      <c r="E78" s="260"/>
      <c r="F78" s="260"/>
      <c r="G78" s="260"/>
      <c r="H78" s="260"/>
      <c r="I78" s="260"/>
      <c r="J78" s="260"/>
      <c r="K78" s="260"/>
      <c r="L78" s="260"/>
      <c r="M78" s="260"/>
      <c r="N78" s="260">
        <f>N77</f>
        <v>0</v>
      </c>
      <c r="O78" s="260"/>
      <c r="P78" s="260"/>
      <c r="Q78" s="260"/>
      <c r="R78" s="260"/>
      <c r="S78" s="260"/>
      <c r="T78" s="260"/>
      <c r="U78" s="260"/>
      <c r="V78" s="260"/>
      <c r="W78" s="260"/>
      <c r="X78" s="260"/>
      <c r="Y78" s="368">
        <f>Y77</f>
        <v>0</v>
      </c>
      <c r="Z78" s="368">
        <f t="shared" ref="Z78:AL78" si="142">Z77</f>
        <v>0</v>
      </c>
      <c r="AA78" s="368">
        <f t="shared" si="142"/>
        <v>0</v>
      </c>
      <c r="AB78" s="368">
        <f t="shared" si="142"/>
        <v>0</v>
      </c>
      <c r="AC78" s="368">
        <f t="shared" si="142"/>
        <v>0</v>
      </c>
      <c r="AD78" s="368">
        <f t="shared" si="142"/>
        <v>0</v>
      </c>
      <c r="AE78" s="368">
        <f t="shared" si="142"/>
        <v>0</v>
      </c>
      <c r="AF78" s="368">
        <f t="shared" si="142"/>
        <v>0</v>
      </c>
      <c r="AG78" s="368">
        <f t="shared" si="142"/>
        <v>0</v>
      </c>
      <c r="AH78" s="368">
        <f t="shared" si="142"/>
        <v>0</v>
      </c>
      <c r="AI78" s="368">
        <f t="shared" si="142"/>
        <v>0</v>
      </c>
      <c r="AJ78" s="368">
        <f t="shared" si="142"/>
        <v>0</v>
      </c>
      <c r="AK78" s="368">
        <f t="shared" si="142"/>
        <v>0</v>
      </c>
      <c r="AL78" s="368">
        <f t="shared" si="142"/>
        <v>0</v>
      </c>
      <c r="AM78" s="271"/>
    </row>
    <row r="79" spans="1:39" hidden="1" outlineLevel="1">
      <c r="B79" s="278"/>
      <c r="C79" s="270"/>
      <c r="D79" s="256"/>
      <c r="E79" s="256"/>
      <c r="F79" s="256"/>
      <c r="G79" s="256"/>
      <c r="H79" s="256"/>
      <c r="I79" s="256"/>
      <c r="J79" s="256"/>
      <c r="K79" s="256"/>
      <c r="L79" s="256"/>
      <c r="M79" s="256"/>
      <c r="N79" s="256"/>
      <c r="O79" s="256"/>
      <c r="P79" s="256"/>
      <c r="Q79" s="256"/>
      <c r="R79" s="256"/>
      <c r="S79" s="256"/>
      <c r="T79" s="256"/>
      <c r="U79" s="256"/>
      <c r="V79" s="256"/>
      <c r="W79" s="256"/>
      <c r="X79" s="256"/>
      <c r="Y79" s="369"/>
      <c r="Z79" s="369"/>
      <c r="AA79" s="369"/>
      <c r="AB79" s="369"/>
      <c r="AC79" s="369"/>
      <c r="AD79" s="369"/>
      <c r="AE79" s="369"/>
      <c r="AF79" s="369"/>
      <c r="AG79" s="369"/>
      <c r="AH79" s="369"/>
      <c r="AI79" s="369"/>
      <c r="AJ79" s="369"/>
      <c r="AK79" s="369"/>
      <c r="AL79" s="369"/>
      <c r="AM79" s="271"/>
    </row>
    <row r="80" spans="1:39" hidden="1" outlineLevel="1">
      <c r="A80" s="467">
        <v>99</v>
      </c>
      <c r="B80" s="278" t="str">
        <f>VLOOKUP(A80,IESO_pgm,2)</f>
        <v>Not used</v>
      </c>
      <c r="C80" s="256" t="s">
        <v>25</v>
      </c>
      <c r="D80" s="260"/>
      <c r="E80" s="260"/>
      <c r="F80" s="260"/>
      <c r="G80" s="260"/>
      <c r="H80" s="260"/>
      <c r="I80" s="260"/>
      <c r="J80" s="260"/>
      <c r="K80" s="260"/>
      <c r="L80" s="260"/>
      <c r="M80" s="260"/>
      <c r="N80" s="260">
        <f>VLOOKUP(A80,IESO_pgm,3)</f>
        <v>0</v>
      </c>
      <c r="O80" s="260"/>
      <c r="P80" s="260"/>
      <c r="Q80" s="260"/>
      <c r="R80" s="260"/>
      <c r="S80" s="260"/>
      <c r="T80" s="260"/>
      <c r="U80" s="260"/>
      <c r="V80" s="260"/>
      <c r="W80" s="260"/>
      <c r="X80" s="260"/>
      <c r="Y80" s="470"/>
      <c r="Z80" s="367"/>
      <c r="AA80" s="367"/>
      <c r="AB80" s="367"/>
      <c r="AC80" s="367"/>
      <c r="AD80" s="367"/>
      <c r="AE80" s="367"/>
      <c r="AF80" s="367"/>
      <c r="AG80" s="367"/>
      <c r="AH80" s="367"/>
      <c r="AI80" s="367"/>
      <c r="AJ80" s="367"/>
      <c r="AK80" s="367"/>
      <c r="AL80" s="367"/>
      <c r="AM80" s="261">
        <f>SUM(Y80:AL80)</f>
        <v>0</v>
      </c>
    </row>
    <row r="81" spans="1:40" hidden="1" outlineLevel="1">
      <c r="B81" s="259" t="s">
        <v>267</v>
      </c>
      <c r="C81" s="256" t="s">
        <v>163</v>
      </c>
      <c r="D81" s="260"/>
      <c r="E81" s="260"/>
      <c r="F81" s="260"/>
      <c r="G81" s="260"/>
      <c r="H81" s="260"/>
      <c r="I81" s="260"/>
      <c r="J81" s="260"/>
      <c r="K81" s="260"/>
      <c r="L81" s="260"/>
      <c r="M81" s="260"/>
      <c r="N81" s="260">
        <f>N80</f>
        <v>0</v>
      </c>
      <c r="O81" s="260"/>
      <c r="P81" s="260"/>
      <c r="Q81" s="260"/>
      <c r="R81" s="260"/>
      <c r="S81" s="260"/>
      <c r="T81" s="260"/>
      <c r="U81" s="260"/>
      <c r="V81" s="260"/>
      <c r="W81" s="260"/>
      <c r="X81" s="260"/>
      <c r="Y81" s="368">
        <f>Y80</f>
        <v>0</v>
      </c>
      <c r="Z81" s="368">
        <f t="shared" ref="Z81" si="143">Z80</f>
        <v>0</v>
      </c>
      <c r="AA81" s="368">
        <f t="shared" ref="AA81" si="144">AA80</f>
        <v>0</v>
      </c>
      <c r="AB81" s="368">
        <f t="shared" ref="AB81" si="145">AB80</f>
        <v>0</v>
      </c>
      <c r="AC81" s="368">
        <f t="shared" ref="AC81" si="146">AC80</f>
        <v>0</v>
      </c>
      <c r="AD81" s="368">
        <f>AD80</f>
        <v>0</v>
      </c>
      <c r="AE81" s="368">
        <f t="shared" ref="AE81" si="147">AE80</f>
        <v>0</v>
      </c>
      <c r="AF81" s="368">
        <f t="shared" ref="AF81" si="148">AF80</f>
        <v>0</v>
      </c>
      <c r="AG81" s="368">
        <f t="shared" ref="AG81" si="149">AG80</f>
        <v>0</v>
      </c>
      <c r="AH81" s="368">
        <f t="shared" ref="AH81" si="150">AH80</f>
        <v>0</v>
      </c>
      <c r="AI81" s="368">
        <f t="shared" ref="AI81" si="151">AI80</f>
        <v>0</v>
      </c>
      <c r="AJ81" s="368">
        <f t="shared" ref="AJ81" si="152">AJ80</f>
        <v>0</v>
      </c>
      <c r="AK81" s="368">
        <f t="shared" ref="AK81" si="153">AK80</f>
        <v>0</v>
      </c>
      <c r="AL81" s="368">
        <f t="shared" ref="AL81" si="154">AL80</f>
        <v>0</v>
      </c>
      <c r="AM81" s="262"/>
    </row>
    <row r="82" spans="1:40" hidden="1" outlineLevel="1">
      <c r="B82" s="259"/>
      <c r="C82" s="256"/>
      <c r="D82" s="256"/>
      <c r="E82" s="256"/>
      <c r="F82" s="256"/>
      <c r="G82" s="256"/>
      <c r="H82" s="256"/>
      <c r="I82" s="256"/>
      <c r="J82" s="256"/>
      <c r="K82" s="256"/>
      <c r="L82" s="256"/>
      <c r="M82" s="256"/>
      <c r="N82" s="419"/>
      <c r="O82" s="256"/>
      <c r="P82" s="256"/>
      <c r="Q82" s="256"/>
      <c r="R82" s="256"/>
      <c r="S82" s="256"/>
      <c r="T82" s="256"/>
      <c r="U82" s="256"/>
      <c r="V82" s="256"/>
      <c r="W82" s="256"/>
      <c r="X82" s="256"/>
      <c r="Y82" s="368"/>
      <c r="Z82" s="368"/>
      <c r="AA82" s="368"/>
      <c r="AB82" s="368"/>
      <c r="AC82" s="368"/>
      <c r="AD82" s="368"/>
      <c r="AE82" s="368"/>
      <c r="AF82" s="368"/>
      <c r="AG82" s="368"/>
      <c r="AH82" s="368"/>
      <c r="AI82" s="368"/>
      <c r="AJ82" s="368"/>
      <c r="AK82" s="368"/>
      <c r="AL82" s="368"/>
      <c r="AM82" s="462"/>
      <c r="AN82" s="552"/>
    </row>
    <row r="83" spans="1:40" hidden="1" outlineLevel="1">
      <c r="A83" s="467">
        <v>99</v>
      </c>
      <c r="B83" s="278" t="str">
        <f>VLOOKUP(A83,IESO_pgm,2)</f>
        <v>Not used</v>
      </c>
      <c r="C83" s="256" t="s">
        <v>25</v>
      </c>
      <c r="D83" s="260"/>
      <c r="E83" s="260"/>
      <c r="F83" s="260"/>
      <c r="G83" s="260"/>
      <c r="H83" s="260"/>
      <c r="I83" s="260"/>
      <c r="J83" s="260"/>
      <c r="K83" s="260"/>
      <c r="L83" s="260"/>
      <c r="M83" s="260"/>
      <c r="N83" s="260">
        <f>VLOOKUP(A83,IESO_pgm,3)</f>
        <v>0</v>
      </c>
      <c r="O83" s="260"/>
      <c r="P83" s="260"/>
      <c r="Q83" s="260"/>
      <c r="R83" s="260"/>
      <c r="S83" s="260"/>
      <c r="T83" s="260"/>
      <c r="U83" s="260"/>
      <c r="V83" s="260"/>
      <c r="W83" s="260"/>
      <c r="X83" s="260"/>
      <c r="Y83" s="367"/>
      <c r="Z83" s="367"/>
      <c r="AA83" s="367"/>
      <c r="AB83" s="367"/>
      <c r="AC83" s="367"/>
      <c r="AD83" s="367"/>
      <c r="AE83" s="367"/>
      <c r="AF83" s="367"/>
      <c r="AG83" s="367"/>
      <c r="AH83" s="367"/>
      <c r="AI83" s="367"/>
      <c r="AJ83" s="367"/>
      <c r="AK83" s="367"/>
      <c r="AL83" s="367"/>
      <c r="AM83" s="261">
        <f>SUM(Y83:AL83)</f>
        <v>0</v>
      </c>
    </row>
    <row r="84" spans="1:40" hidden="1" outlineLevel="1">
      <c r="B84" s="259" t="s">
        <v>267</v>
      </c>
      <c r="C84" s="256" t="s">
        <v>163</v>
      </c>
      <c r="D84" s="260"/>
      <c r="E84" s="260"/>
      <c r="F84" s="260"/>
      <c r="G84" s="260"/>
      <c r="H84" s="260"/>
      <c r="I84" s="260"/>
      <c r="J84" s="260"/>
      <c r="K84" s="260"/>
      <c r="L84" s="260"/>
      <c r="M84" s="260"/>
      <c r="N84" s="260">
        <f>N83</f>
        <v>0</v>
      </c>
      <c r="O84" s="260"/>
      <c r="P84" s="260"/>
      <c r="Q84" s="260"/>
      <c r="R84" s="260"/>
      <c r="S84" s="260"/>
      <c r="T84" s="260"/>
      <c r="U84" s="260"/>
      <c r="V84" s="260"/>
      <c r="W84" s="260"/>
      <c r="X84" s="260"/>
      <c r="Y84" s="368">
        <f>Y83</f>
        <v>0</v>
      </c>
      <c r="Z84" s="368">
        <f t="shared" ref="Z84:AC84" si="155">Z83</f>
        <v>0</v>
      </c>
      <c r="AA84" s="368">
        <f t="shared" si="155"/>
        <v>0</v>
      </c>
      <c r="AB84" s="368">
        <f t="shared" si="155"/>
        <v>0</v>
      </c>
      <c r="AC84" s="368">
        <f t="shared" si="155"/>
        <v>0</v>
      </c>
      <c r="AD84" s="368">
        <f>AD83</f>
        <v>0</v>
      </c>
      <c r="AE84" s="368">
        <f t="shared" ref="AE84:AL84" si="156">AE83</f>
        <v>0</v>
      </c>
      <c r="AF84" s="368">
        <f t="shared" si="156"/>
        <v>0</v>
      </c>
      <c r="AG84" s="368">
        <f t="shared" si="156"/>
        <v>0</v>
      </c>
      <c r="AH84" s="368">
        <f t="shared" si="156"/>
        <v>0</v>
      </c>
      <c r="AI84" s="368">
        <f t="shared" si="156"/>
        <v>0</v>
      </c>
      <c r="AJ84" s="368">
        <f t="shared" si="156"/>
        <v>0</v>
      </c>
      <c r="AK84" s="368">
        <f t="shared" si="156"/>
        <v>0</v>
      </c>
      <c r="AL84" s="368">
        <f t="shared" si="156"/>
        <v>0</v>
      </c>
      <c r="AM84" s="262"/>
    </row>
    <row r="85" spans="1:40" hidden="1" outlineLevel="1">
      <c r="B85" s="279"/>
      <c r="C85" s="270"/>
      <c r="D85" s="256"/>
      <c r="E85" s="256"/>
      <c r="F85" s="256"/>
      <c r="G85" s="256"/>
      <c r="H85" s="256"/>
      <c r="I85" s="256"/>
      <c r="J85" s="256"/>
      <c r="K85" s="256"/>
      <c r="L85" s="256"/>
      <c r="M85" s="256"/>
      <c r="N85" s="256"/>
      <c r="O85" s="256"/>
      <c r="P85" s="256"/>
      <c r="Q85" s="256"/>
      <c r="R85" s="256"/>
      <c r="S85" s="256"/>
      <c r="T85" s="256"/>
      <c r="U85" s="256"/>
      <c r="V85" s="256"/>
      <c r="W85" s="256"/>
      <c r="X85" s="256"/>
      <c r="Y85" s="369"/>
      <c r="Z85" s="369"/>
      <c r="AA85" s="369"/>
      <c r="AB85" s="369"/>
      <c r="AC85" s="369"/>
      <c r="AD85" s="369"/>
      <c r="AE85" s="369"/>
      <c r="AF85" s="369"/>
      <c r="AG85" s="369"/>
      <c r="AH85" s="369"/>
      <c r="AI85" s="369"/>
      <c r="AJ85" s="369"/>
      <c r="AK85" s="369"/>
      <c r="AL85" s="369"/>
      <c r="AM85" s="271"/>
    </row>
    <row r="86" spans="1:40" s="248" customFormat="1" hidden="1" outlineLevel="1">
      <c r="A86" s="467">
        <v>99</v>
      </c>
      <c r="B86" s="288" t="s">
        <v>489</v>
      </c>
      <c r="C86" s="256" t="s">
        <v>25</v>
      </c>
      <c r="D86" s="260"/>
      <c r="E86" s="260"/>
      <c r="F86" s="260"/>
      <c r="G86" s="260"/>
      <c r="H86" s="260"/>
      <c r="I86" s="260"/>
      <c r="J86" s="260"/>
      <c r="K86" s="260"/>
      <c r="L86" s="260"/>
      <c r="M86" s="260"/>
      <c r="N86" s="260">
        <f>VLOOKUP(A86,IESO_pgm,3)</f>
        <v>0</v>
      </c>
      <c r="O86" s="260"/>
      <c r="P86" s="260"/>
      <c r="Q86" s="260"/>
      <c r="R86" s="260"/>
      <c r="S86" s="260"/>
      <c r="T86" s="260"/>
      <c r="U86" s="260"/>
      <c r="V86" s="260"/>
      <c r="W86" s="260"/>
      <c r="X86" s="260"/>
      <c r="Y86" s="367"/>
      <c r="Z86" s="367"/>
      <c r="AA86" s="367"/>
      <c r="AB86" s="367"/>
      <c r="AC86" s="367"/>
      <c r="AD86" s="367"/>
      <c r="AE86" s="367"/>
      <c r="AF86" s="367"/>
      <c r="AG86" s="367"/>
      <c r="AH86" s="367"/>
      <c r="AI86" s="367"/>
      <c r="AJ86" s="367"/>
      <c r="AK86" s="367"/>
      <c r="AL86" s="367"/>
      <c r="AM86" s="261">
        <f>SUM(Y86:AL86)</f>
        <v>0</v>
      </c>
    </row>
    <row r="87" spans="1:40" s="248" customFormat="1" hidden="1" outlineLevel="1">
      <c r="A87" s="467"/>
      <c r="B87" s="288" t="s">
        <v>267</v>
      </c>
      <c r="C87" s="256" t="s">
        <v>163</v>
      </c>
      <c r="D87" s="260"/>
      <c r="E87" s="260"/>
      <c r="F87" s="260"/>
      <c r="G87" s="260"/>
      <c r="H87" s="260"/>
      <c r="I87" s="260"/>
      <c r="J87" s="260"/>
      <c r="K87" s="260"/>
      <c r="L87" s="260"/>
      <c r="M87" s="260"/>
      <c r="N87" s="260">
        <f>N86</f>
        <v>0</v>
      </c>
      <c r="O87" s="260"/>
      <c r="P87" s="260"/>
      <c r="Q87" s="260"/>
      <c r="R87" s="260"/>
      <c r="S87" s="260"/>
      <c r="T87" s="260"/>
      <c r="U87" s="260"/>
      <c r="V87" s="260"/>
      <c r="W87" s="260"/>
      <c r="X87" s="260"/>
      <c r="Y87" s="368">
        <f>Y86</f>
        <v>0</v>
      </c>
      <c r="Z87" s="368">
        <f t="shared" ref="Z87:AC87" si="157">Z86</f>
        <v>0</v>
      </c>
      <c r="AA87" s="368">
        <f t="shared" si="157"/>
        <v>0</v>
      </c>
      <c r="AB87" s="368">
        <f t="shared" si="157"/>
        <v>0</v>
      </c>
      <c r="AC87" s="368">
        <f t="shared" si="157"/>
        <v>0</v>
      </c>
      <c r="AD87" s="368">
        <f>AD86</f>
        <v>0</v>
      </c>
      <c r="AE87" s="368">
        <f t="shared" ref="AE87:AL87" si="158">AE86</f>
        <v>0</v>
      </c>
      <c r="AF87" s="368">
        <f t="shared" si="158"/>
        <v>0</v>
      </c>
      <c r="AG87" s="368">
        <f t="shared" si="158"/>
        <v>0</v>
      </c>
      <c r="AH87" s="368">
        <f t="shared" si="158"/>
        <v>0</v>
      </c>
      <c r="AI87" s="368">
        <f t="shared" si="158"/>
        <v>0</v>
      </c>
      <c r="AJ87" s="368">
        <f t="shared" si="158"/>
        <v>0</v>
      </c>
      <c r="AK87" s="368">
        <f t="shared" si="158"/>
        <v>0</v>
      </c>
      <c r="AL87" s="368">
        <f t="shared" si="158"/>
        <v>0</v>
      </c>
      <c r="AM87" s="262"/>
    </row>
    <row r="88" spans="1:40" s="248" customFormat="1" hidden="1" outlineLevel="1">
      <c r="A88" s="467"/>
      <c r="B88" s="288"/>
      <c r="C88" s="256"/>
      <c r="D88" s="256"/>
      <c r="E88" s="256"/>
      <c r="F88" s="256"/>
      <c r="G88" s="256"/>
      <c r="H88" s="256"/>
      <c r="I88" s="256"/>
      <c r="J88" s="256"/>
      <c r="K88" s="256"/>
      <c r="L88" s="256"/>
      <c r="M88" s="256"/>
      <c r="N88" s="256"/>
      <c r="O88" s="256"/>
      <c r="P88" s="256"/>
      <c r="Q88" s="256"/>
      <c r="R88" s="256"/>
      <c r="S88" s="256"/>
      <c r="T88" s="256"/>
      <c r="U88" s="256"/>
      <c r="V88" s="256"/>
      <c r="W88" s="256"/>
      <c r="X88" s="256"/>
      <c r="Y88" s="369"/>
      <c r="Z88" s="369"/>
      <c r="AA88" s="369"/>
      <c r="AB88" s="369"/>
      <c r="AC88" s="369"/>
      <c r="AD88" s="369"/>
      <c r="AE88" s="373"/>
      <c r="AF88" s="373"/>
      <c r="AG88" s="373"/>
      <c r="AH88" s="373"/>
      <c r="AI88" s="373"/>
      <c r="AJ88" s="373"/>
      <c r="AK88" s="373"/>
      <c r="AL88" s="373"/>
      <c r="AM88" s="277"/>
    </row>
    <row r="89" spans="1:40" hidden="1" outlineLevel="1">
      <c r="A89" s="467">
        <v>99</v>
      </c>
      <c r="B89" s="278" t="str">
        <f>VLOOKUP(A89,IESO_pgm,2)</f>
        <v>Not used</v>
      </c>
      <c r="C89" s="256" t="s">
        <v>25</v>
      </c>
      <c r="D89" s="260"/>
      <c r="E89" s="260"/>
      <c r="F89" s="260"/>
      <c r="G89" s="260"/>
      <c r="H89" s="260"/>
      <c r="I89" s="260"/>
      <c r="J89" s="260"/>
      <c r="K89" s="260"/>
      <c r="L89" s="260"/>
      <c r="M89" s="260"/>
      <c r="N89" s="260">
        <f>VLOOKUP(A89,IESO_pgm,3)</f>
        <v>0</v>
      </c>
      <c r="O89" s="260"/>
      <c r="P89" s="260"/>
      <c r="Q89" s="260"/>
      <c r="R89" s="260"/>
      <c r="S89" s="260"/>
      <c r="T89" s="260"/>
      <c r="U89" s="260"/>
      <c r="V89" s="260"/>
      <c r="W89" s="260"/>
      <c r="X89" s="260"/>
      <c r="Y89" s="383"/>
      <c r="Z89" s="367"/>
      <c r="AA89" s="367"/>
      <c r="AB89" s="367"/>
      <c r="AC89" s="367"/>
      <c r="AD89" s="367"/>
      <c r="AE89" s="367"/>
      <c r="AF89" s="372"/>
      <c r="AG89" s="372"/>
      <c r="AH89" s="372"/>
      <c r="AI89" s="372"/>
      <c r="AJ89" s="372"/>
      <c r="AK89" s="372"/>
      <c r="AL89" s="372"/>
      <c r="AM89" s="261">
        <f>SUM(Y89:AL89)</f>
        <v>0</v>
      </c>
    </row>
    <row r="90" spans="1:40" hidden="1" outlineLevel="1">
      <c r="B90" s="259" t="s">
        <v>267</v>
      </c>
      <c r="C90" s="256" t="s">
        <v>163</v>
      </c>
      <c r="D90" s="260"/>
      <c r="E90" s="260"/>
      <c r="F90" s="260"/>
      <c r="G90" s="260"/>
      <c r="H90" s="260"/>
      <c r="I90" s="260"/>
      <c r="J90" s="260"/>
      <c r="K90" s="260"/>
      <c r="L90" s="260"/>
      <c r="M90" s="260"/>
      <c r="N90" s="260">
        <f>N89</f>
        <v>0</v>
      </c>
      <c r="O90" s="260"/>
      <c r="P90" s="260"/>
      <c r="Q90" s="260"/>
      <c r="R90" s="260"/>
      <c r="S90" s="260"/>
      <c r="T90" s="260"/>
      <c r="U90" s="260"/>
      <c r="V90" s="260"/>
      <c r="W90" s="260"/>
      <c r="X90" s="260"/>
      <c r="Y90" s="368">
        <f>Y89</f>
        <v>0</v>
      </c>
      <c r="Z90" s="368">
        <f t="shared" ref="Z90:AL90" si="159">Z89</f>
        <v>0</v>
      </c>
      <c r="AA90" s="368">
        <f t="shared" si="159"/>
        <v>0</v>
      </c>
      <c r="AB90" s="368">
        <f t="shared" si="159"/>
        <v>0</v>
      </c>
      <c r="AC90" s="368">
        <f t="shared" si="159"/>
        <v>0</v>
      </c>
      <c r="AD90" s="368">
        <f t="shared" si="159"/>
        <v>0</v>
      </c>
      <c r="AE90" s="368">
        <f t="shared" si="159"/>
        <v>0</v>
      </c>
      <c r="AF90" s="368">
        <f t="shared" si="159"/>
        <v>0</v>
      </c>
      <c r="AG90" s="368">
        <f t="shared" si="159"/>
        <v>0</v>
      </c>
      <c r="AH90" s="368">
        <f t="shared" si="159"/>
        <v>0</v>
      </c>
      <c r="AI90" s="368">
        <f t="shared" si="159"/>
        <v>0</v>
      </c>
      <c r="AJ90" s="368">
        <f t="shared" si="159"/>
        <v>0</v>
      </c>
      <c r="AK90" s="368">
        <f t="shared" si="159"/>
        <v>0</v>
      </c>
      <c r="AL90" s="368">
        <f t="shared" si="159"/>
        <v>0</v>
      </c>
      <c r="AM90" s="271"/>
    </row>
    <row r="91" spans="1:40" hidden="1" outlineLevel="1">
      <c r="B91" s="259"/>
      <c r="C91" s="256"/>
      <c r="D91" s="256"/>
      <c r="E91" s="256"/>
      <c r="F91" s="256"/>
      <c r="G91" s="256"/>
      <c r="H91" s="256"/>
      <c r="I91" s="256"/>
      <c r="J91" s="256"/>
      <c r="K91" s="256"/>
      <c r="L91" s="256"/>
      <c r="M91" s="256"/>
      <c r="N91" s="256"/>
      <c r="O91" s="256"/>
      <c r="P91" s="256"/>
      <c r="Q91" s="256"/>
      <c r="R91" s="256"/>
      <c r="S91" s="256"/>
      <c r="T91" s="256"/>
      <c r="U91" s="256"/>
      <c r="V91" s="256"/>
      <c r="W91" s="256"/>
      <c r="X91" s="256"/>
      <c r="Y91" s="379"/>
      <c r="Z91" s="382"/>
      <c r="AA91" s="382"/>
      <c r="AB91" s="382"/>
      <c r="AC91" s="382"/>
      <c r="AD91" s="382"/>
      <c r="AE91" s="382"/>
      <c r="AF91" s="382"/>
      <c r="AG91" s="382"/>
      <c r="AH91" s="382"/>
      <c r="AI91" s="382"/>
      <c r="AJ91" s="382"/>
      <c r="AK91" s="382"/>
      <c r="AL91" s="382"/>
      <c r="AM91" s="271"/>
    </row>
    <row r="92" spans="1:40" hidden="1" outlineLevel="1">
      <c r="A92" s="467">
        <v>99</v>
      </c>
      <c r="B92" s="278" t="str">
        <f>VLOOKUP(A92,IESO_pgm,2)</f>
        <v>Not used</v>
      </c>
      <c r="C92" s="256" t="s">
        <v>25</v>
      </c>
      <c r="D92" s="260"/>
      <c r="E92" s="260"/>
      <c r="F92" s="260"/>
      <c r="G92" s="260"/>
      <c r="H92" s="260"/>
      <c r="I92" s="260"/>
      <c r="J92" s="260"/>
      <c r="K92" s="260"/>
      <c r="L92" s="260"/>
      <c r="M92" s="260"/>
      <c r="N92" s="260">
        <f>VLOOKUP(A92,IESO_pgm,3)</f>
        <v>0</v>
      </c>
      <c r="O92" s="260"/>
      <c r="P92" s="260"/>
      <c r="Q92" s="260"/>
      <c r="R92" s="260"/>
      <c r="S92" s="260"/>
      <c r="T92" s="260"/>
      <c r="U92" s="260"/>
      <c r="V92" s="260"/>
      <c r="W92" s="260"/>
      <c r="X92" s="260"/>
      <c r="Y92" s="383"/>
      <c r="Z92" s="367"/>
      <c r="AA92" s="367"/>
      <c r="AB92" s="367"/>
      <c r="AC92" s="367"/>
      <c r="AD92" s="367"/>
      <c r="AE92" s="367"/>
      <c r="AF92" s="372"/>
      <c r="AG92" s="372"/>
      <c r="AH92" s="372"/>
      <c r="AI92" s="372"/>
      <c r="AJ92" s="372"/>
      <c r="AK92" s="372"/>
      <c r="AL92" s="372"/>
      <c r="AM92" s="261">
        <f>SUM(Y92:AL92)</f>
        <v>0</v>
      </c>
    </row>
    <row r="93" spans="1:40" hidden="1" outlineLevel="1">
      <c r="B93" s="259" t="s">
        <v>267</v>
      </c>
      <c r="C93" s="256" t="s">
        <v>163</v>
      </c>
      <c r="D93" s="260"/>
      <c r="E93" s="260"/>
      <c r="F93" s="260"/>
      <c r="G93" s="260"/>
      <c r="H93" s="260"/>
      <c r="I93" s="260"/>
      <c r="J93" s="260"/>
      <c r="K93" s="260"/>
      <c r="L93" s="260"/>
      <c r="M93" s="260"/>
      <c r="N93" s="260">
        <f>N92</f>
        <v>0</v>
      </c>
      <c r="O93" s="260"/>
      <c r="P93" s="260"/>
      <c r="Q93" s="260"/>
      <c r="R93" s="260"/>
      <c r="S93" s="260"/>
      <c r="T93" s="260"/>
      <c r="U93" s="260"/>
      <c r="V93" s="260"/>
      <c r="W93" s="260"/>
      <c r="X93" s="260"/>
      <c r="Y93" s="368">
        <f>Y92</f>
        <v>0</v>
      </c>
      <c r="Z93" s="368">
        <f t="shared" ref="Z93" si="160">Z92</f>
        <v>0</v>
      </c>
      <c r="AA93" s="368">
        <f t="shared" ref="AA93" si="161">AA92</f>
        <v>0</v>
      </c>
      <c r="AB93" s="368">
        <f t="shared" ref="AB93" si="162">AB92</f>
        <v>0</v>
      </c>
      <c r="AC93" s="368">
        <f t="shared" ref="AC93" si="163">AC92</f>
        <v>0</v>
      </c>
      <c r="AD93" s="368">
        <f t="shared" ref="AD93" si="164">AD92</f>
        <v>0</v>
      </c>
      <c r="AE93" s="368">
        <f t="shared" ref="AE93" si="165">AE92</f>
        <v>0</v>
      </c>
      <c r="AF93" s="368">
        <f t="shared" ref="AF93" si="166">AF92</f>
        <v>0</v>
      </c>
      <c r="AG93" s="368">
        <f t="shared" ref="AG93" si="167">AG92</f>
        <v>0</v>
      </c>
      <c r="AH93" s="368">
        <f t="shared" ref="AH93" si="168">AH92</f>
        <v>0</v>
      </c>
      <c r="AI93" s="368">
        <f t="shared" ref="AI93" si="169">AI92</f>
        <v>0</v>
      </c>
      <c r="AJ93" s="368">
        <f t="shared" ref="AJ93" si="170">AJ92</f>
        <v>0</v>
      </c>
      <c r="AK93" s="368">
        <f t="shared" ref="AK93" si="171">AK92</f>
        <v>0</v>
      </c>
      <c r="AL93" s="368">
        <f t="shared" ref="AL93" si="172">AL92</f>
        <v>0</v>
      </c>
      <c r="AM93" s="271"/>
    </row>
    <row r="94" spans="1:40" hidden="1" outlineLevel="1">
      <c r="B94" s="286"/>
      <c r="C94" s="256"/>
      <c r="D94" s="256"/>
      <c r="E94" s="256"/>
      <c r="F94" s="256"/>
      <c r="G94" s="256"/>
      <c r="H94" s="256"/>
      <c r="I94" s="256"/>
      <c r="J94" s="256"/>
      <c r="K94" s="256"/>
      <c r="L94" s="256"/>
      <c r="M94" s="256"/>
      <c r="N94" s="256"/>
      <c r="O94" s="256"/>
      <c r="P94" s="256"/>
      <c r="Q94" s="256"/>
      <c r="R94" s="256"/>
      <c r="S94" s="256"/>
      <c r="T94" s="256"/>
      <c r="U94" s="256"/>
      <c r="V94" s="256"/>
      <c r="W94" s="256"/>
      <c r="X94" s="256"/>
      <c r="Y94" s="380"/>
      <c r="Z94" s="381"/>
      <c r="AA94" s="381"/>
      <c r="AB94" s="381"/>
      <c r="AC94" s="381"/>
      <c r="AD94" s="381"/>
      <c r="AE94" s="381"/>
      <c r="AF94" s="381"/>
      <c r="AG94" s="381"/>
      <c r="AH94" s="381"/>
      <c r="AI94" s="381"/>
      <c r="AJ94" s="381"/>
      <c r="AK94" s="381"/>
      <c r="AL94" s="381"/>
      <c r="AM94" s="262"/>
    </row>
    <row r="95" spans="1:40" hidden="1" outlineLevel="1">
      <c r="A95" s="467">
        <v>99</v>
      </c>
      <c r="B95" s="278" t="str">
        <f>VLOOKUP(A95,IESO_pgm,2)</f>
        <v>Not used</v>
      </c>
      <c r="C95" s="256" t="s">
        <v>25</v>
      </c>
      <c r="D95" s="260"/>
      <c r="E95" s="260"/>
      <c r="F95" s="260"/>
      <c r="G95" s="260"/>
      <c r="H95" s="260"/>
      <c r="I95" s="260"/>
      <c r="J95" s="260"/>
      <c r="K95" s="260"/>
      <c r="L95" s="260"/>
      <c r="M95" s="260"/>
      <c r="N95" s="260">
        <f>VLOOKUP(A95,IESO_pgm,3)</f>
        <v>0</v>
      </c>
      <c r="O95" s="260"/>
      <c r="P95" s="260"/>
      <c r="Q95" s="260"/>
      <c r="R95" s="260"/>
      <c r="S95" s="260"/>
      <c r="T95" s="260"/>
      <c r="U95" s="260"/>
      <c r="V95" s="260"/>
      <c r="W95" s="260"/>
      <c r="X95" s="260"/>
      <c r="Y95" s="383"/>
      <c r="Z95" s="367"/>
      <c r="AA95" s="367"/>
      <c r="AB95" s="367"/>
      <c r="AC95" s="367"/>
      <c r="AD95" s="367"/>
      <c r="AE95" s="367"/>
      <c r="AF95" s="372"/>
      <c r="AG95" s="372"/>
      <c r="AH95" s="372"/>
      <c r="AI95" s="372"/>
      <c r="AJ95" s="372"/>
      <c r="AK95" s="372"/>
      <c r="AL95" s="372"/>
      <c r="AM95" s="261">
        <f>SUM(Y95:AL95)</f>
        <v>0</v>
      </c>
    </row>
    <row r="96" spans="1:40" hidden="1" outlineLevel="1">
      <c r="B96" s="259" t="s">
        <v>267</v>
      </c>
      <c r="C96" s="256" t="s">
        <v>163</v>
      </c>
      <c r="D96" s="260"/>
      <c r="E96" s="260"/>
      <c r="F96" s="260"/>
      <c r="G96" s="260"/>
      <c r="H96" s="260"/>
      <c r="I96" s="260"/>
      <c r="J96" s="260"/>
      <c r="K96" s="260"/>
      <c r="L96" s="260"/>
      <c r="M96" s="260"/>
      <c r="N96" s="260">
        <f>N95</f>
        <v>0</v>
      </c>
      <c r="O96" s="260"/>
      <c r="P96" s="260"/>
      <c r="Q96" s="260"/>
      <c r="R96" s="260"/>
      <c r="S96" s="260"/>
      <c r="T96" s="260"/>
      <c r="U96" s="260"/>
      <c r="V96" s="260"/>
      <c r="W96" s="260"/>
      <c r="X96" s="260"/>
      <c r="Y96" s="368">
        <f>Y95</f>
        <v>0</v>
      </c>
      <c r="Z96" s="368">
        <f t="shared" ref="Z96:AL96" si="173">Z95</f>
        <v>0</v>
      </c>
      <c r="AA96" s="368">
        <f t="shared" si="173"/>
        <v>0</v>
      </c>
      <c r="AB96" s="368">
        <f t="shared" si="173"/>
        <v>0</v>
      </c>
      <c r="AC96" s="368">
        <f t="shared" si="173"/>
        <v>0</v>
      </c>
      <c r="AD96" s="368">
        <f t="shared" si="173"/>
        <v>0</v>
      </c>
      <c r="AE96" s="368">
        <f t="shared" si="173"/>
        <v>0</v>
      </c>
      <c r="AF96" s="368">
        <f t="shared" si="173"/>
        <v>0</v>
      </c>
      <c r="AG96" s="368">
        <f t="shared" si="173"/>
        <v>0</v>
      </c>
      <c r="AH96" s="368">
        <f t="shared" si="173"/>
        <v>0</v>
      </c>
      <c r="AI96" s="368">
        <f t="shared" si="173"/>
        <v>0</v>
      </c>
      <c r="AJ96" s="368">
        <f t="shared" si="173"/>
        <v>0</v>
      </c>
      <c r="AK96" s="368">
        <f t="shared" si="173"/>
        <v>0</v>
      </c>
      <c r="AL96" s="368">
        <f t="shared" si="173"/>
        <v>0</v>
      </c>
      <c r="AM96" s="262"/>
    </row>
    <row r="97" spans="1:39" hidden="1" outlineLevel="1">
      <c r="B97" s="286"/>
      <c r="C97" s="256"/>
      <c r="D97" s="256"/>
      <c r="E97" s="256"/>
      <c r="F97" s="256"/>
      <c r="G97" s="256"/>
      <c r="H97" s="256"/>
      <c r="I97" s="256"/>
      <c r="J97" s="256"/>
      <c r="K97" s="256"/>
      <c r="L97" s="256"/>
      <c r="M97" s="256"/>
      <c r="N97" s="256"/>
      <c r="O97" s="256"/>
      <c r="P97" s="256"/>
      <c r="Q97" s="256"/>
      <c r="R97" s="256"/>
      <c r="S97" s="256"/>
      <c r="T97" s="256"/>
      <c r="U97" s="256"/>
      <c r="V97" s="256"/>
      <c r="W97" s="256"/>
      <c r="X97" s="256"/>
      <c r="Y97" s="369"/>
      <c r="Z97" s="369"/>
      <c r="AA97" s="369"/>
      <c r="AB97" s="369"/>
      <c r="AC97" s="369"/>
      <c r="AD97" s="369"/>
      <c r="AE97" s="369"/>
      <c r="AF97" s="369"/>
      <c r="AG97" s="369"/>
      <c r="AH97" s="369"/>
      <c r="AI97" s="369"/>
      <c r="AJ97" s="369"/>
      <c r="AK97" s="369"/>
      <c r="AL97" s="369"/>
      <c r="AM97" s="271"/>
    </row>
    <row r="98" spans="1:39" hidden="1" outlineLevel="1">
      <c r="A98" s="467">
        <v>99</v>
      </c>
      <c r="B98" s="278" t="str">
        <f>VLOOKUP(A98,IESO_pgm,2)</f>
        <v>Not used</v>
      </c>
      <c r="C98" s="256" t="s">
        <v>25</v>
      </c>
      <c r="D98" s="260"/>
      <c r="E98" s="260"/>
      <c r="F98" s="260"/>
      <c r="G98" s="260"/>
      <c r="H98" s="260"/>
      <c r="I98" s="260"/>
      <c r="J98" s="260"/>
      <c r="K98" s="260"/>
      <c r="L98" s="260"/>
      <c r="M98" s="260"/>
      <c r="N98" s="684">
        <v>12</v>
      </c>
      <c r="O98" s="260"/>
      <c r="P98" s="260"/>
      <c r="Q98" s="260"/>
      <c r="R98" s="260"/>
      <c r="S98" s="260"/>
      <c r="T98" s="260"/>
      <c r="U98" s="260"/>
      <c r="V98" s="260"/>
      <c r="W98" s="260"/>
      <c r="X98" s="260"/>
      <c r="Y98" s="383"/>
      <c r="Z98" s="367"/>
      <c r="AA98" s="367"/>
      <c r="AB98" s="367"/>
      <c r="AC98" s="367"/>
      <c r="AD98" s="367"/>
      <c r="AE98" s="367"/>
      <c r="AF98" s="372"/>
      <c r="AG98" s="372"/>
      <c r="AH98" s="372"/>
      <c r="AI98" s="372"/>
      <c r="AJ98" s="372"/>
      <c r="AK98" s="372"/>
      <c r="AL98" s="372"/>
      <c r="AM98" s="261">
        <f>SUM(Y98:AL98)</f>
        <v>0</v>
      </c>
    </row>
    <row r="99" spans="1:39" hidden="1" outlineLevel="1">
      <c r="B99" s="259" t="s">
        <v>267</v>
      </c>
      <c r="C99" s="256" t="s">
        <v>163</v>
      </c>
      <c r="D99" s="260"/>
      <c r="E99" s="260"/>
      <c r="F99" s="260"/>
      <c r="G99" s="260"/>
      <c r="H99" s="260"/>
      <c r="I99" s="260"/>
      <c r="J99" s="260"/>
      <c r="K99" s="260"/>
      <c r="L99" s="260"/>
      <c r="M99" s="260"/>
      <c r="N99" s="685">
        <v>12</v>
      </c>
      <c r="O99" s="260"/>
      <c r="P99" s="260"/>
      <c r="Q99" s="260"/>
      <c r="R99" s="260"/>
      <c r="S99" s="260"/>
      <c r="T99" s="260"/>
      <c r="U99" s="260"/>
      <c r="V99" s="260"/>
      <c r="W99" s="260"/>
      <c r="X99" s="260"/>
      <c r="Y99" s="368">
        <f t="shared" ref="Y99:AL99" si="174">Y98</f>
        <v>0</v>
      </c>
      <c r="Z99" s="368">
        <f t="shared" si="174"/>
        <v>0</v>
      </c>
      <c r="AA99" s="368">
        <f t="shared" si="174"/>
        <v>0</v>
      </c>
      <c r="AB99" s="368">
        <f t="shared" si="174"/>
        <v>0</v>
      </c>
      <c r="AC99" s="368">
        <f t="shared" si="174"/>
        <v>0</v>
      </c>
      <c r="AD99" s="368">
        <f t="shared" si="174"/>
        <v>0</v>
      </c>
      <c r="AE99" s="368">
        <f t="shared" si="174"/>
        <v>0</v>
      </c>
      <c r="AF99" s="368">
        <f t="shared" si="174"/>
        <v>0</v>
      </c>
      <c r="AG99" s="368">
        <f t="shared" si="174"/>
        <v>0</v>
      </c>
      <c r="AH99" s="368">
        <f t="shared" si="174"/>
        <v>0</v>
      </c>
      <c r="AI99" s="368">
        <f t="shared" si="174"/>
        <v>0</v>
      </c>
      <c r="AJ99" s="368">
        <f t="shared" si="174"/>
        <v>0</v>
      </c>
      <c r="AK99" s="368">
        <f t="shared" si="174"/>
        <v>0</v>
      </c>
      <c r="AL99" s="368">
        <f t="shared" si="174"/>
        <v>0</v>
      </c>
      <c r="AM99" s="271"/>
    </row>
    <row r="100" spans="1:39" ht="15.75" hidden="1" outlineLevel="1">
      <c r="B100" s="287"/>
      <c r="C100" s="265"/>
      <c r="D100" s="256"/>
      <c r="E100" s="256"/>
      <c r="F100" s="256"/>
      <c r="G100" s="256"/>
      <c r="H100" s="256"/>
      <c r="I100" s="256"/>
      <c r="J100" s="256"/>
      <c r="K100" s="256"/>
      <c r="L100" s="256"/>
      <c r="M100" s="256"/>
      <c r="N100" s="265"/>
      <c r="O100" s="256"/>
      <c r="P100" s="256"/>
      <c r="Q100" s="256"/>
      <c r="R100" s="256"/>
      <c r="S100" s="256"/>
      <c r="T100" s="256"/>
      <c r="U100" s="256"/>
      <c r="V100" s="256"/>
      <c r="W100" s="256"/>
      <c r="X100" s="256"/>
      <c r="Y100" s="369"/>
      <c r="Z100" s="369"/>
      <c r="AA100" s="369"/>
      <c r="AB100" s="369"/>
      <c r="AC100" s="369"/>
      <c r="AD100" s="369"/>
      <c r="AE100" s="369"/>
      <c r="AF100" s="369"/>
      <c r="AG100" s="369"/>
      <c r="AH100" s="369"/>
      <c r="AI100" s="369"/>
      <c r="AJ100" s="369"/>
      <c r="AK100" s="369"/>
      <c r="AL100" s="369"/>
      <c r="AM100" s="271"/>
    </row>
    <row r="101" spans="1:39" hidden="1" outlineLevel="1">
      <c r="A101" s="467">
        <v>99</v>
      </c>
      <c r="B101" s="278" t="str">
        <f>VLOOKUP(A101,IESO_pgm,2)</f>
        <v>Not used</v>
      </c>
      <c r="C101" s="256" t="s">
        <v>25</v>
      </c>
      <c r="D101" s="260"/>
      <c r="E101" s="260"/>
      <c r="F101" s="260"/>
      <c r="G101" s="260"/>
      <c r="H101" s="260"/>
      <c r="I101" s="260"/>
      <c r="J101" s="260"/>
      <c r="K101" s="260"/>
      <c r="L101" s="260"/>
      <c r="M101" s="260"/>
      <c r="N101" s="260">
        <f>VLOOKUP(A101,IESO_pgm,3)</f>
        <v>0</v>
      </c>
      <c r="O101" s="260"/>
      <c r="P101" s="260"/>
      <c r="Q101" s="260"/>
      <c r="R101" s="260"/>
      <c r="S101" s="260"/>
      <c r="T101" s="260"/>
      <c r="U101" s="260"/>
      <c r="V101" s="260"/>
      <c r="W101" s="260"/>
      <c r="X101" s="260"/>
      <c r="Y101" s="470"/>
      <c r="Z101" s="367"/>
      <c r="AA101" s="367"/>
      <c r="AB101" s="367"/>
      <c r="AC101" s="367"/>
      <c r="AD101" s="367"/>
      <c r="AE101" s="367"/>
      <c r="AF101" s="367"/>
      <c r="AG101" s="367"/>
      <c r="AH101" s="367"/>
      <c r="AI101" s="367"/>
      <c r="AJ101" s="367"/>
      <c r="AK101" s="367"/>
      <c r="AL101" s="367"/>
      <c r="AM101" s="261">
        <f>SUM(Y101:AL101)</f>
        <v>0</v>
      </c>
    </row>
    <row r="102" spans="1:39" hidden="1" outlineLevel="1">
      <c r="B102" s="259" t="s">
        <v>267</v>
      </c>
      <c r="C102" s="256" t="s">
        <v>163</v>
      </c>
      <c r="D102" s="260"/>
      <c r="E102" s="260"/>
      <c r="F102" s="260"/>
      <c r="G102" s="260"/>
      <c r="H102" s="260"/>
      <c r="I102" s="260"/>
      <c r="J102" s="260"/>
      <c r="K102" s="260"/>
      <c r="L102" s="260"/>
      <c r="M102" s="260"/>
      <c r="N102" s="260">
        <f>N101</f>
        <v>0</v>
      </c>
      <c r="O102" s="260"/>
      <c r="P102" s="260"/>
      <c r="Q102" s="260"/>
      <c r="R102" s="260"/>
      <c r="S102" s="260"/>
      <c r="T102" s="260"/>
      <c r="U102" s="260"/>
      <c r="V102" s="260"/>
      <c r="W102" s="260"/>
      <c r="X102" s="260"/>
      <c r="Y102" s="368">
        <f>Y101</f>
        <v>0</v>
      </c>
      <c r="Z102" s="368">
        <f t="shared" ref="Z102" si="175">Z101</f>
        <v>0</v>
      </c>
      <c r="AA102" s="368">
        <f t="shared" ref="AA102" si="176">AA101</f>
        <v>0</v>
      </c>
      <c r="AB102" s="368">
        <f t="shared" ref="AB102" si="177">AB101</f>
        <v>0</v>
      </c>
      <c r="AC102" s="368">
        <f t="shared" ref="AC102" si="178">AC101</f>
        <v>0</v>
      </c>
      <c r="AD102" s="368">
        <f t="shared" ref="AD102" si="179">AD101</f>
        <v>0</v>
      </c>
      <c r="AE102" s="368">
        <f t="shared" ref="AE102" si="180">AE101</f>
        <v>0</v>
      </c>
      <c r="AF102" s="368">
        <f t="shared" ref="AF102" si="181">AF101</f>
        <v>0</v>
      </c>
      <c r="AG102" s="368">
        <f t="shared" ref="AG102" si="182">AG101</f>
        <v>0</v>
      </c>
      <c r="AH102" s="368">
        <f t="shared" ref="AH102" si="183">AH101</f>
        <v>0</v>
      </c>
      <c r="AI102" s="368">
        <f t="shared" ref="AI102" si="184">AI101</f>
        <v>0</v>
      </c>
      <c r="AJ102" s="368">
        <f t="shared" ref="AJ102" si="185">AJ101</f>
        <v>0</v>
      </c>
      <c r="AK102" s="368">
        <f t="shared" ref="AK102" si="186">AK101</f>
        <v>0</v>
      </c>
      <c r="AL102" s="368">
        <f t="shared" ref="AL102" si="187">AL101</f>
        <v>0</v>
      </c>
      <c r="AM102" s="271"/>
    </row>
    <row r="103" spans="1:39" hidden="1" outlineLevel="1">
      <c r="B103" s="259"/>
      <c r="C103" s="256"/>
      <c r="D103" s="256"/>
      <c r="E103" s="256"/>
      <c r="F103" s="256"/>
      <c r="G103" s="256"/>
      <c r="H103" s="256"/>
      <c r="I103" s="256"/>
      <c r="J103" s="256"/>
      <c r="K103" s="256"/>
      <c r="L103" s="256"/>
      <c r="M103" s="256"/>
      <c r="N103" s="419"/>
      <c r="O103" s="256"/>
      <c r="P103" s="256"/>
      <c r="Q103" s="256"/>
      <c r="R103" s="256"/>
      <c r="S103" s="256"/>
      <c r="T103" s="256"/>
      <c r="U103" s="256"/>
      <c r="V103" s="256"/>
      <c r="W103" s="256"/>
      <c r="X103" s="256"/>
      <c r="Y103" s="379"/>
      <c r="Z103" s="382"/>
      <c r="AA103" s="382"/>
      <c r="AB103" s="382"/>
      <c r="AC103" s="382"/>
      <c r="AD103" s="382"/>
      <c r="AE103" s="382"/>
      <c r="AF103" s="382"/>
      <c r="AG103" s="382"/>
      <c r="AH103" s="382"/>
      <c r="AI103" s="382"/>
      <c r="AJ103" s="382"/>
      <c r="AK103" s="382"/>
      <c r="AL103" s="382"/>
      <c r="AM103" s="271"/>
    </row>
    <row r="104" spans="1:39" hidden="1" outlineLevel="1">
      <c r="A104" s="467">
        <v>99</v>
      </c>
      <c r="B104" s="278" t="str">
        <f>VLOOKUP(A104,IESO_pgm,2)</f>
        <v>Not used</v>
      </c>
      <c r="C104" s="256" t="s">
        <v>25</v>
      </c>
      <c r="D104" s="260"/>
      <c r="E104" s="260"/>
      <c r="F104" s="260"/>
      <c r="G104" s="260"/>
      <c r="H104" s="260"/>
      <c r="I104" s="260"/>
      <c r="J104" s="260"/>
      <c r="K104" s="260"/>
      <c r="L104" s="260"/>
      <c r="M104" s="260"/>
      <c r="N104" s="260">
        <f>VLOOKUP(A104,IESO_pgm,3)</f>
        <v>0</v>
      </c>
      <c r="O104" s="260"/>
      <c r="P104" s="260"/>
      <c r="Q104" s="260"/>
      <c r="R104" s="260"/>
      <c r="S104" s="260"/>
      <c r="T104" s="260"/>
      <c r="U104" s="260"/>
      <c r="V104" s="260"/>
      <c r="W104" s="260"/>
      <c r="X104" s="260"/>
      <c r="Y104" s="470"/>
      <c r="Z104" s="367"/>
      <c r="AA104" s="367"/>
      <c r="AB104" s="367"/>
      <c r="AC104" s="367"/>
      <c r="AD104" s="367"/>
      <c r="AE104" s="367"/>
      <c r="AF104" s="367"/>
      <c r="AG104" s="367"/>
      <c r="AH104" s="367"/>
      <c r="AI104" s="367"/>
      <c r="AJ104" s="367"/>
      <c r="AK104" s="367"/>
      <c r="AL104" s="367"/>
      <c r="AM104" s="261">
        <f>SUM(Y104:AL104)</f>
        <v>0</v>
      </c>
    </row>
    <row r="105" spans="1:39" hidden="1" outlineLevel="1">
      <c r="B105" s="259" t="s">
        <v>267</v>
      </c>
      <c r="C105" s="256" t="s">
        <v>163</v>
      </c>
      <c r="D105" s="260"/>
      <c r="E105" s="260"/>
      <c r="F105" s="260"/>
      <c r="G105" s="260"/>
      <c r="H105" s="260"/>
      <c r="I105" s="260"/>
      <c r="J105" s="260"/>
      <c r="K105" s="260"/>
      <c r="L105" s="260"/>
      <c r="M105" s="260"/>
      <c r="N105" s="260">
        <f>N104</f>
        <v>0</v>
      </c>
      <c r="O105" s="260"/>
      <c r="P105" s="260"/>
      <c r="Q105" s="260"/>
      <c r="R105" s="260"/>
      <c r="S105" s="260"/>
      <c r="T105" s="260"/>
      <c r="U105" s="260"/>
      <c r="V105" s="260"/>
      <c r="W105" s="260"/>
      <c r="X105" s="260"/>
      <c r="Y105" s="368">
        <f>Y104</f>
        <v>0</v>
      </c>
      <c r="Z105" s="368">
        <f t="shared" ref="Z105" si="188">Z104</f>
        <v>0</v>
      </c>
      <c r="AA105" s="368">
        <f t="shared" ref="AA105" si="189">AA104</f>
        <v>0</v>
      </c>
      <c r="AB105" s="368">
        <f t="shared" ref="AB105" si="190">AB104</f>
        <v>0</v>
      </c>
      <c r="AC105" s="368">
        <f t="shared" ref="AC105" si="191">AC104</f>
        <v>0</v>
      </c>
      <c r="AD105" s="368">
        <f t="shared" ref="AD105" si="192">AD104</f>
        <v>0</v>
      </c>
      <c r="AE105" s="368">
        <f t="shared" ref="AE105" si="193">AE104</f>
        <v>0</v>
      </c>
      <c r="AF105" s="368">
        <f t="shared" ref="AF105" si="194">AF104</f>
        <v>0</v>
      </c>
      <c r="AG105" s="368">
        <f t="shared" ref="AG105" si="195">AG104</f>
        <v>0</v>
      </c>
      <c r="AH105" s="368">
        <f t="shared" ref="AH105" si="196">AH104</f>
        <v>0</v>
      </c>
      <c r="AI105" s="368">
        <f t="shared" ref="AI105" si="197">AI104</f>
        <v>0</v>
      </c>
      <c r="AJ105" s="368">
        <f t="shared" ref="AJ105" si="198">AJ104</f>
        <v>0</v>
      </c>
      <c r="AK105" s="368">
        <f t="shared" ref="AK105" si="199">AK104</f>
        <v>0</v>
      </c>
      <c r="AL105" s="368">
        <f t="shared" ref="AL105" si="200">AL104</f>
        <v>0</v>
      </c>
      <c r="AM105" s="271"/>
    </row>
    <row r="106" spans="1:39" hidden="1" outlineLevel="1">
      <c r="B106" s="259"/>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c r="Y106" s="379"/>
      <c r="Z106" s="382"/>
      <c r="AA106" s="382"/>
      <c r="AB106" s="382"/>
      <c r="AC106" s="382"/>
      <c r="AD106" s="382"/>
      <c r="AE106" s="382"/>
      <c r="AF106" s="382"/>
      <c r="AG106" s="382"/>
      <c r="AH106" s="382"/>
      <c r="AI106" s="382"/>
      <c r="AJ106" s="382"/>
      <c r="AK106" s="382"/>
      <c r="AL106" s="382"/>
      <c r="AM106" s="271"/>
    </row>
    <row r="107" spans="1:39" hidden="1" outlineLevel="1">
      <c r="A107" s="467">
        <v>99</v>
      </c>
      <c r="B107" s="278" t="str">
        <f>VLOOKUP(A107,IESO_pgm,2)</f>
        <v>Not used</v>
      </c>
      <c r="C107" s="256" t="s">
        <v>25</v>
      </c>
      <c r="D107" s="260"/>
      <c r="E107" s="260"/>
      <c r="F107" s="260"/>
      <c r="G107" s="260"/>
      <c r="H107" s="260"/>
      <c r="I107" s="260"/>
      <c r="J107" s="260"/>
      <c r="K107" s="260"/>
      <c r="L107" s="260"/>
      <c r="M107" s="260"/>
      <c r="N107" s="260">
        <f>VLOOKUP(A107,IESO_pgm,3)</f>
        <v>0</v>
      </c>
      <c r="O107" s="260"/>
      <c r="P107" s="260"/>
      <c r="Q107" s="260"/>
      <c r="R107" s="260"/>
      <c r="S107" s="260"/>
      <c r="T107" s="260"/>
      <c r="U107" s="260"/>
      <c r="V107" s="260"/>
      <c r="W107" s="260"/>
      <c r="X107" s="260"/>
      <c r="Y107" s="367"/>
      <c r="Z107" s="367"/>
      <c r="AA107" s="367"/>
      <c r="AB107" s="367"/>
      <c r="AC107" s="367"/>
      <c r="AD107" s="367"/>
      <c r="AE107" s="367"/>
      <c r="AF107" s="367"/>
      <c r="AG107" s="367"/>
      <c r="AH107" s="367"/>
      <c r="AI107" s="367"/>
      <c r="AJ107" s="367"/>
      <c r="AK107" s="367"/>
      <c r="AL107" s="367"/>
      <c r="AM107" s="261">
        <f>SUM(Y107:AL107)</f>
        <v>0</v>
      </c>
    </row>
    <row r="108" spans="1:39" hidden="1" outlineLevel="1">
      <c r="B108" s="259" t="s">
        <v>267</v>
      </c>
      <c r="C108" s="256" t="s">
        <v>163</v>
      </c>
      <c r="D108" s="260"/>
      <c r="E108" s="260"/>
      <c r="F108" s="260"/>
      <c r="G108" s="260"/>
      <c r="H108" s="260"/>
      <c r="I108" s="260"/>
      <c r="J108" s="260"/>
      <c r="K108" s="260"/>
      <c r="L108" s="260"/>
      <c r="M108" s="260"/>
      <c r="N108" s="260">
        <f>N107</f>
        <v>0</v>
      </c>
      <c r="O108" s="260"/>
      <c r="P108" s="260"/>
      <c r="Q108" s="260"/>
      <c r="R108" s="260"/>
      <c r="S108" s="260"/>
      <c r="T108" s="260"/>
      <c r="U108" s="260"/>
      <c r="V108" s="260"/>
      <c r="W108" s="260"/>
      <c r="X108" s="260"/>
      <c r="Y108" s="368">
        <f>Y107</f>
        <v>0</v>
      </c>
      <c r="Z108" s="368">
        <f t="shared" ref="Z108" si="201">Z107</f>
        <v>0</v>
      </c>
      <c r="AA108" s="368">
        <f t="shared" ref="AA108" si="202">AA107</f>
        <v>0</v>
      </c>
      <c r="AB108" s="368">
        <f t="shared" ref="AB108" si="203">AB107</f>
        <v>0</v>
      </c>
      <c r="AC108" s="368">
        <f t="shared" ref="AC108" si="204">AC107</f>
        <v>0</v>
      </c>
      <c r="AD108" s="368">
        <f t="shared" ref="AD108" si="205">AD107</f>
        <v>0</v>
      </c>
      <c r="AE108" s="368">
        <f t="shared" ref="AE108" si="206">AE107</f>
        <v>0</v>
      </c>
      <c r="AF108" s="368">
        <f t="shared" ref="AF108" si="207">AF107</f>
        <v>0</v>
      </c>
      <c r="AG108" s="368">
        <f t="shared" ref="AG108" si="208">AG107</f>
        <v>0</v>
      </c>
      <c r="AH108" s="368">
        <f t="shared" ref="AH108" si="209">AH107</f>
        <v>0</v>
      </c>
      <c r="AI108" s="368">
        <f t="shared" ref="AI108" si="210">AI107</f>
        <v>0</v>
      </c>
      <c r="AJ108" s="368">
        <f t="shared" ref="AJ108" si="211">AJ107</f>
        <v>0</v>
      </c>
      <c r="AK108" s="368">
        <f t="shared" ref="AK108" si="212">AK107</f>
        <v>0</v>
      </c>
      <c r="AL108" s="368">
        <f t="shared" ref="AL108" si="213">AL107</f>
        <v>0</v>
      </c>
      <c r="AM108" s="271"/>
    </row>
    <row r="109" spans="1:39" hidden="1" outlineLevel="1">
      <c r="B109" s="28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379"/>
      <c r="Z109" s="382"/>
      <c r="AA109" s="382"/>
      <c r="AB109" s="382"/>
      <c r="AC109" s="382"/>
      <c r="AD109" s="382"/>
      <c r="AE109" s="382"/>
      <c r="AF109" s="382"/>
      <c r="AG109" s="382"/>
      <c r="AH109" s="382"/>
      <c r="AI109" s="382"/>
      <c r="AJ109" s="382"/>
      <c r="AK109" s="382"/>
      <c r="AL109" s="382"/>
      <c r="AM109" s="271"/>
    </row>
    <row r="110" spans="1:39" hidden="1" outlineLevel="1">
      <c r="A110" s="467">
        <v>99</v>
      </c>
      <c r="B110" s="278" t="str">
        <f>VLOOKUP(A110,IESO_pgm,2)</f>
        <v>Not used</v>
      </c>
      <c r="C110" s="256" t="s">
        <v>25</v>
      </c>
      <c r="D110" s="260"/>
      <c r="E110" s="260"/>
      <c r="F110" s="260"/>
      <c r="G110" s="260"/>
      <c r="H110" s="260"/>
      <c r="I110" s="260"/>
      <c r="J110" s="260"/>
      <c r="K110" s="260"/>
      <c r="L110" s="260"/>
      <c r="M110" s="260"/>
      <c r="N110" s="260">
        <f>VLOOKUP(A110,IESO_pgm,3)</f>
        <v>0</v>
      </c>
      <c r="O110" s="260"/>
      <c r="P110" s="260"/>
      <c r="Q110" s="260"/>
      <c r="R110" s="260"/>
      <c r="S110" s="260"/>
      <c r="T110" s="260"/>
      <c r="U110" s="260"/>
      <c r="V110" s="260"/>
      <c r="W110" s="260"/>
      <c r="X110" s="260"/>
      <c r="Y110" s="367"/>
      <c r="Z110" s="367"/>
      <c r="AA110" s="367"/>
      <c r="AB110" s="367"/>
      <c r="AC110" s="367"/>
      <c r="AD110" s="367"/>
      <c r="AE110" s="367"/>
      <c r="AF110" s="367"/>
      <c r="AG110" s="367"/>
      <c r="AH110" s="367"/>
      <c r="AI110" s="367"/>
      <c r="AJ110" s="367"/>
      <c r="AK110" s="367"/>
      <c r="AL110" s="367"/>
      <c r="AM110" s="261">
        <f>SUM(Y110:AL110)</f>
        <v>0</v>
      </c>
    </row>
    <row r="111" spans="1:39" hidden="1" outlineLevel="1">
      <c r="B111" s="259" t="s">
        <v>267</v>
      </c>
      <c r="C111" s="256" t="s">
        <v>163</v>
      </c>
      <c r="D111" s="260"/>
      <c r="E111" s="260"/>
      <c r="F111" s="260"/>
      <c r="G111" s="260"/>
      <c r="H111" s="260"/>
      <c r="I111" s="260"/>
      <c r="J111" s="260"/>
      <c r="K111" s="260"/>
      <c r="L111" s="260"/>
      <c r="M111" s="260"/>
      <c r="N111" s="260">
        <f>N110</f>
        <v>0</v>
      </c>
      <c r="O111" s="260"/>
      <c r="P111" s="260"/>
      <c r="Q111" s="260"/>
      <c r="R111" s="260"/>
      <c r="S111" s="260"/>
      <c r="T111" s="260"/>
      <c r="U111" s="260"/>
      <c r="V111" s="260"/>
      <c r="W111" s="260"/>
      <c r="X111" s="260"/>
      <c r="Y111" s="368">
        <f>Y110</f>
        <v>0</v>
      </c>
      <c r="Z111" s="368">
        <f t="shared" ref="Z111" si="214">Z110</f>
        <v>0</v>
      </c>
      <c r="AA111" s="368">
        <f t="shared" ref="AA111" si="215">AA110</f>
        <v>0</v>
      </c>
      <c r="AB111" s="368">
        <f t="shared" ref="AB111" si="216">AB110</f>
        <v>0</v>
      </c>
      <c r="AC111" s="368">
        <f t="shared" ref="AC111" si="217">AC110</f>
        <v>0</v>
      </c>
      <c r="AD111" s="368">
        <f t="shared" ref="AD111" si="218">AD110</f>
        <v>0</v>
      </c>
      <c r="AE111" s="368">
        <f t="shared" ref="AE111" si="219">AE110</f>
        <v>0</v>
      </c>
      <c r="AF111" s="368">
        <f t="shared" ref="AF111" si="220">AF110</f>
        <v>0</v>
      </c>
      <c r="AG111" s="368">
        <f t="shared" ref="AG111" si="221">AG110</f>
        <v>0</v>
      </c>
      <c r="AH111" s="368">
        <f t="shared" ref="AH111" si="222">AH110</f>
        <v>0</v>
      </c>
      <c r="AI111" s="368">
        <f t="shared" ref="AI111" si="223">AI110</f>
        <v>0</v>
      </c>
      <c r="AJ111" s="368">
        <f t="shared" ref="AJ111" si="224">AJ110</f>
        <v>0</v>
      </c>
      <c r="AK111" s="368">
        <f t="shared" ref="AK111" si="225">AK110</f>
        <v>0</v>
      </c>
      <c r="AL111" s="368">
        <f t="shared" ref="AL111" si="226">AL110</f>
        <v>0</v>
      </c>
      <c r="AM111" s="271"/>
    </row>
    <row r="112" spans="1:39" hidden="1" outlineLevel="1">
      <c r="B112" s="259"/>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369"/>
      <c r="Z112" s="382"/>
      <c r="AA112" s="382"/>
      <c r="AB112" s="382"/>
      <c r="AC112" s="382"/>
      <c r="AD112" s="382"/>
      <c r="AE112" s="382"/>
      <c r="AF112" s="382"/>
      <c r="AG112" s="382"/>
      <c r="AH112" s="382"/>
      <c r="AI112" s="382"/>
      <c r="AJ112" s="382"/>
      <c r="AK112" s="382"/>
      <c r="AL112" s="382"/>
      <c r="AM112" s="271"/>
    </row>
    <row r="113" spans="1:39" hidden="1" outlineLevel="1">
      <c r="A113" s="467">
        <v>99</v>
      </c>
      <c r="B113" s="278" t="str">
        <f>VLOOKUP(A113,IESO_pgm,2)</f>
        <v>Not used</v>
      </c>
      <c r="C113" s="256" t="s">
        <v>25</v>
      </c>
      <c r="D113" s="260"/>
      <c r="E113" s="260"/>
      <c r="F113" s="260"/>
      <c r="G113" s="260"/>
      <c r="H113" s="260"/>
      <c r="I113" s="260"/>
      <c r="J113" s="260"/>
      <c r="K113" s="260"/>
      <c r="L113" s="260"/>
      <c r="M113" s="260"/>
      <c r="N113" s="260">
        <f>VLOOKUP(A113,IESO_pgm,3)</f>
        <v>0</v>
      </c>
      <c r="O113" s="260"/>
      <c r="P113" s="260"/>
      <c r="Q113" s="260"/>
      <c r="R113" s="260"/>
      <c r="S113" s="260"/>
      <c r="T113" s="260"/>
      <c r="U113" s="260"/>
      <c r="V113" s="260"/>
      <c r="W113" s="260"/>
      <c r="X113" s="260"/>
      <c r="Y113" s="383"/>
      <c r="Z113" s="367"/>
      <c r="AA113" s="367"/>
      <c r="AB113" s="367"/>
      <c r="AC113" s="367"/>
      <c r="AD113" s="367"/>
      <c r="AE113" s="367"/>
      <c r="AF113" s="372"/>
      <c r="AG113" s="372"/>
      <c r="AH113" s="372"/>
      <c r="AI113" s="372"/>
      <c r="AJ113" s="372"/>
      <c r="AK113" s="372"/>
      <c r="AL113" s="372"/>
      <c r="AM113" s="261">
        <f>SUM(Y113:AL113)</f>
        <v>0</v>
      </c>
    </row>
    <row r="114" spans="1:39" hidden="1" outlineLevel="1">
      <c r="B114" s="259" t="s">
        <v>267</v>
      </c>
      <c r="C114" s="256" t="s">
        <v>163</v>
      </c>
      <c r="D114" s="260"/>
      <c r="E114" s="260"/>
      <c r="F114" s="260"/>
      <c r="G114" s="260"/>
      <c r="H114" s="260"/>
      <c r="I114" s="260"/>
      <c r="J114" s="260"/>
      <c r="K114" s="260"/>
      <c r="L114" s="260"/>
      <c r="M114" s="260"/>
      <c r="N114" s="260">
        <f>N113</f>
        <v>0</v>
      </c>
      <c r="O114" s="260"/>
      <c r="P114" s="260"/>
      <c r="Q114" s="260"/>
      <c r="R114" s="260"/>
      <c r="S114" s="260"/>
      <c r="T114" s="260"/>
      <c r="U114" s="260"/>
      <c r="V114" s="260"/>
      <c r="W114" s="260"/>
      <c r="X114" s="260"/>
      <c r="Y114" s="368">
        <f>Y113</f>
        <v>0</v>
      </c>
      <c r="Z114" s="368">
        <f t="shared" ref="Z114" si="227">Z113</f>
        <v>0</v>
      </c>
      <c r="AA114" s="368">
        <f t="shared" ref="AA114" si="228">AA113</f>
        <v>0</v>
      </c>
      <c r="AB114" s="368">
        <f t="shared" ref="AB114" si="229">AB113</f>
        <v>0</v>
      </c>
      <c r="AC114" s="368">
        <f t="shared" ref="AC114" si="230">AC113</f>
        <v>0</v>
      </c>
      <c r="AD114" s="368">
        <f t="shared" ref="AD114" si="231">AD113</f>
        <v>0</v>
      </c>
      <c r="AE114" s="368">
        <f t="shared" ref="AE114" si="232">AE113</f>
        <v>0</v>
      </c>
      <c r="AF114" s="368">
        <f t="shared" ref="AF114" si="233">AF113</f>
        <v>0</v>
      </c>
      <c r="AG114" s="368">
        <f t="shared" ref="AG114" si="234">AG113</f>
        <v>0</v>
      </c>
      <c r="AH114" s="368">
        <f t="shared" ref="AH114" si="235">AH113</f>
        <v>0</v>
      </c>
      <c r="AI114" s="368">
        <f t="shared" ref="AI114" si="236">AI113</f>
        <v>0</v>
      </c>
      <c r="AJ114" s="368">
        <f t="shared" ref="AJ114" si="237">AJ113</f>
        <v>0</v>
      </c>
      <c r="AK114" s="368">
        <f t="shared" ref="AK114" si="238">AK113</f>
        <v>0</v>
      </c>
      <c r="AL114" s="368">
        <f t="shared" ref="AL114" si="239">AL113</f>
        <v>0</v>
      </c>
      <c r="AM114" s="271"/>
    </row>
    <row r="115" spans="1:39" hidden="1" outlineLevel="1">
      <c r="B115" s="259"/>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369"/>
      <c r="Z115" s="382"/>
      <c r="AA115" s="382"/>
      <c r="AB115" s="382"/>
      <c r="AC115" s="382"/>
      <c r="AD115" s="382"/>
      <c r="AE115" s="382"/>
      <c r="AF115" s="382"/>
      <c r="AG115" s="382"/>
      <c r="AH115" s="382"/>
      <c r="AI115" s="382"/>
      <c r="AJ115" s="382"/>
      <c r="AK115" s="382"/>
      <c r="AL115" s="382"/>
      <c r="AM115" s="271"/>
    </row>
    <row r="116" spans="1:39" hidden="1" outlineLevel="1">
      <c r="A116" s="467">
        <v>99</v>
      </c>
      <c r="B116" s="278" t="str">
        <f>VLOOKUP(A116,IESO_pgm,2)</f>
        <v>Not used</v>
      </c>
      <c r="C116" s="256" t="s">
        <v>25</v>
      </c>
      <c r="D116" s="260"/>
      <c r="E116" s="260"/>
      <c r="F116" s="260"/>
      <c r="G116" s="260"/>
      <c r="H116" s="260"/>
      <c r="I116" s="260"/>
      <c r="J116" s="260"/>
      <c r="K116" s="260"/>
      <c r="L116" s="260"/>
      <c r="M116" s="260"/>
      <c r="N116" s="260">
        <f>VLOOKUP(A116,IESO_pgm,3)</f>
        <v>0</v>
      </c>
      <c r="O116" s="260"/>
      <c r="P116" s="260"/>
      <c r="Q116" s="260"/>
      <c r="R116" s="260"/>
      <c r="S116" s="260"/>
      <c r="T116" s="260"/>
      <c r="U116" s="260"/>
      <c r="V116" s="260"/>
      <c r="W116" s="260"/>
      <c r="X116" s="260"/>
      <c r="Y116" s="383"/>
      <c r="Z116" s="470"/>
      <c r="AA116" s="470"/>
      <c r="AB116" s="367"/>
      <c r="AC116" s="470"/>
      <c r="AD116" s="367"/>
      <c r="AE116" s="367"/>
      <c r="AF116" s="372"/>
      <c r="AG116" s="372"/>
      <c r="AH116" s="372"/>
      <c r="AI116" s="372"/>
      <c r="AJ116" s="372"/>
      <c r="AK116" s="372"/>
      <c r="AL116" s="372"/>
      <c r="AM116" s="261">
        <f>SUM(Y116:AL116)</f>
        <v>0</v>
      </c>
    </row>
    <row r="117" spans="1:39" hidden="1" outlineLevel="1">
      <c r="B117" s="259" t="s">
        <v>267</v>
      </c>
      <c r="C117" s="256" t="s">
        <v>163</v>
      </c>
      <c r="D117" s="260"/>
      <c r="E117" s="260"/>
      <c r="F117" s="260"/>
      <c r="G117" s="260"/>
      <c r="H117" s="260"/>
      <c r="I117" s="260"/>
      <c r="J117" s="260"/>
      <c r="K117" s="260"/>
      <c r="L117" s="260"/>
      <c r="M117" s="260"/>
      <c r="N117" s="260">
        <f>N116</f>
        <v>0</v>
      </c>
      <c r="O117" s="260"/>
      <c r="P117" s="260"/>
      <c r="Q117" s="260"/>
      <c r="R117" s="260"/>
      <c r="S117" s="260"/>
      <c r="T117" s="260"/>
      <c r="U117" s="260"/>
      <c r="V117" s="260"/>
      <c r="W117" s="260"/>
      <c r="X117" s="260"/>
      <c r="Y117" s="368">
        <f>Y116</f>
        <v>0</v>
      </c>
      <c r="Z117" s="368">
        <f t="shared" ref="Z117" si="240">Z116</f>
        <v>0</v>
      </c>
      <c r="AA117" s="368">
        <f t="shared" ref="AA117" si="241">AA116</f>
        <v>0</v>
      </c>
      <c r="AB117" s="368">
        <f t="shared" ref="AB117" si="242">AB116</f>
        <v>0</v>
      </c>
      <c r="AC117" s="368">
        <f t="shared" ref="AC117" si="243">AC116</f>
        <v>0</v>
      </c>
      <c r="AD117" s="368">
        <f t="shared" ref="AD117" si="244">AD116</f>
        <v>0</v>
      </c>
      <c r="AE117" s="368">
        <f t="shared" ref="AE117" si="245">AE116</f>
        <v>0</v>
      </c>
      <c r="AF117" s="368">
        <f t="shared" ref="AF117" si="246">AF116</f>
        <v>0</v>
      </c>
      <c r="AG117" s="368">
        <f t="shared" ref="AG117" si="247">AG116</f>
        <v>0</v>
      </c>
      <c r="AH117" s="368">
        <f t="shared" ref="AH117" si="248">AH116</f>
        <v>0</v>
      </c>
      <c r="AI117" s="368">
        <f t="shared" ref="AI117" si="249">AI116</f>
        <v>0</v>
      </c>
      <c r="AJ117" s="368">
        <f t="shared" ref="AJ117" si="250">AJ116</f>
        <v>0</v>
      </c>
      <c r="AK117" s="368">
        <f t="shared" ref="AK117" si="251">AK116</f>
        <v>0</v>
      </c>
      <c r="AL117" s="368">
        <f t="shared" ref="AL117" si="252">AL116</f>
        <v>0</v>
      </c>
      <c r="AM117" s="271"/>
    </row>
    <row r="118" spans="1:39" hidden="1" outlineLevel="1">
      <c r="B118" s="259"/>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369"/>
      <c r="Z118" s="382"/>
      <c r="AA118" s="382"/>
      <c r="AB118" s="382"/>
      <c r="AC118" s="382"/>
      <c r="AD118" s="382"/>
      <c r="AE118" s="382"/>
      <c r="AF118" s="382"/>
      <c r="AG118" s="382"/>
      <c r="AH118" s="382"/>
      <c r="AI118" s="382"/>
      <c r="AJ118" s="382"/>
      <c r="AK118" s="382"/>
      <c r="AL118" s="382"/>
      <c r="AM118" s="271"/>
    </row>
    <row r="119" spans="1:39" ht="30" hidden="1" outlineLevel="1">
      <c r="A119" s="467">
        <v>99</v>
      </c>
      <c r="B119" s="278" t="s">
        <v>119</v>
      </c>
      <c r="C119" s="256" t="s">
        <v>25</v>
      </c>
      <c r="D119" s="260"/>
      <c r="E119" s="260"/>
      <c r="F119" s="260"/>
      <c r="G119" s="260"/>
      <c r="H119" s="260"/>
      <c r="I119" s="260"/>
      <c r="J119" s="260"/>
      <c r="K119" s="260"/>
      <c r="L119" s="260"/>
      <c r="M119" s="260"/>
      <c r="N119" s="684">
        <v>12</v>
      </c>
      <c r="O119" s="260"/>
      <c r="P119" s="260"/>
      <c r="Q119" s="260"/>
      <c r="R119" s="260"/>
      <c r="S119" s="260"/>
      <c r="T119" s="260"/>
      <c r="U119" s="260"/>
      <c r="V119" s="260"/>
      <c r="W119" s="260"/>
      <c r="X119" s="260"/>
      <c r="Y119" s="383"/>
      <c r="Z119" s="367"/>
      <c r="AA119" s="367"/>
      <c r="AB119" s="367"/>
      <c r="AC119" s="367"/>
      <c r="AD119" s="367"/>
      <c r="AE119" s="367"/>
      <c r="AF119" s="372"/>
      <c r="AG119" s="372"/>
      <c r="AH119" s="372"/>
      <c r="AI119" s="372"/>
      <c r="AJ119" s="372"/>
      <c r="AK119" s="372"/>
      <c r="AL119" s="372"/>
      <c r="AM119" s="261">
        <f>SUM(Y119:AL119)</f>
        <v>0</v>
      </c>
    </row>
    <row r="120" spans="1:39" hidden="1" outlineLevel="1">
      <c r="B120" s="259" t="s">
        <v>267</v>
      </c>
      <c r="C120" s="256" t="s">
        <v>163</v>
      </c>
      <c r="D120" s="260"/>
      <c r="E120" s="260"/>
      <c r="F120" s="260"/>
      <c r="G120" s="260"/>
      <c r="H120" s="260"/>
      <c r="I120" s="260"/>
      <c r="J120" s="260"/>
      <c r="K120" s="260"/>
      <c r="L120" s="260"/>
      <c r="M120" s="260"/>
      <c r="N120" s="685">
        <v>12</v>
      </c>
      <c r="O120" s="260"/>
      <c r="P120" s="260"/>
      <c r="Q120" s="260"/>
      <c r="R120" s="260"/>
      <c r="S120" s="260"/>
      <c r="T120" s="260"/>
      <c r="U120" s="260"/>
      <c r="V120" s="260"/>
      <c r="W120" s="260"/>
      <c r="X120" s="260"/>
      <c r="Y120" s="368">
        <f>Y119</f>
        <v>0</v>
      </c>
      <c r="Z120" s="368">
        <f t="shared" ref="Z120" si="253">Z119</f>
        <v>0</v>
      </c>
      <c r="AA120" s="368">
        <f t="shared" ref="AA120" si="254">AA119</f>
        <v>0</v>
      </c>
      <c r="AB120" s="368">
        <f t="shared" ref="AB120" si="255">AB119</f>
        <v>0</v>
      </c>
      <c r="AC120" s="368">
        <f t="shared" ref="AC120" si="256">AC119</f>
        <v>0</v>
      </c>
      <c r="AD120" s="368">
        <f t="shared" ref="AD120" si="257">AD119</f>
        <v>0</v>
      </c>
      <c r="AE120" s="368">
        <f t="shared" ref="AE120" si="258">AE119</f>
        <v>0</v>
      </c>
      <c r="AF120" s="368">
        <f t="shared" ref="AF120" si="259">AF119</f>
        <v>0</v>
      </c>
      <c r="AG120" s="368">
        <f t="shared" ref="AG120" si="260">AG119</f>
        <v>0</v>
      </c>
      <c r="AH120" s="368">
        <f t="shared" ref="AH120" si="261">AH119</f>
        <v>0</v>
      </c>
      <c r="AI120" s="368">
        <f t="shared" ref="AI120" si="262">AI119</f>
        <v>0</v>
      </c>
      <c r="AJ120" s="368">
        <f t="shared" ref="AJ120" si="263">AJ119</f>
        <v>0</v>
      </c>
      <c r="AK120" s="368">
        <f t="shared" ref="AK120" si="264">AK119</f>
        <v>0</v>
      </c>
      <c r="AL120" s="368">
        <f t="shared" ref="AL120" si="265">AL119</f>
        <v>0</v>
      </c>
      <c r="AM120" s="271"/>
    </row>
    <row r="121" spans="1:39" hidden="1" outlineLevel="1">
      <c r="B121" s="259"/>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369"/>
      <c r="Z121" s="382"/>
      <c r="AA121" s="382"/>
      <c r="AB121" s="382"/>
      <c r="AC121" s="382"/>
      <c r="AD121" s="382"/>
      <c r="AE121" s="382"/>
      <c r="AF121" s="382"/>
      <c r="AG121" s="382"/>
      <c r="AH121" s="382"/>
      <c r="AI121" s="382"/>
      <c r="AJ121" s="382"/>
      <c r="AK121" s="382"/>
      <c r="AL121" s="382"/>
      <c r="AM121" s="271"/>
    </row>
    <row r="122" spans="1:39" hidden="1" outlineLevel="1">
      <c r="A122" s="467">
        <v>99</v>
      </c>
      <c r="B122" s="278" t="str">
        <f>VLOOKUP(A122,IESO_pgm,2)</f>
        <v>Not used</v>
      </c>
      <c r="C122" s="256" t="s">
        <v>25</v>
      </c>
      <c r="D122" s="260"/>
      <c r="E122" s="260"/>
      <c r="F122" s="260"/>
      <c r="G122" s="260"/>
      <c r="H122" s="260"/>
      <c r="I122" s="260"/>
      <c r="J122" s="260"/>
      <c r="K122" s="260"/>
      <c r="L122" s="260"/>
      <c r="M122" s="260"/>
      <c r="N122" s="260">
        <f>VLOOKUP(A122,IESO_pgm,3)</f>
        <v>0</v>
      </c>
      <c r="O122" s="260"/>
      <c r="P122" s="260"/>
      <c r="Q122" s="260"/>
      <c r="R122" s="260"/>
      <c r="S122" s="260"/>
      <c r="T122" s="260"/>
      <c r="U122" s="260"/>
      <c r="V122" s="260"/>
      <c r="W122" s="260"/>
      <c r="X122" s="260"/>
      <c r="Y122" s="383"/>
      <c r="Z122" s="367"/>
      <c r="AA122" s="367"/>
      <c r="AB122" s="367"/>
      <c r="AC122" s="367"/>
      <c r="AD122" s="367"/>
      <c r="AE122" s="367"/>
      <c r="AF122" s="372"/>
      <c r="AG122" s="372"/>
      <c r="AH122" s="372"/>
      <c r="AI122" s="372"/>
      <c r="AJ122" s="372"/>
      <c r="AK122" s="372"/>
      <c r="AL122" s="372"/>
      <c r="AM122" s="261">
        <f>SUM(Y122:AL122)</f>
        <v>0</v>
      </c>
    </row>
    <row r="123" spans="1:39" hidden="1" outlineLevel="1">
      <c r="B123" s="259" t="s">
        <v>267</v>
      </c>
      <c r="C123" s="256" t="s">
        <v>163</v>
      </c>
      <c r="D123" s="260"/>
      <c r="E123" s="260"/>
      <c r="F123" s="260"/>
      <c r="G123" s="260"/>
      <c r="H123" s="260"/>
      <c r="I123" s="260"/>
      <c r="J123" s="260"/>
      <c r="K123" s="260"/>
      <c r="L123" s="260"/>
      <c r="M123" s="260"/>
      <c r="N123" s="260">
        <f>N122</f>
        <v>0</v>
      </c>
      <c r="O123" s="260"/>
      <c r="P123" s="260"/>
      <c r="Q123" s="260"/>
      <c r="R123" s="260"/>
      <c r="S123" s="260"/>
      <c r="T123" s="260"/>
      <c r="U123" s="260"/>
      <c r="V123" s="260"/>
      <c r="W123" s="260"/>
      <c r="X123" s="260"/>
      <c r="Y123" s="368">
        <f>Y122</f>
        <v>0</v>
      </c>
      <c r="Z123" s="368">
        <f t="shared" ref="Z123" si="266">Z122</f>
        <v>0</v>
      </c>
      <c r="AA123" s="368">
        <f t="shared" ref="AA123" si="267">AA122</f>
        <v>0</v>
      </c>
      <c r="AB123" s="368">
        <f t="shared" ref="AB123" si="268">AB122</f>
        <v>0</v>
      </c>
      <c r="AC123" s="368">
        <f t="shared" ref="AC123" si="269">AC122</f>
        <v>0</v>
      </c>
      <c r="AD123" s="368">
        <f t="shared" ref="AD123" si="270">AD122</f>
        <v>0</v>
      </c>
      <c r="AE123" s="368">
        <f t="shared" ref="AE123" si="271">AE122</f>
        <v>0</v>
      </c>
      <c r="AF123" s="368">
        <f t="shared" ref="AF123" si="272">AF122</f>
        <v>0</v>
      </c>
      <c r="AG123" s="368">
        <f t="shared" ref="AG123" si="273">AG122</f>
        <v>0</v>
      </c>
      <c r="AH123" s="368">
        <f t="shared" ref="AH123" si="274">AH122</f>
        <v>0</v>
      </c>
      <c r="AI123" s="368">
        <f t="shared" ref="AI123" si="275">AI122</f>
        <v>0</v>
      </c>
      <c r="AJ123" s="368">
        <f t="shared" ref="AJ123" si="276">AJ122</f>
        <v>0</v>
      </c>
      <c r="AK123" s="368">
        <f t="shared" ref="AK123" si="277">AK122</f>
        <v>0</v>
      </c>
      <c r="AL123" s="368">
        <f t="shared" ref="AL123" si="278">AL122</f>
        <v>0</v>
      </c>
      <c r="AM123" s="271"/>
    </row>
    <row r="124" spans="1:39" hidden="1" outlineLevel="1">
      <c r="B124" s="259"/>
      <c r="C124" s="256"/>
      <c r="D124" s="256"/>
      <c r="E124" s="256"/>
      <c r="F124" s="256"/>
      <c r="G124" s="256"/>
      <c r="H124" s="256"/>
      <c r="I124" s="256"/>
      <c r="J124" s="256"/>
      <c r="K124" s="256"/>
      <c r="L124" s="256"/>
      <c r="M124" s="256"/>
      <c r="N124" s="419"/>
      <c r="O124" s="256"/>
      <c r="P124" s="256"/>
      <c r="Q124" s="256"/>
      <c r="R124" s="256"/>
      <c r="S124" s="256"/>
      <c r="T124" s="256"/>
      <c r="U124" s="256"/>
      <c r="V124" s="256"/>
      <c r="W124" s="256"/>
      <c r="X124" s="256"/>
      <c r="Y124" s="369"/>
      <c r="Z124" s="382"/>
      <c r="AA124" s="382"/>
      <c r="AB124" s="382"/>
      <c r="AC124" s="382"/>
      <c r="AD124" s="382"/>
      <c r="AE124" s="382"/>
      <c r="AF124" s="382"/>
      <c r="AG124" s="382"/>
      <c r="AH124" s="382"/>
      <c r="AI124" s="382"/>
      <c r="AJ124" s="382"/>
      <c r="AK124" s="382"/>
      <c r="AL124" s="382"/>
      <c r="AM124" s="271"/>
    </row>
    <row r="125" spans="1:39" hidden="1" outlineLevel="1">
      <c r="A125" s="467">
        <v>99</v>
      </c>
      <c r="B125" s="278" t="str">
        <f>VLOOKUP(A125,IESO_pgm,2)</f>
        <v>Not used</v>
      </c>
      <c r="C125" s="256" t="s">
        <v>25</v>
      </c>
      <c r="D125" s="260"/>
      <c r="E125" s="260"/>
      <c r="F125" s="260"/>
      <c r="G125" s="260"/>
      <c r="H125" s="260"/>
      <c r="I125" s="260"/>
      <c r="J125" s="260"/>
      <c r="K125" s="260"/>
      <c r="L125" s="260"/>
      <c r="M125" s="260"/>
      <c r="N125" s="260">
        <f>VLOOKUP(A125,IESO_pgm,3)</f>
        <v>0</v>
      </c>
      <c r="O125" s="260"/>
      <c r="P125" s="260"/>
      <c r="Q125" s="260"/>
      <c r="R125" s="260"/>
      <c r="S125" s="260"/>
      <c r="T125" s="260"/>
      <c r="U125" s="260"/>
      <c r="V125" s="260"/>
      <c r="W125" s="260"/>
      <c r="X125" s="260"/>
      <c r="Y125" s="383"/>
      <c r="Z125" s="367"/>
      <c r="AA125" s="367"/>
      <c r="AB125" s="367"/>
      <c r="AC125" s="367"/>
      <c r="AD125" s="367"/>
      <c r="AE125" s="367"/>
      <c r="AF125" s="372"/>
      <c r="AG125" s="372"/>
      <c r="AH125" s="372"/>
      <c r="AI125" s="372"/>
      <c r="AJ125" s="372"/>
      <c r="AK125" s="372"/>
      <c r="AL125" s="372"/>
      <c r="AM125" s="261">
        <f>SUM(Y125:AL125)</f>
        <v>0</v>
      </c>
    </row>
    <row r="126" spans="1:39" hidden="1" outlineLevel="1">
      <c r="B126" s="259" t="s">
        <v>267</v>
      </c>
      <c r="C126" s="256" t="s">
        <v>163</v>
      </c>
      <c r="D126" s="260"/>
      <c r="E126" s="260"/>
      <c r="F126" s="260"/>
      <c r="G126" s="260"/>
      <c r="H126" s="260"/>
      <c r="I126" s="260"/>
      <c r="J126" s="260"/>
      <c r="K126" s="260"/>
      <c r="L126" s="260"/>
      <c r="M126" s="260"/>
      <c r="N126" s="260">
        <f>N125</f>
        <v>0</v>
      </c>
      <c r="O126" s="260"/>
      <c r="P126" s="260"/>
      <c r="Q126" s="260"/>
      <c r="R126" s="260"/>
      <c r="S126" s="260"/>
      <c r="T126" s="260"/>
      <c r="U126" s="260"/>
      <c r="V126" s="260"/>
      <c r="W126" s="260"/>
      <c r="X126" s="260"/>
      <c r="Y126" s="368">
        <f>Y125</f>
        <v>0</v>
      </c>
      <c r="Z126" s="368">
        <f t="shared" ref="Z126" si="279">Z125</f>
        <v>0</v>
      </c>
      <c r="AA126" s="368">
        <f t="shared" ref="AA126" si="280">AA125</f>
        <v>0</v>
      </c>
      <c r="AB126" s="368">
        <f t="shared" ref="AB126" si="281">AB125</f>
        <v>0</v>
      </c>
      <c r="AC126" s="368">
        <f t="shared" ref="AC126" si="282">AC125</f>
        <v>0</v>
      </c>
      <c r="AD126" s="368">
        <f t="shared" ref="AD126" si="283">AD125</f>
        <v>0</v>
      </c>
      <c r="AE126" s="368">
        <f t="shared" ref="AE126" si="284">AE125</f>
        <v>0</v>
      </c>
      <c r="AF126" s="368">
        <f t="shared" ref="AF126" si="285">AF125</f>
        <v>0</v>
      </c>
      <c r="AG126" s="368">
        <f t="shared" ref="AG126" si="286">AG125</f>
        <v>0</v>
      </c>
      <c r="AH126" s="368">
        <f t="shared" ref="AH126" si="287">AH125</f>
        <v>0</v>
      </c>
      <c r="AI126" s="368">
        <f t="shared" ref="AI126" si="288">AI125</f>
        <v>0</v>
      </c>
      <c r="AJ126" s="368">
        <f t="shared" ref="AJ126" si="289">AJ125</f>
        <v>0</v>
      </c>
      <c r="AK126" s="368">
        <f t="shared" ref="AK126" si="290">AK125</f>
        <v>0</v>
      </c>
      <c r="AL126" s="368">
        <f t="shared" ref="AL126" si="291">AL125</f>
        <v>0</v>
      </c>
      <c r="AM126" s="271"/>
    </row>
    <row r="127" spans="1:39" hidden="1" outlineLevel="1">
      <c r="B127" s="259"/>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369"/>
      <c r="Z127" s="382"/>
      <c r="AA127" s="382"/>
      <c r="AB127" s="382"/>
      <c r="AC127" s="382"/>
      <c r="AD127" s="382"/>
      <c r="AE127" s="382"/>
      <c r="AF127" s="382"/>
      <c r="AG127" s="382"/>
      <c r="AH127" s="382"/>
      <c r="AI127" s="382"/>
      <c r="AJ127" s="382"/>
      <c r="AK127" s="382"/>
      <c r="AL127" s="382"/>
      <c r="AM127" s="271"/>
    </row>
    <row r="128" spans="1:39" hidden="1" outlineLevel="1">
      <c r="A128" s="467">
        <v>99</v>
      </c>
      <c r="B128" s="278" t="str">
        <f>VLOOKUP(A128,IESO_pgm,2)</f>
        <v>Not used</v>
      </c>
      <c r="C128" s="256" t="s">
        <v>25</v>
      </c>
      <c r="D128" s="260"/>
      <c r="E128" s="260"/>
      <c r="F128" s="260"/>
      <c r="G128" s="260"/>
      <c r="H128" s="260"/>
      <c r="I128" s="260"/>
      <c r="J128" s="260"/>
      <c r="K128" s="260"/>
      <c r="L128" s="260"/>
      <c r="M128" s="260"/>
      <c r="N128" s="260">
        <f>VLOOKUP(A128,IESO_pgm,3)</f>
        <v>0</v>
      </c>
      <c r="O128" s="260"/>
      <c r="P128" s="260"/>
      <c r="Q128" s="260"/>
      <c r="R128" s="260"/>
      <c r="S128" s="260"/>
      <c r="T128" s="260"/>
      <c r="U128" s="260"/>
      <c r="V128" s="260"/>
      <c r="W128" s="260"/>
      <c r="X128" s="260"/>
      <c r="Y128" s="383"/>
      <c r="Z128" s="367"/>
      <c r="AA128" s="367"/>
      <c r="AB128" s="367"/>
      <c r="AC128" s="367"/>
      <c r="AD128" s="367"/>
      <c r="AE128" s="367"/>
      <c r="AF128" s="372"/>
      <c r="AG128" s="372"/>
      <c r="AH128" s="372"/>
      <c r="AI128" s="372"/>
      <c r="AJ128" s="372"/>
      <c r="AK128" s="372"/>
      <c r="AL128" s="372"/>
      <c r="AM128" s="261">
        <f>SUM(Y128:AL128)</f>
        <v>0</v>
      </c>
    </row>
    <row r="129" spans="1:39" hidden="1" outlineLevel="1">
      <c r="B129" s="259" t="s">
        <v>267</v>
      </c>
      <c r="C129" s="256" t="s">
        <v>163</v>
      </c>
      <c r="D129" s="260"/>
      <c r="E129" s="260"/>
      <c r="F129" s="260"/>
      <c r="G129" s="260"/>
      <c r="H129" s="260"/>
      <c r="I129" s="260"/>
      <c r="J129" s="260"/>
      <c r="K129" s="260"/>
      <c r="L129" s="260"/>
      <c r="M129" s="260"/>
      <c r="N129" s="260">
        <f>N128</f>
        <v>0</v>
      </c>
      <c r="O129" s="260"/>
      <c r="P129" s="260"/>
      <c r="Q129" s="260"/>
      <c r="R129" s="260"/>
      <c r="S129" s="260"/>
      <c r="T129" s="260"/>
      <c r="U129" s="260"/>
      <c r="V129" s="260"/>
      <c r="W129" s="260"/>
      <c r="X129" s="260"/>
      <c r="Y129" s="368">
        <f>Y128</f>
        <v>0</v>
      </c>
      <c r="Z129" s="368">
        <f t="shared" ref="Z129" si="292">Z128</f>
        <v>0</v>
      </c>
      <c r="AA129" s="368">
        <f t="shared" ref="AA129" si="293">AA128</f>
        <v>0</v>
      </c>
      <c r="AB129" s="368">
        <f t="shared" ref="AB129" si="294">AB128</f>
        <v>0</v>
      </c>
      <c r="AC129" s="368">
        <f t="shared" ref="AC129" si="295">AC128</f>
        <v>0</v>
      </c>
      <c r="AD129" s="368">
        <f t="shared" ref="AD129" si="296">AD128</f>
        <v>0</v>
      </c>
      <c r="AE129" s="368">
        <f t="shared" ref="AE129" si="297">AE128</f>
        <v>0</v>
      </c>
      <c r="AF129" s="368">
        <f t="shared" ref="AF129" si="298">AF128</f>
        <v>0</v>
      </c>
      <c r="AG129" s="368">
        <f t="shared" ref="AG129" si="299">AG128</f>
        <v>0</v>
      </c>
      <c r="AH129" s="368">
        <f t="shared" ref="AH129" si="300">AH128</f>
        <v>0</v>
      </c>
      <c r="AI129" s="368">
        <f t="shared" ref="AI129" si="301">AI128</f>
        <v>0</v>
      </c>
      <c r="AJ129" s="368">
        <f t="shared" ref="AJ129" si="302">AJ128</f>
        <v>0</v>
      </c>
      <c r="AK129" s="368">
        <f t="shared" ref="AK129" si="303">AK128</f>
        <v>0</v>
      </c>
      <c r="AL129" s="368">
        <f t="shared" ref="AL129" si="304">AL128</f>
        <v>0</v>
      </c>
      <c r="AM129" s="271"/>
    </row>
    <row r="130" spans="1:39" hidden="1" outlineLevel="1">
      <c r="B130" s="259"/>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369"/>
      <c r="Z130" s="382"/>
      <c r="AA130" s="382"/>
      <c r="AB130" s="382"/>
      <c r="AC130" s="382"/>
      <c r="AD130" s="382"/>
      <c r="AE130" s="382"/>
      <c r="AF130" s="382"/>
      <c r="AG130" s="382"/>
      <c r="AH130" s="382"/>
      <c r="AI130" s="382"/>
      <c r="AJ130" s="382"/>
      <c r="AK130" s="382"/>
      <c r="AL130" s="382"/>
      <c r="AM130" s="271"/>
    </row>
    <row r="131" spans="1:39" hidden="1" outlineLevel="1">
      <c r="A131" s="467">
        <v>99</v>
      </c>
      <c r="B131" s="278" t="str">
        <f>VLOOKUP(A131,IESO_pgm,2)</f>
        <v>Not used</v>
      </c>
      <c r="C131" s="256" t="s">
        <v>25</v>
      </c>
      <c r="D131" s="260"/>
      <c r="E131" s="260"/>
      <c r="F131" s="260"/>
      <c r="G131" s="260"/>
      <c r="H131" s="260"/>
      <c r="I131" s="260"/>
      <c r="J131" s="260"/>
      <c r="K131" s="260"/>
      <c r="L131" s="260"/>
      <c r="M131" s="260"/>
      <c r="N131" s="260">
        <f>VLOOKUP(A131,IESO_pgm,3)</f>
        <v>0</v>
      </c>
      <c r="O131" s="260"/>
      <c r="P131" s="260"/>
      <c r="Q131" s="260"/>
      <c r="R131" s="260"/>
      <c r="S131" s="260"/>
      <c r="T131" s="260"/>
      <c r="U131" s="260"/>
      <c r="V131" s="260"/>
      <c r="W131" s="260"/>
      <c r="X131" s="260"/>
      <c r="Y131" s="383"/>
      <c r="Z131" s="367"/>
      <c r="AA131" s="367"/>
      <c r="AB131" s="367"/>
      <c r="AC131" s="367"/>
      <c r="AD131" s="367"/>
      <c r="AE131" s="367"/>
      <c r="AF131" s="372"/>
      <c r="AG131" s="372"/>
      <c r="AH131" s="372"/>
      <c r="AI131" s="372"/>
      <c r="AJ131" s="372"/>
      <c r="AK131" s="372"/>
      <c r="AL131" s="372"/>
      <c r="AM131" s="261">
        <f>SUM(Y131:AL131)</f>
        <v>0</v>
      </c>
    </row>
    <row r="132" spans="1:39" hidden="1" outlineLevel="1">
      <c r="B132" s="259" t="s">
        <v>267</v>
      </c>
      <c r="C132" s="256" t="s">
        <v>163</v>
      </c>
      <c r="D132" s="260"/>
      <c r="E132" s="260"/>
      <c r="F132" s="260"/>
      <c r="G132" s="260"/>
      <c r="H132" s="260"/>
      <c r="I132" s="260"/>
      <c r="J132" s="260"/>
      <c r="K132" s="260"/>
      <c r="L132" s="260"/>
      <c r="M132" s="260"/>
      <c r="N132" s="260">
        <f>N131</f>
        <v>0</v>
      </c>
      <c r="O132" s="260"/>
      <c r="P132" s="260"/>
      <c r="Q132" s="260"/>
      <c r="R132" s="260"/>
      <c r="S132" s="260"/>
      <c r="T132" s="260"/>
      <c r="U132" s="260"/>
      <c r="V132" s="260"/>
      <c r="W132" s="260"/>
      <c r="X132" s="260"/>
      <c r="Y132" s="368">
        <f>Y131</f>
        <v>0</v>
      </c>
      <c r="Z132" s="368">
        <f t="shared" ref="Z132" si="305">Z131</f>
        <v>0</v>
      </c>
      <c r="AA132" s="368">
        <f t="shared" ref="AA132" si="306">AA131</f>
        <v>0</v>
      </c>
      <c r="AB132" s="368">
        <f t="shared" ref="AB132" si="307">AB131</f>
        <v>0</v>
      </c>
      <c r="AC132" s="368">
        <f t="shared" ref="AC132" si="308">AC131</f>
        <v>0</v>
      </c>
      <c r="AD132" s="368">
        <f t="shared" ref="AD132" si="309">AD131</f>
        <v>0</v>
      </c>
      <c r="AE132" s="368">
        <f t="shared" ref="AE132" si="310">AE131</f>
        <v>0</v>
      </c>
      <c r="AF132" s="368">
        <f t="shared" ref="AF132" si="311">AF131</f>
        <v>0</v>
      </c>
      <c r="AG132" s="368">
        <f t="shared" ref="AG132" si="312">AG131</f>
        <v>0</v>
      </c>
      <c r="AH132" s="368">
        <f t="shared" ref="AH132" si="313">AH131</f>
        <v>0</v>
      </c>
      <c r="AI132" s="368">
        <f t="shared" ref="AI132" si="314">AI131</f>
        <v>0</v>
      </c>
      <c r="AJ132" s="368">
        <f t="shared" ref="AJ132" si="315">AJ131</f>
        <v>0</v>
      </c>
      <c r="AK132" s="368">
        <f t="shared" ref="AK132" si="316">AK131</f>
        <v>0</v>
      </c>
      <c r="AL132" s="368">
        <f t="shared" ref="AL132" si="317">AL131</f>
        <v>0</v>
      </c>
      <c r="AM132" s="271"/>
    </row>
    <row r="133" spans="1:39" hidden="1" outlineLevel="1">
      <c r="B133" s="278"/>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369"/>
      <c r="Z133" s="382"/>
      <c r="AA133" s="382"/>
      <c r="AB133" s="382"/>
      <c r="AC133" s="382"/>
      <c r="AD133" s="382"/>
      <c r="AE133" s="382"/>
      <c r="AF133" s="382"/>
      <c r="AG133" s="382"/>
      <c r="AH133" s="382"/>
      <c r="AI133" s="382"/>
      <c r="AJ133" s="382"/>
      <c r="AK133" s="382"/>
      <c r="AL133" s="382"/>
      <c r="AM133" s="271"/>
    </row>
    <row r="134" spans="1:39" ht="15.75" hidden="1" customHeight="1" outlineLevel="1">
      <c r="A134" s="467">
        <v>99</v>
      </c>
      <c r="B134" s="278" t="str">
        <f>VLOOKUP(A134,IESO_pgm,2)</f>
        <v>Not used</v>
      </c>
      <c r="C134" s="256" t="s">
        <v>25</v>
      </c>
      <c r="D134" s="260"/>
      <c r="E134" s="260"/>
      <c r="F134" s="260"/>
      <c r="G134" s="260"/>
      <c r="H134" s="260"/>
      <c r="I134" s="260"/>
      <c r="J134" s="260"/>
      <c r="K134" s="260"/>
      <c r="L134" s="260"/>
      <c r="M134" s="260"/>
      <c r="N134" s="260">
        <f>VLOOKUP(A134,IESO_pgm,3)</f>
        <v>0</v>
      </c>
      <c r="O134" s="260"/>
      <c r="P134" s="260"/>
      <c r="Q134" s="260"/>
      <c r="R134" s="260"/>
      <c r="S134" s="260"/>
      <c r="T134" s="260"/>
      <c r="U134" s="260"/>
      <c r="V134" s="260"/>
      <c r="W134" s="260"/>
      <c r="X134" s="260"/>
      <c r="Y134" s="383"/>
      <c r="Z134" s="367"/>
      <c r="AA134" s="367"/>
      <c r="AB134" s="367"/>
      <c r="AC134" s="367"/>
      <c r="AD134" s="367"/>
      <c r="AE134" s="367"/>
      <c r="AF134" s="372"/>
      <c r="AG134" s="372"/>
      <c r="AH134" s="372"/>
      <c r="AI134" s="372"/>
      <c r="AJ134" s="372"/>
      <c r="AK134" s="372"/>
      <c r="AL134" s="372"/>
      <c r="AM134" s="261">
        <f>SUM(Y134:AL134)</f>
        <v>0</v>
      </c>
    </row>
    <row r="135" spans="1:39" hidden="1" outlineLevel="1">
      <c r="B135" s="259" t="s">
        <v>267</v>
      </c>
      <c r="C135" s="256" t="s">
        <v>163</v>
      </c>
      <c r="D135" s="260"/>
      <c r="E135" s="260"/>
      <c r="F135" s="260"/>
      <c r="G135" s="260"/>
      <c r="H135" s="260"/>
      <c r="I135" s="260"/>
      <c r="J135" s="260"/>
      <c r="K135" s="260"/>
      <c r="L135" s="260"/>
      <c r="M135" s="260"/>
      <c r="N135" s="260">
        <f>N134</f>
        <v>0</v>
      </c>
      <c r="O135" s="260"/>
      <c r="P135" s="260"/>
      <c r="Q135" s="260"/>
      <c r="R135" s="260"/>
      <c r="S135" s="260"/>
      <c r="T135" s="260"/>
      <c r="U135" s="260"/>
      <c r="V135" s="260"/>
      <c r="W135" s="260"/>
      <c r="X135" s="260"/>
      <c r="Y135" s="368">
        <f>Y134</f>
        <v>0</v>
      </c>
      <c r="Z135" s="368">
        <f t="shared" ref="Z135" si="318">Z134</f>
        <v>0</v>
      </c>
      <c r="AA135" s="368">
        <f t="shared" ref="AA135" si="319">AA134</f>
        <v>0</v>
      </c>
      <c r="AB135" s="368">
        <f t="shared" ref="AB135" si="320">AB134</f>
        <v>0</v>
      </c>
      <c r="AC135" s="368">
        <f t="shared" ref="AC135" si="321">AC134</f>
        <v>0</v>
      </c>
      <c r="AD135" s="368">
        <f t="shared" ref="AD135" si="322">AD134</f>
        <v>0</v>
      </c>
      <c r="AE135" s="368">
        <f t="shared" ref="AE135" si="323">AE134</f>
        <v>0</v>
      </c>
      <c r="AF135" s="368">
        <f t="shared" ref="AF135" si="324">AF134</f>
        <v>0</v>
      </c>
      <c r="AG135" s="368">
        <f t="shared" ref="AG135" si="325">AG134</f>
        <v>0</v>
      </c>
      <c r="AH135" s="368">
        <f t="shared" ref="AH135" si="326">AH134</f>
        <v>0</v>
      </c>
      <c r="AI135" s="368">
        <f t="shared" ref="AI135" si="327">AI134</f>
        <v>0</v>
      </c>
      <c r="AJ135" s="368">
        <f t="shared" ref="AJ135" si="328">AJ134</f>
        <v>0</v>
      </c>
      <c r="AK135" s="368">
        <f t="shared" ref="AK135" si="329">AK134</f>
        <v>0</v>
      </c>
      <c r="AL135" s="368">
        <f t="shared" ref="AL135" si="330">AL134</f>
        <v>0</v>
      </c>
      <c r="AM135" s="271"/>
    </row>
    <row r="136" spans="1:39" hidden="1" outlineLevel="1">
      <c r="B136" s="278"/>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369"/>
      <c r="Z136" s="382"/>
      <c r="AA136" s="382"/>
      <c r="AB136" s="382"/>
      <c r="AC136" s="382"/>
      <c r="AD136" s="382"/>
      <c r="AE136" s="382"/>
      <c r="AF136" s="382"/>
      <c r="AG136" s="382"/>
      <c r="AH136" s="382"/>
      <c r="AI136" s="382"/>
      <c r="AJ136" s="382"/>
      <c r="AK136" s="382"/>
      <c r="AL136" s="382"/>
      <c r="AM136" s="271"/>
    </row>
    <row r="137" spans="1:39" hidden="1" outlineLevel="1">
      <c r="A137" s="467">
        <v>99</v>
      </c>
      <c r="B137" s="278" t="str">
        <f>VLOOKUP(A137,IESO_pgm,2)</f>
        <v>Not used</v>
      </c>
      <c r="C137" s="256" t="s">
        <v>25</v>
      </c>
      <c r="D137" s="260"/>
      <c r="E137" s="260"/>
      <c r="F137" s="260"/>
      <c r="G137" s="260"/>
      <c r="H137" s="260"/>
      <c r="I137" s="260"/>
      <c r="J137" s="260"/>
      <c r="K137" s="260"/>
      <c r="L137" s="260"/>
      <c r="M137" s="260"/>
      <c r="N137" s="260">
        <f>VLOOKUP(A137,IESO_pgm,3)</f>
        <v>0</v>
      </c>
      <c r="O137" s="260"/>
      <c r="P137" s="260"/>
      <c r="Q137" s="260"/>
      <c r="R137" s="260"/>
      <c r="S137" s="260"/>
      <c r="T137" s="260"/>
      <c r="U137" s="260"/>
      <c r="V137" s="260"/>
      <c r="W137" s="260"/>
      <c r="X137" s="260"/>
      <c r="Y137" s="383"/>
      <c r="Z137" s="367"/>
      <c r="AA137" s="367"/>
      <c r="AB137" s="367"/>
      <c r="AC137" s="367"/>
      <c r="AD137" s="367"/>
      <c r="AE137" s="367"/>
      <c r="AF137" s="372"/>
      <c r="AG137" s="372"/>
      <c r="AH137" s="372"/>
      <c r="AI137" s="372"/>
      <c r="AJ137" s="372"/>
      <c r="AK137" s="372"/>
      <c r="AL137" s="372"/>
      <c r="AM137" s="261">
        <f>SUM(Y137:AL137)</f>
        <v>0</v>
      </c>
    </row>
    <row r="138" spans="1:39" hidden="1" outlineLevel="1">
      <c r="B138" s="259" t="s">
        <v>267</v>
      </c>
      <c r="C138" s="256" t="s">
        <v>163</v>
      </c>
      <c r="D138" s="260"/>
      <c r="E138" s="260"/>
      <c r="F138" s="260"/>
      <c r="G138" s="260"/>
      <c r="H138" s="260"/>
      <c r="I138" s="260"/>
      <c r="J138" s="260"/>
      <c r="K138" s="260"/>
      <c r="L138" s="260"/>
      <c r="M138" s="260"/>
      <c r="N138" s="260">
        <f>N137</f>
        <v>0</v>
      </c>
      <c r="O138" s="260"/>
      <c r="P138" s="260"/>
      <c r="Q138" s="260"/>
      <c r="R138" s="260"/>
      <c r="S138" s="260"/>
      <c r="T138" s="260"/>
      <c r="U138" s="260"/>
      <c r="V138" s="260"/>
      <c r="W138" s="260"/>
      <c r="X138" s="260"/>
      <c r="Y138" s="368">
        <f>Y137</f>
        <v>0</v>
      </c>
      <c r="Z138" s="368">
        <f t="shared" ref="Z138" si="331">Z137</f>
        <v>0</v>
      </c>
      <c r="AA138" s="368">
        <f t="shared" ref="AA138" si="332">AA137</f>
        <v>0</v>
      </c>
      <c r="AB138" s="368">
        <f t="shared" ref="AB138" si="333">AB137</f>
        <v>0</v>
      </c>
      <c r="AC138" s="368">
        <f t="shared" ref="AC138" si="334">AC137</f>
        <v>0</v>
      </c>
      <c r="AD138" s="368">
        <f t="shared" ref="AD138" si="335">AD137</f>
        <v>0</v>
      </c>
      <c r="AE138" s="368">
        <f t="shared" ref="AE138" si="336">AE137</f>
        <v>0</v>
      </c>
      <c r="AF138" s="368">
        <f t="shared" ref="AF138" si="337">AF137</f>
        <v>0</v>
      </c>
      <c r="AG138" s="368">
        <f t="shared" ref="AG138" si="338">AG137</f>
        <v>0</v>
      </c>
      <c r="AH138" s="368">
        <f t="shared" ref="AH138" si="339">AH137</f>
        <v>0</v>
      </c>
      <c r="AI138" s="368">
        <f t="shared" ref="AI138" si="340">AI137</f>
        <v>0</v>
      </c>
      <c r="AJ138" s="368">
        <f t="shared" ref="AJ138" si="341">AJ137</f>
        <v>0</v>
      </c>
      <c r="AK138" s="368">
        <f t="shared" ref="AK138" si="342">AK137</f>
        <v>0</v>
      </c>
      <c r="AL138" s="368">
        <f t="shared" ref="AL138" si="343">AL137</f>
        <v>0</v>
      </c>
      <c r="AM138" s="271"/>
    </row>
    <row r="139" spans="1:39" hidden="1" outlineLevel="1">
      <c r="B139" s="278"/>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369"/>
      <c r="Z139" s="382"/>
      <c r="AA139" s="382"/>
      <c r="AB139" s="382"/>
      <c r="AC139" s="382"/>
      <c r="AD139" s="382"/>
      <c r="AE139" s="382"/>
      <c r="AF139" s="382"/>
      <c r="AG139" s="382"/>
      <c r="AH139" s="382"/>
      <c r="AI139" s="382"/>
      <c r="AJ139" s="382"/>
      <c r="AK139" s="382"/>
      <c r="AL139" s="382"/>
      <c r="AM139" s="271"/>
    </row>
    <row r="140" spans="1:39" hidden="1" outlineLevel="1">
      <c r="A140" s="467">
        <v>99</v>
      </c>
      <c r="B140" s="278" t="str">
        <f>VLOOKUP(A140,IESO_pgm,2)</f>
        <v>Not used</v>
      </c>
      <c r="C140" s="256" t="s">
        <v>25</v>
      </c>
      <c r="D140" s="260"/>
      <c r="E140" s="260"/>
      <c r="F140" s="260"/>
      <c r="G140" s="260"/>
      <c r="H140" s="260"/>
      <c r="I140" s="260"/>
      <c r="J140" s="260"/>
      <c r="K140" s="260"/>
      <c r="L140" s="260"/>
      <c r="M140" s="260"/>
      <c r="N140" s="260">
        <f>VLOOKUP(A140,IESO_pgm,3)</f>
        <v>0</v>
      </c>
      <c r="O140" s="260"/>
      <c r="P140" s="260"/>
      <c r="Q140" s="260"/>
      <c r="R140" s="260"/>
      <c r="S140" s="260"/>
      <c r="T140" s="260"/>
      <c r="U140" s="260"/>
      <c r="V140" s="260"/>
      <c r="W140" s="260"/>
      <c r="X140" s="260"/>
      <c r="Y140" s="383"/>
      <c r="Z140" s="367"/>
      <c r="AA140" s="367"/>
      <c r="AB140" s="367"/>
      <c r="AC140" s="367"/>
      <c r="AD140" s="367"/>
      <c r="AE140" s="367"/>
      <c r="AF140" s="372"/>
      <c r="AG140" s="372"/>
      <c r="AH140" s="372"/>
      <c r="AI140" s="372"/>
      <c r="AJ140" s="372"/>
      <c r="AK140" s="372"/>
      <c r="AL140" s="372"/>
      <c r="AM140" s="261">
        <f>SUM(Y140:AL140)</f>
        <v>0</v>
      </c>
    </row>
    <row r="141" spans="1:39" hidden="1" outlineLevel="1">
      <c r="B141" s="259" t="s">
        <v>267</v>
      </c>
      <c r="C141" s="256" t="s">
        <v>163</v>
      </c>
      <c r="D141" s="260"/>
      <c r="E141" s="260"/>
      <c r="F141" s="260"/>
      <c r="G141" s="260"/>
      <c r="H141" s="260"/>
      <c r="I141" s="260"/>
      <c r="J141" s="260"/>
      <c r="K141" s="260"/>
      <c r="L141" s="260"/>
      <c r="M141" s="260"/>
      <c r="N141" s="260">
        <f>N140</f>
        <v>0</v>
      </c>
      <c r="O141" s="260"/>
      <c r="P141" s="260"/>
      <c r="Q141" s="260"/>
      <c r="R141" s="260"/>
      <c r="S141" s="260"/>
      <c r="T141" s="260"/>
      <c r="U141" s="260"/>
      <c r="V141" s="260"/>
      <c r="W141" s="260"/>
      <c r="X141" s="260"/>
      <c r="Y141" s="368">
        <f>Y140</f>
        <v>0</v>
      </c>
      <c r="Z141" s="368">
        <f t="shared" ref="Z141" si="344">Z140</f>
        <v>0</v>
      </c>
      <c r="AA141" s="368">
        <f t="shared" ref="AA141" si="345">AA140</f>
        <v>0</v>
      </c>
      <c r="AB141" s="368">
        <f t="shared" ref="AB141" si="346">AB140</f>
        <v>0</v>
      </c>
      <c r="AC141" s="368">
        <f t="shared" ref="AC141" si="347">AC140</f>
        <v>0</v>
      </c>
      <c r="AD141" s="368">
        <f t="shared" ref="AD141" si="348">AD140</f>
        <v>0</v>
      </c>
      <c r="AE141" s="368">
        <f t="shared" ref="AE141" si="349">AE140</f>
        <v>0</v>
      </c>
      <c r="AF141" s="368">
        <f t="shared" ref="AF141" si="350">AF140</f>
        <v>0</v>
      </c>
      <c r="AG141" s="368">
        <f t="shared" ref="AG141" si="351">AG140</f>
        <v>0</v>
      </c>
      <c r="AH141" s="368">
        <f t="shared" ref="AH141" si="352">AH140</f>
        <v>0</v>
      </c>
      <c r="AI141" s="368">
        <f t="shared" ref="AI141" si="353">AI140</f>
        <v>0</v>
      </c>
      <c r="AJ141" s="368">
        <f t="shared" ref="AJ141" si="354">AJ140</f>
        <v>0</v>
      </c>
      <c r="AK141" s="368">
        <f t="shared" ref="AK141" si="355">AK140</f>
        <v>0</v>
      </c>
      <c r="AL141" s="368">
        <f t="shared" ref="AL141" si="356">AL140</f>
        <v>0</v>
      </c>
      <c r="AM141" s="271"/>
    </row>
    <row r="142" spans="1:39" hidden="1" outlineLevel="1">
      <c r="B142" s="278"/>
      <c r="C142" s="256"/>
      <c r="D142" s="256"/>
      <c r="E142" s="256"/>
      <c r="F142" s="256"/>
      <c r="G142" s="256"/>
      <c r="H142" s="256"/>
      <c r="I142" s="256"/>
      <c r="J142" s="256"/>
      <c r="K142" s="256"/>
      <c r="L142" s="256"/>
      <c r="M142" s="256"/>
      <c r="N142" s="419"/>
      <c r="O142" s="256"/>
      <c r="P142" s="256"/>
      <c r="Q142" s="256"/>
      <c r="R142" s="256"/>
      <c r="S142" s="256"/>
      <c r="T142" s="256"/>
      <c r="U142" s="256"/>
      <c r="V142" s="256"/>
      <c r="W142" s="256"/>
      <c r="X142" s="256"/>
      <c r="Y142" s="369"/>
      <c r="Z142" s="382"/>
      <c r="AA142" s="382"/>
      <c r="AB142" s="382"/>
      <c r="AC142" s="382"/>
      <c r="AD142" s="382"/>
      <c r="AE142" s="382"/>
      <c r="AF142" s="382"/>
      <c r="AG142" s="382"/>
      <c r="AH142" s="382"/>
      <c r="AI142" s="382"/>
      <c r="AJ142" s="382"/>
      <c r="AK142" s="382"/>
      <c r="AL142" s="382"/>
      <c r="AM142" s="271"/>
    </row>
    <row r="143" spans="1:39" hidden="1" outlineLevel="1">
      <c r="A143" s="467">
        <v>99</v>
      </c>
      <c r="B143" s="278" t="str">
        <f>VLOOKUP(A143,IESO_pgm,2)</f>
        <v>Not used</v>
      </c>
      <c r="C143" s="256" t="s">
        <v>25</v>
      </c>
      <c r="D143" s="260"/>
      <c r="E143" s="260"/>
      <c r="F143" s="260"/>
      <c r="G143" s="260"/>
      <c r="H143" s="260"/>
      <c r="I143" s="260"/>
      <c r="J143" s="260"/>
      <c r="K143" s="260"/>
      <c r="L143" s="260"/>
      <c r="M143" s="260"/>
      <c r="N143" s="260">
        <f>VLOOKUP(A143,IESO_pgm,3)</f>
        <v>0</v>
      </c>
      <c r="O143" s="260"/>
      <c r="P143" s="260"/>
      <c r="Q143" s="260"/>
      <c r="R143" s="260"/>
      <c r="S143" s="260"/>
      <c r="T143" s="260"/>
      <c r="U143" s="260"/>
      <c r="V143" s="260"/>
      <c r="W143" s="260"/>
      <c r="X143" s="260"/>
      <c r="Y143" s="383"/>
      <c r="Z143" s="367"/>
      <c r="AA143" s="367"/>
      <c r="AB143" s="367"/>
      <c r="AC143" s="367"/>
      <c r="AD143" s="367"/>
      <c r="AE143" s="367"/>
      <c r="AF143" s="372"/>
      <c r="AG143" s="372"/>
      <c r="AH143" s="372"/>
      <c r="AI143" s="372"/>
      <c r="AJ143" s="372"/>
      <c r="AK143" s="372"/>
      <c r="AL143" s="372"/>
      <c r="AM143" s="261">
        <f>SUM(Y143:AL143)</f>
        <v>0</v>
      </c>
    </row>
    <row r="144" spans="1:39" hidden="1" outlineLevel="1">
      <c r="B144" s="259" t="s">
        <v>267</v>
      </c>
      <c r="C144" s="256" t="s">
        <v>163</v>
      </c>
      <c r="D144" s="260"/>
      <c r="E144" s="260"/>
      <c r="F144" s="260"/>
      <c r="G144" s="260"/>
      <c r="H144" s="260"/>
      <c r="I144" s="260"/>
      <c r="J144" s="260"/>
      <c r="K144" s="260"/>
      <c r="L144" s="260"/>
      <c r="M144" s="260"/>
      <c r="N144" s="260">
        <f>N143</f>
        <v>0</v>
      </c>
      <c r="O144" s="260"/>
      <c r="P144" s="260"/>
      <c r="Q144" s="260"/>
      <c r="R144" s="260"/>
      <c r="S144" s="260"/>
      <c r="T144" s="260"/>
      <c r="U144" s="260"/>
      <c r="V144" s="260"/>
      <c r="W144" s="260"/>
      <c r="X144" s="260"/>
      <c r="Y144" s="368">
        <f>Y143</f>
        <v>0</v>
      </c>
      <c r="Z144" s="368">
        <f t="shared" ref="Z144" si="357">Z143</f>
        <v>0</v>
      </c>
      <c r="AA144" s="368">
        <f t="shared" ref="AA144" si="358">AA143</f>
        <v>0</v>
      </c>
      <c r="AB144" s="368">
        <f t="shared" ref="AB144" si="359">AB143</f>
        <v>0</v>
      </c>
      <c r="AC144" s="368">
        <f t="shared" ref="AC144" si="360">AC143</f>
        <v>0</v>
      </c>
      <c r="AD144" s="368">
        <f t="shared" ref="AD144" si="361">AD143</f>
        <v>0</v>
      </c>
      <c r="AE144" s="368">
        <f t="shared" ref="AE144" si="362">AE143</f>
        <v>0</v>
      </c>
      <c r="AF144" s="368">
        <f t="shared" ref="AF144" si="363">AF143</f>
        <v>0</v>
      </c>
      <c r="AG144" s="368">
        <f t="shared" ref="AG144" si="364">AG143</f>
        <v>0</v>
      </c>
      <c r="AH144" s="368">
        <f t="shared" ref="AH144" si="365">AH143</f>
        <v>0</v>
      </c>
      <c r="AI144" s="368">
        <f t="shared" ref="AI144" si="366">AI143</f>
        <v>0</v>
      </c>
      <c r="AJ144" s="368">
        <f t="shared" ref="AJ144" si="367">AJ143</f>
        <v>0</v>
      </c>
      <c r="AK144" s="368">
        <f t="shared" ref="AK144" si="368">AK143</f>
        <v>0</v>
      </c>
      <c r="AL144" s="368">
        <f t="shared" ref="AL144" si="369">AL143</f>
        <v>0</v>
      </c>
      <c r="AM144" s="271"/>
    </row>
    <row r="145" spans="1:39" hidden="1" outlineLevel="1">
      <c r="B145" s="259"/>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369"/>
      <c r="Z145" s="382"/>
      <c r="AA145" s="382"/>
      <c r="AB145" s="382"/>
      <c r="AC145" s="382"/>
      <c r="AD145" s="382"/>
      <c r="AE145" s="382"/>
      <c r="AF145" s="382"/>
      <c r="AG145" s="382"/>
      <c r="AH145" s="382"/>
      <c r="AI145" s="382"/>
      <c r="AJ145" s="382"/>
      <c r="AK145" s="382"/>
      <c r="AL145" s="382"/>
      <c r="AM145" s="271"/>
    </row>
    <row r="146" spans="1:39" hidden="1" outlineLevel="1">
      <c r="A146" s="467">
        <v>99</v>
      </c>
      <c r="B146" s="278" t="str">
        <f>VLOOKUP(A146,IESO_pgm,2)</f>
        <v>Not used</v>
      </c>
      <c r="C146" s="256" t="s">
        <v>25</v>
      </c>
      <c r="D146" s="260"/>
      <c r="E146" s="260"/>
      <c r="F146" s="260"/>
      <c r="G146" s="260"/>
      <c r="H146" s="260"/>
      <c r="I146" s="260"/>
      <c r="J146" s="260"/>
      <c r="K146" s="260"/>
      <c r="L146" s="260"/>
      <c r="M146" s="260"/>
      <c r="N146" s="260">
        <f>VLOOKUP(A146,IESO_pgm,3)</f>
        <v>0</v>
      </c>
      <c r="O146" s="260"/>
      <c r="P146" s="260"/>
      <c r="Q146" s="260"/>
      <c r="R146" s="260"/>
      <c r="S146" s="260"/>
      <c r="T146" s="260"/>
      <c r="U146" s="260"/>
      <c r="V146" s="260"/>
      <c r="W146" s="260"/>
      <c r="X146" s="260"/>
      <c r="Y146" s="383"/>
      <c r="Z146" s="367"/>
      <c r="AA146" s="367"/>
      <c r="AB146" s="367"/>
      <c r="AC146" s="367"/>
      <c r="AD146" s="367"/>
      <c r="AE146" s="367"/>
      <c r="AF146" s="372"/>
      <c r="AG146" s="372"/>
      <c r="AH146" s="372"/>
      <c r="AI146" s="372"/>
      <c r="AJ146" s="372"/>
      <c r="AK146" s="372"/>
      <c r="AL146" s="372"/>
      <c r="AM146" s="261">
        <f>SUM(Y146:AL146)</f>
        <v>0</v>
      </c>
    </row>
    <row r="147" spans="1:39" hidden="1" outlineLevel="1">
      <c r="B147" s="259" t="s">
        <v>267</v>
      </c>
      <c r="C147" s="256" t="s">
        <v>163</v>
      </c>
      <c r="D147" s="260"/>
      <c r="E147" s="260"/>
      <c r="F147" s="260"/>
      <c r="G147" s="260"/>
      <c r="H147" s="260"/>
      <c r="I147" s="260"/>
      <c r="J147" s="260"/>
      <c r="K147" s="260"/>
      <c r="L147" s="260"/>
      <c r="M147" s="260"/>
      <c r="N147" s="260">
        <f>N146</f>
        <v>0</v>
      </c>
      <c r="O147" s="260"/>
      <c r="P147" s="260"/>
      <c r="Q147" s="260"/>
      <c r="R147" s="260"/>
      <c r="S147" s="260"/>
      <c r="T147" s="260"/>
      <c r="U147" s="260"/>
      <c r="V147" s="260"/>
      <c r="W147" s="260"/>
      <c r="X147" s="260"/>
      <c r="Y147" s="368">
        <f>Y146</f>
        <v>0</v>
      </c>
      <c r="Z147" s="368">
        <f t="shared" ref="Z147" si="370">Z146</f>
        <v>0</v>
      </c>
      <c r="AA147" s="368">
        <f t="shared" ref="AA147" si="371">AA146</f>
        <v>0</v>
      </c>
      <c r="AB147" s="368">
        <f t="shared" ref="AB147" si="372">AB146</f>
        <v>0</v>
      </c>
      <c r="AC147" s="368">
        <f t="shared" ref="AC147" si="373">AC146</f>
        <v>0</v>
      </c>
      <c r="AD147" s="368">
        <f t="shared" ref="AD147" si="374">AD146</f>
        <v>0</v>
      </c>
      <c r="AE147" s="368">
        <f t="shared" ref="AE147" si="375">AE146</f>
        <v>0</v>
      </c>
      <c r="AF147" s="368">
        <f t="shared" ref="AF147" si="376">AF146</f>
        <v>0</v>
      </c>
      <c r="AG147" s="368">
        <f t="shared" ref="AG147" si="377">AG146</f>
        <v>0</v>
      </c>
      <c r="AH147" s="368">
        <f t="shared" ref="AH147" si="378">AH146</f>
        <v>0</v>
      </c>
      <c r="AI147" s="368">
        <f t="shared" ref="AI147" si="379">AI146</f>
        <v>0</v>
      </c>
      <c r="AJ147" s="368">
        <f t="shared" ref="AJ147" si="380">AJ146</f>
        <v>0</v>
      </c>
      <c r="AK147" s="368">
        <f t="shared" ref="AK147" si="381">AK146</f>
        <v>0</v>
      </c>
      <c r="AL147" s="368">
        <f t="shared" ref="AL147" si="382">AL146</f>
        <v>0</v>
      </c>
      <c r="AM147" s="271"/>
    </row>
    <row r="148" spans="1:39" hidden="1" outlineLevel="1">
      <c r="B148" s="278"/>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369"/>
      <c r="Z148" s="382"/>
      <c r="AA148" s="382"/>
      <c r="AB148" s="382"/>
      <c r="AC148" s="382"/>
      <c r="AD148" s="382"/>
      <c r="AE148" s="382"/>
      <c r="AF148" s="382"/>
      <c r="AG148" s="382"/>
      <c r="AH148" s="382"/>
      <c r="AI148" s="382"/>
      <c r="AJ148" s="382"/>
      <c r="AK148" s="382"/>
      <c r="AL148" s="382"/>
      <c r="AM148" s="271"/>
    </row>
    <row r="149" spans="1:39" hidden="1" outlineLevel="1">
      <c r="A149" s="467">
        <v>99</v>
      </c>
      <c r="B149" s="278" t="str">
        <f>VLOOKUP(A149,IESO_pgm,2)</f>
        <v>Not used</v>
      </c>
      <c r="C149" s="256" t="s">
        <v>25</v>
      </c>
      <c r="D149" s="260"/>
      <c r="E149" s="260"/>
      <c r="F149" s="260"/>
      <c r="G149" s="260"/>
      <c r="H149" s="260"/>
      <c r="I149" s="260"/>
      <c r="J149" s="260"/>
      <c r="K149" s="260"/>
      <c r="L149" s="260"/>
      <c r="M149" s="260"/>
      <c r="N149" s="260">
        <f>VLOOKUP(A149,IESO_pgm,3)</f>
        <v>0</v>
      </c>
      <c r="O149" s="260"/>
      <c r="P149" s="260"/>
      <c r="Q149" s="260"/>
      <c r="R149" s="260"/>
      <c r="S149" s="260"/>
      <c r="T149" s="260"/>
      <c r="U149" s="260"/>
      <c r="V149" s="260"/>
      <c r="W149" s="260"/>
      <c r="X149" s="260"/>
      <c r="Y149" s="383"/>
      <c r="Z149" s="367"/>
      <c r="AA149" s="367"/>
      <c r="AB149" s="367"/>
      <c r="AC149" s="367"/>
      <c r="AD149" s="367"/>
      <c r="AE149" s="367"/>
      <c r="AF149" s="372"/>
      <c r="AG149" s="372"/>
      <c r="AH149" s="372"/>
      <c r="AI149" s="372"/>
      <c r="AJ149" s="372"/>
      <c r="AK149" s="372"/>
      <c r="AL149" s="372"/>
      <c r="AM149" s="261">
        <f>SUM(Y149:AL149)</f>
        <v>0</v>
      </c>
    </row>
    <row r="150" spans="1:39" hidden="1" outlineLevel="1">
      <c r="B150" s="259" t="s">
        <v>267</v>
      </c>
      <c r="C150" s="256" t="s">
        <v>163</v>
      </c>
      <c r="D150" s="260"/>
      <c r="E150" s="260"/>
      <c r="F150" s="260"/>
      <c r="G150" s="260"/>
      <c r="H150" s="260"/>
      <c r="I150" s="260"/>
      <c r="J150" s="260"/>
      <c r="K150" s="260"/>
      <c r="L150" s="260"/>
      <c r="M150" s="260"/>
      <c r="N150" s="260">
        <f>N149</f>
        <v>0</v>
      </c>
      <c r="O150" s="260"/>
      <c r="P150" s="260"/>
      <c r="Q150" s="260"/>
      <c r="R150" s="260"/>
      <c r="S150" s="260"/>
      <c r="T150" s="260"/>
      <c r="U150" s="260"/>
      <c r="V150" s="260"/>
      <c r="W150" s="260"/>
      <c r="X150" s="260"/>
      <c r="Y150" s="368">
        <f>Y149</f>
        <v>0</v>
      </c>
      <c r="Z150" s="368">
        <f t="shared" ref="Z150" si="383">Z149</f>
        <v>0</v>
      </c>
      <c r="AA150" s="368">
        <f t="shared" ref="AA150" si="384">AA149</f>
        <v>0</v>
      </c>
      <c r="AB150" s="368">
        <f t="shared" ref="AB150" si="385">AB149</f>
        <v>0</v>
      </c>
      <c r="AC150" s="368">
        <f t="shared" ref="AC150" si="386">AC149</f>
        <v>0</v>
      </c>
      <c r="AD150" s="368">
        <f t="shared" ref="AD150" si="387">AD149</f>
        <v>0</v>
      </c>
      <c r="AE150" s="368">
        <f t="shared" ref="AE150" si="388">AE149</f>
        <v>0</v>
      </c>
      <c r="AF150" s="368">
        <f t="shared" ref="AF150" si="389">AF149</f>
        <v>0</v>
      </c>
      <c r="AG150" s="368">
        <f t="shared" ref="AG150" si="390">AG149</f>
        <v>0</v>
      </c>
      <c r="AH150" s="368">
        <f t="shared" ref="AH150" si="391">AH149</f>
        <v>0</v>
      </c>
      <c r="AI150" s="368">
        <f t="shared" ref="AI150" si="392">AI149</f>
        <v>0</v>
      </c>
      <c r="AJ150" s="368">
        <f t="shared" ref="AJ150" si="393">AJ149</f>
        <v>0</v>
      </c>
      <c r="AK150" s="368">
        <f t="shared" ref="AK150" si="394">AK149</f>
        <v>0</v>
      </c>
      <c r="AL150" s="368">
        <f t="shared" ref="AL150" si="395">AL149</f>
        <v>0</v>
      </c>
      <c r="AM150" s="271"/>
    </row>
    <row r="151" spans="1:39" hidden="1" outlineLevel="1">
      <c r="B151" s="278"/>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369"/>
      <c r="Z151" s="382"/>
      <c r="AA151" s="382"/>
      <c r="AB151" s="382"/>
      <c r="AC151" s="382"/>
      <c r="AD151" s="382"/>
      <c r="AE151" s="382"/>
      <c r="AF151" s="382"/>
      <c r="AG151" s="382"/>
      <c r="AH151" s="382"/>
      <c r="AI151" s="382"/>
      <c r="AJ151" s="382"/>
      <c r="AK151" s="382"/>
      <c r="AL151" s="382"/>
      <c r="AM151" s="271"/>
    </row>
    <row r="152" spans="1:39" hidden="1" outlineLevel="1">
      <c r="A152" s="467">
        <v>99</v>
      </c>
      <c r="B152" s="278" t="str">
        <f>VLOOKUP(A152,IESO_pgm,2)</f>
        <v>Not used</v>
      </c>
      <c r="C152" s="256" t="s">
        <v>25</v>
      </c>
      <c r="D152" s="260"/>
      <c r="E152" s="260"/>
      <c r="F152" s="260"/>
      <c r="G152" s="260"/>
      <c r="H152" s="260"/>
      <c r="I152" s="260"/>
      <c r="J152" s="260"/>
      <c r="K152" s="260"/>
      <c r="L152" s="260"/>
      <c r="M152" s="260"/>
      <c r="N152" s="260">
        <f>VLOOKUP(A152,IESO_pgm,3)</f>
        <v>0</v>
      </c>
      <c r="O152" s="260"/>
      <c r="P152" s="260"/>
      <c r="Q152" s="260"/>
      <c r="R152" s="260"/>
      <c r="S152" s="260"/>
      <c r="T152" s="260"/>
      <c r="U152" s="260"/>
      <c r="V152" s="260"/>
      <c r="W152" s="260"/>
      <c r="X152" s="260"/>
      <c r="Y152" s="383"/>
      <c r="Z152" s="367"/>
      <c r="AA152" s="367"/>
      <c r="AB152" s="367"/>
      <c r="AC152" s="367"/>
      <c r="AD152" s="367"/>
      <c r="AE152" s="367"/>
      <c r="AF152" s="372"/>
      <c r="AG152" s="372"/>
      <c r="AH152" s="372"/>
      <c r="AI152" s="372"/>
      <c r="AJ152" s="372"/>
      <c r="AK152" s="372"/>
      <c r="AL152" s="372"/>
      <c r="AM152" s="261">
        <f>SUM(Y152:AL152)</f>
        <v>0</v>
      </c>
    </row>
    <row r="153" spans="1:39" hidden="1" outlineLevel="1">
      <c r="B153" s="259" t="s">
        <v>267</v>
      </c>
      <c r="C153" s="256" t="s">
        <v>163</v>
      </c>
      <c r="D153" s="260"/>
      <c r="E153" s="260"/>
      <c r="F153" s="260"/>
      <c r="G153" s="260"/>
      <c r="H153" s="260"/>
      <c r="I153" s="260"/>
      <c r="J153" s="260"/>
      <c r="K153" s="260"/>
      <c r="L153" s="260"/>
      <c r="M153" s="260"/>
      <c r="N153" s="260">
        <f>N152</f>
        <v>0</v>
      </c>
      <c r="O153" s="260"/>
      <c r="P153" s="260"/>
      <c r="Q153" s="260"/>
      <c r="R153" s="260"/>
      <c r="S153" s="260"/>
      <c r="T153" s="260"/>
      <c r="U153" s="260"/>
      <c r="V153" s="260"/>
      <c r="W153" s="260"/>
      <c r="X153" s="260"/>
      <c r="Y153" s="368">
        <f>Y152</f>
        <v>0</v>
      </c>
      <c r="Z153" s="368">
        <f t="shared" ref="Z153" si="396">Z152</f>
        <v>0</v>
      </c>
      <c r="AA153" s="368">
        <f t="shared" ref="AA153" si="397">AA152</f>
        <v>0</v>
      </c>
      <c r="AB153" s="368">
        <f t="shared" ref="AB153" si="398">AB152</f>
        <v>0</v>
      </c>
      <c r="AC153" s="368">
        <f t="shared" ref="AC153" si="399">AC152</f>
        <v>0</v>
      </c>
      <c r="AD153" s="368">
        <f t="shared" ref="AD153" si="400">AD152</f>
        <v>0</v>
      </c>
      <c r="AE153" s="368">
        <f t="shared" ref="AE153" si="401">AE152</f>
        <v>0</v>
      </c>
      <c r="AF153" s="368">
        <f t="shared" ref="AF153" si="402">AF152</f>
        <v>0</v>
      </c>
      <c r="AG153" s="368">
        <f t="shared" ref="AG153" si="403">AG152</f>
        <v>0</v>
      </c>
      <c r="AH153" s="368">
        <f t="shared" ref="AH153" si="404">AH152</f>
        <v>0</v>
      </c>
      <c r="AI153" s="368">
        <f t="shared" ref="AI153" si="405">AI152</f>
        <v>0</v>
      </c>
      <c r="AJ153" s="368">
        <f t="shared" ref="AJ153" si="406">AJ152</f>
        <v>0</v>
      </c>
      <c r="AK153" s="368">
        <f t="shared" ref="AK153" si="407">AK152</f>
        <v>0</v>
      </c>
      <c r="AL153" s="368">
        <f t="shared" ref="AL153" si="408">AL152</f>
        <v>0</v>
      </c>
      <c r="AM153" s="271"/>
    </row>
    <row r="154" spans="1:39" hidden="1" outlineLevel="1">
      <c r="B154" s="278"/>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369"/>
      <c r="Z154" s="382"/>
      <c r="AA154" s="382"/>
      <c r="AB154" s="382"/>
      <c r="AC154" s="382"/>
      <c r="AD154" s="382"/>
      <c r="AE154" s="382"/>
      <c r="AF154" s="382"/>
      <c r="AG154" s="382"/>
      <c r="AH154" s="382"/>
      <c r="AI154" s="382"/>
      <c r="AJ154" s="382"/>
      <c r="AK154" s="382"/>
      <c r="AL154" s="382"/>
      <c r="AM154" s="271"/>
    </row>
    <row r="155" spans="1:39" hidden="1" outlineLevel="1">
      <c r="A155" s="467">
        <v>99</v>
      </c>
      <c r="B155" s="278" t="str">
        <f>VLOOKUP(A155,IESO_pgm,2)</f>
        <v>Not used</v>
      </c>
      <c r="C155" s="256" t="s">
        <v>25</v>
      </c>
      <c r="D155" s="260"/>
      <c r="E155" s="260"/>
      <c r="F155" s="260"/>
      <c r="G155" s="260"/>
      <c r="H155" s="260"/>
      <c r="I155" s="260"/>
      <c r="J155" s="260"/>
      <c r="K155" s="260"/>
      <c r="L155" s="260"/>
      <c r="M155" s="260"/>
      <c r="N155" s="260">
        <f>VLOOKUP(A155,IESO_pgm,3)</f>
        <v>0</v>
      </c>
      <c r="O155" s="260"/>
      <c r="P155" s="260"/>
      <c r="Q155" s="260"/>
      <c r="R155" s="260"/>
      <c r="S155" s="260"/>
      <c r="T155" s="260"/>
      <c r="U155" s="260"/>
      <c r="V155" s="260"/>
      <c r="W155" s="260"/>
      <c r="X155" s="260"/>
      <c r="Y155" s="383"/>
      <c r="Z155" s="367"/>
      <c r="AA155" s="367"/>
      <c r="AB155" s="367"/>
      <c r="AC155" s="367"/>
      <c r="AD155" s="367"/>
      <c r="AE155" s="367"/>
      <c r="AF155" s="372"/>
      <c r="AG155" s="372"/>
      <c r="AH155" s="372"/>
      <c r="AI155" s="372"/>
      <c r="AJ155" s="372"/>
      <c r="AK155" s="372"/>
      <c r="AL155" s="372"/>
      <c r="AM155" s="261">
        <f>SUM(Y155:AL155)</f>
        <v>0</v>
      </c>
    </row>
    <row r="156" spans="1:39" hidden="1" outlineLevel="1">
      <c r="B156" s="259" t="s">
        <v>267</v>
      </c>
      <c r="C156" s="256" t="s">
        <v>163</v>
      </c>
      <c r="D156" s="260"/>
      <c r="E156" s="260"/>
      <c r="F156" s="260"/>
      <c r="G156" s="260"/>
      <c r="H156" s="260"/>
      <c r="I156" s="260"/>
      <c r="J156" s="260"/>
      <c r="K156" s="260"/>
      <c r="L156" s="260"/>
      <c r="M156" s="260"/>
      <c r="N156" s="260">
        <f>N155</f>
        <v>0</v>
      </c>
      <c r="O156" s="260"/>
      <c r="P156" s="260"/>
      <c r="Q156" s="260"/>
      <c r="R156" s="260"/>
      <c r="S156" s="260"/>
      <c r="T156" s="260"/>
      <c r="U156" s="260"/>
      <c r="V156" s="260"/>
      <c r="W156" s="260"/>
      <c r="X156" s="260"/>
      <c r="Y156" s="368">
        <f>Y155</f>
        <v>0</v>
      </c>
      <c r="Z156" s="368">
        <f t="shared" ref="Z156" si="409">Z155</f>
        <v>0</v>
      </c>
      <c r="AA156" s="368">
        <f t="shared" ref="AA156" si="410">AA155</f>
        <v>0</v>
      </c>
      <c r="AB156" s="368">
        <f t="shared" ref="AB156" si="411">AB155</f>
        <v>0</v>
      </c>
      <c r="AC156" s="368">
        <f t="shared" ref="AC156" si="412">AC155</f>
        <v>0</v>
      </c>
      <c r="AD156" s="368">
        <f t="shared" ref="AD156" si="413">AD155</f>
        <v>0</v>
      </c>
      <c r="AE156" s="368">
        <f t="shared" ref="AE156" si="414">AE155</f>
        <v>0</v>
      </c>
      <c r="AF156" s="368">
        <f t="shared" ref="AF156" si="415">AF155</f>
        <v>0</v>
      </c>
      <c r="AG156" s="368">
        <f t="shared" ref="AG156" si="416">AG155</f>
        <v>0</v>
      </c>
      <c r="AH156" s="368">
        <f t="shared" ref="AH156" si="417">AH155</f>
        <v>0</v>
      </c>
      <c r="AI156" s="368">
        <f t="shared" ref="AI156" si="418">AI155</f>
        <v>0</v>
      </c>
      <c r="AJ156" s="368">
        <f t="shared" ref="AJ156" si="419">AJ155</f>
        <v>0</v>
      </c>
      <c r="AK156" s="368">
        <f t="shared" ref="AK156" si="420">AK155</f>
        <v>0</v>
      </c>
      <c r="AL156" s="368">
        <f t="shared" ref="AL156" si="421">AL155</f>
        <v>0</v>
      </c>
      <c r="AM156" s="271"/>
    </row>
    <row r="157" spans="1:39" hidden="1" outlineLevel="1">
      <c r="B157" s="278"/>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369"/>
      <c r="Z157" s="382"/>
      <c r="AA157" s="382"/>
      <c r="AB157" s="382"/>
      <c r="AC157" s="382"/>
      <c r="AD157" s="382"/>
      <c r="AE157" s="382"/>
      <c r="AF157" s="382"/>
      <c r="AG157" s="382"/>
      <c r="AH157" s="382"/>
      <c r="AI157" s="382"/>
      <c r="AJ157" s="382"/>
      <c r="AK157" s="382"/>
      <c r="AL157" s="382"/>
      <c r="AM157" s="271"/>
    </row>
    <row r="158" spans="1:39" hidden="1" outlineLevel="1">
      <c r="A158" s="467">
        <v>99</v>
      </c>
      <c r="B158" s="278" t="str">
        <f>VLOOKUP(A158,IESO_pgm,2)</f>
        <v>Not used</v>
      </c>
      <c r="C158" s="256" t="s">
        <v>25</v>
      </c>
      <c r="D158" s="260"/>
      <c r="E158" s="260"/>
      <c r="F158" s="260"/>
      <c r="G158" s="260"/>
      <c r="H158" s="260"/>
      <c r="I158" s="260"/>
      <c r="J158" s="260"/>
      <c r="K158" s="260"/>
      <c r="L158" s="260"/>
      <c r="M158" s="260"/>
      <c r="N158" s="684">
        <v>12</v>
      </c>
      <c r="O158" s="260"/>
      <c r="P158" s="260"/>
      <c r="Q158" s="260"/>
      <c r="R158" s="260"/>
      <c r="S158" s="260"/>
      <c r="T158" s="260"/>
      <c r="U158" s="260"/>
      <c r="V158" s="260"/>
      <c r="W158" s="260"/>
      <c r="X158" s="260"/>
      <c r="Y158" s="383"/>
      <c r="Z158" s="367"/>
      <c r="AA158" s="367"/>
      <c r="AB158" s="367"/>
      <c r="AC158" s="367"/>
      <c r="AD158" s="367"/>
      <c r="AE158" s="367"/>
      <c r="AF158" s="372"/>
      <c r="AG158" s="372"/>
      <c r="AH158" s="372"/>
      <c r="AI158" s="372"/>
      <c r="AJ158" s="372"/>
      <c r="AK158" s="372"/>
      <c r="AL158" s="372"/>
      <c r="AM158" s="261">
        <f>SUM(Y158:AL158)</f>
        <v>0</v>
      </c>
    </row>
    <row r="159" spans="1:39" hidden="1" outlineLevel="1">
      <c r="B159" s="259" t="s">
        <v>267</v>
      </c>
      <c r="C159" s="256" t="s">
        <v>163</v>
      </c>
      <c r="D159" s="260"/>
      <c r="E159" s="260"/>
      <c r="F159" s="260"/>
      <c r="G159" s="260"/>
      <c r="H159" s="260"/>
      <c r="I159" s="260"/>
      <c r="J159" s="260"/>
      <c r="K159" s="260"/>
      <c r="L159" s="260"/>
      <c r="M159" s="260"/>
      <c r="N159" s="685">
        <v>12</v>
      </c>
      <c r="O159" s="260"/>
      <c r="P159" s="260"/>
      <c r="Q159" s="260"/>
      <c r="R159" s="260"/>
      <c r="S159" s="260"/>
      <c r="T159" s="260"/>
      <c r="U159" s="260"/>
      <c r="V159" s="260"/>
      <c r="W159" s="260"/>
      <c r="X159" s="260"/>
      <c r="Y159" s="368">
        <f>Y158</f>
        <v>0</v>
      </c>
      <c r="Z159" s="368">
        <f t="shared" ref="Z159" si="422">Z158</f>
        <v>0</v>
      </c>
      <c r="AA159" s="368">
        <f t="shared" ref="AA159" si="423">AA158</f>
        <v>0</v>
      </c>
      <c r="AB159" s="368">
        <f t="shared" ref="AB159" si="424">AB158</f>
        <v>0</v>
      </c>
      <c r="AC159" s="368">
        <f t="shared" ref="AC159" si="425">AC158</f>
        <v>0</v>
      </c>
      <c r="AD159" s="368">
        <f t="shared" ref="AD159" si="426">AD158</f>
        <v>0</v>
      </c>
      <c r="AE159" s="368">
        <f t="shared" ref="AE159" si="427">AE158</f>
        <v>0</v>
      </c>
      <c r="AF159" s="368">
        <f t="shared" ref="AF159" si="428">AF158</f>
        <v>0</v>
      </c>
      <c r="AG159" s="368">
        <f t="shared" ref="AG159" si="429">AG158</f>
        <v>0</v>
      </c>
      <c r="AH159" s="368">
        <f t="shared" ref="AH159" si="430">AH158</f>
        <v>0</v>
      </c>
      <c r="AI159" s="368">
        <f t="shared" ref="AI159" si="431">AI158</f>
        <v>0</v>
      </c>
      <c r="AJ159" s="368">
        <f t="shared" ref="AJ159" si="432">AJ158</f>
        <v>0</v>
      </c>
      <c r="AK159" s="368">
        <f t="shared" ref="AK159" si="433">AK158</f>
        <v>0</v>
      </c>
      <c r="AL159" s="368">
        <f t="shared" ref="AL159" si="434">AL158</f>
        <v>0</v>
      </c>
      <c r="AM159" s="271"/>
    </row>
    <row r="160" spans="1:39" hidden="1" outlineLevel="1">
      <c r="B160" s="278"/>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369"/>
      <c r="Z160" s="382"/>
      <c r="AA160" s="382"/>
      <c r="AB160" s="382"/>
      <c r="AC160" s="382"/>
      <c r="AD160" s="382"/>
      <c r="AE160" s="382"/>
      <c r="AF160" s="382"/>
      <c r="AG160" s="382"/>
      <c r="AH160" s="382"/>
      <c r="AI160" s="382"/>
      <c r="AJ160" s="382"/>
      <c r="AK160" s="382"/>
      <c r="AL160" s="382"/>
      <c r="AM160" s="271"/>
    </row>
    <row r="161" spans="1:39" hidden="1" outlineLevel="1">
      <c r="A161" s="467">
        <v>99</v>
      </c>
      <c r="B161" s="278" t="str">
        <f>VLOOKUP(A161,IESO_pgm,2)</f>
        <v>Not used</v>
      </c>
      <c r="C161" s="256" t="s">
        <v>25</v>
      </c>
      <c r="D161" s="260"/>
      <c r="E161" s="260"/>
      <c r="F161" s="260"/>
      <c r="G161" s="260"/>
      <c r="H161" s="260"/>
      <c r="I161" s="260"/>
      <c r="J161" s="260"/>
      <c r="K161" s="260"/>
      <c r="L161" s="260"/>
      <c r="M161" s="260"/>
      <c r="N161" s="260">
        <f>VLOOKUP(A161,IESO_pgm,3)</f>
        <v>0</v>
      </c>
      <c r="O161" s="260"/>
      <c r="P161" s="260"/>
      <c r="Q161" s="260"/>
      <c r="R161" s="260"/>
      <c r="S161" s="260"/>
      <c r="T161" s="260"/>
      <c r="U161" s="260"/>
      <c r="V161" s="260"/>
      <c r="W161" s="260"/>
      <c r="X161" s="260"/>
      <c r="Y161" s="383"/>
      <c r="Z161" s="367"/>
      <c r="AA161" s="367"/>
      <c r="AB161" s="367"/>
      <c r="AC161" s="367"/>
      <c r="AD161" s="367"/>
      <c r="AE161" s="367"/>
      <c r="AF161" s="372"/>
      <c r="AG161" s="372"/>
      <c r="AH161" s="372"/>
      <c r="AI161" s="372"/>
      <c r="AJ161" s="372"/>
      <c r="AK161" s="372"/>
      <c r="AL161" s="372"/>
      <c r="AM161" s="261">
        <f>SUM(Y161:AL161)</f>
        <v>0</v>
      </c>
    </row>
    <row r="162" spans="1:39" hidden="1" outlineLevel="1">
      <c r="B162" s="259" t="s">
        <v>267</v>
      </c>
      <c r="C162" s="256" t="s">
        <v>163</v>
      </c>
      <c r="D162" s="260"/>
      <c r="E162" s="260"/>
      <c r="F162" s="260"/>
      <c r="G162" s="260"/>
      <c r="H162" s="260"/>
      <c r="I162" s="260"/>
      <c r="J162" s="260"/>
      <c r="K162" s="260"/>
      <c r="L162" s="260"/>
      <c r="M162" s="260"/>
      <c r="N162" s="260">
        <f>N161</f>
        <v>0</v>
      </c>
      <c r="O162" s="260"/>
      <c r="P162" s="260"/>
      <c r="Q162" s="260"/>
      <c r="R162" s="260"/>
      <c r="S162" s="260"/>
      <c r="T162" s="260"/>
      <c r="U162" s="260"/>
      <c r="V162" s="260"/>
      <c r="W162" s="260"/>
      <c r="X162" s="260"/>
      <c r="Y162" s="368">
        <f>Y161</f>
        <v>0</v>
      </c>
      <c r="Z162" s="368">
        <f t="shared" ref="Z162" si="435">Z161</f>
        <v>0</v>
      </c>
      <c r="AA162" s="368">
        <f t="shared" ref="AA162" si="436">AA161</f>
        <v>0</v>
      </c>
      <c r="AB162" s="368">
        <f t="shared" ref="AB162" si="437">AB161</f>
        <v>0</v>
      </c>
      <c r="AC162" s="368">
        <f t="shared" ref="AC162" si="438">AC161</f>
        <v>0</v>
      </c>
      <c r="AD162" s="368">
        <f t="shared" ref="AD162" si="439">AD161</f>
        <v>0</v>
      </c>
      <c r="AE162" s="368">
        <f t="shared" ref="AE162" si="440">AE161</f>
        <v>0</v>
      </c>
      <c r="AF162" s="368">
        <f t="shared" ref="AF162" si="441">AF161</f>
        <v>0</v>
      </c>
      <c r="AG162" s="368">
        <f t="shared" ref="AG162" si="442">AG161</f>
        <v>0</v>
      </c>
      <c r="AH162" s="368">
        <f t="shared" ref="AH162" si="443">AH161</f>
        <v>0</v>
      </c>
      <c r="AI162" s="368">
        <f t="shared" ref="AI162" si="444">AI161</f>
        <v>0</v>
      </c>
      <c r="AJ162" s="368">
        <f t="shared" ref="AJ162" si="445">AJ161</f>
        <v>0</v>
      </c>
      <c r="AK162" s="368">
        <f t="shared" ref="AK162" si="446">AK161</f>
        <v>0</v>
      </c>
      <c r="AL162" s="368">
        <f t="shared" ref="AL162" si="447">AL161</f>
        <v>0</v>
      </c>
      <c r="AM162" s="271"/>
    </row>
    <row r="163" spans="1:39" hidden="1" outlineLevel="1">
      <c r="B163" s="278"/>
      <c r="C163" s="256"/>
      <c r="D163" s="256"/>
      <c r="E163" s="256"/>
      <c r="F163" s="256"/>
      <c r="G163" s="256"/>
      <c r="H163" s="256"/>
      <c r="I163" s="256"/>
      <c r="J163" s="256"/>
      <c r="K163" s="256"/>
      <c r="L163" s="256"/>
      <c r="M163" s="256"/>
      <c r="N163" s="419"/>
      <c r="O163" s="256"/>
      <c r="P163" s="256"/>
      <c r="Q163" s="256"/>
      <c r="R163" s="256"/>
      <c r="S163" s="256"/>
      <c r="T163" s="256"/>
      <c r="U163" s="256"/>
      <c r="V163" s="256"/>
      <c r="W163" s="256"/>
      <c r="X163" s="256"/>
      <c r="Y163" s="369"/>
      <c r="Z163" s="382"/>
      <c r="AA163" s="382"/>
      <c r="AB163" s="382"/>
      <c r="AC163" s="382"/>
      <c r="AD163" s="382"/>
      <c r="AE163" s="382"/>
      <c r="AF163" s="382"/>
      <c r="AG163" s="382"/>
      <c r="AH163" s="382"/>
      <c r="AI163" s="382"/>
      <c r="AJ163" s="382"/>
      <c r="AK163" s="382"/>
      <c r="AL163" s="382"/>
      <c r="AM163" s="271"/>
    </row>
    <row r="164" spans="1:39" hidden="1" outlineLevel="1">
      <c r="A164" s="467">
        <v>99</v>
      </c>
      <c r="B164" s="278" t="str">
        <f>VLOOKUP(A164,IESO_pgm,2)</f>
        <v>Not used</v>
      </c>
      <c r="C164" s="256" t="s">
        <v>25</v>
      </c>
      <c r="D164" s="260"/>
      <c r="E164" s="260"/>
      <c r="F164" s="260"/>
      <c r="G164" s="260"/>
      <c r="H164" s="260"/>
      <c r="I164" s="260"/>
      <c r="J164" s="260"/>
      <c r="K164" s="260"/>
      <c r="L164" s="260"/>
      <c r="M164" s="260"/>
      <c r="N164" s="260">
        <f>VLOOKUP(A164,IESO_pgm,3)</f>
        <v>0</v>
      </c>
      <c r="O164" s="260"/>
      <c r="P164" s="260"/>
      <c r="Q164" s="260"/>
      <c r="R164" s="260"/>
      <c r="S164" s="260"/>
      <c r="T164" s="260"/>
      <c r="U164" s="260"/>
      <c r="V164" s="260"/>
      <c r="W164" s="260"/>
      <c r="X164" s="260"/>
      <c r="Y164" s="383"/>
      <c r="Z164" s="367"/>
      <c r="AA164" s="367"/>
      <c r="AB164" s="367"/>
      <c r="AC164" s="367"/>
      <c r="AD164" s="367"/>
      <c r="AE164" s="367"/>
      <c r="AF164" s="372"/>
      <c r="AG164" s="372"/>
      <c r="AH164" s="372"/>
      <c r="AI164" s="372"/>
      <c r="AJ164" s="372"/>
      <c r="AK164" s="372"/>
      <c r="AL164" s="372"/>
      <c r="AM164" s="261">
        <f>SUM(Y164:AL164)</f>
        <v>0</v>
      </c>
    </row>
    <row r="165" spans="1:39" hidden="1" outlineLevel="1">
      <c r="B165" s="259" t="s">
        <v>267</v>
      </c>
      <c r="C165" s="256" t="s">
        <v>163</v>
      </c>
      <c r="D165" s="260"/>
      <c r="E165" s="260"/>
      <c r="F165" s="260"/>
      <c r="G165" s="260"/>
      <c r="H165" s="260"/>
      <c r="I165" s="260"/>
      <c r="J165" s="260"/>
      <c r="K165" s="260"/>
      <c r="L165" s="260"/>
      <c r="M165" s="260"/>
      <c r="N165" s="260">
        <f>N164</f>
        <v>0</v>
      </c>
      <c r="O165" s="260"/>
      <c r="P165" s="260"/>
      <c r="Q165" s="260"/>
      <c r="R165" s="260"/>
      <c r="S165" s="260"/>
      <c r="T165" s="260"/>
      <c r="U165" s="260"/>
      <c r="V165" s="260"/>
      <c r="W165" s="260"/>
      <c r="X165" s="260"/>
      <c r="Y165" s="368">
        <f>Y164</f>
        <v>0</v>
      </c>
      <c r="Z165" s="368">
        <f t="shared" ref="Z165" si="448">Z164</f>
        <v>0</v>
      </c>
      <c r="AA165" s="368">
        <f t="shared" ref="AA165" si="449">AA164</f>
        <v>0</v>
      </c>
      <c r="AB165" s="368">
        <f t="shared" ref="AB165" si="450">AB164</f>
        <v>0</v>
      </c>
      <c r="AC165" s="368">
        <f t="shared" ref="AC165" si="451">AC164</f>
        <v>0</v>
      </c>
      <c r="AD165" s="368">
        <f t="shared" ref="AD165" si="452">AD164</f>
        <v>0</v>
      </c>
      <c r="AE165" s="368">
        <f t="shared" ref="AE165" si="453">AE164</f>
        <v>0</v>
      </c>
      <c r="AF165" s="368">
        <f t="shared" ref="AF165" si="454">AF164</f>
        <v>0</v>
      </c>
      <c r="AG165" s="368">
        <f t="shared" ref="AG165" si="455">AG164</f>
        <v>0</v>
      </c>
      <c r="AH165" s="368">
        <f t="shared" ref="AH165" si="456">AH164</f>
        <v>0</v>
      </c>
      <c r="AI165" s="368">
        <f t="shared" ref="AI165" si="457">AI164</f>
        <v>0</v>
      </c>
      <c r="AJ165" s="368">
        <f t="shared" ref="AJ165" si="458">AJ164</f>
        <v>0</v>
      </c>
      <c r="AK165" s="368">
        <f t="shared" ref="AK165" si="459">AK164</f>
        <v>0</v>
      </c>
      <c r="AL165" s="368">
        <f t="shared" ref="AL165" si="460">AL164</f>
        <v>0</v>
      </c>
      <c r="AM165" s="271"/>
    </row>
    <row r="166" spans="1:39" hidden="1" outlineLevel="1">
      <c r="B166" s="278"/>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369"/>
      <c r="Z166" s="382"/>
      <c r="AA166" s="382"/>
      <c r="AB166" s="382"/>
      <c r="AC166" s="382"/>
      <c r="AD166" s="382"/>
      <c r="AE166" s="382"/>
      <c r="AF166" s="382"/>
      <c r="AG166" s="382"/>
      <c r="AH166" s="382"/>
      <c r="AI166" s="382"/>
      <c r="AJ166" s="382"/>
      <c r="AK166" s="382"/>
      <c r="AL166" s="382"/>
      <c r="AM166" s="271"/>
    </row>
    <row r="167" spans="1:39" hidden="1" outlineLevel="1">
      <c r="A167" s="467">
        <v>99</v>
      </c>
      <c r="B167" s="278" t="str">
        <f>VLOOKUP(A167,IESO_pgm,2)</f>
        <v>Not used</v>
      </c>
      <c r="C167" s="256" t="s">
        <v>25</v>
      </c>
      <c r="D167" s="260"/>
      <c r="E167" s="260"/>
      <c r="F167" s="260"/>
      <c r="G167" s="260"/>
      <c r="H167" s="260"/>
      <c r="I167" s="260"/>
      <c r="J167" s="260"/>
      <c r="K167" s="260"/>
      <c r="L167" s="260"/>
      <c r="M167" s="260"/>
      <c r="N167" s="260">
        <f>VLOOKUP(A167,IESO_pgm,3)</f>
        <v>0</v>
      </c>
      <c r="O167" s="260"/>
      <c r="P167" s="260"/>
      <c r="Q167" s="260"/>
      <c r="R167" s="260"/>
      <c r="S167" s="260"/>
      <c r="T167" s="260"/>
      <c r="U167" s="260"/>
      <c r="V167" s="260"/>
      <c r="W167" s="260"/>
      <c r="X167" s="260"/>
      <c r="Y167" s="383"/>
      <c r="Z167" s="367"/>
      <c r="AA167" s="367"/>
      <c r="AB167" s="367"/>
      <c r="AC167" s="367"/>
      <c r="AD167" s="367"/>
      <c r="AE167" s="367"/>
      <c r="AF167" s="372"/>
      <c r="AG167" s="372"/>
      <c r="AH167" s="372"/>
      <c r="AI167" s="372"/>
      <c r="AJ167" s="372"/>
      <c r="AK167" s="372"/>
      <c r="AL167" s="372"/>
      <c r="AM167" s="261">
        <f>SUM(Y167:AL167)</f>
        <v>0</v>
      </c>
    </row>
    <row r="168" spans="1:39" hidden="1" outlineLevel="1">
      <c r="B168" s="259" t="s">
        <v>267</v>
      </c>
      <c r="C168" s="256" t="s">
        <v>163</v>
      </c>
      <c r="D168" s="260"/>
      <c r="E168" s="260"/>
      <c r="F168" s="260"/>
      <c r="G168" s="260"/>
      <c r="H168" s="260"/>
      <c r="I168" s="260"/>
      <c r="J168" s="260"/>
      <c r="K168" s="260"/>
      <c r="L168" s="260"/>
      <c r="M168" s="260"/>
      <c r="N168" s="260">
        <f>N167</f>
        <v>0</v>
      </c>
      <c r="O168" s="260"/>
      <c r="P168" s="260"/>
      <c r="Q168" s="260"/>
      <c r="R168" s="260"/>
      <c r="S168" s="260"/>
      <c r="T168" s="260"/>
      <c r="U168" s="260"/>
      <c r="V168" s="260"/>
      <c r="W168" s="260"/>
      <c r="X168" s="260"/>
      <c r="Y168" s="368">
        <f>Y167</f>
        <v>0</v>
      </c>
      <c r="Z168" s="368">
        <f t="shared" ref="Z168" si="461">Z167</f>
        <v>0</v>
      </c>
      <c r="AA168" s="368">
        <f t="shared" ref="AA168" si="462">AA167</f>
        <v>0</v>
      </c>
      <c r="AB168" s="368">
        <f t="shared" ref="AB168" si="463">AB167</f>
        <v>0</v>
      </c>
      <c r="AC168" s="368">
        <f t="shared" ref="AC168" si="464">AC167</f>
        <v>0</v>
      </c>
      <c r="AD168" s="368">
        <f t="shared" ref="AD168" si="465">AD167</f>
        <v>0</v>
      </c>
      <c r="AE168" s="368">
        <f t="shared" ref="AE168" si="466">AE167</f>
        <v>0</v>
      </c>
      <c r="AF168" s="368">
        <f t="shared" ref="AF168" si="467">AF167</f>
        <v>0</v>
      </c>
      <c r="AG168" s="368">
        <f t="shared" ref="AG168" si="468">AG167</f>
        <v>0</v>
      </c>
      <c r="AH168" s="368">
        <f t="shared" ref="AH168" si="469">AH167</f>
        <v>0</v>
      </c>
      <c r="AI168" s="368">
        <f t="shared" ref="AI168" si="470">AI167</f>
        <v>0</v>
      </c>
      <c r="AJ168" s="368">
        <f t="shared" ref="AJ168" si="471">AJ167</f>
        <v>0</v>
      </c>
      <c r="AK168" s="368">
        <f t="shared" ref="AK168" si="472">AK167</f>
        <v>0</v>
      </c>
      <c r="AL168" s="368">
        <f t="shared" ref="AL168" si="473">AL167</f>
        <v>0</v>
      </c>
      <c r="AM168" s="271"/>
    </row>
    <row r="169" spans="1:39" hidden="1" outlineLevel="1">
      <c r="B169" s="278"/>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369"/>
      <c r="Z169" s="382"/>
      <c r="AA169" s="382"/>
      <c r="AB169" s="382"/>
      <c r="AC169" s="382"/>
      <c r="AD169" s="382"/>
      <c r="AE169" s="382"/>
      <c r="AF169" s="382"/>
      <c r="AG169" s="382"/>
      <c r="AH169" s="382"/>
      <c r="AI169" s="382"/>
      <c r="AJ169" s="382"/>
      <c r="AK169" s="382"/>
      <c r="AL169" s="382"/>
      <c r="AM169" s="271"/>
    </row>
    <row r="170" spans="1:39" hidden="1" outlineLevel="1">
      <c r="A170" s="467">
        <v>99</v>
      </c>
      <c r="B170" s="278" t="str">
        <f>VLOOKUP(A170,IESO_pgm,2)</f>
        <v>Not used</v>
      </c>
      <c r="C170" s="256" t="s">
        <v>25</v>
      </c>
      <c r="D170" s="260"/>
      <c r="E170" s="260"/>
      <c r="F170" s="260"/>
      <c r="G170" s="260"/>
      <c r="H170" s="260"/>
      <c r="I170" s="260"/>
      <c r="J170" s="260"/>
      <c r="K170" s="260"/>
      <c r="L170" s="260"/>
      <c r="M170" s="260"/>
      <c r="N170" s="260">
        <f>VLOOKUP(A170,IESO_pgm,3)</f>
        <v>0</v>
      </c>
      <c r="O170" s="260"/>
      <c r="P170" s="260"/>
      <c r="Q170" s="260"/>
      <c r="R170" s="260"/>
      <c r="S170" s="260"/>
      <c r="T170" s="260"/>
      <c r="U170" s="260"/>
      <c r="V170" s="260"/>
      <c r="W170" s="260"/>
      <c r="X170" s="260"/>
      <c r="Y170" s="383"/>
      <c r="Z170" s="367"/>
      <c r="AA170" s="367"/>
      <c r="AB170" s="367"/>
      <c r="AC170" s="367"/>
      <c r="AD170" s="367"/>
      <c r="AE170" s="367"/>
      <c r="AF170" s="372"/>
      <c r="AG170" s="372"/>
      <c r="AH170" s="372"/>
      <c r="AI170" s="372"/>
      <c r="AJ170" s="372"/>
      <c r="AK170" s="372"/>
      <c r="AL170" s="372"/>
      <c r="AM170" s="261">
        <f>SUM(Y170:AL170)</f>
        <v>0</v>
      </c>
    </row>
    <row r="171" spans="1:39" hidden="1" outlineLevel="1">
      <c r="B171" s="259" t="s">
        <v>267</v>
      </c>
      <c r="C171" s="256" t="s">
        <v>163</v>
      </c>
      <c r="D171" s="260"/>
      <c r="E171" s="260"/>
      <c r="F171" s="260"/>
      <c r="G171" s="260"/>
      <c r="H171" s="260"/>
      <c r="I171" s="260"/>
      <c r="J171" s="260"/>
      <c r="K171" s="260"/>
      <c r="L171" s="260"/>
      <c r="M171" s="260"/>
      <c r="N171" s="260">
        <f>N170</f>
        <v>0</v>
      </c>
      <c r="O171" s="260"/>
      <c r="P171" s="260"/>
      <c r="Q171" s="260"/>
      <c r="R171" s="260"/>
      <c r="S171" s="260"/>
      <c r="T171" s="260"/>
      <c r="U171" s="260"/>
      <c r="V171" s="260"/>
      <c r="W171" s="260"/>
      <c r="X171" s="260"/>
      <c r="Y171" s="368">
        <f>Y170</f>
        <v>0</v>
      </c>
      <c r="Z171" s="368">
        <f t="shared" ref="Z171" si="474">Z170</f>
        <v>0</v>
      </c>
      <c r="AA171" s="368">
        <f t="shared" ref="AA171" si="475">AA170</f>
        <v>0</v>
      </c>
      <c r="AB171" s="368">
        <f t="shared" ref="AB171" si="476">AB170</f>
        <v>0</v>
      </c>
      <c r="AC171" s="368">
        <f t="shared" ref="AC171" si="477">AC170</f>
        <v>0</v>
      </c>
      <c r="AD171" s="368">
        <f t="shared" ref="AD171" si="478">AD170</f>
        <v>0</v>
      </c>
      <c r="AE171" s="368">
        <f t="shared" ref="AE171" si="479">AE170</f>
        <v>0</v>
      </c>
      <c r="AF171" s="368">
        <f t="shared" ref="AF171" si="480">AF170</f>
        <v>0</v>
      </c>
      <c r="AG171" s="368">
        <f t="shared" ref="AG171" si="481">AG170</f>
        <v>0</v>
      </c>
      <c r="AH171" s="368">
        <f t="shared" ref="AH171" si="482">AH170</f>
        <v>0</v>
      </c>
      <c r="AI171" s="368">
        <f t="shared" ref="AI171" si="483">AI170</f>
        <v>0</v>
      </c>
      <c r="AJ171" s="368">
        <f t="shared" ref="AJ171" si="484">AJ170</f>
        <v>0</v>
      </c>
      <c r="AK171" s="368">
        <f t="shared" ref="AK171" si="485">AK170</f>
        <v>0</v>
      </c>
      <c r="AL171" s="368">
        <f t="shared" ref="AL171" si="486">AL170</f>
        <v>0</v>
      </c>
      <c r="AM171" s="271"/>
    </row>
    <row r="172" spans="1:39" hidden="1" outlineLevel="1">
      <c r="B172" s="278"/>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369"/>
      <c r="Z172" s="382"/>
      <c r="AA172" s="382"/>
      <c r="AB172" s="382"/>
      <c r="AC172" s="382"/>
      <c r="AD172" s="382"/>
      <c r="AE172" s="382"/>
      <c r="AF172" s="382"/>
      <c r="AG172" s="382"/>
      <c r="AH172" s="382"/>
      <c r="AI172" s="382"/>
      <c r="AJ172" s="382"/>
      <c r="AK172" s="382"/>
      <c r="AL172" s="382"/>
      <c r="AM172" s="271"/>
    </row>
    <row r="173" spans="1:39" hidden="1" outlineLevel="1">
      <c r="A173" s="467">
        <v>99</v>
      </c>
      <c r="B173" s="278" t="str">
        <f>VLOOKUP(A173,IESO_pgm,2)</f>
        <v>Not used</v>
      </c>
      <c r="C173" s="256" t="s">
        <v>25</v>
      </c>
      <c r="D173" s="260"/>
      <c r="E173" s="260"/>
      <c r="F173" s="260"/>
      <c r="G173" s="260"/>
      <c r="H173" s="260"/>
      <c r="I173" s="260"/>
      <c r="J173" s="260"/>
      <c r="K173" s="260"/>
      <c r="L173" s="260"/>
      <c r="M173" s="260"/>
      <c r="N173" s="260">
        <f>VLOOKUP(A173,IESO_pgm,3)</f>
        <v>0</v>
      </c>
      <c r="O173" s="260"/>
      <c r="P173" s="260"/>
      <c r="Q173" s="260"/>
      <c r="R173" s="260"/>
      <c r="S173" s="260"/>
      <c r="T173" s="260"/>
      <c r="U173" s="260"/>
      <c r="V173" s="260"/>
      <c r="W173" s="260"/>
      <c r="X173" s="260"/>
      <c r="Y173" s="383"/>
      <c r="Z173" s="367"/>
      <c r="AA173" s="367"/>
      <c r="AB173" s="367"/>
      <c r="AC173" s="367"/>
      <c r="AD173" s="367"/>
      <c r="AE173" s="367"/>
      <c r="AF173" s="372"/>
      <c r="AG173" s="372"/>
      <c r="AH173" s="372"/>
      <c r="AI173" s="372"/>
      <c r="AJ173" s="372"/>
      <c r="AK173" s="372"/>
      <c r="AL173" s="372"/>
      <c r="AM173" s="261">
        <f>SUM(Y173:AL173)</f>
        <v>0</v>
      </c>
    </row>
    <row r="174" spans="1:39" hidden="1" outlineLevel="1">
      <c r="B174" s="259" t="s">
        <v>267</v>
      </c>
      <c r="C174" s="256" t="s">
        <v>163</v>
      </c>
      <c r="D174" s="260"/>
      <c r="E174" s="260"/>
      <c r="F174" s="260"/>
      <c r="G174" s="260"/>
      <c r="H174" s="260"/>
      <c r="I174" s="260"/>
      <c r="J174" s="260"/>
      <c r="K174" s="260"/>
      <c r="L174" s="260"/>
      <c r="M174" s="260"/>
      <c r="N174" s="260">
        <f>N173</f>
        <v>0</v>
      </c>
      <c r="O174" s="260"/>
      <c r="P174" s="260"/>
      <c r="Q174" s="260"/>
      <c r="R174" s="260"/>
      <c r="S174" s="260"/>
      <c r="T174" s="260"/>
      <c r="U174" s="260"/>
      <c r="V174" s="260"/>
      <c r="W174" s="260"/>
      <c r="X174" s="260"/>
      <c r="Y174" s="368">
        <f>Y173</f>
        <v>0</v>
      </c>
      <c r="Z174" s="368">
        <f t="shared" ref="Z174" si="487">Z173</f>
        <v>0</v>
      </c>
      <c r="AA174" s="368">
        <f t="shared" ref="AA174" si="488">AA173</f>
        <v>0</v>
      </c>
      <c r="AB174" s="368">
        <f t="shared" ref="AB174" si="489">AB173</f>
        <v>0</v>
      </c>
      <c r="AC174" s="368">
        <f t="shared" ref="AC174" si="490">AC173</f>
        <v>0</v>
      </c>
      <c r="AD174" s="368">
        <f t="shared" ref="AD174" si="491">AD173</f>
        <v>0</v>
      </c>
      <c r="AE174" s="368">
        <f t="shared" ref="AE174" si="492">AE173</f>
        <v>0</v>
      </c>
      <c r="AF174" s="368">
        <f t="shared" ref="AF174" si="493">AF173</f>
        <v>0</v>
      </c>
      <c r="AG174" s="368">
        <f t="shared" ref="AG174" si="494">AG173</f>
        <v>0</v>
      </c>
      <c r="AH174" s="368">
        <f t="shared" ref="AH174" si="495">AH173</f>
        <v>0</v>
      </c>
      <c r="AI174" s="368">
        <f t="shared" ref="AI174" si="496">AI173</f>
        <v>0</v>
      </c>
      <c r="AJ174" s="368">
        <f t="shared" ref="AJ174" si="497">AJ173</f>
        <v>0</v>
      </c>
      <c r="AK174" s="368">
        <f t="shared" ref="AK174" si="498">AK173</f>
        <v>0</v>
      </c>
      <c r="AL174" s="368">
        <f t="shared" ref="AL174" si="499">AL173</f>
        <v>0</v>
      </c>
      <c r="AM174" s="271"/>
    </row>
    <row r="175" spans="1:39" hidden="1" outlineLevel="1">
      <c r="B175" s="278"/>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369"/>
      <c r="Z175" s="382"/>
      <c r="AA175" s="382"/>
      <c r="AB175" s="382"/>
      <c r="AC175" s="382"/>
      <c r="AD175" s="382"/>
      <c r="AE175" s="382"/>
      <c r="AF175" s="382"/>
      <c r="AG175" s="382"/>
      <c r="AH175" s="382"/>
      <c r="AI175" s="382"/>
      <c r="AJ175" s="382"/>
      <c r="AK175" s="382"/>
      <c r="AL175" s="382"/>
      <c r="AM175" s="271"/>
    </row>
    <row r="176" spans="1:39" hidden="1" outlineLevel="1">
      <c r="A176" s="467">
        <v>99</v>
      </c>
      <c r="B176" s="278" t="str">
        <f>VLOOKUP(A176,IESO_pgm,2)</f>
        <v>Not used</v>
      </c>
      <c r="C176" s="256" t="s">
        <v>25</v>
      </c>
      <c r="D176" s="260"/>
      <c r="E176" s="260"/>
      <c r="F176" s="260"/>
      <c r="G176" s="260"/>
      <c r="H176" s="260"/>
      <c r="I176" s="260"/>
      <c r="J176" s="260"/>
      <c r="K176" s="260"/>
      <c r="L176" s="260"/>
      <c r="M176" s="260"/>
      <c r="N176" s="260">
        <f>VLOOKUP(A176,IESO_pgm,3)</f>
        <v>0</v>
      </c>
      <c r="O176" s="260"/>
      <c r="P176" s="260"/>
      <c r="Q176" s="260"/>
      <c r="R176" s="260"/>
      <c r="S176" s="260"/>
      <c r="T176" s="260"/>
      <c r="U176" s="260"/>
      <c r="V176" s="260"/>
      <c r="W176" s="260"/>
      <c r="X176" s="260"/>
      <c r="Y176" s="383"/>
      <c r="Z176" s="367"/>
      <c r="AA176" s="367"/>
      <c r="AB176" s="367"/>
      <c r="AC176" s="367"/>
      <c r="AD176" s="367"/>
      <c r="AE176" s="367"/>
      <c r="AF176" s="372"/>
      <c r="AG176" s="372"/>
      <c r="AH176" s="372"/>
      <c r="AI176" s="372"/>
      <c r="AJ176" s="372"/>
      <c r="AK176" s="372"/>
      <c r="AL176" s="372"/>
      <c r="AM176" s="261">
        <f>SUM(Y176:AL176)</f>
        <v>0</v>
      </c>
    </row>
    <row r="177" spans="1:39" hidden="1" outlineLevel="1">
      <c r="B177" s="259" t="s">
        <v>267</v>
      </c>
      <c r="C177" s="256" t="s">
        <v>163</v>
      </c>
      <c r="D177" s="260"/>
      <c r="E177" s="260"/>
      <c r="F177" s="260"/>
      <c r="G177" s="260"/>
      <c r="H177" s="260"/>
      <c r="I177" s="260"/>
      <c r="J177" s="260"/>
      <c r="K177" s="260"/>
      <c r="L177" s="260"/>
      <c r="M177" s="260"/>
      <c r="N177" s="260">
        <f>N176</f>
        <v>0</v>
      </c>
      <c r="O177" s="260"/>
      <c r="P177" s="260"/>
      <c r="Q177" s="260"/>
      <c r="R177" s="260"/>
      <c r="S177" s="260"/>
      <c r="T177" s="260"/>
      <c r="U177" s="260"/>
      <c r="V177" s="260"/>
      <c r="W177" s="260"/>
      <c r="X177" s="260"/>
      <c r="Y177" s="368">
        <f>Y176</f>
        <v>0</v>
      </c>
      <c r="Z177" s="368">
        <f t="shared" ref="Z177" si="500">Z176</f>
        <v>0</v>
      </c>
      <c r="AA177" s="368">
        <f t="shared" ref="AA177" si="501">AA176</f>
        <v>0</v>
      </c>
      <c r="AB177" s="368">
        <f t="shared" ref="AB177" si="502">AB176</f>
        <v>0</v>
      </c>
      <c r="AC177" s="368">
        <f t="shared" ref="AC177" si="503">AC176</f>
        <v>0</v>
      </c>
      <c r="AD177" s="368">
        <f t="shared" ref="AD177" si="504">AD176</f>
        <v>0</v>
      </c>
      <c r="AE177" s="368">
        <f t="shared" ref="AE177" si="505">AE176</f>
        <v>0</v>
      </c>
      <c r="AF177" s="368">
        <f t="shared" ref="AF177" si="506">AF176</f>
        <v>0</v>
      </c>
      <c r="AG177" s="368">
        <f t="shared" ref="AG177" si="507">AG176</f>
        <v>0</v>
      </c>
      <c r="AH177" s="368">
        <f t="shared" ref="AH177" si="508">AH176</f>
        <v>0</v>
      </c>
      <c r="AI177" s="368">
        <f t="shared" ref="AI177" si="509">AI176</f>
        <v>0</v>
      </c>
      <c r="AJ177" s="368">
        <f t="shared" ref="AJ177" si="510">AJ176</f>
        <v>0</v>
      </c>
      <c r="AK177" s="368">
        <f t="shared" ref="AK177" si="511">AK176</f>
        <v>0</v>
      </c>
      <c r="AL177" s="368">
        <f t="shared" ref="AL177" si="512">AL176</f>
        <v>0</v>
      </c>
      <c r="AM177" s="271"/>
    </row>
    <row r="178" spans="1:39" hidden="1" outlineLevel="1">
      <c r="B178" s="278"/>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369"/>
      <c r="Z178" s="382"/>
      <c r="AA178" s="382"/>
      <c r="AB178" s="382"/>
      <c r="AC178" s="382"/>
      <c r="AD178" s="382"/>
      <c r="AE178" s="382"/>
      <c r="AF178" s="382"/>
      <c r="AG178" s="382"/>
      <c r="AH178" s="382"/>
      <c r="AI178" s="382"/>
      <c r="AJ178" s="382"/>
      <c r="AK178" s="382"/>
      <c r="AL178" s="382"/>
      <c r="AM178" s="271"/>
    </row>
    <row r="179" spans="1:39" hidden="1" outlineLevel="1">
      <c r="A179" s="467">
        <v>99</v>
      </c>
      <c r="B179" s="278" t="str">
        <f>VLOOKUP(A179,IESO_pgm,2)</f>
        <v>Not used</v>
      </c>
      <c r="C179" s="256" t="s">
        <v>25</v>
      </c>
      <c r="D179" s="260"/>
      <c r="E179" s="260"/>
      <c r="F179" s="260"/>
      <c r="G179" s="260"/>
      <c r="H179" s="260"/>
      <c r="I179" s="260"/>
      <c r="J179" s="260"/>
      <c r="K179" s="260"/>
      <c r="L179" s="260"/>
      <c r="M179" s="260"/>
      <c r="N179" s="260">
        <f>VLOOKUP(A179,IESO_pgm,3)</f>
        <v>0</v>
      </c>
      <c r="O179" s="260"/>
      <c r="P179" s="260"/>
      <c r="Q179" s="260"/>
      <c r="R179" s="260"/>
      <c r="S179" s="260"/>
      <c r="T179" s="260"/>
      <c r="U179" s="260"/>
      <c r="V179" s="260"/>
      <c r="W179" s="260"/>
      <c r="X179" s="260"/>
      <c r="Y179" s="383"/>
      <c r="Z179" s="367"/>
      <c r="AA179" s="367"/>
      <c r="AB179" s="367"/>
      <c r="AC179" s="367"/>
      <c r="AD179" s="367"/>
      <c r="AE179" s="367"/>
      <c r="AF179" s="372"/>
      <c r="AG179" s="372"/>
      <c r="AH179" s="372"/>
      <c r="AI179" s="372"/>
      <c r="AJ179" s="372"/>
      <c r="AK179" s="372"/>
      <c r="AL179" s="372"/>
      <c r="AM179" s="261">
        <f>SUM(Y179:AL179)</f>
        <v>0</v>
      </c>
    </row>
    <row r="180" spans="1:39" hidden="1" outlineLevel="1">
      <c r="B180" s="259" t="s">
        <v>267</v>
      </c>
      <c r="C180" s="256" t="s">
        <v>163</v>
      </c>
      <c r="D180" s="260"/>
      <c r="E180" s="260"/>
      <c r="F180" s="260"/>
      <c r="G180" s="260"/>
      <c r="H180" s="260"/>
      <c r="I180" s="260"/>
      <c r="J180" s="260"/>
      <c r="K180" s="260"/>
      <c r="L180" s="260"/>
      <c r="M180" s="260"/>
      <c r="N180" s="260">
        <f>N179</f>
        <v>0</v>
      </c>
      <c r="O180" s="260"/>
      <c r="P180" s="260"/>
      <c r="Q180" s="260"/>
      <c r="R180" s="260"/>
      <c r="S180" s="260"/>
      <c r="T180" s="260"/>
      <c r="U180" s="260"/>
      <c r="V180" s="260"/>
      <c r="W180" s="260"/>
      <c r="X180" s="260"/>
      <c r="Y180" s="368">
        <f>Y179</f>
        <v>0</v>
      </c>
      <c r="Z180" s="368">
        <f t="shared" ref="Z180" si="513">Z179</f>
        <v>0</v>
      </c>
      <c r="AA180" s="368">
        <f t="shared" ref="AA180" si="514">AA179</f>
        <v>0</v>
      </c>
      <c r="AB180" s="368">
        <f t="shared" ref="AB180" si="515">AB179</f>
        <v>0</v>
      </c>
      <c r="AC180" s="368">
        <f t="shared" ref="AC180" si="516">AC179</f>
        <v>0</v>
      </c>
      <c r="AD180" s="368">
        <f t="shared" ref="AD180" si="517">AD179</f>
        <v>0</v>
      </c>
      <c r="AE180" s="368">
        <f t="shared" ref="AE180" si="518">AE179</f>
        <v>0</v>
      </c>
      <c r="AF180" s="368">
        <f t="shared" ref="AF180" si="519">AF179</f>
        <v>0</v>
      </c>
      <c r="AG180" s="368">
        <f t="shared" ref="AG180" si="520">AG179</f>
        <v>0</v>
      </c>
      <c r="AH180" s="368">
        <f t="shared" ref="AH180" si="521">AH179</f>
        <v>0</v>
      </c>
      <c r="AI180" s="368">
        <f t="shared" ref="AI180" si="522">AI179</f>
        <v>0</v>
      </c>
      <c r="AJ180" s="368">
        <f t="shared" ref="AJ180" si="523">AJ179</f>
        <v>0</v>
      </c>
      <c r="AK180" s="368">
        <f t="shared" ref="AK180" si="524">AK179</f>
        <v>0</v>
      </c>
      <c r="AL180" s="368">
        <f t="shared" ref="AL180" si="525">AL179</f>
        <v>0</v>
      </c>
      <c r="AM180" s="271"/>
    </row>
    <row r="181" spans="1:39" hidden="1" outlineLevel="1">
      <c r="B181" s="278"/>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369"/>
      <c r="Z181" s="382"/>
      <c r="AA181" s="382"/>
      <c r="AB181" s="382"/>
      <c r="AC181" s="382"/>
      <c r="AD181" s="382"/>
      <c r="AE181" s="382"/>
      <c r="AF181" s="382"/>
      <c r="AG181" s="382"/>
      <c r="AH181" s="382"/>
      <c r="AI181" s="382"/>
      <c r="AJ181" s="382"/>
      <c r="AK181" s="382"/>
      <c r="AL181" s="382"/>
      <c r="AM181" s="271"/>
    </row>
    <row r="182" spans="1:39" hidden="1" outlineLevel="1">
      <c r="A182" s="467">
        <v>99</v>
      </c>
      <c r="B182" s="278" t="str">
        <f>VLOOKUP(A182,IESO_pgm,2)</f>
        <v>Not used</v>
      </c>
      <c r="C182" s="256" t="s">
        <v>25</v>
      </c>
      <c r="D182" s="260"/>
      <c r="E182" s="260"/>
      <c r="F182" s="260"/>
      <c r="G182" s="260"/>
      <c r="H182" s="260"/>
      <c r="I182" s="260"/>
      <c r="J182" s="260"/>
      <c r="K182" s="260"/>
      <c r="L182" s="260"/>
      <c r="M182" s="260"/>
      <c r="N182" s="260">
        <f>VLOOKUP(A182,IESO_pgm,3)</f>
        <v>0</v>
      </c>
      <c r="O182" s="260"/>
      <c r="P182" s="260"/>
      <c r="Q182" s="260"/>
      <c r="R182" s="260"/>
      <c r="S182" s="260"/>
      <c r="T182" s="260"/>
      <c r="U182" s="260"/>
      <c r="V182" s="260"/>
      <c r="W182" s="260"/>
      <c r="X182" s="260"/>
      <c r="Y182" s="383"/>
      <c r="Z182" s="367"/>
      <c r="AA182" s="367"/>
      <c r="AB182" s="367"/>
      <c r="AC182" s="367"/>
      <c r="AD182" s="367"/>
      <c r="AE182" s="367"/>
      <c r="AF182" s="372"/>
      <c r="AG182" s="372"/>
      <c r="AH182" s="372"/>
      <c r="AI182" s="372"/>
      <c r="AJ182" s="372"/>
      <c r="AK182" s="372"/>
      <c r="AL182" s="372"/>
      <c r="AM182" s="261">
        <f>SUM(Y182:AL182)</f>
        <v>0</v>
      </c>
    </row>
    <row r="183" spans="1:39" hidden="1" outlineLevel="1">
      <c r="B183" s="259" t="s">
        <v>267</v>
      </c>
      <c r="C183" s="256" t="s">
        <v>163</v>
      </c>
      <c r="D183" s="260"/>
      <c r="E183" s="260"/>
      <c r="F183" s="260"/>
      <c r="G183" s="260"/>
      <c r="H183" s="260"/>
      <c r="I183" s="260"/>
      <c r="J183" s="260"/>
      <c r="K183" s="260"/>
      <c r="L183" s="260"/>
      <c r="M183" s="260"/>
      <c r="N183" s="260">
        <f>N182</f>
        <v>0</v>
      </c>
      <c r="O183" s="260"/>
      <c r="P183" s="260"/>
      <c r="Q183" s="260"/>
      <c r="R183" s="260"/>
      <c r="S183" s="260"/>
      <c r="T183" s="260"/>
      <c r="U183" s="260"/>
      <c r="V183" s="260"/>
      <c r="W183" s="260"/>
      <c r="X183" s="260"/>
      <c r="Y183" s="368">
        <f>Y182</f>
        <v>0</v>
      </c>
      <c r="Z183" s="368">
        <f t="shared" ref="Z183" si="526">Z182</f>
        <v>0</v>
      </c>
      <c r="AA183" s="368">
        <f t="shared" ref="AA183" si="527">AA182</f>
        <v>0</v>
      </c>
      <c r="AB183" s="368">
        <f t="shared" ref="AB183" si="528">AB182</f>
        <v>0</v>
      </c>
      <c r="AC183" s="368">
        <f t="shared" ref="AC183" si="529">AC182</f>
        <v>0</v>
      </c>
      <c r="AD183" s="368">
        <f t="shared" ref="AD183" si="530">AD182</f>
        <v>0</v>
      </c>
      <c r="AE183" s="368">
        <f t="shared" ref="AE183" si="531">AE182</f>
        <v>0</v>
      </c>
      <c r="AF183" s="368">
        <f t="shared" ref="AF183" si="532">AF182</f>
        <v>0</v>
      </c>
      <c r="AG183" s="368">
        <f t="shared" ref="AG183" si="533">AG182</f>
        <v>0</v>
      </c>
      <c r="AH183" s="368">
        <f t="shared" ref="AH183" si="534">AH182</f>
        <v>0</v>
      </c>
      <c r="AI183" s="368">
        <f t="shared" ref="AI183" si="535">AI182</f>
        <v>0</v>
      </c>
      <c r="AJ183" s="368">
        <f t="shared" ref="AJ183" si="536">AJ182</f>
        <v>0</v>
      </c>
      <c r="AK183" s="368">
        <f t="shared" ref="AK183" si="537">AK182</f>
        <v>0</v>
      </c>
      <c r="AL183" s="368">
        <f t="shared" ref="AL183" si="538">AL182</f>
        <v>0</v>
      </c>
      <c r="AM183" s="271"/>
    </row>
    <row r="184" spans="1:39" hidden="1" outlineLevel="1">
      <c r="B184" s="278"/>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369"/>
      <c r="Z184" s="382"/>
      <c r="AA184" s="382"/>
      <c r="AB184" s="382"/>
      <c r="AC184" s="382"/>
      <c r="AD184" s="382"/>
      <c r="AE184" s="382"/>
      <c r="AF184" s="382"/>
      <c r="AG184" s="382"/>
      <c r="AH184" s="382"/>
      <c r="AI184" s="382"/>
      <c r="AJ184" s="382"/>
      <c r="AK184" s="382"/>
      <c r="AL184" s="382"/>
      <c r="AM184" s="271"/>
    </row>
    <row r="185" spans="1:39" hidden="1" outlineLevel="1">
      <c r="A185" s="467">
        <v>99</v>
      </c>
      <c r="B185" s="278" t="str">
        <f>VLOOKUP(A185,IESO_pgm,2)</f>
        <v>Not used</v>
      </c>
      <c r="C185" s="256" t="s">
        <v>25</v>
      </c>
      <c r="D185" s="260"/>
      <c r="E185" s="260"/>
      <c r="F185" s="260"/>
      <c r="G185" s="260"/>
      <c r="H185" s="260"/>
      <c r="I185" s="260"/>
      <c r="J185" s="260"/>
      <c r="K185" s="260"/>
      <c r="L185" s="260"/>
      <c r="M185" s="260"/>
      <c r="N185" s="260">
        <f>VLOOKUP(A185,IESO_pgm,3)</f>
        <v>0</v>
      </c>
      <c r="O185" s="260"/>
      <c r="P185" s="260"/>
      <c r="Q185" s="260"/>
      <c r="R185" s="260"/>
      <c r="S185" s="260"/>
      <c r="T185" s="260"/>
      <c r="U185" s="260"/>
      <c r="V185" s="260"/>
      <c r="W185" s="260"/>
      <c r="X185" s="260"/>
      <c r="Y185" s="383"/>
      <c r="Z185" s="367"/>
      <c r="AA185" s="367"/>
      <c r="AB185" s="367"/>
      <c r="AC185" s="367"/>
      <c r="AD185" s="367"/>
      <c r="AE185" s="367"/>
      <c r="AF185" s="372"/>
      <c r="AG185" s="372"/>
      <c r="AH185" s="372"/>
      <c r="AI185" s="372"/>
      <c r="AJ185" s="372"/>
      <c r="AK185" s="372"/>
      <c r="AL185" s="372"/>
      <c r="AM185" s="261">
        <f>SUM(Y185:AL185)</f>
        <v>0</v>
      </c>
    </row>
    <row r="186" spans="1:39" hidden="1" outlineLevel="1">
      <c r="B186" s="259" t="s">
        <v>267</v>
      </c>
      <c r="C186" s="256" t="s">
        <v>163</v>
      </c>
      <c r="D186" s="260"/>
      <c r="E186" s="260"/>
      <c r="F186" s="260"/>
      <c r="G186" s="260"/>
      <c r="H186" s="260"/>
      <c r="I186" s="260"/>
      <c r="J186" s="260"/>
      <c r="K186" s="260"/>
      <c r="L186" s="260"/>
      <c r="M186" s="260"/>
      <c r="N186" s="260">
        <f>N185</f>
        <v>0</v>
      </c>
      <c r="O186" s="260"/>
      <c r="P186" s="260"/>
      <c r="Q186" s="260"/>
      <c r="R186" s="260"/>
      <c r="S186" s="260"/>
      <c r="T186" s="260"/>
      <c r="U186" s="260"/>
      <c r="V186" s="260"/>
      <c r="W186" s="260"/>
      <c r="X186" s="260"/>
      <c r="Y186" s="368">
        <f>Y185</f>
        <v>0</v>
      </c>
      <c r="Z186" s="368">
        <f t="shared" ref="Z186" si="539">Z185</f>
        <v>0</v>
      </c>
      <c r="AA186" s="368">
        <f t="shared" ref="AA186" si="540">AA185</f>
        <v>0</v>
      </c>
      <c r="AB186" s="368">
        <f t="shared" ref="AB186" si="541">AB185</f>
        <v>0</v>
      </c>
      <c r="AC186" s="368">
        <f t="shared" ref="AC186" si="542">AC185</f>
        <v>0</v>
      </c>
      <c r="AD186" s="368">
        <f t="shared" ref="AD186" si="543">AD185</f>
        <v>0</v>
      </c>
      <c r="AE186" s="368">
        <f t="shared" ref="AE186" si="544">AE185</f>
        <v>0</v>
      </c>
      <c r="AF186" s="368">
        <f t="shared" ref="AF186" si="545">AF185</f>
        <v>0</v>
      </c>
      <c r="AG186" s="368">
        <f t="shared" ref="AG186" si="546">AG185</f>
        <v>0</v>
      </c>
      <c r="AH186" s="368">
        <f t="shared" ref="AH186" si="547">AH185</f>
        <v>0</v>
      </c>
      <c r="AI186" s="368">
        <f t="shared" ref="AI186" si="548">AI185</f>
        <v>0</v>
      </c>
      <c r="AJ186" s="368">
        <f t="shared" ref="AJ186" si="549">AJ185</f>
        <v>0</v>
      </c>
      <c r="AK186" s="368">
        <f t="shared" ref="AK186" si="550">AK185</f>
        <v>0</v>
      </c>
      <c r="AL186" s="368">
        <f t="shared" ref="AL186" si="551">AL185</f>
        <v>0</v>
      </c>
      <c r="AM186" s="271"/>
    </row>
    <row r="187" spans="1:39" outlineLevel="1">
      <c r="B187" s="259"/>
      <c r="C187" s="270"/>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66"/>
      <c r="Z187" s="266"/>
      <c r="AA187" s="266"/>
      <c r="AB187" s="266"/>
      <c r="AC187" s="266"/>
      <c r="AD187" s="266"/>
      <c r="AE187" s="266"/>
      <c r="AF187" s="266"/>
      <c r="AG187" s="266"/>
      <c r="AH187" s="266"/>
      <c r="AI187" s="266"/>
      <c r="AJ187" s="266"/>
      <c r="AK187" s="266"/>
      <c r="AL187" s="266"/>
      <c r="AM187" s="271"/>
    </row>
    <row r="188" spans="1:39" ht="15.75">
      <c r="B188" s="291" t="s">
        <v>271</v>
      </c>
      <c r="C188" s="293"/>
      <c r="D188" s="293">
        <f>SUM(D38:D186)</f>
        <v>5316302.3303534333</v>
      </c>
      <c r="E188" s="293"/>
      <c r="F188" s="293"/>
      <c r="G188" s="293"/>
      <c r="H188" s="293"/>
      <c r="I188" s="293"/>
      <c r="J188" s="293"/>
      <c r="K188" s="293"/>
      <c r="L188" s="293"/>
      <c r="M188" s="293"/>
      <c r="N188" s="293"/>
      <c r="O188" s="293">
        <f>SUM(O38:O186)</f>
        <v>707</v>
      </c>
      <c r="P188" s="293"/>
      <c r="Q188" s="293"/>
      <c r="R188" s="293"/>
      <c r="S188" s="293"/>
      <c r="T188" s="293"/>
      <c r="U188" s="293"/>
      <c r="V188" s="293"/>
      <c r="W188" s="293"/>
      <c r="X188" s="293"/>
      <c r="Y188" s="293">
        <f>IF(Y36="kw",SUMPRODUCT($N38:$N186,M38:M186,Y38:Y186),SUMPRODUCT(D38:D186,Y38:Y186))</f>
        <v>1969398</v>
      </c>
      <c r="Z188" s="293">
        <f>IF(Z36="kw",SUMPRODUCT($N38:$N186,N38:N186,Z38:Z186),SUMPRODUCT(E38:E186,Z38:Z186))</f>
        <v>191573.61514491757</v>
      </c>
      <c r="AA188" s="293">
        <f>IF(AA36="kw",SUMPRODUCT($N38:$N186,O38:O186,AA38:AA186),SUMPRODUCT(F38:F186,AA38:AA186))</f>
        <v>3944.941768421053</v>
      </c>
      <c r="AB188" s="293">
        <f>IF(AB36="kw",SUMPRODUCT($N38:$N186,P38:P186,AB38:AB186),SUMPRODUCT(G38:G186,AB38:AB186))</f>
        <v>0</v>
      </c>
      <c r="AC188" s="293">
        <f>IF(AC36="kw",SUMPRODUCT(N38:N186,O38:O186,AC38:AC186),SUMPRODUCT(D38:D186,AC38:AC186))</f>
        <v>0</v>
      </c>
      <c r="AD188" s="690">
        <f>'8.  Streetlighting'!M43</f>
        <v>78.429513071895457</v>
      </c>
      <c r="AE188" s="293">
        <f>IF(AE36="kw",SUMPRODUCT(N38:N186,O38:O186,AE38:AE186),SUMPRODUCT(D38:D186,AE38:AE186))</f>
        <v>0</v>
      </c>
      <c r="AF188" s="293">
        <f>IF(AF36="kw",SUMPRODUCT(N38:N186,O38:O186,AF38:AF186),SUMPRODUCT(D38:D186,AF38:AF186))</f>
        <v>0</v>
      </c>
      <c r="AG188" s="293">
        <f>IF(AG36="kw",SUMPRODUCT(N38:N186,O38:O186,AG38:AG186),SUMPRODUCT(D38:D186,AG38:AG186))</f>
        <v>0</v>
      </c>
      <c r="AH188" s="293">
        <f>IF(AH36="kw",SUMPRODUCT(N38:N186,O38:O186,AH38:AH186),SUMPRODUCT(D38:D186,AH38:AH186))</f>
        <v>0</v>
      </c>
      <c r="AI188" s="293">
        <f>IF(AI36="kw",SUMPRODUCT(N38:N186,O38:O186,AI38:AI186),SUMPRODUCT(D38:D186,AI38:AI186))</f>
        <v>0</v>
      </c>
      <c r="AJ188" s="293">
        <f>IF(AJ36="kw",SUMPRODUCT(N38:N186,O38:O186,AJ38:AJ186),SUMPRODUCT(D38:D186,AJ38:AJ186))</f>
        <v>0</v>
      </c>
      <c r="AK188" s="293">
        <f>IF(AK36="kw",SUMPRODUCT(N38:N186,O38:O186,AK38:AK186),SUMPRODUCT(D38:D186,AK38:AK186))</f>
        <v>0</v>
      </c>
      <c r="AL188" s="293">
        <f>IF(AL36="kw",SUMPRODUCT(N38:N186,O38:O186,AL38:AL186),SUMPRODUCT(D38:D186,AL38:AL186))</f>
        <v>0</v>
      </c>
      <c r="AM188" s="294"/>
    </row>
    <row r="189" spans="1:39" ht="15.75">
      <c r="B189" s="349" t="s">
        <v>272</v>
      </c>
      <c r="C189" s="350"/>
      <c r="D189" s="350"/>
      <c r="E189" s="350"/>
      <c r="F189" s="350"/>
      <c r="G189" s="350"/>
      <c r="H189" s="350"/>
      <c r="I189" s="350"/>
      <c r="J189" s="350"/>
      <c r="K189" s="350"/>
      <c r="L189" s="350"/>
      <c r="M189" s="350"/>
      <c r="N189" s="350"/>
      <c r="O189" s="350"/>
      <c r="P189" s="350"/>
      <c r="Q189" s="350"/>
      <c r="R189" s="350"/>
      <c r="S189" s="350"/>
      <c r="T189" s="350"/>
      <c r="U189" s="350"/>
      <c r="V189" s="350"/>
      <c r="W189" s="350"/>
      <c r="X189" s="350"/>
      <c r="Y189" s="350">
        <f>HLOOKUP(Y35,'2. LRAMVA Threshold'!$B$42:$Q$53,7,FALSE)</f>
        <v>4550758</v>
      </c>
      <c r="Z189" s="350">
        <f>HLOOKUP(Z35,'2. LRAMVA Threshold'!$B$42:$Q$53,7,FALSE)</f>
        <v>1365379</v>
      </c>
      <c r="AA189" s="350">
        <f>HLOOKUP(AA35,'2. LRAMVA Threshold'!$B$42:$Q$53,7,FALSE)</f>
        <v>8396</v>
      </c>
      <c r="AB189" s="350">
        <f>HLOOKUP(AB35,'2. LRAMVA Threshold'!$B$42:$Q$53,7,FALSE)</f>
        <v>11657</v>
      </c>
      <c r="AC189" s="350">
        <f>HLOOKUP(AC35,'2. LRAMVA Threshold'!$B$42:$Q$53,7,FALSE)</f>
        <v>10</v>
      </c>
      <c r="AD189" s="350">
        <f>HLOOKUP(AD35,'2. LRAMVA Threshold'!$B$42:$Q$53,7,FALSE)</f>
        <v>295</v>
      </c>
      <c r="AE189" s="350">
        <f>HLOOKUP(AE35,'2. LRAMVA Threshold'!$B$42:$Q$53,7,FALSE)</f>
        <v>0</v>
      </c>
      <c r="AF189" s="350">
        <f>HLOOKUP(AF35,'2. LRAMVA Threshold'!$B$42:$Q$53,7,FALSE)</f>
        <v>0</v>
      </c>
      <c r="AG189" s="350">
        <f>HLOOKUP(AG35,'2. LRAMVA Threshold'!$B$42:$Q$53,7,FALSE)</f>
        <v>0</v>
      </c>
      <c r="AH189" s="350">
        <f>HLOOKUP(AH35,'2. LRAMVA Threshold'!$B$42:$Q$53,7,FALSE)</f>
        <v>0</v>
      </c>
      <c r="AI189" s="350">
        <f>HLOOKUP(AI35,'2. LRAMVA Threshold'!$B$42:$Q$53,7,FALSE)</f>
        <v>0</v>
      </c>
      <c r="AJ189" s="350">
        <f>HLOOKUP(AJ35,'2. LRAMVA Threshold'!$B$42:$Q$53,7,FALSE)</f>
        <v>0</v>
      </c>
      <c r="AK189" s="350">
        <f>HLOOKUP(AK35,'2. LRAMVA Threshold'!$B$42:$Q$53,7,FALSE)</f>
        <v>0</v>
      </c>
      <c r="AL189" s="350">
        <f>HLOOKUP(AL35,'2. LRAMVA Threshold'!$B$42:$Q$53,7,FALSE)</f>
        <v>0</v>
      </c>
      <c r="AM189" s="351"/>
    </row>
    <row r="190" spans="1:39">
      <c r="B190" s="466"/>
      <c r="C190" s="389"/>
      <c r="D190" s="390"/>
      <c r="E190" s="390"/>
      <c r="F190" s="390"/>
      <c r="G190" s="390"/>
      <c r="H190" s="390"/>
      <c r="I190" s="390"/>
      <c r="J190" s="390"/>
      <c r="K190" s="390"/>
      <c r="L190" s="390"/>
      <c r="M190" s="390"/>
      <c r="N190" s="390"/>
      <c r="O190" s="391"/>
      <c r="P190" s="390"/>
      <c r="Q190" s="390"/>
      <c r="R190" s="390"/>
      <c r="S190" s="392"/>
      <c r="T190" s="392"/>
      <c r="U190" s="392"/>
      <c r="V190" s="392"/>
      <c r="W190" s="390"/>
      <c r="X190" s="390"/>
      <c r="Y190" s="393"/>
      <c r="Z190" s="393"/>
      <c r="AA190" s="393"/>
      <c r="AB190" s="393"/>
      <c r="AC190" s="393"/>
      <c r="AD190" s="393"/>
      <c r="AE190" s="393"/>
      <c r="AF190" s="357"/>
      <c r="AG190" s="357"/>
      <c r="AH190" s="357"/>
      <c r="AI190" s="357"/>
      <c r="AJ190" s="357"/>
      <c r="AK190" s="357"/>
      <c r="AL190" s="357"/>
      <c r="AM190" s="358"/>
    </row>
    <row r="191" spans="1:39">
      <c r="B191" s="288" t="s">
        <v>168</v>
      </c>
      <c r="C191" s="301"/>
      <c r="D191" s="301"/>
      <c r="E191" s="335"/>
      <c r="F191" s="335"/>
      <c r="G191" s="335"/>
      <c r="H191" s="335"/>
      <c r="I191" s="335"/>
      <c r="J191" s="335"/>
      <c r="K191" s="335"/>
      <c r="L191" s="335"/>
      <c r="M191" s="335"/>
      <c r="N191" s="335"/>
      <c r="O191" s="256"/>
      <c r="P191" s="303"/>
      <c r="Q191" s="303"/>
      <c r="R191" s="303"/>
      <c r="S191" s="302"/>
      <c r="T191" s="302"/>
      <c r="U191" s="302"/>
      <c r="V191" s="302"/>
      <c r="W191" s="303"/>
      <c r="X191" s="303"/>
      <c r="Y191" s="304">
        <f>HLOOKUP(Y$35,'3.  Distribution Rates'!$C$122:$P$133,7,FALSE)</f>
        <v>0</v>
      </c>
      <c r="Z191" s="304">
        <f>HLOOKUP(Z$35,'3.  Distribution Rates'!$C$122:$P$133,7,FALSE)</f>
        <v>0</v>
      </c>
      <c r="AA191" s="304">
        <f>HLOOKUP(AA$35,'3.  Distribution Rates'!$C$122:$P$133,7,FALSE)</f>
        <v>0</v>
      </c>
      <c r="AB191" s="304">
        <f>HLOOKUP(AB$35,'3.  Distribution Rates'!$C$122:$P$133,7,FALSE)</f>
        <v>0</v>
      </c>
      <c r="AC191" s="304">
        <f>HLOOKUP(AC$35,'3.  Distribution Rates'!$C$122:$P$133,7,FALSE)</f>
        <v>0</v>
      </c>
      <c r="AD191" s="304">
        <f>HLOOKUP(AD$35,'3.  Distribution Rates'!$C$122:$P$133,7,FALSE)</f>
        <v>0</v>
      </c>
      <c r="AE191" s="304">
        <f>HLOOKUP(AE$35,'3.  Distribution Rates'!$C$122:$P$133,7,FALSE)</f>
        <v>0</v>
      </c>
      <c r="AF191" s="304">
        <f>HLOOKUP(AF$35,'3.  Distribution Rates'!$C$122:$P$133,7,FALSE)</f>
        <v>0</v>
      </c>
      <c r="AG191" s="304">
        <f>HLOOKUP(AG$35,'3.  Distribution Rates'!$C$122:$P$133,7,FALSE)</f>
        <v>0</v>
      </c>
      <c r="AH191" s="304">
        <f>HLOOKUP(AH$35,'3.  Distribution Rates'!$C$122:$P$133,7,FALSE)</f>
        <v>0</v>
      </c>
      <c r="AI191" s="304">
        <f>HLOOKUP(AI$35,'3.  Distribution Rates'!$C$122:$P$133,7,FALSE)</f>
        <v>0</v>
      </c>
      <c r="AJ191" s="304">
        <f>HLOOKUP(AJ$35,'3.  Distribution Rates'!$C$122:$P$133,7,FALSE)</f>
        <v>0</v>
      </c>
      <c r="AK191" s="304">
        <f>HLOOKUP(AK$35,'3.  Distribution Rates'!$C$122:$P$133,7,FALSE)</f>
        <v>0</v>
      </c>
      <c r="AL191" s="304">
        <f>HLOOKUP(AL$35,'3.  Distribution Rates'!$C$122:$P$133,7,FALSE)</f>
        <v>0</v>
      </c>
      <c r="AM191" s="309"/>
    </row>
    <row r="192" spans="1:39">
      <c r="B192" s="288" t="s">
        <v>149</v>
      </c>
      <c r="C192" s="306"/>
      <c r="D192" s="248"/>
      <c r="E192" s="245"/>
      <c r="F192" s="245"/>
      <c r="G192" s="245"/>
      <c r="H192" s="245"/>
      <c r="I192" s="245"/>
      <c r="J192" s="245"/>
      <c r="K192" s="245"/>
      <c r="L192" s="245"/>
      <c r="M192" s="245"/>
      <c r="N192" s="245"/>
      <c r="O192" s="256"/>
      <c r="P192" s="245"/>
      <c r="Q192" s="245"/>
      <c r="R192" s="245"/>
      <c r="S192" s="248"/>
      <c r="T192" s="248"/>
      <c r="U192" s="248"/>
      <c r="V192" s="248"/>
      <c r="W192" s="245"/>
      <c r="X192" s="245"/>
      <c r="Y192" s="337">
        <f>'4.  2011-2014 LRAM'!Y138*Y191</f>
        <v>0</v>
      </c>
      <c r="Z192" s="337">
        <f>'4.  2011-2014 LRAM'!Z138*Z191</f>
        <v>0</v>
      </c>
      <c r="AA192" s="337">
        <f>'4.  2011-2014 LRAM'!AA138*AA191</f>
        <v>0</v>
      </c>
      <c r="AB192" s="337">
        <f>'4.  2011-2014 LRAM'!AB138*AB191</f>
        <v>0</v>
      </c>
      <c r="AC192" s="337">
        <f>'4.  2011-2014 LRAM'!AC138*AC191</f>
        <v>0</v>
      </c>
      <c r="AD192" s="337">
        <f>'4.  2011-2014 LRAM'!AD138*AD191</f>
        <v>0</v>
      </c>
      <c r="AE192" s="337">
        <f>'4.  2011-2014 LRAM'!AE138*AE191</f>
        <v>0</v>
      </c>
      <c r="AF192" s="337">
        <f>'4.  2011-2014 LRAM'!AF138*AF191</f>
        <v>0</v>
      </c>
      <c r="AG192" s="337">
        <f>'4.  2011-2014 LRAM'!AG138*AG191</f>
        <v>0</v>
      </c>
      <c r="AH192" s="337">
        <f>'4.  2011-2014 LRAM'!AH138*AH191</f>
        <v>0</v>
      </c>
      <c r="AI192" s="337">
        <f>'4.  2011-2014 LRAM'!AI138*AI191</f>
        <v>0</v>
      </c>
      <c r="AJ192" s="337">
        <f>'4.  2011-2014 LRAM'!AJ138*AJ191</f>
        <v>0</v>
      </c>
      <c r="AK192" s="337">
        <f>'4.  2011-2014 LRAM'!AK138*AK191</f>
        <v>0</v>
      </c>
      <c r="AL192" s="337">
        <f>'4.  2011-2014 LRAM'!AL138*AL191</f>
        <v>0</v>
      </c>
      <c r="AM192" s="551">
        <f>SUM(Y192:AL192)</f>
        <v>0</v>
      </c>
    </row>
    <row r="193" spans="2:39">
      <c r="B193" s="288" t="s">
        <v>150</v>
      </c>
      <c r="C193" s="306"/>
      <c r="D193" s="248"/>
      <c r="E193" s="245"/>
      <c r="F193" s="245"/>
      <c r="G193" s="245"/>
      <c r="H193" s="245"/>
      <c r="I193" s="245"/>
      <c r="J193" s="245"/>
      <c r="K193" s="245"/>
      <c r="L193" s="245"/>
      <c r="M193" s="245"/>
      <c r="N193" s="245"/>
      <c r="O193" s="256"/>
      <c r="P193" s="245"/>
      <c r="Q193" s="245"/>
      <c r="R193" s="245"/>
      <c r="S193" s="248"/>
      <c r="T193" s="248"/>
      <c r="U193" s="248"/>
      <c r="V193" s="248"/>
      <c r="W193" s="245"/>
      <c r="X193" s="245"/>
      <c r="Y193" s="337">
        <f>'4.  2011-2014 LRAM'!Y267*Y191</f>
        <v>0</v>
      </c>
      <c r="Z193" s="337">
        <f>'4.  2011-2014 LRAM'!Z267*Z191</f>
        <v>0</v>
      </c>
      <c r="AA193" s="337">
        <f>'4.  2011-2014 LRAM'!AA267*AA191</f>
        <v>0</v>
      </c>
      <c r="AB193" s="337">
        <f>'4.  2011-2014 LRAM'!AB267*AB191</f>
        <v>0</v>
      </c>
      <c r="AC193" s="337">
        <f>'4.  2011-2014 LRAM'!AC267*AC191</f>
        <v>0</v>
      </c>
      <c r="AD193" s="337">
        <f>'4.  2011-2014 LRAM'!AD267*AD191</f>
        <v>0</v>
      </c>
      <c r="AE193" s="337">
        <f>'4.  2011-2014 LRAM'!AE267*AE191</f>
        <v>0</v>
      </c>
      <c r="AF193" s="337">
        <f>'4.  2011-2014 LRAM'!AF267*AF191</f>
        <v>0</v>
      </c>
      <c r="AG193" s="337">
        <f>'4.  2011-2014 LRAM'!AG267*AG191</f>
        <v>0</v>
      </c>
      <c r="AH193" s="337">
        <f>'4.  2011-2014 LRAM'!AH267*AH191</f>
        <v>0</v>
      </c>
      <c r="AI193" s="337">
        <f>'4.  2011-2014 LRAM'!AI267*AI191</f>
        <v>0</v>
      </c>
      <c r="AJ193" s="337">
        <f>'4.  2011-2014 LRAM'!AJ267*AJ191</f>
        <v>0</v>
      </c>
      <c r="AK193" s="337">
        <f>'4.  2011-2014 LRAM'!AK267*AK191</f>
        <v>0</v>
      </c>
      <c r="AL193" s="337">
        <f>'4.  2011-2014 LRAM'!AL267*AL191</f>
        <v>0</v>
      </c>
      <c r="AM193" s="551">
        <f>SUM(Y193:AL193)</f>
        <v>0</v>
      </c>
    </row>
    <row r="194" spans="2:39">
      <c r="B194" s="288" t="s">
        <v>151</v>
      </c>
      <c r="C194" s="306"/>
      <c r="D194" s="248"/>
      <c r="E194" s="245"/>
      <c r="F194" s="245"/>
      <c r="G194" s="245"/>
      <c r="H194" s="245"/>
      <c r="I194" s="245"/>
      <c r="J194" s="245"/>
      <c r="K194" s="245"/>
      <c r="L194" s="245"/>
      <c r="M194" s="245"/>
      <c r="N194" s="245"/>
      <c r="O194" s="256"/>
      <c r="P194" s="245"/>
      <c r="Q194" s="245"/>
      <c r="R194" s="245"/>
      <c r="S194" s="248"/>
      <c r="T194" s="248"/>
      <c r="U194" s="248"/>
      <c r="V194" s="248"/>
      <c r="W194" s="245"/>
      <c r="X194" s="245"/>
      <c r="Y194" s="337">
        <f>'4.  2011-2014 LRAM'!Y396*Y191</f>
        <v>0</v>
      </c>
      <c r="Z194" s="337">
        <f>'4.  2011-2014 LRAM'!Z396*Z191</f>
        <v>0</v>
      </c>
      <c r="AA194" s="337">
        <f>'4.  2011-2014 LRAM'!AA396*AA191</f>
        <v>0</v>
      </c>
      <c r="AB194" s="337">
        <f>'4.  2011-2014 LRAM'!AB396*AB191</f>
        <v>0</v>
      </c>
      <c r="AC194" s="337">
        <f>'4.  2011-2014 LRAM'!AC396*AC191</f>
        <v>0</v>
      </c>
      <c r="AD194" s="337">
        <f>'4.  2011-2014 LRAM'!AD396*AD191</f>
        <v>0</v>
      </c>
      <c r="AE194" s="337">
        <f>'4.  2011-2014 LRAM'!AE396*AE191</f>
        <v>0</v>
      </c>
      <c r="AF194" s="337">
        <f>'4.  2011-2014 LRAM'!AF396*AF191</f>
        <v>0</v>
      </c>
      <c r="AG194" s="337">
        <f>'4.  2011-2014 LRAM'!AG396*AG191</f>
        <v>0</v>
      </c>
      <c r="AH194" s="337">
        <f>'4.  2011-2014 LRAM'!AH396*AH191</f>
        <v>0</v>
      </c>
      <c r="AI194" s="337">
        <f>'4.  2011-2014 LRAM'!AI396*AI191</f>
        <v>0</v>
      </c>
      <c r="AJ194" s="337">
        <f>'4.  2011-2014 LRAM'!AJ396*AJ191</f>
        <v>0</v>
      </c>
      <c r="AK194" s="337">
        <f>'4.  2011-2014 LRAM'!AK396*AK191</f>
        <v>0</v>
      </c>
      <c r="AL194" s="337">
        <f>'4.  2011-2014 LRAM'!AL396*AL191</f>
        <v>0</v>
      </c>
      <c r="AM194" s="551">
        <f>SUM(Y194:AL194)</f>
        <v>0</v>
      </c>
    </row>
    <row r="195" spans="2:39">
      <c r="B195" s="288" t="s">
        <v>152</v>
      </c>
      <c r="C195" s="306"/>
      <c r="D195" s="248"/>
      <c r="E195" s="245"/>
      <c r="F195" s="245"/>
      <c r="G195" s="245"/>
      <c r="H195" s="245"/>
      <c r="I195" s="245"/>
      <c r="J195" s="245"/>
      <c r="K195" s="245"/>
      <c r="L195" s="245"/>
      <c r="M195" s="245"/>
      <c r="N195" s="245"/>
      <c r="O195" s="256"/>
      <c r="P195" s="245"/>
      <c r="Q195" s="245"/>
      <c r="R195" s="245"/>
      <c r="S195" s="248"/>
      <c r="T195" s="248"/>
      <c r="U195" s="248"/>
      <c r="V195" s="248"/>
      <c r="W195" s="245"/>
      <c r="X195" s="245"/>
      <c r="Y195" s="337">
        <f>'4.  2011-2014 LRAM'!Y526*Y191</f>
        <v>0</v>
      </c>
      <c r="Z195" s="337">
        <f>'4.  2011-2014 LRAM'!Z526*Z191</f>
        <v>0</v>
      </c>
      <c r="AA195" s="337">
        <f>'4.  2011-2014 LRAM'!AA526*AA191</f>
        <v>0</v>
      </c>
      <c r="AB195" s="337">
        <f>'4.  2011-2014 LRAM'!AB526*AB191</f>
        <v>0</v>
      </c>
      <c r="AC195" s="337">
        <f>'4.  2011-2014 LRAM'!AC526*AC191</f>
        <v>0</v>
      </c>
      <c r="AD195" s="337">
        <f>'4.  2011-2014 LRAM'!AD526*AD191</f>
        <v>0</v>
      </c>
      <c r="AE195" s="337">
        <f>'4.  2011-2014 LRAM'!AE526*AE191</f>
        <v>0</v>
      </c>
      <c r="AF195" s="337">
        <f>'4.  2011-2014 LRAM'!AF526*AF191</f>
        <v>0</v>
      </c>
      <c r="AG195" s="337">
        <f>'4.  2011-2014 LRAM'!AG526*AG191</f>
        <v>0</v>
      </c>
      <c r="AH195" s="337">
        <f>'4.  2011-2014 LRAM'!AH526*AH191</f>
        <v>0</v>
      </c>
      <c r="AI195" s="337">
        <f>'4.  2011-2014 LRAM'!AI526*AI191</f>
        <v>0</v>
      </c>
      <c r="AJ195" s="337">
        <f>'4.  2011-2014 LRAM'!AJ526*AJ191</f>
        <v>0</v>
      </c>
      <c r="AK195" s="337">
        <f>'4.  2011-2014 LRAM'!AK526*AK191</f>
        <v>0</v>
      </c>
      <c r="AL195" s="337">
        <f>'4.  2011-2014 LRAM'!AL526*AL191</f>
        <v>0</v>
      </c>
      <c r="AM195" s="551">
        <f>SUM(Y195:AL195)</f>
        <v>0</v>
      </c>
    </row>
    <row r="196" spans="2:39">
      <c r="B196" s="288" t="s">
        <v>153</v>
      </c>
      <c r="C196" s="306"/>
      <c r="D196" s="248"/>
      <c r="E196" s="245"/>
      <c r="F196" s="245"/>
      <c r="G196" s="245"/>
      <c r="H196" s="245"/>
      <c r="I196" s="245"/>
      <c r="J196" s="245"/>
      <c r="K196" s="245"/>
      <c r="L196" s="245"/>
      <c r="M196" s="245"/>
      <c r="N196" s="245"/>
      <c r="O196" s="256"/>
      <c r="P196" s="245"/>
      <c r="Q196" s="245"/>
      <c r="R196" s="245"/>
      <c r="S196" s="248"/>
      <c r="T196" s="248"/>
      <c r="U196" s="248"/>
      <c r="V196" s="248"/>
      <c r="W196" s="245"/>
      <c r="X196" s="245"/>
      <c r="Y196" s="337">
        <f>Y188*Y191</f>
        <v>0</v>
      </c>
      <c r="Z196" s="337">
        <f>Z188*Z191</f>
        <v>0</v>
      </c>
      <c r="AA196" s="337">
        <f>AA188*AA191</f>
        <v>0</v>
      </c>
      <c r="AB196" s="337">
        <f t="shared" ref="AB196:AL196" si="552">AB188*AB191</f>
        <v>0</v>
      </c>
      <c r="AC196" s="337">
        <f t="shared" si="552"/>
        <v>0</v>
      </c>
      <c r="AD196" s="337">
        <f t="shared" si="552"/>
        <v>0</v>
      </c>
      <c r="AE196" s="337">
        <f t="shared" si="552"/>
        <v>0</v>
      </c>
      <c r="AF196" s="337">
        <f t="shared" si="552"/>
        <v>0</v>
      </c>
      <c r="AG196" s="337">
        <f t="shared" si="552"/>
        <v>0</v>
      </c>
      <c r="AH196" s="337">
        <f t="shared" si="552"/>
        <v>0</v>
      </c>
      <c r="AI196" s="337">
        <f t="shared" si="552"/>
        <v>0</v>
      </c>
      <c r="AJ196" s="337">
        <f t="shared" si="552"/>
        <v>0</v>
      </c>
      <c r="AK196" s="337">
        <f t="shared" si="552"/>
        <v>0</v>
      </c>
      <c r="AL196" s="337">
        <f t="shared" si="552"/>
        <v>0</v>
      </c>
      <c r="AM196" s="551">
        <f>SUM(Y196:AL196)</f>
        <v>0</v>
      </c>
    </row>
    <row r="197" spans="2:39" ht="15.75">
      <c r="B197" s="310" t="s">
        <v>268</v>
      </c>
      <c r="C197" s="306"/>
      <c r="D197" s="268"/>
      <c r="E197" s="298"/>
      <c r="F197" s="298"/>
      <c r="G197" s="298"/>
      <c r="H197" s="298"/>
      <c r="I197" s="298"/>
      <c r="J197" s="298"/>
      <c r="K197" s="298"/>
      <c r="L197" s="298"/>
      <c r="M197" s="298"/>
      <c r="N197" s="298"/>
      <c r="O197" s="265"/>
      <c r="P197" s="298"/>
      <c r="Q197" s="298"/>
      <c r="R197" s="298"/>
      <c r="S197" s="268"/>
      <c r="T197" s="268"/>
      <c r="U197" s="268"/>
      <c r="V197" s="268"/>
      <c r="W197" s="298"/>
      <c r="X197" s="298"/>
      <c r="Y197" s="307">
        <f>SUM(Y192:Y196)</f>
        <v>0</v>
      </c>
      <c r="Z197" s="307">
        <f>SUM(Z192:Z196)</f>
        <v>0</v>
      </c>
      <c r="AA197" s="307">
        <f t="shared" ref="AA197:AE197" si="553">SUM(AA192:AA196)</f>
        <v>0</v>
      </c>
      <c r="AB197" s="307">
        <f t="shared" si="553"/>
        <v>0</v>
      </c>
      <c r="AC197" s="307">
        <f t="shared" si="553"/>
        <v>0</v>
      </c>
      <c r="AD197" s="307">
        <f t="shared" si="553"/>
        <v>0</v>
      </c>
      <c r="AE197" s="307">
        <f t="shared" si="553"/>
        <v>0</v>
      </c>
      <c r="AF197" s="307">
        <f>SUM(AF192:AF196)</f>
        <v>0</v>
      </c>
      <c r="AG197" s="307">
        <f>SUM(AG192:AG196)</f>
        <v>0</v>
      </c>
      <c r="AH197" s="307">
        <f t="shared" ref="AH197:AL197" si="554">SUM(AH192:AH196)</f>
        <v>0</v>
      </c>
      <c r="AI197" s="307">
        <f t="shared" si="554"/>
        <v>0</v>
      </c>
      <c r="AJ197" s="307">
        <f t="shared" si="554"/>
        <v>0</v>
      </c>
      <c r="AK197" s="307">
        <f t="shared" si="554"/>
        <v>0</v>
      </c>
      <c r="AL197" s="307">
        <f t="shared" si="554"/>
        <v>0</v>
      </c>
      <c r="AM197" s="365">
        <f>SUM(AM192:AM196)</f>
        <v>0</v>
      </c>
    </row>
    <row r="198" spans="2:39" ht="15.75">
      <c r="B198" s="310" t="s">
        <v>269</v>
      </c>
      <c r="C198" s="306"/>
      <c r="D198" s="311"/>
      <c r="E198" s="298"/>
      <c r="F198" s="298"/>
      <c r="G198" s="298"/>
      <c r="H198" s="298"/>
      <c r="I198" s="298"/>
      <c r="J198" s="298"/>
      <c r="K198" s="298"/>
      <c r="L198" s="298"/>
      <c r="M198" s="298"/>
      <c r="N198" s="298"/>
      <c r="O198" s="265"/>
      <c r="P198" s="298"/>
      <c r="Q198" s="298"/>
      <c r="R198" s="298"/>
      <c r="S198" s="268"/>
      <c r="T198" s="268"/>
      <c r="U198" s="268"/>
      <c r="V198" s="268"/>
      <c r="W198" s="298"/>
      <c r="X198" s="298"/>
      <c r="Y198" s="308">
        <f>Y189*Y191</f>
        <v>0</v>
      </c>
      <c r="Z198" s="308">
        <f t="shared" ref="Z198:AE198" si="555">Z189*Z191</f>
        <v>0</v>
      </c>
      <c r="AA198" s="308">
        <f t="shared" si="555"/>
        <v>0</v>
      </c>
      <c r="AB198" s="308">
        <f t="shared" si="555"/>
        <v>0</v>
      </c>
      <c r="AC198" s="308">
        <f t="shared" si="555"/>
        <v>0</v>
      </c>
      <c r="AD198" s="308">
        <f t="shared" si="555"/>
        <v>0</v>
      </c>
      <c r="AE198" s="308">
        <f t="shared" si="555"/>
        <v>0</v>
      </c>
      <c r="AF198" s="308">
        <f>AF189*AF191</f>
        <v>0</v>
      </c>
      <c r="AG198" s="308">
        <f t="shared" ref="AG198:AL198" si="556">AG189*AG191</f>
        <v>0</v>
      </c>
      <c r="AH198" s="308">
        <f t="shared" si="556"/>
        <v>0</v>
      </c>
      <c r="AI198" s="308">
        <f t="shared" si="556"/>
        <v>0</v>
      </c>
      <c r="AJ198" s="308">
        <f t="shared" si="556"/>
        <v>0</v>
      </c>
      <c r="AK198" s="308">
        <f t="shared" si="556"/>
        <v>0</v>
      </c>
      <c r="AL198" s="308">
        <f t="shared" si="556"/>
        <v>0</v>
      </c>
      <c r="AM198" s="365">
        <f>SUM(Y198:AL198)</f>
        <v>0</v>
      </c>
    </row>
    <row r="199" spans="2:39" ht="15.75">
      <c r="B199" s="310" t="s">
        <v>270</v>
      </c>
      <c r="C199" s="306"/>
      <c r="D199" s="311"/>
      <c r="E199" s="298"/>
      <c r="F199" s="298"/>
      <c r="G199" s="298"/>
      <c r="H199" s="298"/>
      <c r="I199" s="298"/>
      <c r="J199" s="298"/>
      <c r="K199" s="298"/>
      <c r="L199" s="298"/>
      <c r="M199" s="298"/>
      <c r="N199" s="298"/>
      <c r="O199" s="265"/>
      <c r="P199" s="298"/>
      <c r="Q199" s="298"/>
      <c r="R199" s="298"/>
      <c r="S199" s="311"/>
      <c r="T199" s="311"/>
      <c r="U199" s="311"/>
      <c r="V199" s="311"/>
      <c r="W199" s="298"/>
      <c r="X199" s="298"/>
      <c r="Y199" s="312"/>
      <c r="Z199" s="312"/>
      <c r="AA199" s="312"/>
      <c r="AB199" s="312"/>
      <c r="AC199" s="312"/>
      <c r="AD199" s="312"/>
      <c r="AE199" s="312"/>
      <c r="AF199" s="312"/>
      <c r="AG199" s="312"/>
      <c r="AH199" s="312"/>
      <c r="AI199" s="312"/>
      <c r="AJ199" s="312"/>
      <c r="AK199" s="312"/>
      <c r="AL199" s="312"/>
      <c r="AM199" s="365">
        <f>AM197-AM198</f>
        <v>0</v>
      </c>
    </row>
    <row r="200" spans="2:39">
      <c r="B200" s="288"/>
      <c r="C200" s="311"/>
      <c r="D200" s="311"/>
      <c r="E200" s="298"/>
      <c r="F200" s="298"/>
      <c r="G200" s="298"/>
      <c r="H200" s="298"/>
      <c r="I200" s="298"/>
      <c r="J200" s="298"/>
      <c r="K200" s="298"/>
      <c r="L200" s="298"/>
      <c r="M200" s="298"/>
      <c r="N200" s="298"/>
      <c r="O200" s="265"/>
      <c r="P200" s="298"/>
      <c r="Q200" s="298"/>
      <c r="R200" s="298"/>
      <c r="S200" s="311"/>
      <c r="T200" s="306"/>
      <c r="U200" s="311"/>
      <c r="V200" s="311"/>
      <c r="W200" s="298"/>
      <c r="X200" s="298"/>
      <c r="Y200" s="313"/>
      <c r="Z200" s="313"/>
      <c r="AA200" s="313"/>
      <c r="AB200" s="313"/>
      <c r="AC200" s="313"/>
      <c r="AD200" s="313"/>
      <c r="AE200" s="313"/>
      <c r="AF200" s="313"/>
      <c r="AG200" s="313"/>
      <c r="AH200" s="313"/>
      <c r="AI200" s="313"/>
      <c r="AJ200" s="313"/>
      <c r="AK200" s="313"/>
      <c r="AL200" s="313"/>
      <c r="AM200" s="309"/>
    </row>
    <row r="201" spans="2:39">
      <c r="B201" s="259" t="s">
        <v>144</v>
      </c>
      <c r="C201" s="269"/>
      <c r="D201" s="245"/>
      <c r="E201" s="245"/>
      <c r="F201" s="245"/>
      <c r="G201" s="245"/>
      <c r="H201" s="245"/>
      <c r="I201" s="245"/>
      <c r="J201" s="245"/>
      <c r="K201" s="245"/>
      <c r="L201" s="245"/>
      <c r="M201" s="245"/>
      <c r="N201" s="245"/>
      <c r="O201" s="317"/>
      <c r="P201" s="245"/>
      <c r="Q201" s="245"/>
      <c r="R201" s="245"/>
      <c r="S201" s="269"/>
      <c r="T201" s="248"/>
      <c r="U201" s="248"/>
      <c r="V201" s="245"/>
      <c r="W201" s="245"/>
      <c r="X201" s="248"/>
      <c r="Y201" s="256">
        <f>SUMPRODUCT(E38:E186,Y38:Y186)</f>
        <v>1915946</v>
      </c>
      <c r="Z201" s="256">
        <f>SUMPRODUCT(E38:E186,Z38:Z186)</f>
        <v>191573.61514491757</v>
      </c>
      <c r="AA201" s="256">
        <f>IF(AA36="kw",SUMPRODUCT(N38:N186,P38:P186,AA38:AA186),SUMPRODUCT(E38:E186,AA38:AA186))</f>
        <v>3933.5733473684218</v>
      </c>
      <c r="AB201" s="256">
        <f>IF(AB36="kw",SUMPRODUCT(N38:N186,P38:P186,AB38:AB186),SUMPRODUCT(E38:E186,AB38:AB186))</f>
        <v>0</v>
      </c>
      <c r="AC201" s="256">
        <f>IF(AC36="kw",SUMPRODUCT(N38:N186,P38:P186,AC38:AC186),SUMPRODUCT(E38:E186,AC38:AC186))</f>
        <v>0</v>
      </c>
      <c r="AD201" s="303">
        <f>'8.  Streetlighting'!M45</f>
        <v>941.15415686274548</v>
      </c>
      <c r="AE201" s="256">
        <f>IF(AE36="kw",SUMPRODUCT(N38:N186,P38:P186,AE38:AE186),SUMPRODUCT(E38:E186,AE38:AE186))</f>
        <v>0</v>
      </c>
      <c r="AF201" s="256">
        <f>IF(AF36="kw",SUMPRODUCT(N38:N186,P38:P186,AF38:AF186),SUMPRODUCT(E38:E186,AF38:AF186))</f>
        <v>0</v>
      </c>
      <c r="AG201" s="256">
        <f>IF(AG36="kw",SUMPRODUCT(N38:N186,P38:P186,AG38:AG186),SUMPRODUCT(E38:E186,AG38:AG186))</f>
        <v>0</v>
      </c>
      <c r="AH201" s="256">
        <f>IF(AH36="kw",SUMPRODUCT(N38:N186,P38:P186,AH38:AH186),SUMPRODUCT(E38:E186,AH38:AH186))</f>
        <v>0</v>
      </c>
      <c r="AI201" s="256">
        <f>IF(AI36="kw",SUMPRODUCT(N38:N186,P38:P186,AI38:AI186),SUMPRODUCT(E38:E186,AI38:AI186))</f>
        <v>0</v>
      </c>
      <c r="AJ201" s="256">
        <f>IF(AJ36="kw",SUMPRODUCT(N38:N186,P38:P186,AJ38:AJ186),SUMPRODUCT(E38:E186,AJ38:AJ186))</f>
        <v>0</v>
      </c>
      <c r="AK201" s="256">
        <f>IF(AK36="kw",SUMPRODUCT(N38:N186,P38:P186,AK38:AK186),SUMPRODUCT(E38:E186,AK38:AK186))</f>
        <v>0</v>
      </c>
      <c r="AL201" s="256">
        <f>IF(AL36="kw",SUMPRODUCT(N38:N186,P38:P186,AL38:AL186),SUMPRODUCT(E38:E186,AL38:AL186))</f>
        <v>0</v>
      </c>
      <c r="AM201" s="309"/>
    </row>
    <row r="202" spans="2:39">
      <c r="B202" s="259" t="s">
        <v>145</v>
      </c>
      <c r="C202" s="269"/>
      <c r="D202" s="245"/>
      <c r="E202" s="245"/>
      <c r="F202" s="245"/>
      <c r="G202" s="245"/>
      <c r="H202" s="245"/>
      <c r="I202" s="245"/>
      <c r="J202" s="245"/>
      <c r="K202" s="245"/>
      <c r="L202" s="245"/>
      <c r="M202" s="245"/>
      <c r="N202" s="245"/>
      <c r="O202" s="317"/>
      <c r="P202" s="245"/>
      <c r="Q202" s="245"/>
      <c r="R202" s="245"/>
      <c r="S202" s="269"/>
      <c r="T202" s="248"/>
      <c r="U202" s="248"/>
      <c r="V202" s="245"/>
      <c r="W202" s="245"/>
      <c r="X202" s="248"/>
      <c r="Y202" s="256">
        <f>SUMPRODUCT(F38:F186,Y38:Y186)</f>
        <v>1910054</v>
      </c>
      <c r="Z202" s="256">
        <f>SUMPRODUCT(F38:F186,Z38:Z186)</f>
        <v>191573.66774491756</v>
      </c>
      <c r="AA202" s="256">
        <f>IF(AA36="kw",SUMPRODUCT(N38:N186,Q38:Q186,AA38:AA186),SUMPRODUCT(F38:F186,AA38:AA186))</f>
        <v>3922.2045473684211</v>
      </c>
      <c r="AB202" s="256">
        <f>IF(AB36="kw",SUMPRODUCT(N38:N186,Q38:Q186,AB38:AB186),SUMPRODUCT(F38:F186,AB38:AB186))</f>
        <v>0</v>
      </c>
      <c r="AC202" s="256">
        <f>IF(AC36="kw",SUMPRODUCT(N38:N186,Q38:Q186,AC38:AC186),SUMPRODUCT(F38:F186,AC38:AC186))</f>
        <v>0</v>
      </c>
      <c r="AD202" s="303">
        <f>'8.  Streetlighting'!M46</f>
        <v>941.15415686274548</v>
      </c>
      <c r="AE202" s="256">
        <f>IF(AE36="kw",SUMPRODUCT(N38:N186,Q38:Q186,AE38:AE186),SUMPRODUCT(F38:F186,AE38:AE186))</f>
        <v>0</v>
      </c>
      <c r="AF202" s="256">
        <f>IF(AF36="kw",SUMPRODUCT(N38:N186,Q38:Q186,AF38:AF186),SUMPRODUCT(F38:F186,AF38:AF186))</f>
        <v>0</v>
      </c>
      <c r="AG202" s="256">
        <f>IF(AG36="kw",SUMPRODUCT(N38:N186,Q38:Q186,AG38:AG186),SUMPRODUCT(F38:F186,AG38:AG186))</f>
        <v>0</v>
      </c>
      <c r="AH202" s="256">
        <f>IF(AH36="kw",SUMPRODUCT(N38:N186,Q38:Q186,AH38:AH186),SUMPRODUCT(F38:F186,AH38:AH186))</f>
        <v>0</v>
      </c>
      <c r="AI202" s="256">
        <f>IF(AI36="kw",SUMPRODUCT(N38:N186,Q38:Q186,AI38:AI186),SUMPRODUCT(F38:F186,AI38:AI186))</f>
        <v>0</v>
      </c>
      <c r="AJ202" s="256">
        <f>IF(AJ36="kw",SUMPRODUCT(N38:N186,Q38:Q186,AJ38:AJ186),SUMPRODUCT(F38:F186,AJ38:AJ186))</f>
        <v>0</v>
      </c>
      <c r="AK202" s="256">
        <f>IF(AK36="kw",SUMPRODUCT(N38:N186,Q38:Q186,AK38:AK186),SUMPRODUCT(F38:F186,AK38:AK186))</f>
        <v>0</v>
      </c>
      <c r="AL202" s="256">
        <f>IF(AL36="kw",SUMPRODUCT(N38:N186,Q38:Q186,AL38:AL186),SUMPRODUCT(F38:F186,AL38:AL186))</f>
        <v>0</v>
      </c>
      <c r="AM202" s="300"/>
    </row>
    <row r="203" spans="2:39">
      <c r="B203" s="259" t="s">
        <v>146</v>
      </c>
      <c r="C203" s="269"/>
      <c r="D203" s="245"/>
      <c r="E203" s="245"/>
      <c r="F203" s="245"/>
      <c r="G203" s="245"/>
      <c r="H203" s="245"/>
      <c r="I203" s="245"/>
      <c r="J203" s="245"/>
      <c r="K203" s="245"/>
      <c r="L203" s="245"/>
      <c r="M203" s="245"/>
      <c r="N203" s="245"/>
      <c r="O203" s="317"/>
      <c r="P203" s="245"/>
      <c r="Q203" s="245"/>
      <c r="R203" s="245"/>
      <c r="S203" s="269"/>
      <c r="T203" s="248"/>
      <c r="U203" s="248"/>
      <c r="V203" s="245"/>
      <c r="W203" s="245"/>
      <c r="X203" s="248"/>
      <c r="Y203" s="256">
        <f>SUMPRODUCT(G38:G186,Y38:Y186)</f>
        <v>1904161</v>
      </c>
      <c r="Z203" s="256">
        <f>SUMPRODUCT(G38:G186,Z38:Z186)</f>
        <v>191649.30654491758</v>
      </c>
      <c r="AA203" s="256">
        <f>IF(AA36="kw",SUMPRODUCT(N38:N186,R38:R186,AA38:AA186),SUMPRODUCT(G38:G186,AA38:AA186))</f>
        <v>3933.5733473684213</v>
      </c>
      <c r="AB203" s="256">
        <f>IF(AB36="kw",SUMPRODUCT(N38:N186,R38:R186,AB38:AB186),SUMPRODUCT(G38:G186,AB38:AB186))</f>
        <v>0</v>
      </c>
      <c r="AC203" s="256">
        <f>IF(AC36="kw",SUMPRODUCT(N38:N186,R38:R186,AC38:AC186),SUMPRODUCT(G38:G186,AC38:AC186))</f>
        <v>0</v>
      </c>
      <c r="AD203" s="303">
        <f>'8.  Streetlighting'!M47</f>
        <v>941.15415686274548</v>
      </c>
      <c r="AE203" s="256">
        <f>IF(AE36="kw",SUMPRODUCT(N38:N186,R38:R186,AE38:AE186),SUMPRODUCT(G38:G186,AE38:AE186))</f>
        <v>0</v>
      </c>
      <c r="AF203" s="256">
        <f>IF(AF36="kw",SUMPRODUCT(N38:N186,R38:R186,AF38:AF186),SUMPRODUCT(G38:G186,AF38:AF186))</f>
        <v>0</v>
      </c>
      <c r="AG203" s="256">
        <f>IF(AG36="kw",SUMPRODUCT(N38:N186,R38:R186,AG38:AG186),SUMPRODUCT(G38:G186,AG38:AG186))</f>
        <v>0</v>
      </c>
      <c r="AH203" s="256">
        <f>IF(AH36="kw",SUMPRODUCT(N38:N186,R38:R186,AH38:AH186),SUMPRODUCT(G38:G186,AH38:AH186))</f>
        <v>0</v>
      </c>
      <c r="AI203" s="256">
        <f>IF(AI36="kw",SUMPRODUCT(N38:N186,R38:R186,AI38:AI186),SUMPRODUCT(G38:G186,AI38:AI186))</f>
        <v>0</v>
      </c>
      <c r="AJ203" s="256">
        <f>IF(AJ36="kw",SUMPRODUCT(N38:N186,R38:R186,AJ38:AJ186),SUMPRODUCT(G38:G186,AJ38:AJ186))</f>
        <v>0</v>
      </c>
      <c r="AK203" s="256">
        <f>IF(AK36="kw",SUMPRODUCT(N38:N186,R38:R186,AK38:AK186),SUMPRODUCT(G38:G186,AK38:AK186))</f>
        <v>0</v>
      </c>
      <c r="AL203" s="256">
        <f>IF(AL36="kw",SUMPRODUCT(N38:N186,R38:R186,AL38:AL186),SUMPRODUCT(G38:G186,AL38:AL186))</f>
        <v>0</v>
      </c>
      <c r="AM203" s="300"/>
    </row>
    <row r="204" spans="2:39">
      <c r="B204" s="259" t="s">
        <v>147</v>
      </c>
      <c r="C204" s="269"/>
      <c r="D204" s="245"/>
      <c r="E204" s="245"/>
      <c r="F204" s="245"/>
      <c r="G204" s="245"/>
      <c r="H204" s="245"/>
      <c r="I204" s="245"/>
      <c r="J204" s="245"/>
      <c r="K204" s="245"/>
      <c r="L204" s="245"/>
      <c r="M204" s="245"/>
      <c r="N204" s="245"/>
      <c r="O204" s="317"/>
      <c r="P204" s="245"/>
      <c r="Q204" s="245"/>
      <c r="R204" s="245"/>
      <c r="S204" s="269"/>
      <c r="T204" s="248"/>
      <c r="U204" s="248"/>
      <c r="V204" s="245"/>
      <c r="W204" s="245"/>
      <c r="X204" s="248"/>
      <c r="Y204" s="256">
        <f>SUMPRODUCT(H38:H186,Y38:Y186)</f>
        <v>1893324</v>
      </c>
      <c r="Z204" s="256">
        <f>SUMPRODUCT(H38:H186,Z38:Z186)</f>
        <v>191649.30654491758</v>
      </c>
      <c r="AA204" s="256">
        <f>IF(AA36="kw",SUMPRODUCT(N38:N186,S38:S186,AA38:AA186),SUMPRODUCT(H38:H186,AA38:AA186))</f>
        <v>3933.5733473684213</v>
      </c>
      <c r="AB204" s="256">
        <f>IF(AB36="kw",SUMPRODUCT(N38:N186,S38:S186,AB38:AB186),SUMPRODUCT(H38:H186,AB38:AB186))</f>
        <v>0</v>
      </c>
      <c r="AC204" s="256">
        <f>IF(AC36="kw",SUMPRODUCT(N38:N186,S38:S186,AC38:AC186),SUMPRODUCT(H38:H186,AC38:AC186))</f>
        <v>0</v>
      </c>
      <c r="AD204" s="303">
        <f>'8.  Streetlighting'!M48</f>
        <v>941.15415686274548</v>
      </c>
      <c r="AE204" s="256">
        <f>IF(AE36="kw",SUMPRODUCT(N38:N186,S38:S186,AE38:AE186),SUMPRODUCT(H38:H186,AE38:AE186))</f>
        <v>0</v>
      </c>
      <c r="AF204" s="256">
        <f>IF(AF36="kw",SUMPRODUCT(N38:N186,S38:S186,AF38:AF186),SUMPRODUCT(H38:H186,AF38:AF186))</f>
        <v>0</v>
      </c>
      <c r="AG204" s="256">
        <f>IF(AG36="kw",SUMPRODUCT(N38:N186,S38:S186,AG38:AG186),SUMPRODUCT(H38:H186,AG38:AG186))</f>
        <v>0</v>
      </c>
      <c r="AH204" s="256">
        <f>IF(AH36="kw",SUMPRODUCT(N38:N186,S38:S186,AH38:AH186),SUMPRODUCT(H38:H186,AH38:AH186))</f>
        <v>0</v>
      </c>
      <c r="AI204" s="256">
        <f>IF(AI36="kw",SUMPRODUCT(N38:N186,S38:S186,AI38:AI186),SUMPRODUCT(H38:H186,AI38:AI186))</f>
        <v>0</v>
      </c>
      <c r="AJ204" s="256">
        <f>IF(AJ36="kw",SUMPRODUCT(N38:N186,S38:S186,AJ38:AJ186),SUMPRODUCT(H38:H186,AJ38:AJ186))</f>
        <v>0</v>
      </c>
      <c r="AK204" s="256">
        <f>IF(AK36="kw",SUMPRODUCT(N38:N186,S38:S186,AK38:AK186),SUMPRODUCT(H38:H186,AK38:AK186))</f>
        <v>0</v>
      </c>
      <c r="AL204" s="256">
        <f>IF(AL36="kw",SUMPRODUCT(N38:N186,S38:S186,AL38:AL186),SUMPRODUCT(H38:H186,AL38:AL186))</f>
        <v>0</v>
      </c>
      <c r="AM204" s="300"/>
    </row>
    <row r="205" spans="2:39">
      <c r="B205" s="394" t="s">
        <v>148</v>
      </c>
      <c r="C205" s="324"/>
      <c r="D205" s="343"/>
      <c r="E205" s="343"/>
      <c r="F205" s="343"/>
      <c r="G205" s="343"/>
      <c r="H205" s="343"/>
      <c r="I205" s="343"/>
      <c r="J205" s="343"/>
      <c r="K205" s="343"/>
      <c r="L205" s="343"/>
      <c r="M205" s="343"/>
      <c r="N205" s="343"/>
      <c r="O205" s="342"/>
      <c r="P205" s="343"/>
      <c r="Q205" s="343"/>
      <c r="R205" s="343"/>
      <c r="S205" s="324"/>
      <c r="T205" s="344"/>
      <c r="U205" s="344"/>
      <c r="V205" s="343"/>
      <c r="W205" s="343"/>
      <c r="X205" s="344"/>
      <c r="Y205" s="290">
        <f>SUMPRODUCT(I38:I186,Y38:Y186)</f>
        <v>1879487</v>
      </c>
      <c r="Z205" s="290">
        <f>SUMPRODUCT(I38:I186,Z38:Z186)</f>
        <v>191649.30654491758</v>
      </c>
      <c r="AA205" s="290">
        <f>IF(AA36="kw",SUMPRODUCT(N38:N186,T38:T186,AA38:AA186),SUMPRODUCT(I38:I186,AA38:AA186))</f>
        <v>3933.5733473684213</v>
      </c>
      <c r="AB205" s="290">
        <f>IF(AB36="kw",SUMPRODUCT(N38:N186,T38:T186,AB38:AB186),SUMPRODUCT(I38:I186,AB38:AB186))</f>
        <v>0</v>
      </c>
      <c r="AC205" s="290">
        <f>IF(AC36="kw",SUMPRODUCT(N38:N186,T38:T186,AC38:AC186),SUMPRODUCT(I38:I186,AC38:AC186))</f>
        <v>0</v>
      </c>
      <c r="AD205" s="691">
        <v>941.15415686274548</v>
      </c>
      <c r="AE205" s="290">
        <f>IF(AE36="kw",SUMPRODUCT(N38:N186,T38:T186,AE38:AE186),SUMPRODUCT(I38:I186,AE38:AE186))</f>
        <v>0</v>
      </c>
      <c r="AF205" s="290">
        <f>IF(AF36="kw",SUMPRODUCT(N38:N186,T38:T186,AF38:AF186),SUMPRODUCT(I38:I186,AF38:AF186))</f>
        <v>0</v>
      </c>
      <c r="AG205" s="290">
        <f>IF(AG36="kw",SUMPRODUCT(N38:N186,T38:T186,AG38:AG186),SUMPRODUCT(I38:I186,AG38:AG186))</f>
        <v>0</v>
      </c>
      <c r="AH205" s="290">
        <f>IF(AH36="kw",SUMPRODUCT(N38:N186,T38:T186,AH38:AH186),SUMPRODUCT(I38:I186,AH38:AH186))</f>
        <v>0</v>
      </c>
      <c r="AI205" s="290">
        <f>IF(AI36="kw",SUMPRODUCT(N38:N186,T38:T186,AI38:AI186),SUMPRODUCT(I38:I186,AI38:AI186))</f>
        <v>0</v>
      </c>
      <c r="AJ205" s="290">
        <f>IF(AJ36="kw",SUMPRODUCT(N38:N186,T38:T186,AJ38:AJ186),SUMPRODUCT(I38:I186,AJ38:AJ186))</f>
        <v>0</v>
      </c>
      <c r="AK205" s="290">
        <f>IF(AK36="kw",SUMPRODUCT(N38:N186,T38:T186,AK38:AK186),SUMPRODUCT(I38:I186,AK38:AK186))</f>
        <v>0</v>
      </c>
      <c r="AL205" s="290">
        <f>IF(AL36="kw",SUMPRODUCT(N38:N186,T38:T186,AL38:AL186),SUMPRODUCT(I38:I186,AL38:AL186))</f>
        <v>0</v>
      </c>
      <c r="AM205" s="345"/>
    </row>
    <row r="206" spans="2:39" ht="20.25" customHeight="1">
      <c r="B206" s="328" t="s">
        <v>585</v>
      </c>
      <c r="C206" s="346"/>
      <c r="D206" s="347"/>
      <c r="E206" s="347"/>
      <c r="F206" s="347"/>
      <c r="G206" s="347"/>
      <c r="H206" s="347"/>
      <c r="I206" s="347"/>
      <c r="J206" s="347"/>
      <c r="K206" s="347"/>
      <c r="L206" s="347"/>
      <c r="M206" s="347"/>
      <c r="N206" s="347"/>
      <c r="O206" s="347"/>
      <c r="P206" s="347"/>
      <c r="Q206" s="347"/>
      <c r="R206" s="347"/>
      <c r="S206" s="331"/>
      <c r="T206" s="332"/>
      <c r="U206" s="347"/>
      <c r="V206" s="347"/>
      <c r="W206" s="347"/>
      <c r="X206" s="347"/>
      <c r="Y206" s="348"/>
      <c r="Z206" s="348"/>
      <c r="AA206" s="348"/>
      <c r="AB206" s="348"/>
      <c r="AC206" s="348"/>
      <c r="AD206" s="348"/>
      <c r="AE206" s="348"/>
      <c r="AF206" s="348"/>
      <c r="AG206" s="348"/>
      <c r="AH206" s="348"/>
      <c r="AI206" s="348"/>
      <c r="AJ206" s="348"/>
      <c r="AK206" s="348"/>
      <c r="AL206" s="348"/>
      <c r="AM206" s="348"/>
    </row>
    <row r="207" spans="2:39" ht="15.75">
      <c r="B207" s="395"/>
    </row>
    <row r="208" spans="2:39" ht="15.75">
      <c r="B208" s="395"/>
    </row>
    <row r="209" spans="1:39" ht="15.75">
      <c r="B209" s="246" t="s">
        <v>273</v>
      </c>
      <c r="C209" s="247"/>
      <c r="D209" s="516" t="s">
        <v>524</v>
      </c>
      <c r="E209" s="222"/>
      <c r="F209" s="516"/>
      <c r="G209" s="222"/>
      <c r="H209" s="222"/>
      <c r="I209" s="222"/>
      <c r="J209" s="222"/>
      <c r="K209" s="222"/>
      <c r="L209" s="222"/>
      <c r="M209" s="222"/>
      <c r="N209" s="222"/>
      <c r="O209" s="247"/>
      <c r="P209" s="222"/>
      <c r="Q209" s="222"/>
      <c r="R209" s="222"/>
      <c r="S209" s="222"/>
      <c r="T209" s="222"/>
      <c r="U209" s="222"/>
      <c r="V209" s="222"/>
      <c r="W209" s="222"/>
      <c r="X209" s="222"/>
      <c r="Y209" s="236"/>
      <c r="Z209" s="234"/>
      <c r="AA209" s="234"/>
      <c r="AB209" s="234"/>
      <c r="AC209" s="234"/>
      <c r="AD209" s="234"/>
      <c r="AE209" s="234"/>
      <c r="AF209" s="234"/>
      <c r="AG209" s="234"/>
      <c r="AH209" s="234"/>
      <c r="AI209" s="234"/>
      <c r="AJ209" s="234"/>
      <c r="AK209" s="234"/>
      <c r="AL209" s="234"/>
      <c r="AM209" s="234"/>
    </row>
    <row r="210" spans="1:39" ht="34.5" customHeight="1">
      <c r="B210" s="756" t="s">
        <v>211</v>
      </c>
      <c r="C210" s="758" t="s">
        <v>33</v>
      </c>
      <c r="D210" s="249" t="s">
        <v>420</v>
      </c>
      <c r="E210" s="760" t="s">
        <v>209</v>
      </c>
      <c r="F210" s="761"/>
      <c r="G210" s="761"/>
      <c r="H210" s="761"/>
      <c r="I210" s="761"/>
      <c r="J210" s="761"/>
      <c r="K210" s="761"/>
      <c r="L210" s="761"/>
      <c r="M210" s="762"/>
      <c r="N210" s="766" t="s">
        <v>213</v>
      </c>
      <c r="O210" s="249" t="s">
        <v>421</v>
      </c>
      <c r="P210" s="760" t="s">
        <v>212</v>
      </c>
      <c r="Q210" s="761"/>
      <c r="R210" s="761"/>
      <c r="S210" s="761"/>
      <c r="T210" s="761"/>
      <c r="U210" s="761"/>
      <c r="V210" s="761"/>
      <c r="W210" s="761"/>
      <c r="X210" s="762"/>
      <c r="Y210" s="763" t="s">
        <v>243</v>
      </c>
      <c r="Z210" s="764"/>
      <c r="AA210" s="764"/>
      <c r="AB210" s="764"/>
      <c r="AC210" s="764"/>
      <c r="AD210" s="764"/>
      <c r="AE210" s="764"/>
      <c r="AF210" s="764"/>
      <c r="AG210" s="764"/>
      <c r="AH210" s="764"/>
      <c r="AI210" s="764"/>
      <c r="AJ210" s="764"/>
      <c r="AK210" s="764"/>
      <c r="AL210" s="764"/>
      <c r="AM210" s="765"/>
    </row>
    <row r="211" spans="1:39" ht="60.75" customHeight="1">
      <c r="B211" s="757"/>
      <c r="C211" s="759"/>
      <c r="D211" s="250">
        <v>2016</v>
      </c>
      <c r="E211" s="250">
        <v>2017</v>
      </c>
      <c r="F211" s="250">
        <v>2018</v>
      </c>
      <c r="G211" s="250">
        <v>2019</v>
      </c>
      <c r="H211" s="250">
        <v>2020</v>
      </c>
      <c r="I211" s="250">
        <v>2021</v>
      </c>
      <c r="J211" s="250">
        <v>2022</v>
      </c>
      <c r="K211" s="250">
        <v>2023</v>
      </c>
      <c r="L211" s="250">
        <v>2024</v>
      </c>
      <c r="M211" s="250">
        <v>2025</v>
      </c>
      <c r="N211" s="767"/>
      <c r="O211" s="250">
        <v>2016</v>
      </c>
      <c r="P211" s="250">
        <v>2017</v>
      </c>
      <c r="Q211" s="250">
        <v>2018</v>
      </c>
      <c r="R211" s="250">
        <v>2019</v>
      </c>
      <c r="S211" s="250">
        <v>2020</v>
      </c>
      <c r="T211" s="250">
        <v>2021</v>
      </c>
      <c r="U211" s="250">
        <v>2022</v>
      </c>
      <c r="V211" s="250">
        <v>2023</v>
      </c>
      <c r="W211" s="250">
        <v>2024</v>
      </c>
      <c r="X211" s="250">
        <v>2025</v>
      </c>
      <c r="Y211" s="250" t="str">
        <f>'1.  LRAMVA Summary'!D52</f>
        <v>Residential</v>
      </c>
      <c r="Z211" s="250" t="str">
        <f>'1.  LRAMVA Summary'!E52</f>
        <v>GS&lt;50 kW</v>
      </c>
      <c r="AA211" s="250" t="str">
        <f>'1.  LRAMVA Summary'!F52</f>
        <v>GS 50 to 4,999 kW</v>
      </c>
      <c r="AB211" s="250" t="str">
        <f>'1.  LRAMVA Summary'!G52</f>
        <v>Unmetered Scattered Load</v>
      </c>
      <c r="AC211" s="250" t="str">
        <f>'1.  LRAMVA Summary'!H52</f>
        <v>Sentinel Lighting</v>
      </c>
      <c r="AD211" s="250" t="str">
        <f>'1.  LRAMVA Summary'!I52</f>
        <v>Street Lighting</v>
      </c>
      <c r="AE211" s="250" t="str">
        <f>'1.  LRAMVA Summary'!J52</f>
        <v/>
      </c>
      <c r="AF211" s="250" t="str">
        <f>'1.  LRAMVA Summary'!K52</f>
        <v/>
      </c>
      <c r="AG211" s="250" t="str">
        <f>'1.  LRAMVA Summary'!L52</f>
        <v/>
      </c>
      <c r="AH211" s="250" t="str">
        <f>'1.  LRAMVA Summary'!M52</f>
        <v/>
      </c>
      <c r="AI211" s="250" t="str">
        <f>'1.  LRAMVA Summary'!N52</f>
        <v/>
      </c>
      <c r="AJ211" s="250" t="str">
        <f>'1.  LRAMVA Summary'!O52</f>
        <v/>
      </c>
      <c r="AK211" s="250" t="str">
        <f>'1.  LRAMVA Summary'!P52</f>
        <v/>
      </c>
      <c r="AL211" s="250" t="str">
        <f>'1.  LRAMVA Summary'!Q52</f>
        <v/>
      </c>
      <c r="AM211" s="252" t="str">
        <f>'1.  LRAMVA Summary'!R52</f>
        <v>Total</v>
      </c>
    </row>
    <row r="212" spans="1:39" ht="15.75" customHeight="1">
      <c r="B212" s="464"/>
      <c r="C212" s="254"/>
      <c r="D212" s="254"/>
      <c r="E212" s="254"/>
      <c r="F212" s="254"/>
      <c r="G212" s="254"/>
      <c r="H212" s="254"/>
      <c r="I212" s="254"/>
      <c r="J212" s="254"/>
      <c r="K212" s="254"/>
      <c r="L212" s="254"/>
      <c r="M212" s="254"/>
      <c r="N212" s="255"/>
      <c r="O212" s="254"/>
      <c r="P212" s="254"/>
      <c r="Q212" s="254"/>
      <c r="R212" s="254"/>
      <c r="S212" s="254"/>
      <c r="T212" s="254"/>
      <c r="U212" s="254"/>
      <c r="V212" s="254"/>
      <c r="W212" s="254"/>
      <c r="X212" s="254"/>
      <c r="Y212" s="256" t="str">
        <f>'1.  LRAMVA Summary'!D53</f>
        <v>kWh</v>
      </c>
      <c r="Z212" s="256" t="str">
        <f>'1.  LRAMVA Summary'!E53</f>
        <v>kWh</v>
      </c>
      <c r="AA212" s="256" t="str">
        <f>'1.  LRAMVA Summary'!F53</f>
        <v>kW</v>
      </c>
      <c r="AB212" s="256" t="str">
        <f>'1.  LRAMVA Summary'!G53</f>
        <v>kWh</v>
      </c>
      <c r="AC212" s="256" t="str">
        <f>'1.  LRAMVA Summary'!H53</f>
        <v>kW</v>
      </c>
      <c r="AD212" s="256" t="str">
        <f>'1.  LRAMVA Summary'!I53</f>
        <v>kW</v>
      </c>
      <c r="AE212" s="256">
        <f>'1.  LRAMVA Summary'!J53</f>
        <v>0</v>
      </c>
      <c r="AF212" s="256">
        <f>'1.  LRAMVA Summary'!K53</f>
        <v>0</v>
      </c>
      <c r="AG212" s="256">
        <f>'1.  LRAMVA Summary'!L53</f>
        <v>0</v>
      </c>
      <c r="AH212" s="256">
        <f>'1.  LRAMVA Summary'!M53</f>
        <v>0</v>
      </c>
      <c r="AI212" s="256">
        <f>'1.  LRAMVA Summary'!N53</f>
        <v>0</v>
      </c>
      <c r="AJ212" s="256">
        <f>'1.  LRAMVA Summary'!O53</f>
        <v>0</v>
      </c>
      <c r="AK212" s="256">
        <f>'1.  LRAMVA Summary'!P53</f>
        <v>0</v>
      </c>
      <c r="AL212" s="256">
        <f>'1.  LRAMVA Summary'!Q53</f>
        <v>0</v>
      </c>
      <c r="AM212" s="257"/>
    </row>
    <row r="213" spans="1:39" ht="15.75" outlineLevel="1">
      <c r="B213" s="253"/>
      <c r="C213" s="254"/>
      <c r="D213" s="254"/>
      <c r="E213" s="254"/>
      <c r="F213" s="254"/>
      <c r="G213" s="254"/>
      <c r="H213" s="254"/>
      <c r="I213" s="254"/>
      <c r="J213" s="254"/>
      <c r="K213" s="254"/>
      <c r="L213" s="254"/>
      <c r="M213" s="254"/>
      <c r="N213" s="255"/>
      <c r="O213" s="254"/>
      <c r="P213" s="254"/>
      <c r="Q213" s="254"/>
      <c r="R213" s="254"/>
      <c r="S213" s="254"/>
      <c r="T213" s="254"/>
      <c r="U213" s="254"/>
      <c r="V213" s="254"/>
      <c r="W213" s="254"/>
      <c r="X213" s="254"/>
      <c r="Y213" s="256"/>
      <c r="Z213" s="256"/>
      <c r="AA213" s="256"/>
      <c r="AB213" s="256"/>
      <c r="AC213" s="256"/>
      <c r="AD213" s="256"/>
      <c r="AE213" s="256"/>
      <c r="AF213" s="256"/>
      <c r="AG213" s="256"/>
      <c r="AH213" s="256"/>
      <c r="AI213" s="256"/>
      <c r="AJ213" s="256"/>
      <c r="AK213" s="256"/>
      <c r="AL213" s="256"/>
      <c r="AM213" s="257"/>
    </row>
    <row r="214" spans="1:39" outlineLevel="1">
      <c r="A214" s="467">
        <v>1</v>
      </c>
      <c r="B214" s="278" t="str">
        <f>VLOOKUP(A214,IESO_pgm,2)</f>
        <v>Save on Energy Coupon Program</v>
      </c>
      <c r="C214" s="256" t="s">
        <v>25</v>
      </c>
      <c r="D214" s="260">
        <v>3137055</v>
      </c>
      <c r="E214" s="260">
        <v>3137055</v>
      </c>
      <c r="F214" s="260">
        <v>3137055</v>
      </c>
      <c r="G214" s="260">
        <v>3137055</v>
      </c>
      <c r="H214" s="260">
        <v>3137055</v>
      </c>
      <c r="I214" s="260">
        <v>3137055</v>
      </c>
      <c r="J214" s="260">
        <v>3137055</v>
      </c>
      <c r="K214" s="260">
        <v>3136333</v>
      </c>
      <c r="L214" s="260">
        <v>3136333</v>
      </c>
      <c r="M214" s="260"/>
      <c r="N214" s="260">
        <f>VLOOKUP(A214,IESO_pgm,3)</f>
        <v>0</v>
      </c>
      <c r="O214" s="260">
        <v>203</v>
      </c>
      <c r="P214" s="260">
        <v>203</v>
      </c>
      <c r="Q214" s="260">
        <v>203</v>
      </c>
      <c r="R214" s="260">
        <v>203</v>
      </c>
      <c r="S214" s="260">
        <v>203</v>
      </c>
      <c r="T214" s="260">
        <v>203</v>
      </c>
      <c r="U214" s="260">
        <v>203</v>
      </c>
      <c r="V214" s="260">
        <v>203</v>
      </c>
      <c r="W214" s="260">
        <v>203</v>
      </c>
      <c r="X214" s="260"/>
      <c r="Y214" s="367">
        <v>1</v>
      </c>
      <c r="Z214" s="367"/>
      <c r="AA214" s="367"/>
      <c r="AB214" s="367"/>
      <c r="AC214" s="367"/>
      <c r="AD214" s="367"/>
      <c r="AE214" s="367"/>
      <c r="AF214" s="367"/>
      <c r="AG214" s="367"/>
      <c r="AH214" s="367"/>
      <c r="AI214" s="367"/>
      <c r="AJ214" s="367"/>
      <c r="AK214" s="367"/>
      <c r="AL214" s="367"/>
      <c r="AM214" s="261">
        <f>SUM(Y214:AL214)</f>
        <v>1</v>
      </c>
    </row>
    <row r="215" spans="1:39" outlineLevel="1">
      <c r="B215" s="259" t="s">
        <v>289</v>
      </c>
      <c r="C215" s="256" t="s">
        <v>163</v>
      </c>
      <c r="D215" s="260">
        <v>345487</v>
      </c>
      <c r="E215" s="260">
        <v>345487</v>
      </c>
      <c r="F215" s="260">
        <v>345487</v>
      </c>
      <c r="G215" s="260">
        <v>345487</v>
      </c>
      <c r="H215" s="260">
        <v>345487</v>
      </c>
      <c r="I215" s="260">
        <v>345487</v>
      </c>
      <c r="J215" s="260">
        <v>345487</v>
      </c>
      <c r="K215" s="260">
        <v>345454</v>
      </c>
      <c r="L215" s="260">
        <v>345454</v>
      </c>
      <c r="M215" s="260"/>
      <c r="N215" s="260">
        <f>N214</f>
        <v>0</v>
      </c>
      <c r="O215" s="260">
        <v>22</v>
      </c>
      <c r="P215" s="260">
        <v>22</v>
      </c>
      <c r="Q215" s="260">
        <v>22</v>
      </c>
      <c r="R215" s="260">
        <v>22</v>
      </c>
      <c r="S215" s="260">
        <v>22</v>
      </c>
      <c r="T215" s="260">
        <v>22</v>
      </c>
      <c r="U215" s="260">
        <v>22</v>
      </c>
      <c r="V215" s="260">
        <v>22</v>
      </c>
      <c r="W215" s="260">
        <v>22</v>
      </c>
      <c r="X215" s="260"/>
      <c r="Y215" s="368">
        <f>Y214</f>
        <v>1</v>
      </c>
      <c r="Z215" s="368">
        <f t="shared" ref="Z215" si="557">Z214</f>
        <v>0</v>
      </c>
      <c r="AA215" s="368">
        <f t="shared" ref="AA215" si="558">AA214</f>
        <v>0</v>
      </c>
      <c r="AB215" s="368">
        <f t="shared" ref="AB215" si="559">AB214</f>
        <v>0</v>
      </c>
      <c r="AC215" s="368">
        <f t="shared" ref="AC215" si="560">AC214</f>
        <v>0</v>
      </c>
      <c r="AD215" s="368">
        <f t="shared" ref="AD215" si="561">AD214</f>
        <v>0</v>
      </c>
      <c r="AE215" s="368">
        <f t="shared" ref="AE215" si="562">AE214</f>
        <v>0</v>
      </c>
      <c r="AF215" s="368">
        <f t="shared" ref="AF215" si="563">AF214</f>
        <v>0</v>
      </c>
      <c r="AG215" s="368">
        <f t="shared" ref="AG215" si="564">AG214</f>
        <v>0</v>
      </c>
      <c r="AH215" s="368">
        <f t="shared" ref="AH215" si="565">AH214</f>
        <v>0</v>
      </c>
      <c r="AI215" s="368">
        <f t="shared" ref="AI215" si="566">AI214</f>
        <v>0</v>
      </c>
      <c r="AJ215" s="368">
        <f t="shared" ref="AJ215" si="567">AJ214</f>
        <v>0</v>
      </c>
      <c r="AK215" s="368">
        <f t="shared" ref="AK215" si="568">AK214</f>
        <v>0</v>
      </c>
      <c r="AL215" s="368">
        <f t="shared" ref="AL215" si="569">AL214</f>
        <v>0</v>
      </c>
      <c r="AM215" s="262"/>
    </row>
    <row r="216" spans="1:39" ht="15.75" outlineLevel="1">
      <c r="B216" s="263"/>
      <c r="C216" s="264"/>
      <c r="D216" s="264"/>
      <c r="E216" s="264"/>
      <c r="F216" s="264"/>
      <c r="G216" s="264"/>
      <c r="H216" s="264"/>
      <c r="I216" s="264"/>
      <c r="J216" s="264"/>
      <c r="K216" s="264"/>
      <c r="L216" s="264"/>
      <c r="M216" s="264"/>
      <c r="N216" s="265"/>
      <c r="O216" s="264"/>
      <c r="P216" s="264"/>
      <c r="Q216" s="264"/>
      <c r="R216" s="264"/>
      <c r="S216" s="264"/>
      <c r="T216" s="264"/>
      <c r="U216" s="264"/>
      <c r="V216" s="264"/>
      <c r="W216" s="264"/>
      <c r="X216" s="264"/>
      <c r="Y216" s="369"/>
      <c r="Z216" s="370"/>
      <c r="AA216" s="370"/>
      <c r="AB216" s="370"/>
      <c r="AC216" s="370"/>
      <c r="AD216" s="370"/>
      <c r="AE216" s="370"/>
      <c r="AF216" s="370"/>
      <c r="AG216" s="370"/>
      <c r="AH216" s="370"/>
      <c r="AI216" s="370"/>
      <c r="AJ216" s="370"/>
      <c r="AK216" s="370"/>
      <c r="AL216" s="370"/>
      <c r="AM216" s="267"/>
    </row>
    <row r="217" spans="1:39" ht="30" outlineLevel="1">
      <c r="A217" s="467">
        <v>3</v>
      </c>
      <c r="B217" s="278" t="str">
        <f>VLOOKUP(A217,IESO_pgm,2)</f>
        <v>Save on Energy Heating &amp; Cooling Program</v>
      </c>
      <c r="C217" s="256" t="s">
        <v>25</v>
      </c>
      <c r="D217" s="260">
        <v>398179</v>
      </c>
      <c r="E217" s="260">
        <v>398179</v>
      </c>
      <c r="F217" s="260">
        <v>398179</v>
      </c>
      <c r="G217" s="260">
        <v>398179</v>
      </c>
      <c r="H217" s="260">
        <v>398179</v>
      </c>
      <c r="I217" s="260">
        <v>398179</v>
      </c>
      <c r="J217" s="260">
        <v>398179</v>
      </c>
      <c r="K217" s="260">
        <v>398179</v>
      </c>
      <c r="L217" s="260">
        <v>398179</v>
      </c>
      <c r="M217" s="260"/>
      <c r="N217" s="260">
        <f>VLOOKUP(A217,IESO_pgm,3)</f>
        <v>0</v>
      </c>
      <c r="O217" s="260">
        <v>112</v>
      </c>
      <c r="P217" s="260">
        <v>112</v>
      </c>
      <c r="Q217" s="260">
        <v>112</v>
      </c>
      <c r="R217" s="260">
        <v>112</v>
      </c>
      <c r="S217" s="260">
        <v>112</v>
      </c>
      <c r="T217" s="260">
        <v>112</v>
      </c>
      <c r="U217" s="260">
        <v>112</v>
      </c>
      <c r="V217" s="260">
        <v>112</v>
      </c>
      <c r="W217" s="260">
        <v>112</v>
      </c>
      <c r="X217" s="260"/>
      <c r="Y217" s="367">
        <v>1</v>
      </c>
      <c r="Z217" s="367"/>
      <c r="AA217" s="367"/>
      <c r="AB217" s="367"/>
      <c r="AC217" s="367"/>
      <c r="AD217" s="367"/>
      <c r="AE217" s="367"/>
      <c r="AF217" s="367"/>
      <c r="AG217" s="367"/>
      <c r="AH217" s="367"/>
      <c r="AI217" s="367"/>
      <c r="AJ217" s="367"/>
      <c r="AK217" s="367"/>
      <c r="AL217" s="367"/>
      <c r="AM217" s="261">
        <f>SUM(Y217:AL217)</f>
        <v>1</v>
      </c>
    </row>
    <row r="218" spans="1:39" outlineLevel="1">
      <c r="B218" s="259" t="s">
        <v>289</v>
      </c>
      <c r="C218" s="256" t="s">
        <v>163</v>
      </c>
      <c r="D218" s="260">
        <v>3859</v>
      </c>
      <c r="E218" s="260">
        <v>3859</v>
      </c>
      <c r="F218" s="260">
        <v>3859</v>
      </c>
      <c r="G218" s="260">
        <v>3859</v>
      </c>
      <c r="H218" s="260">
        <v>3859</v>
      </c>
      <c r="I218" s="260">
        <v>3859</v>
      </c>
      <c r="J218" s="260">
        <v>3859</v>
      </c>
      <c r="K218" s="260">
        <v>3859</v>
      </c>
      <c r="L218" s="260">
        <v>3859</v>
      </c>
      <c r="M218" s="260"/>
      <c r="N218" s="260">
        <f>N217</f>
        <v>0</v>
      </c>
      <c r="O218" s="260">
        <v>1</v>
      </c>
      <c r="P218" s="260">
        <v>1</v>
      </c>
      <c r="Q218" s="260">
        <v>1</v>
      </c>
      <c r="R218" s="260">
        <v>1</v>
      </c>
      <c r="S218" s="260">
        <v>1</v>
      </c>
      <c r="T218" s="260">
        <v>1</v>
      </c>
      <c r="U218" s="260">
        <v>1</v>
      </c>
      <c r="V218" s="260">
        <v>1</v>
      </c>
      <c r="W218" s="260">
        <v>1</v>
      </c>
      <c r="X218" s="260"/>
      <c r="Y218" s="368">
        <f>Y217</f>
        <v>1</v>
      </c>
      <c r="Z218" s="368">
        <f t="shared" ref="Z218" si="570">Z217</f>
        <v>0</v>
      </c>
      <c r="AA218" s="368">
        <f t="shared" ref="AA218" si="571">AA217</f>
        <v>0</v>
      </c>
      <c r="AB218" s="368">
        <f t="shared" ref="AB218" si="572">AB217</f>
        <v>0</v>
      </c>
      <c r="AC218" s="368">
        <f t="shared" ref="AC218" si="573">AC217</f>
        <v>0</v>
      </c>
      <c r="AD218" s="368">
        <f t="shared" ref="AD218" si="574">AD217</f>
        <v>0</v>
      </c>
      <c r="AE218" s="368">
        <f t="shared" ref="AE218" si="575">AE217</f>
        <v>0</v>
      </c>
      <c r="AF218" s="368">
        <f t="shared" ref="AF218" si="576">AF217</f>
        <v>0</v>
      </c>
      <c r="AG218" s="368">
        <f t="shared" ref="AG218" si="577">AG217</f>
        <v>0</v>
      </c>
      <c r="AH218" s="368">
        <f t="shared" ref="AH218" si="578">AH217</f>
        <v>0</v>
      </c>
      <c r="AI218" s="368">
        <f t="shared" ref="AI218" si="579">AI217</f>
        <v>0</v>
      </c>
      <c r="AJ218" s="368">
        <f t="shared" ref="AJ218" si="580">AJ217</f>
        <v>0</v>
      </c>
      <c r="AK218" s="368">
        <f t="shared" ref="AK218" si="581">AK217</f>
        <v>0</v>
      </c>
      <c r="AL218" s="368">
        <f t="shared" ref="AL218" si="582">AL217</f>
        <v>0</v>
      </c>
      <c r="AM218" s="262"/>
    </row>
    <row r="219" spans="1:39" ht="15.75" outlineLevel="1">
      <c r="B219" s="263"/>
      <c r="C219" s="264"/>
      <c r="D219" s="269"/>
      <c r="E219" s="269"/>
      <c r="F219" s="269"/>
      <c r="G219" s="269"/>
      <c r="H219" s="269"/>
      <c r="I219" s="269"/>
      <c r="J219" s="269"/>
      <c r="K219" s="269"/>
      <c r="L219" s="269"/>
      <c r="M219" s="269"/>
      <c r="N219" s="265"/>
      <c r="O219" s="269"/>
      <c r="P219" s="269"/>
      <c r="Q219" s="269"/>
      <c r="R219" s="269"/>
      <c r="S219" s="269"/>
      <c r="T219" s="269"/>
      <c r="U219" s="269"/>
      <c r="V219" s="269"/>
      <c r="W219" s="269"/>
      <c r="X219" s="269"/>
      <c r="Y219" s="369"/>
      <c r="Z219" s="370"/>
      <c r="AA219" s="370"/>
      <c r="AB219" s="370"/>
      <c r="AC219" s="370"/>
      <c r="AD219" s="370"/>
      <c r="AE219" s="370"/>
      <c r="AF219" s="370"/>
      <c r="AG219" s="370"/>
      <c r="AH219" s="370"/>
      <c r="AI219" s="370"/>
      <c r="AJ219" s="370"/>
      <c r="AK219" s="370"/>
      <c r="AL219" s="370"/>
      <c r="AM219" s="267"/>
    </row>
    <row r="220" spans="1:39" outlineLevel="1">
      <c r="A220" s="467">
        <v>7</v>
      </c>
      <c r="B220" s="278" t="str">
        <f>VLOOKUP(A220,IESO_pgm,2)</f>
        <v>Save on Energy Retrofit Program</v>
      </c>
      <c r="C220" s="256" t="s">
        <v>25</v>
      </c>
      <c r="D220" s="260">
        <v>5282616</v>
      </c>
      <c r="E220" s="260">
        <v>5257666</v>
      </c>
      <c r="F220" s="260">
        <v>5257666</v>
      </c>
      <c r="G220" s="260">
        <v>5257666</v>
      </c>
      <c r="H220" s="260">
        <v>5257666</v>
      </c>
      <c r="I220" s="260">
        <v>5256507</v>
      </c>
      <c r="J220" s="260">
        <v>5256507</v>
      </c>
      <c r="K220" s="260">
        <v>5256507</v>
      </c>
      <c r="L220" s="260">
        <v>5256507</v>
      </c>
      <c r="M220" s="260"/>
      <c r="N220" s="260">
        <f>VLOOKUP(A220,IESO_pgm,3)</f>
        <v>12</v>
      </c>
      <c r="O220" s="260">
        <v>205</v>
      </c>
      <c r="P220" s="260">
        <v>200</v>
      </c>
      <c r="Q220" s="260">
        <v>200</v>
      </c>
      <c r="R220" s="260">
        <v>200</v>
      </c>
      <c r="S220" s="260">
        <v>200</v>
      </c>
      <c r="T220" s="260">
        <v>200</v>
      </c>
      <c r="U220" s="260">
        <v>200</v>
      </c>
      <c r="V220" s="260">
        <v>200</v>
      </c>
      <c r="W220" s="260">
        <v>200</v>
      </c>
      <c r="X220" s="260"/>
      <c r="Y220" s="367">
        <v>0</v>
      </c>
      <c r="Z220" s="367">
        <v>0.41432996457321802</v>
      </c>
      <c r="AA220" s="367">
        <v>0.57431879008109898</v>
      </c>
      <c r="AB220" s="367"/>
      <c r="AC220" s="367"/>
      <c r="AD220" s="367"/>
      <c r="AE220" s="367"/>
      <c r="AF220" s="367"/>
      <c r="AG220" s="367"/>
      <c r="AH220" s="367"/>
      <c r="AI220" s="367"/>
      <c r="AJ220" s="367"/>
      <c r="AK220" s="367"/>
      <c r="AL220" s="367"/>
      <c r="AM220" s="261">
        <f>SUM(Y220:AL220)</f>
        <v>0.98864875465431701</v>
      </c>
    </row>
    <row r="221" spans="1:39" outlineLevel="1">
      <c r="B221" s="259" t="s">
        <v>289</v>
      </c>
      <c r="C221" s="256" t="s">
        <v>163</v>
      </c>
      <c r="D221" s="260">
        <v>1552764</v>
      </c>
      <c r="E221" s="260">
        <v>1577713</v>
      </c>
      <c r="F221" s="260">
        <v>1605052</v>
      </c>
      <c r="G221" s="260">
        <v>1605052</v>
      </c>
      <c r="H221" s="260">
        <v>1605052</v>
      </c>
      <c r="I221" s="260">
        <v>1599378</v>
      </c>
      <c r="J221" s="260">
        <v>1599378</v>
      </c>
      <c r="K221" s="260">
        <v>1599378</v>
      </c>
      <c r="L221" s="260">
        <v>1599378</v>
      </c>
      <c r="M221" s="260"/>
      <c r="N221" s="260">
        <f>N220</f>
        <v>12</v>
      </c>
      <c r="O221" s="260">
        <v>232</v>
      </c>
      <c r="P221" s="260">
        <v>237</v>
      </c>
      <c r="Q221" s="260">
        <v>242</v>
      </c>
      <c r="R221" s="260">
        <v>242</v>
      </c>
      <c r="S221" s="260">
        <v>242</v>
      </c>
      <c r="T221" s="260">
        <v>242</v>
      </c>
      <c r="U221" s="260">
        <v>242</v>
      </c>
      <c r="V221" s="260">
        <v>242</v>
      </c>
      <c r="W221" s="260">
        <v>242</v>
      </c>
      <c r="X221" s="260"/>
      <c r="Y221" s="367">
        <f>Y220</f>
        <v>0</v>
      </c>
      <c r="Z221" s="367">
        <f>Z220</f>
        <v>0.41432996457321802</v>
      </c>
      <c r="AA221" s="367">
        <f>AA220</f>
        <v>0.57431879008109898</v>
      </c>
      <c r="AB221" s="367"/>
      <c r="AC221" s="367"/>
      <c r="AD221" s="367"/>
      <c r="AE221" s="367"/>
      <c r="AF221" s="367"/>
      <c r="AG221" s="367"/>
      <c r="AH221" s="367"/>
      <c r="AI221" s="367"/>
      <c r="AJ221" s="367"/>
      <c r="AK221" s="367"/>
      <c r="AL221" s="367"/>
      <c r="AM221" s="261"/>
    </row>
    <row r="222" spans="1:39" outlineLevel="1">
      <c r="B222" s="687" t="s">
        <v>786</v>
      </c>
      <c r="C222" s="303" t="s">
        <v>785</v>
      </c>
      <c r="D222" s="260">
        <f>-'8.  Streetlighting'!L27</f>
        <v>-3310018.8725308906</v>
      </c>
      <c r="E222" s="260">
        <f>D222</f>
        <v>-3310018.8725308906</v>
      </c>
      <c r="F222" s="260">
        <f>E222</f>
        <v>-3310018.8725308906</v>
      </c>
      <c r="G222" s="260">
        <f>F222</f>
        <v>-3310018.8725308906</v>
      </c>
      <c r="H222" s="260">
        <f>G222</f>
        <v>-3310018.8725308906</v>
      </c>
      <c r="I222" s="260"/>
      <c r="J222" s="260"/>
      <c r="K222" s="260"/>
      <c r="L222" s="260"/>
      <c r="M222" s="260"/>
      <c r="N222" s="260">
        <f>N220</f>
        <v>12</v>
      </c>
      <c r="O222" s="260"/>
      <c r="P222" s="260"/>
      <c r="Q222" s="260"/>
      <c r="R222" s="260"/>
      <c r="S222" s="260"/>
      <c r="T222" s="260"/>
      <c r="U222" s="260"/>
      <c r="V222" s="260"/>
      <c r="W222" s="260"/>
      <c r="X222" s="260"/>
      <c r="Y222" s="368">
        <f>Y220</f>
        <v>0</v>
      </c>
      <c r="Z222" s="368">
        <f t="shared" ref="Z222" si="583">Z220</f>
        <v>0.41432996457321802</v>
      </c>
      <c r="AA222" s="368">
        <f t="shared" ref="AA222" si="584">AA220</f>
        <v>0.57431879008109898</v>
      </c>
      <c r="AB222" s="368">
        <f t="shared" ref="AB222" si="585">AB220</f>
        <v>0</v>
      </c>
      <c r="AC222" s="368">
        <f t="shared" ref="AC222" si="586">AC220</f>
        <v>0</v>
      </c>
      <c r="AD222" s="368">
        <f t="shared" ref="AD222" si="587">AD220</f>
        <v>0</v>
      </c>
      <c r="AE222" s="368">
        <f t="shared" ref="AE222" si="588">AE220</f>
        <v>0</v>
      </c>
      <c r="AF222" s="368">
        <f t="shared" ref="AF222" si="589">AF220</f>
        <v>0</v>
      </c>
      <c r="AG222" s="368">
        <f t="shared" ref="AG222" si="590">AG220</f>
        <v>0</v>
      </c>
      <c r="AH222" s="368">
        <f t="shared" ref="AH222" si="591">AH220</f>
        <v>0</v>
      </c>
      <c r="AI222" s="368">
        <f t="shared" ref="AI222" si="592">AI220</f>
        <v>0</v>
      </c>
      <c r="AJ222" s="368">
        <f t="shared" ref="AJ222" si="593">AJ220</f>
        <v>0</v>
      </c>
      <c r="AK222" s="368">
        <f t="shared" ref="AK222" si="594">AK220</f>
        <v>0</v>
      </c>
      <c r="AL222" s="368">
        <f t="shared" ref="AL222" si="595">AL220</f>
        <v>0</v>
      </c>
      <c r="AM222" s="262"/>
    </row>
    <row r="223" spans="1:39" outlineLevel="1">
      <c r="B223" s="259"/>
      <c r="C223" s="270"/>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369"/>
      <c r="Z223" s="369"/>
      <c r="AA223" s="369"/>
      <c r="AB223" s="369"/>
      <c r="AC223" s="369"/>
      <c r="AD223" s="369"/>
      <c r="AE223" s="369"/>
      <c r="AF223" s="369"/>
      <c r="AG223" s="369"/>
      <c r="AH223" s="369"/>
      <c r="AI223" s="369"/>
      <c r="AJ223" s="369"/>
      <c r="AK223" s="369"/>
      <c r="AL223" s="369"/>
      <c r="AM223" s="271"/>
    </row>
    <row r="224" spans="1:39" ht="30" outlineLevel="1">
      <c r="A224" s="467">
        <v>61</v>
      </c>
      <c r="B224" s="278" t="str">
        <f>VLOOKUP(A224,IESO_pgm,2)</f>
        <v>Home Depot Home Appliance Market Uplift Conservation Fund Pilot Program</v>
      </c>
      <c r="C224" s="256" t="s">
        <v>25</v>
      </c>
      <c r="D224" s="260">
        <v>270</v>
      </c>
      <c r="E224" s="260">
        <v>270</v>
      </c>
      <c r="F224" s="260">
        <v>270</v>
      </c>
      <c r="G224" s="260">
        <v>270</v>
      </c>
      <c r="H224" s="260">
        <v>270</v>
      </c>
      <c r="I224" s="260">
        <v>270</v>
      </c>
      <c r="J224" s="260">
        <v>270</v>
      </c>
      <c r="K224" s="260">
        <v>270</v>
      </c>
      <c r="L224" s="260">
        <v>270</v>
      </c>
      <c r="M224" s="260"/>
      <c r="N224" s="260">
        <f>VLOOKUP(A224,IESO_pgm,3)</f>
        <v>0</v>
      </c>
      <c r="O224" s="260">
        <v>0</v>
      </c>
      <c r="P224" s="260">
        <v>0</v>
      </c>
      <c r="Q224" s="260">
        <v>0</v>
      </c>
      <c r="R224" s="260">
        <v>0</v>
      </c>
      <c r="S224" s="260">
        <v>0</v>
      </c>
      <c r="T224" s="260">
        <v>0</v>
      </c>
      <c r="U224" s="260">
        <v>0</v>
      </c>
      <c r="V224" s="260">
        <v>0</v>
      </c>
      <c r="W224" s="260">
        <v>0</v>
      </c>
      <c r="X224" s="260"/>
      <c r="Y224" s="367">
        <v>1</v>
      </c>
      <c r="Z224" s="367"/>
      <c r="AA224" s="367"/>
      <c r="AB224" s="367"/>
      <c r="AC224" s="367"/>
      <c r="AD224" s="367"/>
      <c r="AE224" s="367"/>
      <c r="AF224" s="367"/>
      <c r="AG224" s="367"/>
      <c r="AH224" s="367"/>
      <c r="AI224" s="367"/>
      <c r="AJ224" s="367"/>
      <c r="AK224" s="367"/>
      <c r="AL224" s="367"/>
      <c r="AM224" s="261">
        <f>SUM(Y224:AL224)</f>
        <v>1</v>
      </c>
    </row>
    <row r="225" spans="1:39" outlineLevel="1">
      <c r="B225" s="259" t="s">
        <v>289</v>
      </c>
      <c r="C225" s="256" t="s">
        <v>163</v>
      </c>
      <c r="D225" s="260"/>
      <c r="E225" s="260"/>
      <c r="F225" s="260"/>
      <c r="G225" s="260"/>
      <c r="H225" s="260"/>
      <c r="I225" s="260"/>
      <c r="J225" s="260"/>
      <c r="K225" s="260"/>
      <c r="L225" s="260"/>
      <c r="M225" s="260"/>
      <c r="N225" s="260">
        <f>N224</f>
        <v>0</v>
      </c>
      <c r="O225" s="260"/>
      <c r="P225" s="260"/>
      <c r="Q225" s="260"/>
      <c r="R225" s="260"/>
      <c r="S225" s="260"/>
      <c r="T225" s="260"/>
      <c r="U225" s="260"/>
      <c r="V225" s="260"/>
      <c r="W225" s="260"/>
      <c r="X225" s="260"/>
      <c r="Y225" s="368">
        <f>Y224</f>
        <v>1</v>
      </c>
      <c r="Z225" s="368">
        <f t="shared" ref="Z225" si="596">Z224</f>
        <v>0</v>
      </c>
      <c r="AA225" s="368">
        <f t="shared" ref="AA225" si="597">AA224</f>
        <v>0</v>
      </c>
      <c r="AB225" s="368">
        <f t="shared" ref="AB225" si="598">AB224</f>
        <v>0</v>
      </c>
      <c r="AC225" s="368">
        <f t="shared" ref="AC225" si="599">AC224</f>
        <v>0</v>
      </c>
      <c r="AD225" s="368">
        <f t="shared" ref="AD225" si="600">AD224</f>
        <v>0</v>
      </c>
      <c r="AE225" s="368">
        <f t="shared" ref="AE225" si="601">AE224</f>
        <v>0</v>
      </c>
      <c r="AF225" s="368">
        <f t="shared" ref="AF225" si="602">AF224</f>
        <v>0</v>
      </c>
      <c r="AG225" s="368">
        <f t="shared" ref="AG225" si="603">AG224</f>
        <v>0</v>
      </c>
      <c r="AH225" s="368">
        <f t="shared" ref="AH225" si="604">AH224</f>
        <v>0</v>
      </c>
      <c r="AI225" s="368">
        <f t="shared" ref="AI225" si="605">AI224</f>
        <v>0</v>
      </c>
      <c r="AJ225" s="368">
        <f t="shared" ref="AJ225" si="606">AJ224</f>
        <v>0</v>
      </c>
      <c r="AK225" s="368">
        <f t="shared" ref="AK225" si="607">AK224</f>
        <v>0</v>
      </c>
      <c r="AL225" s="368">
        <f t="shared" ref="AL225" si="608">AL224</f>
        <v>0</v>
      </c>
      <c r="AM225" s="262"/>
    </row>
    <row r="226" spans="1:39" outlineLevel="1">
      <c r="B226" s="259"/>
      <c r="C226" s="270"/>
      <c r="D226" s="269"/>
      <c r="E226" s="269"/>
      <c r="F226" s="269"/>
      <c r="G226" s="269"/>
      <c r="H226" s="269"/>
      <c r="I226" s="269"/>
      <c r="J226" s="269"/>
      <c r="K226" s="269"/>
      <c r="L226" s="269"/>
      <c r="M226" s="269"/>
      <c r="N226" s="256"/>
      <c r="O226" s="269"/>
      <c r="P226" s="269"/>
      <c r="Q226" s="269"/>
      <c r="R226" s="269"/>
      <c r="S226" s="269"/>
      <c r="T226" s="269"/>
      <c r="U226" s="269"/>
      <c r="V226" s="269"/>
      <c r="W226" s="269"/>
      <c r="X226" s="269"/>
      <c r="Y226" s="369"/>
      <c r="Z226" s="369"/>
      <c r="AA226" s="369"/>
      <c r="AB226" s="369"/>
      <c r="AC226" s="369"/>
      <c r="AD226" s="369"/>
      <c r="AE226" s="369"/>
      <c r="AF226" s="369"/>
      <c r="AG226" s="369"/>
      <c r="AH226" s="369"/>
      <c r="AI226" s="369"/>
      <c r="AJ226" s="369"/>
      <c r="AK226" s="369"/>
      <c r="AL226" s="369"/>
      <c r="AM226" s="271"/>
    </row>
    <row r="227" spans="1:39" hidden="1" outlineLevel="1">
      <c r="A227" s="467">
        <v>99</v>
      </c>
      <c r="B227" s="278" t="str">
        <f>VLOOKUP(A227,IESO_pgm,2)</f>
        <v>Not used</v>
      </c>
      <c r="C227" s="256" t="s">
        <v>25</v>
      </c>
      <c r="D227" s="260"/>
      <c r="E227" s="260"/>
      <c r="F227" s="260"/>
      <c r="G227" s="260"/>
      <c r="H227" s="260"/>
      <c r="I227" s="260"/>
      <c r="J227" s="260"/>
      <c r="K227" s="260"/>
      <c r="L227" s="260"/>
      <c r="M227" s="260"/>
      <c r="N227" s="260">
        <f>VLOOKUP(A227,IESO_pgm,3)</f>
        <v>0</v>
      </c>
      <c r="O227" s="260"/>
      <c r="P227" s="260"/>
      <c r="Q227" s="260"/>
      <c r="R227" s="260"/>
      <c r="S227" s="260"/>
      <c r="T227" s="260"/>
      <c r="U227" s="260"/>
      <c r="V227" s="260"/>
      <c r="W227" s="260"/>
      <c r="X227" s="260"/>
      <c r="Y227" s="367"/>
      <c r="Z227" s="367"/>
      <c r="AA227" s="367"/>
      <c r="AB227" s="367"/>
      <c r="AC227" s="367"/>
      <c r="AD227" s="367"/>
      <c r="AE227" s="367"/>
      <c r="AF227" s="367"/>
      <c r="AG227" s="367"/>
      <c r="AH227" s="367"/>
      <c r="AI227" s="367"/>
      <c r="AJ227" s="367"/>
      <c r="AK227" s="367"/>
      <c r="AL227" s="367"/>
      <c r="AM227" s="261">
        <f>SUM(Y227:AL227)</f>
        <v>0</v>
      </c>
    </row>
    <row r="228" spans="1:39" hidden="1" outlineLevel="1">
      <c r="B228" s="259" t="s">
        <v>289</v>
      </c>
      <c r="C228" s="256" t="s">
        <v>163</v>
      </c>
      <c r="D228" s="260"/>
      <c r="E228" s="260"/>
      <c r="F228" s="260"/>
      <c r="G228" s="260"/>
      <c r="H228" s="260"/>
      <c r="I228" s="260"/>
      <c r="J228" s="260"/>
      <c r="K228" s="260"/>
      <c r="L228" s="260"/>
      <c r="M228" s="260"/>
      <c r="N228" s="260">
        <f>N227</f>
        <v>0</v>
      </c>
      <c r="O228" s="260"/>
      <c r="P228" s="260"/>
      <c r="Q228" s="260"/>
      <c r="R228" s="260"/>
      <c r="S228" s="260"/>
      <c r="T228" s="260"/>
      <c r="U228" s="260"/>
      <c r="V228" s="260"/>
      <c r="W228" s="260"/>
      <c r="X228" s="260"/>
      <c r="Y228" s="368">
        <f>Y227</f>
        <v>0</v>
      </c>
      <c r="Z228" s="368">
        <f t="shared" ref="Z228" si="609">Z227</f>
        <v>0</v>
      </c>
      <c r="AA228" s="368">
        <f t="shared" ref="AA228" si="610">AA227</f>
        <v>0</v>
      </c>
      <c r="AB228" s="368">
        <f t="shared" ref="AB228" si="611">AB227</f>
        <v>0</v>
      </c>
      <c r="AC228" s="368">
        <f t="shared" ref="AC228" si="612">AC227</f>
        <v>0</v>
      </c>
      <c r="AD228" s="368">
        <f t="shared" ref="AD228" si="613">AD227</f>
        <v>0</v>
      </c>
      <c r="AE228" s="368">
        <f t="shared" ref="AE228" si="614">AE227</f>
        <v>0</v>
      </c>
      <c r="AF228" s="368">
        <f t="shared" ref="AF228" si="615">AF227</f>
        <v>0</v>
      </c>
      <c r="AG228" s="368">
        <f t="shared" ref="AG228" si="616">AG227</f>
        <v>0</v>
      </c>
      <c r="AH228" s="368">
        <f t="shared" ref="AH228" si="617">AH227</f>
        <v>0</v>
      </c>
      <c r="AI228" s="368">
        <f t="shared" ref="AI228" si="618">AI227</f>
        <v>0</v>
      </c>
      <c r="AJ228" s="368">
        <f t="shared" ref="AJ228" si="619">AJ227</f>
        <v>0</v>
      </c>
      <c r="AK228" s="368">
        <f t="shared" ref="AK228" si="620">AK227</f>
        <v>0</v>
      </c>
      <c r="AL228" s="368">
        <f t="shared" ref="AL228" si="621">AL227</f>
        <v>0</v>
      </c>
      <c r="AM228" s="262"/>
    </row>
    <row r="229" spans="1:39" hidden="1" outlineLevel="1">
      <c r="B229" s="259"/>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379"/>
      <c r="Z229" s="380"/>
      <c r="AA229" s="380"/>
      <c r="AB229" s="380"/>
      <c r="AC229" s="380"/>
      <c r="AD229" s="380"/>
      <c r="AE229" s="380"/>
      <c r="AF229" s="380"/>
      <c r="AG229" s="380"/>
      <c r="AH229" s="380"/>
      <c r="AI229" s="380"/>
      <c r="AJ229" s="380"/>
      <c r="AK229" s="380"/>
      <c r="AL229" s="380"/>
      <c r="AM229" s="262"/>
    </row>
    <row r="230" spans="1:39" hidden="1" outlineLevel="1">
      <c r="A230" s="467">
        <v>99</v>
      </c>
      <c r="B230" s="278" t="str">
        <f>VLOOKUP(A230,IESO_pgm,2)</f>
        <v>Not used</v>
      </c>
      <c r="C230" s="256" t="s">
        <v>25</v>
      </c>
      <c r="D230" s="260"/>
      <c r="E230" s="260"/>
      <c r="F230" s="260"/>
      <c r="G230" s="260"/>
      <c r="H230" s="260"/>
      <c r="I230" s="260"/>
      <c r="J230" s="260"/>
      <c r="K230" s="260"/>
      <c r="L230" s="260"/>
      <c r="M230" s="260"/>
      <c r="N230" s="260">
        <f>VLOOKUP(A230,IESO_pgm,3)</f>
        <v>0</v>
      </c>
      <c r="O230" s="260"/>
      <c r="P230" s="260"/>
      <c r="Q230" s="260"/>
      <c r="R230" s="260"/>
      <c r="S230" s="260"/>
      <c r="T230" s="260"/>
      <c r="U230" s="260"/>
      <c r="V230" s="260"/>
      <c r="W230" s="260"/>
      <c r="X230" s="260"/>
      <c r="Y230" s="372"/>
      <c r="Z230" s="367"/>
      <c r="AA230" s="367"/>
      <c r="AB230" s="367"/>
      <c r="AC230" s="367"/>
      <c r="AD230" s="367"/>
      <c r="AE230" s="367"/>
      <c r="AF230" s="372"/>
      <c r="AG230" s="372"/>
      <c r="AH230" s="372"/>
      <c r="AI230" s="372"/>
      <c r="AJ230" s="372"/>
      <c r="AK230" s="372"/>
      <c r="AL230" s="372"/>
      <c r="AM230" s="261">
        <f>SUM(Y230:AL230)</f>
        <v>0</v>
      </c>
    </row>
    <row r="231" spans="1:39" hidden="1" outlineLevel="1">
      <c r="B231" s="259" t="s">
        <v>289</v>
      </c>
      <c r="C231" s="256" t="s">
        <v>163</v>
      </c>
      <c r="D231" s="260"/>
      <c r="E231" s="260"/>
      <c r="F231" s="260"/>
      <c r="G231" s="260"/>
      <c r="H231" s="260"/>
      <c r="I231" s="260"/>
      <c r="J231" s="260"/>
      <c r="K231" s="260"/>
      <c r="L231" s="260"/>
      <c r="M231" s="260"/>
      <c r="N231" s="260">
        <f>N230</f>
        <v>0</v>
      </c>
      <c r="O231" s="260"/>
      <c r="P231" s="260"/>
      <c r="Q231" s="260"/>
      <c r="R231" s="260"/>
      <c r="S231" s="260"/>
      <c r="T231" s="260"/>
      <c r="U231" s="260"/>
      <c r="V231" s="260"/>
      <c r="W231" s="260"/>
      <c r="X231" s="260"/>
      <c r="Y231" s="368">
        <f>Y230</f>
        <v>0</v>
      </c>
      <c r="Z231" s="368">
        <f t="shared" ref="Z231" si="622">Z230</f>
        <v>0</v>
      </c>
      <c r="AA231" s="368">
        <f t="shared" ref="AA231" si="623">AA230</f>
        <v>0</v>
      </c>
      <c r="AB231" s="368">
        <f t="shared" ref="AB231" si="624">AB230</f>
        <v>0</v>
      </c>
      <c r="AC231" s="368">
        <f t="shared" ref="AC231" si="625">AC230</f>
        <v>0</v>
      </c>
      <c r="AD231" s="368">
        <f t="shared" ref="AD231" si="626">AD230</f>
        <v>0</v>
      </c>
      <c r="AE231" s="368">
        <f t="shared" ref="AE231" si="627">AE230</f>
        <v>0</v>
      </c>
      <c r="AF231" s="368">
        <f t="shared" ref="AF231" si="628">AF230</f>
        <v>0</v>
      </c>
      <c r="AG231" s="368">
        <f t="shared" ref="AG231" si="629">AG230</f>
        <v>0</v>
      </c>
      <c r="AH231" s="368">
        <f t="shared" ref="AH231" si="630">AH230</f>
        <v>0</v>
      </c>
      <c r="AI231" s="368">
        <f t="shared" ref="AI231" si="631">AI230</f>
        <v>0</v>
      </c>
      <c r="AJ231" s="368">
        <f t="shared" ref="AJ231" si="632">AJ230</f>
        <v>0</v>
      </c>
      <c r="AK231" s="368">
        <f t="shared" ref="AK231" si="633">AK230</f>
        <v>0</v>
      </c>
      <c r="AL231" s="368">
        <f t="shared" ref="AL231" si="634">AL230</f>
        <v>0</v>
      </c>
      <c r="AM231" s="275"/>
    </row>
    <row r="232" spans="1:39" hidden="1" outlineLevel="1">
      <c r="B232" s="274"/>
      <c r="C232" s="27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373"/>
      <c r="Z232" s="373"/>
      <c r="AA232" s="373"/>
      <c r="AB232" s="373"/>
      <c r="AC232" s="373"/>
      <c r="AD232" s="373"/>
      <c r="AE232" s="373"/>
      <c r="AF232" s="373"/>
      <c r="AG232" s="373"/>
      <c r="AH232" s="373"/>
      <c r="AI232" s="373"/>
      <c r="AJ232" s="373"/>
      <c r="AK232" s="373"/>
      <c r="AL232" s="373"/>
      <c r="AM232" s="277"/>
    </row>
    <row r="233" spans="1:39" hidden="1" outlineLevel="1">
      <c r="A233" s="467">
        <v>99</v>
      </c>
      <c r="B233" s="278" t="str">
        <f>VLOOKUP(A233,IESO_pgm,2)</f>
        <v>Not used</v>
      </c>
      <c r="C233" s="256" t="s">
        <v>25</v>
      </c>
      <c r="D233" s="260"/>
      <c r="E233" s="260"/>
      <c r="F233" s="260"/>
      <c r="G233" s="260"/>
      <c r="H233" s="260"/>
      <c r="I233" s="260"/>
      <c r="J233" s="260"/>
      <c r="K233" s="260"/>
      <c r="L233" s="260"/>
      <c r="M233" s="260"/>
      <c r="N233" s="260">
        <f>VLOOKUP(A233,IESO_pgm,3)</f>
        <v>0</v>
      </c>
      <c r="O233" s="260"/>
      <c r="P233" s="260"/>
      <c r="Q233" s="260"/>
      <c r="R233" s="260"/>
      <c r="S233" s="260"/>
      <c r="T233" s="260"/>
      <c r="U233" s="260"/>
      <c r="V233" s="260"/>
      <c r="W233" s="260"/>
      <c r="X233" s="260"/>
      <c r="Y233" s="372"/>
      <c r="Z233" s="367"/>
      <c r="AA233" s="367"/>
      <c r="AB233" s="367"/>
      <c r="AC233" s="367"/>
      <c r="AD233" s="367"/>
      <c r="AE233" s="367"/>
      <c r="AF233" s="372"/>
      <c r="AG233" s="372"/>
      <c r="AH233" s="372"/>
      <c r="AI233" s="372"/>
      <c r="AJ233" s="372"/>
      <c r="AK233" s="372"/>
      <c r="AL233" s="372"/>
      <c r="AM233" s="261">
        <f>SUM(Y233:AL233)</f>
        <v>0</v>
      </c>
    </row>
    <row r="234" spans="1:39" hidden="1" outlineLevel="1">
      <c r="B234" s="259" t="s">
        <v>289</v>
      </c>
      <c r="C234" s="256" t="s">
        <v>163</v>
      </c>
      <c r="D234" s="260"/>
      <c r="E234" s="260"/>
      <c r="F234" s="260"/>
      <c r="G234" s="260"/>
      <c r="H234" s="260"/>
      <c r="I234" s="260"/>
      <c r="J234" s="260"/>
      <c r="K234" s="260"/>
      <c r="L234" s="260"/>
      <c r="M234" s="260"/>
      <c r="N234" s="260">
        <f>N233</f>
        <v>0</v>
      </c>
      <c r="O234" s="260"/>
      <c r="P234" s="260"/>
      <c r="Q234" s="260"/>
      <c r="R234" s="260"/>
      <c r="S234" s="260"/>
      <c r="T234" s="260"/>
      <c r="U234" s="260"/>
      <c r="V234" s="260"/>
      <c r="W234" s="260"/>
      <c r="X234" s="260"/>
      <c r="Y234" s="368">
        <f>Y233</f>
        <v>0</v>
      </c>
      <c r="Z234" s="368">
        <f t="shared" ref="Z234" si="635">Z233</f>
        <v>0</v>
      </c>
      <c r="AA234" s="368">
        <f t="shared" ref="AA234" si="636">AA233</f>
        <v>0</v>
      </c>
      <c r="AB234" s="368">
        <f t="shared" ref="AB234" si="637">AB233</f>
        <v>0</v>
      </c>
      <c r="AC234" s="368">
        <f t="shared" ref="AC234" si="638">AC233</f>
        <v>0</v>
      </c>
      <c r="AD234" s="368">
        <f t="shared" ref="AD234" si="639">AD233</f>
        <v>0</v>
      </c>
      <c r="AE234" s="368">
        <f t="shared" ref="AE234" si="640">AE233</f>
        <v>0</v>
      </c>
      <c r="AF234" s="368">
        <f t="shared" ref="AF234" si="641">AF233</f>
        <v>0</v>
      </c>
      <c r="AG234" s="368">
        <f t="shared" ref="AG234" si="642">AG233</f>
        <v>0</v>
      </c>
      <c r="AH234" s="368">
        <f t="shared" ref="AH234" si="643">AH233</f>
        <v>0</v>
      </c>
      <c r="AI234" s="368">
        <f t="shared" ref="AI234" si="644">AI233</f>
        <v>0</v>
      </c>
      <c r="AJ234" s="368">
        <f t="shared" ref="AJ234" si="645">AJ233</f>
        <v>0</v>
      </c>
      <c r="AK234" s="368">
        <f t="shared" ref="AK234" si="646">AK233</f>
        <v>0</v>
      </c>
      <c r="AL234" s="368">
        <f t="shared" ref="AL234" si="647">AL233</f>
        <v>0</v>
      </c>
      <c r="AM234" s="275"/>
    </row>
    <row r="235" spans="1:39" hidden="1" outlineLevel="1">
      <c r="B235" s="278"/>
      <c r="C235" s="27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373"/>
      <c r="Z235" s="374"/>
      <c r="AA235" s="373"/>
      <c r="AB235" s="373"/>
      <c r="AC235" s="373"/>
      <c r="AD235" s="373"/>
      <c r="AE235" s="373"/>
      <c r="AF235" s="373"/>
      <c r="AG235" s="373"/>
      <c r="AH235" s="373"/>
      <c r="AI235" s="373"/>
      <c r="AJ235" s="373"/>
      <c r="AK235" s="373"/>
      <c r="AL235" s="373"/>
      <c r="AM235" s="277"/>
    </row>
    <row r="236" spans="1:39" hidden="1" outlineLevel="1">
      <c r="A236" s="467">
        <v>99</v>
      </c>
      <c r="B236" s="278" t="str">
        <f>VLOOKUP(A236,IESO_pgm,2)</f>
        <v>Not used</v>
      </c>
      <c r="C236" s="256" t="s">
        <v>25</v>
      </c>
      <c r="D236" s="260"/>
      <c r="E236" s="260"/>
      <c r="F236" s="260"/>
      <c r="G236" s="260"/>
      <c r="H236" s="260"/>
      <c r="I236" s="260"/>
      <c r="J236" s="260"/>
      <c r="K236" s="260"/>
      <c r="L236" s="260"/>
      <c r="M236" s="260"/>
      <c r="N236" s="260">
        <f>VLOOKUP(A236,IESO_pgm,3)</f>
        <v>0</v>
      </c>
      <c r="O236" s="260"/>
      <c r="P236" s="260"/>
      <c r="Q236" s="260"/>
      <c r="R236" s="260"/>
      <c r="S236" s="260"/>
      <c r="T236" s="260"/>
      <c r="U236" s="260"/>
      <c r="V236" s="260"/>
      <c r="W236" s="260"/>
      <c r="X236" s="260"/>
      <c r="Y236" s="372"/>
      <c r="Z236" s="367"/>
      <c r="AA236" s="367"/>
      <c r="AB236" s="367"/>
      <c r="AC236" s="367"/>
      <c r="AD236" s="367"/>
      <c r="AE236" s="367"/>
      <c r="AF236" s="372"/>
      <c r="AG236" s="372"/>
      <c r="AH236" s="372"/>
      <c r="AI236" s="372"/>
      <c r="AJ236" s="372"/>
      <c r="AK236" s="372"/>
      <c r="AL236" s="372"/>
      <c r="AM236" s="261">
        <f>SUM(Y236:AL236)</f>
        <v>0</v>
      </c>
    </row>
    <row r="237" spans="1:39" hidden="1" outlineLevel="1">
      <c r="B237" s="259" t="s">
        <v>289</v>
      </c>
      <c r="C237" s="256" t="s">
        <v>163</v>
      </c>
      <c r="D237" s="260"/>
      <c r="E237" s="260"/>
      <c r="F237" s="260"/>
      <c r="G237" s="260"/>
      <c r="H237" s="260"/>
      <c r="I237" s="260"/>
      <c r="J237" s="260"/>
      <c r="K237" s="260"/>
      <c r="L237" s="260"/>
      <c r="M237" s="260"/>
      <c r="N237" s="260">
        <f>N236</f>
        <v>0</v>
      </c>
      <c r="O237" s="260"/>
      <c r="P237" s="260"/>
      <c r="Q237" s="260"/>
      <c r="R237" s="260"/>
      <c r="S237" s="260"/>
      <c r="T237" s="260"/>
      <c r="U237" s="260"/>
      <c r="V237" s="260"/>
      <c r="W237" s="260"/>
      <c r="X237" s="260"/>
      <c r="Y237" s="368">
        <f>Y236</f>
        <v>0</v>
      </c>
      <c r="Z237" s="368">
        <f t="shared" ref="Z237" si="648">Z236</f>
        <v>0</v>
      </c>
      <c r="AA237" s="368">
        <f t="shared" ref="AA237" si="649">AA236</f>
        <v>0</v>
      </c>
      <c r="AB237" s="368">
        <f t="shared" ref="AB237" si="650">AB236</f>
        <v>0</v>
      </c>
      <c r="AC237" s="368">
        <f t="shared" ref="AC237" si="651">AC236</f>
        <v>0</v>
      </c>
      <c r="AD237" s="368">
        <f t="shared" ref="AD237" si="652">AD236</f>
        <v>0</v>
      </c>
      <c r="AE237" s="368">
        <f t="shared" ref="AE237" si="653">AE236</f>
        <v>0</v>
      </c>
      <c r="AF237" s="368">
        <f t="shared" ref="AF237" si="654">AF236</f>
        <v>0</v>
      </c>
      <c r="AG237" s="368">
        <f t="shared" ref="AG237" si="655">AG236</f>
        <v>0</v>
      </c>
      <c r="AH237" s="368">
        <f t="shared" ref="AH237" si="656">AH236</f>
        <v>0</v>
      </c>
      <c r="AI237" s="368">
        <f t="shared" ref="AI237" si="657">AI236</f>
        <v>0</v>
      </c>
      <c r="AJ237" s="368">
        <f t="shared" ref="AJ237" si="658">AJ236</f>
        <v>0</v>
      </c>
      <c r="AK237" s="368">
        <f t="shared" ref="AK237" si="659">AK236</f>
        <v>0</v>
      </c>
      <c r="AL237" s="368">
        <f t="shared" ref="AL237" si="660">AL236</f>
        <v>0</v>
      </c>
      <c r="AM237" s="275"/>
    </row>
    <row r="238" spans="1:39" hidden="1" outlineLevel="1">
      <c r="B238" s="278"/>
      <c r="C238" s="276"/>
      <c r="D238" s="280"/>
      <c r="E238" s="280"/>
      <c r="F238" s="280"/>
      <c r="G238" s="280"/>
      <c r="H238" s="280"/>
      <c r="I238" s="280"/>
      <c r="J238" s="280"/>
      <c r="K238" s="280"/>
      <c r="L238" s="280"/>
      <c r="M238" s="280"/>
      <c r="N238" s="256"/>
      <c r="O238" s="280"/>
      <c r="P238" s="280"/>
      <c r="Q238" s="280"/>
      <c r="R238" s="280"/>
      <c r="S238" s="280"/>
      <c r="T238" s="280"/>
      <c r="U238" s="280"/>
      <c r="V238" s="280"/>
      <c r="W238" s="280"/>
      <c r="X238" s="280"/>
      <c r="Y238" s="373"/>
      <c r="Z238" s="374"/>
      <c r="AA238" s="373"/>
      <c r="AB238" s="373"/>
      <c r="AC238" s="373"/>
      <c r="AD238" s="373"/>
      <c r="AE238" s="373"/>
      <c r="AF238" s="373"/>
      <c r="AG238" s="373"/>
      <c r="AH238" s="373"/>
      <c r="AI238" s="373"/>
      <c r="AJ238" s="373"/>
      <c r="AK238" s="373"/>
      <c r="AL238" s="373"/>
      <c r="AM238" s="277"/>
    </row>
    <row r="239" spans="1:39" hidden="1" outlineLevel="1">
      <c r="A239" s="467">
        <v>99</v>
      </c>
      <c r="B239" s="278" t="str">
        <f>VLOOKUP(A239,IESO_pgm,2)</f>
        <v>Not used</v>
      </c>
      <c r="C239" s="256" t="s">
        <v>25</v>
      </c>
      <c r="D239" s="260"/>
      <c r="E239" s="260"/>
      <c r="F239" s="260"/>
      <c r="G239" s="260"/>
      <c r="H239" s="260"/>
      <c r="I239" s="260"/>
      <c r="J239" s="260"/>
      <c r="K239" s="260"/>
      <c r="L239" s="260"/>
      <c r="M239" s="260"/>
      <c r="N239" s="260">
        <f>VLOOKUP(A239,IESO_pgm,3)</f>
        <v>0</v>
      </c>
      <c r="O239" s="260"/>
      <c r="P239" s="260"/>
      <c r="Q239" s="260"/>
      <c r="R239" s="260"/>
      <c r="S239" s="260"/>
      <c r="T239" s="260"/>
      <c r="U239" s="260"/>
      <c r="V239" s="260"/>
      <c r="W239" s="260"/>
      <c r="X239" s="260"/>
      <c r="Y239" s="372"/>
      <c r="Z239" s="367"/>
      <c r="AA239" s="367"/>
      <c r="AB239" s="367"/>
      <c r="AC239" s="367"/>
      <c r="AD239" s="367"/>
      <c r="AE239" s="367"/>
      <c r="AF239" s="372"/>
      <c r="AG239" s="372"/>
      <c r="AH239" s="372"/>
      <c r="AI239" s="372"/>
      <c r="AJ239" s="372"/>
      <c r="AK239" s="372"/>
      <c r="AL239" s="372"/>
      <c r="AM239" s="261">
        <f>SUM(Y239:AL239)</f>
        <v>0</v>
      </c>
    </row>
    <row r="240" spans="1:39" hidden="1" outlineLevel="1">
      <c r="B240" s="259" t="s">
        <v>289</v>
      </c>
      <c r="C240" s="256" t="s">
        <v>163</v>
      </c>
      <c r="D240" s="260"/>
      <c r="E240" s="260"/>
      <c r="F240" s="260"/>
      <c r="G240" s="260"/>
      <c r="H240" s="260"/>
      <c r="I240" s="260"/>
      <c r="J240" s="260"/>
      <c r="K240" s="260"/>
      <c r="L240" s="260"/>
      <c r="M240" s="260"/>
      <c r="N240" s="260">
        <f>N239</f>
        <v>0</v>
      </c>
      <c r="O240" s="260"/>
      <c r="P240" s="260"/>
      <c r="Q240" s="260"/>
      <c r="R240" s="260"/>
      <c r="S240" s="260"/>
      <c r="T240" s="260"/>
      <c r="U240" s="260"/>
      <c r="V240" s="260"/>
      <c r="W240" s="260"/>
      <c r="X240" s="260"/>
      <c r="Y240" s="368">
        <f>Y239</f>
        <v>0</v>
      </c>
      <c r="Z240" s="368">
        <f t="shared" ref="Z240" si="661">Z239</f>
        <v>0</v>
      </c>
      <c r="AA240" s="368">
        <f t="shared" ref="AA240" si="662">AA239</f>
        <v>0</v>
      </c>
      <c r="AB240" s="368">
        <f t="shared" ref="AB240" si="663">AB239</f>
        <v>0</v>
      </c>
      <c r="AC240" s="368">
        <f t="shared" ref="AC240" si="664">AC239</f>
        <v>0</v>
      </c>
      <c r="AD240" s="368">
        <f t="shared" ref="AD240" si="665">AD239</f>
        <v>0</v>
      </c>
      <c r="AE240" s="368">
        <f t="shared" ref="AE240" si="666">AE239</f>
        <v>0</v>
      </c>
      <c r="AF240" s="368">
        <f t="shared" ref="AF240" si="667">AF239</f>
        <v>0</v>
      </c>
      <c r="AG240" s="368">
        <f t="shared" ref="AG240" si="668">AG239</f>
        <v>0</v>
      </c>
      <c r="AH240" s="368">
        <f t="shared" ref="AH240" si="669">AH239</f>
        <v>0</v>
      </c>
      <c r="AI240" s="368">
        <f t="shared" ref="AI240" si="670">AI239</f>
        <v>0</v>
      </c>
      <c r="AJ240" s="368">
        <f t="shared" ref="AJ240" si="671">AJ239</f>
        <v>0</v>
      </c>
      <c r="AK240" s="368">
        <f t="shared" ref="AK240" si="672">AK239</f>
        <v>0</v>
      </c>
      <c r="AL240" s="368">
        <f t="shared" ref="AL240" si="673">AL239</f>
        <v>0</v>
      </c>
      <c r="AM240" s="275"/>
    </row>
    <row r="241" spans="1:40" hidden="1" outlineLevel="1">
      <c r="B241" s="278"/>
      <c r="C241" s="276"/>
      <c r="D241" s="280"/>
      <c r="E241" s="280"/>
      <c r="F241" s="280"/>
      <c r="G241" s="280"/>
      <c r="H241" s="280"/>
      <c r="I241" s="280"/>
      <c r="J241" s="280"/>
      <c r="K241" s="280"/>
      <c r="L241" s="280"/>
      <c r="M241" s="280"/>
      <c r="N241" s="256"/>
      <c r="O241" s="280"/>
      <c r="P241" s="280"/>
      <c r="Q241" s="280"/>
      <c r="R241" s="280"/>
      <c r="S241" s="280"/>
      <c r="T241" s="280"/>
      <c r="U241" s="280"/>
      <c r="V241" s="280"/>
      <c r="W241" s="280"/>
      <c r="X241" s="280"/>
      <c r="Y241" s="373"/>
      <c r="Z241" s="373"/>
      <c r="AA241" s="373"/>
      <c r="AB241" s="373"/>
      <c r="AC241" s="373"/>
      <c r="AD241" s="373"/>
      <c r="AE241" s="373"/>
      <c r="AF241" s="373"/>
      <c r="AG241" s="373"/>
      <c r="AH241" s="373"/>
      <c r="AI241" s="373"/>
      <c r="AJ241" s="373"/>
      <c r="AK241" s="373"/>
      <c r="AL241" s="373"/>
      <c r="AM241" s="277"/>
    </row>
    <row r="242" spans="1:40" hidden="1" outlineLevel="1">
      <c r="A242" s="467">
        <v>99</v>
      </c>
      <c r="B242" s="278" t="str">
        <f>VLOOKUP(A242,IESO_pgm,2)</f>
        <v>Not used</v>
      </c>
      <c r="C242" s="256" t="s">
        <v>25</v>
      </c>
      <c r="D242" s="260"/>
      <c r="E242" s="260"/>
      <c r="F242" s="260"/>
      <c r="G242" s="260"/>
      <c r="H242" s="260"/>
      <c r="I242" s="260"/>
      <c r="J242" s="260"/>
      <c r="K242" s="260"/>
      <c r="L242" s="260"/>
      <c r="M242" s="260"/>
      <c r="N242" s="260">
        <f>VLOOKUP(A242,IESO_pgm,3)</f>
        <v>0</v>
      </c>
      <c r="O242" s="260"/>
      <c r="P242" s="260"/>
      <c r="Q242" s="260"/>
      <c r="R242" s="260"/>
      <c r="S242" s="260"/>
      <c r="T242" s="260"/>
      <c r="U242" s="260"/>
      <c r="V242" s="260"/>
      <c r="W242" s="260"/>
      <c r="X242" s="260"/>
      <c r="Y242" s="372"/>
      <c r="Z242" s="367"/>
      <c r="AA242" s="367"/>
      <c r="AB242" s="367"/>
      <c r="AC242" s="367"/>
      <c r="AD242" s="367"/>
      <c r="AE242" s="367"/>
      <c r="AF242" s="372"/>
      <c r="AG242" s="372"/>
      <c r="AH242" s="372"/>
      <c r="AI242" s="372"/>
      <c r="AJ242" s="372"/>
      <c r="AK242" s="372"/>
      <c r="AL242" s="372"/>
      <c r="AM242" s="261">
        <f>SUM(Y242:AL242)</f>
        <v>0</v>
      </c>
    </row>
    <row r="243" spans="1:40" hidden="1" outlineLevel="1">
      <c r="B243" s="259" t="s">
        <v>289</v>
      </c>
      <c r="C243" s="256" t="s">
        <v>163</v>
      </c>
      <c r="D243" s="260"/>
      <c r="E243" s="260"/>
      <c r="F243" s="260"/>
      <c r="G243" s="260"/>
      <c r="H243" s="260"/>
      <c r="I243" s="260"/>
      <c r="J243" s="260"/>
      <c r="K243" s="260"/>
      <c r="L243" s="260"/>
      <c r="M243" s="260"/>
      <c r="N243" s="260">
        <f>N242</f>
        <v>0</v>
      </c>
      <c r="O243" s="260"/>
      <c r="P243" s="260"/>
      <c r="Q243" s="260"/>
      <c r="R243" s="260"/>
      <c r="S243" s="260"/>
      <c r="T243" s="260"/>
      <c r="U243" s="260"/>
      <c r="V243" s="260"/>
      <c r="W243" s="260"/>
      <c r="X243" s="260"/>
      <c r="Y243" s="368">
        <f>Y242</f>
        <v>0</v>
      </c>
      <c r="Z243" s="368">
        <f t="shared" ref="Z243" si="674">Z242</f>
        <v>0</v>
      </c>
      <c r="AA243" s="368">
        <f t="shared" ref="AA243" si="675">AA242</f>
        <v>0</v>
      </c>
      <c r="AB243" s="368">
        <f t="shared" ref="AB243" si="676">AB242</f>
        <v>0</v>
      </c>
      <c r="AC243" s="368">
        <f t="shared" ref="AC243" si="677">AC242</f>
        <v>0</v>
      </c>
      <c r="AD243" s="368">
        <f t="shared" ref="AD243" si="678">AD242</f>
        <v>0</v>
      </c>
      <c r="AE243" s="368">
        <f t="shared" ref="AE243" si="679">AE242</f>
        <v>0</v>
      </c>
      <c r="AF243" s="368">
        <f t="shared" ref="AF243" si="680">AF242</f>
        <v>0</v>
      </c>
      <c r="AG243" s="368">
        <f t="shared" ref="AG243" si="681">AG242</f>
        <v>0</v>
      </c>
      <c r="AH243" s="368">
        <f t="shared" ref="AH243" si="682">AH242</f>
        <v>0</v>
      </c>
      <c r="AI243" s="368">
        <f t="shared" ref="AI243" si="683">AI242</f>
        <v>0</v>
      </c>
      <c r="AJ243" s="368">
        <f t="shared" ref="AJ243" si="684">AJ242</f>
        <v>0</v>
      </c>
      <c r="AK243" s="368">
        <f t="shared" ref="AK243" si="685">AK242</f>
        <v>0</v>
      </c>
      <c r="AL243" s="368">
        <f t="shared" ref="AL243" si="686">AL242</f>
        <v>0</v>
      </c>
      <c r="AM243" s="275"/>
    </row>
    <row r="244" spans="1:40" hidden="1" outlineLevel="1">
      <c r="B244" s="278"/>
      <c r="C244" s="276"/>
      <c r="D244" s="280"/>
      <c r="E244" s="280"/>
      <c r="F244" s="280"/>
      <c r="G244" s="280"/>
      <c r="H244" s="280"/>
      <c r="I244" s="280"/>
      <c r="J244" s="280"/>
      <c r="K244" s="280"/>
      <c r="L244" s="280"/>
      <c r="M244" s="280"/>
      <c r="N244" s="256"/>
      <c r="O244" s="280"/>
      <c r="P244" s="280"/>
      <c r="Q244" s="280"/>
      <c r="R244" s="280"/>
      <c r="S244" s="280"/>
      <c r="T244" s="280"/>
      <c r="U244" s="280"/>
      <c r="V244" s="280"/>
      <c r="W244" s="280"/>
      <c r="X244" s="280"/>
      <c r="Y244" s="373"/>
      <c r="Z244" s="374"/>
      <c r="AA244" s="373"/>
      <c r="AB244" s="373"/>
      <c r="AC244" s="373"/>
      <c r="AD244" s="373"/>
      <c r="AE244" s="373"/>
      <c r="AF244" s="373"/>
      <c r="AG244" s="373"/>
      <c r="AH244" s="373"/>
      <c r="AI244" s="373"/>
      <c r="AJ244" s="373"/>
      <c r="AK244" s="373"/>
      <c r="AL244" s="373"/>
      <c r="AM244" s="277"/>
    </row>
    <row r="245" spans="1:40" hidden="1" outlineLevel="1">
      <c r="A245" s="467">
        <v>99</v>
      </c>
      <c r="B245" s="278" t="str">
        <f>VLOOKUP(A245,IESO_pgm,2)</f>
        <v>Not used</v>
      </c>
      <c r="C245" s="256" t="s">
        <v>25</v>
      </c>
      <c r="D245" s="260"/>
      <c r="E245" s="260"/>
      <c r="F245" s="260"/>
      <c r="G245" s="260"/>
      <c r="H245" s="260"/>
      <c r="I245" s="260"/>
      <c r="J245" s="260"/>
      <c r="K245" s="260"/>
      <c r="L245" s="260"/>
      <c r="M245" s="260"/>
      <c r="N245" s="260">
        <f>VLOOKUP(A245,IESO_pgm,3)</f>
        <v>0</v>
      </c>
      <c r="O245" s="260"/>
      <c r="P245" s="260"/>
      <c r="Q245" s="260"/>
      <c r="R245" s="260"/>
      <c r="S245" s="260"/>
      <c r="T245" s="260"/>
      <c r="U245" s="260"/>
      <c r="V245" s="260"/>
      <c r="W245" s="260"/>
      <c r="X245" s="260"/>
      <c r="Y245" s="383"/>
      <c r="Z245" s="367"/>
      <c r="AA245" s="367"/>
      <c r="AB245" s="367"/>
      <c r="AC245" s="367"/>
      <c r="AD245" s="367"/>
      <c r="AE245" s="367"/>
      <c r="AF245" s="372"/>
      <c r="AG245" s="372"/>
      <c r="AH245" s="372"/>
      <c r="AI245" s="372"/>
      <c r="AJ245" s="372"/>
      <c r="AK245" s="372"/>
      <c r="AL245" s="372"/>
      <c r="AM245" s="261">
        <f>SUM(Y245:AL245)</f>
        <v>0</v>
      </c>
    </row>
    <row r="246" spans="1:40" hidden="1" outlineLevel="1">
      <c r="B246" s="259" t="s">
        <v>289</v>
      </c>
      <c r="C246" s="256" t="s">
        <v>163</v>
      </c>
      <c r="D246" s="260"/>
      <c r="E246" s="260"/>
      <c r="F246" s="260"/>
      <c r="G246" s="260"/>
      <c r="H246" s="260"/>
      <c r="I246" s="260"/>
      <c r="J246" s="260"/>
      <c r="K246" s="260"/>
      <c r="L246" s="260"/>
      <c r="M246" s="260"/>
      <c r="N246" s="260">
        <f>N245</f>
        <v>0</v>
      </c>
      <c r="O246" s="260"/>
      <c r="P246" s="260"/>
      <c r="Q246" s="260"/>
      <c r="R246" s="260"/>
      <c r="S246" s="260"/>
      <c r="T246" s="260"/>
      <c r="U246" s="260"/>
      <c r="V246" s="260"/>
      <c r="W246" s="260"/>
      <c r="X246" s="260"/>
      <c r="Y246" s="368">
        <f>Y245</f>
        <v>0</v>
      </c>
      <c r="Z246" s="368">
        <f t="shared" ref="Z246" si="687">Z245</f>
        <v>0</v>
      </c>
      <c r="AA246" s="368">
        <f t="shared" ref="AA246" si="688">AA245</f>
        <v>0</v>
      </c>
      <c r="AB246" s="368">
        <f t="shared" ref="AB246" si="689">AB245</f>
        <v>0</v>
      </c>
      <c r="AC246" s="368">
        <f t="shared" ref="AC246" si="690">AC245</f>
        <v>0</v>
      </c>
      <c r="AD246" s="368">
        <f t="shared" ref="AD246" si="691">AD245</f>
        <v>0</v>
      </c>
      <c r="AE246" s="368">
        <f t="shared" ref="AE246" si="692">AE245</f>
        <v>0</v>
      </c>
      <c r="AF246" s="368">
        <f t="shared" ref="AF246" si="693">AF245</f>
        <v>0</v>
      </c>
      <c r="AG246" s="368">
        <f t="shared" ref="AG246" si="694">AG245</f>
        <v>0</v>
      </c>
      <c r="AH246" s="368">
        <f t="shared" ref="AH246" si="695">AH245</f>
        <v>0</v>
      </c>
      <c r="AI246" s="368">
        <f t="shared" ref="AI246" si="696">AI245</f>
        <v>0</v>
      </c>
      <c r="AJ246" s="368">
        <f t="shared" ref="AJ246" si="697">AJ245</f>
        <v>0</v>
      </c>
      <c r="AK246" s="368">
        <f t="shared" ref="AK246" si="698">AK245</f>
        <v>0</v>
      </c>
      <c r="AL246" s="368">
        <f t="shared" ref="AL246" si="699">AL245</f>
        <v>0</v>
      </c>
      <c r="AM246" s="262"/>
    </row>
    <row r="247" spans="1:40" hidden="1" outlineLevel="1">
      <c r="B247" s="259"/>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369"/>
      <c r="Z247" s="378"/>
      <c r="AA247" s="378"/>
      <c r="AB247" s="378"/>
      <c r="AC247" s="378"/>
      <c r="AD247" s="378"/>
      <c r="AE247" s="378"/>
      <c r="AF247" s="378"/>
      <c r="AG247" s="378"/>
      <c r="AH247" s="378"/>
      <c r="AI247" s="378"/>
      <c r="AJ247" s="378"/>
      <c r="AK247" s="378"/>
      <c r="AL247" s="378"/>
      <c r="AM247" s="271"/>
    </row>
    <row r="248" spans="1:40" hidden="1" outlineLevel="1">
      <c r="A248" s="467">
        <v>99</v>
      </c>
      <c r="B248" s="278" t="str">
        <f>VLOOKUP(A248,IESO_pgm,2)</f>
        <v>Not used</v>
      </c>
      <c r="C248" s="256" t="s">
        <v>25</v>
      </c>
      <c r="D248" s="260"/>
      <c r="E248" s="260"/>
      <c r="F248" s="260"/>
      <c r="G248" s="260"/>
      <c r="H248" s="260"/>
      <c r="I248" s="260"/>
      <c r="J248" s="260"/>
      <c r="K248" s="260"/>
      <c r="L248" s="260"/>
      <c r="M248" s="260"/>
      <c r="N248" s="260">
        <f>VLOOKUP(A248,IESO_pgm,3)</f>
        <v>0</v>
      </c>
      <c r="O248" s="260"/>
      <c r="P248" s="260"/>
      <c r="Q248" s="260"/>
      <c r="R248" s="260"/>
      <c r="S248" s="260"/>
      <c r="T248" s="260"/>
      <c r="U248" s="260"/>
      <c r="V248" s="260"/>
      <c r="W248" s="260"/>
      <c r="X248" s="260"/>
      <c r="Y248" s="367"/>
      <c r="Z248" s="367"/>
      <c r="AA248" s="367"/>
      <c r="AB248" s="367"/>
      <c r="AC248" s="367"/>
      <c r="AD248" s="367"/>
      <c r="AE248" s="367"/>
      <c r="AF248" s="372"/>
      <c r="AG248" s="372"/>
      <c r="AH248" s="372"/>
      <c r="AI248" s="372"/>
      <c r="AJ248" s="372"/>
      <c r="AK248" s="372"/>
      <c r="AL248" s="372"/>
      <c r="AM248" s="261">
        <f>SUM(Y248:AL248)</f>
        <v>0</v>
      </c>
    </row>
    <row r="249" spans="1:40" hidden="1" outlineLevel="1">
      <c r="B249" s="259" t="s">
        <v>289</v>
      </c>
      <c r="C249" s="256" t="s">
        <v>163</v>
      </c>
      <c r="D249" s="260"/>
      <c r="E249" s="260"/>
      <c r="F249" s="260"/>
      <c r="G249" s="260"/>
      <c r="H249" s="260"/>
      <c r="I249" s="260"/>
      <c r="J249" s="260"/>
      <c r="K249" s="260"/>
      <c r="L249" s="260"/>
      <c r="M249" s="260"/>
      <c r="N249" s="260">
        <f>N248</f>
        <v>0</v>
      </c>
      <c r="O249" s="260"/>
      <c r="P249" s="260"/>
      <c r="Q249" s="260"/>
      <c r="R249" s="260"/>
      <c r="S249" s="260"/>
      <c r="T249" s="260"/>
      <c r="U249" s="260"/>
      <c r="V249" s="260"/>
      <c r="W249" s="260"/>
      <c r="X249" s="260"/>
      <c r="Y249" s="368">
        <f>Y248</f>
        <v>0</v>
      </c>
      <c r="Z249" s="368">
        <f t="shared" ref="Z249" si="700">Z248</f>
        <v>0</v>
      </c>
      <c r="AA249" s="368">
        <f t="shared" ref="AA249" si="701">AA248</f>
        <v>0</v>
      </c>
      <c r="AB249" s="368">
        <f t="shared" ref="AB249" si="702">AB248</f>
        <v>0</v>
      </c>
      <c r="AC249" s="368">
        <f t="shared" ref="AC249" si="703">AC248</f>
        <v>0</v>
      </c>
      <c r="AD249" s="368">
        <f t="shared" ref="AD249" si="704">AD248</f>
        <v>0</v>
      </c>
      <c r="AE249" s="368">
        <f t="shared" ref="AE249" si="705">AE248</f>
        <v>0</v>
      </c>
      <c r="AF249" s="368">
        <f t="shared" ref="AF249" si="706">AF248</f>
        <v>0</v>
      </c>
      <c r="AG249" s="368">
        <f t="shared" ref="AG249" si="707">AG248</f>
        <v>0</v>
      </c>
      <c r="AH249" s="368">
        <f t="shared" ref="AH249" si="708">AH248</f>
        <v>0</v>
      </c>
      <c r="AI249" s="368">
        <f t="shared" ref="AI249" si="709">AI248</f>
        <v>0</v>
      </c>
      <c r="AJ249" s="368">
        <f t="shared" ref="AJ249" si="710">AJ248</f>
        <v>0</v>
      </c>
      <c r="AK249" s="368">
        <f t="shared" ref="AK249" si="711">AK248</f>
        <v>0</v>
      </c>
      <c r="AL249" s="368">
        <f t="shared" ref="AL249" si="712">AL248</f>
        <v>0</v>
      </c>
      <c r="AM249" s="262"/>
    </row>
    <row r="250" spans="1:40" hidden="1" outlineLevel="1">
      <c r="B250" s="274"/>
      <c r="C250" s="276"/>
      <c r="D250" s="256"/>
      <c r="E250" s="256"/>
      <c r="F250" s="256"/>
      <c r="G250" s="256"/>
      <c r="H250" s="256"/>
      <c r="I250" s="256"/>
      <c r="J250" s="256"/>
      <c r="K250" s="256"/>
      <c r="L250" s="256"/>
      <c r="M250" s="256"/>
      <c r="N250" s="256"/>
      <c r="O250" s="256"/>
      <c r="P250" s="256"/>
      <c r="Q250" s="256"/>
      <c r="R250" s="256"/>
      <c r="S250" s="256"/>
      <c r="T250" s="256"/>
      <c r="U250" s="256"/>
      <c r="V250" s="256"/>
      <c r="W250" s="256"/>
      <c r="X250" s="256"/>
      <c r="Y250" s="379"/>
      <c r="Z250" s="379"/>
      <c r="AA250" s="369"/>
      <c r="AB250" s="369"/>
      <c r="AC250" s="369"/>
      <c r="AD250" s="369"/>
      <c r="AE250" s="369"/>
      <c r="AF250" s="369"/>
      <c r="AG250" s="369"/>
      <c r="AH250" s="369"/>
      <c r="AI250" s="369"/>
      <c r="AJ250" s="369"/>
      <c r="AK250" s="369"/>
      <c r="AL250" s="369"/>
      <c r="AM250" s="271"/>
    </row>
    <row r="251" spans="1:40" hidden="1" outlineLevel="1">
      <c r="A251" s="467">
        <v>99</v>
      </c>
      <c r="B251" s="278" t="str">
        <f>VLOOKUP(A251,IESO_pgm,2)</f>
        <v>Not used</v>
      </c>
      <c r="C251" s="256" t="s">
        <v>25</v>
      </c>
      <c r="D251" s="260"/>
      <c r="E251" s="260"/>
      <c r="F251" s="260"/>
      <c r="G251" s="260"/>
      <c r="H251" s="260"/>
      <c r="I251" s="260"/>
      <c r="J251" s="260"/>
      <c r="K251" s="260"/>
      <c r="L251" s="260"/>
      <c r="M251" s="260"/>
      <c r="N251" s="260">
        <f>VLOOKUP(A251,IESO_pgm,3)</f>
        <v>0</v>
      </c>
      <c r="O251" s="260"/>
      <c r="P251" s="260"/>
      <c r="Q251" s="260"/>
      <c r="R251" s="260"/>
      <c r="S251" s="260"/>
      <c r="T251" s="260"/>
      <c r="U251" s="260"/>
      <c r="V251" s="260"/>
      <c r="W251" s="260"/>
      <c r="X251" s="260"/>
      <c r="Y251" s="367"/>
      <c r="Z251" s="367"/>
      <c r="AA251" s="367"/>
      <c r="AB251" s="367"/>
      <c r="AC251" s="367"/>
      <c r="AD251" s="367"/>
      <c r="AE251" s="367"/>
      <c r="AF251" s="372"/>
      <c r="AG251" s="372"/>
      <c r="AH251" s="372"/>
      <c r="AI251" s="372"/>
      <c r="AJ251" s="372"/>
      <c r="AK251" s="372"/>
      <c r="AL251" s="372"/>
      <c r="AM251" s="261">
        <f>SUM(Y251:AL251)</f>
        <v>0</v>
      </c>
    </row>
    <row r="252" spans="1:40" hidden="1" outlineLevel="1">
      <c r="B252" s="259" t="s">
        <v>289</v>
      </c>
      <c r="C252" s="256" t="s">
        <v>163</v>
      </c>
      <c r="D252" s="260"/>
      <c r="E252" s="260"/>
      <c r="F252" s="260"/>
      <c r="G252" s="260"/>
      <c r="H252" s="260"/>
      <c r="I252" s="260"/>
      <c r="J252" s="260"/>
      <c r="K252" s="260"/>
      <c r="L252" s="260"/>
      <c r="M252" s="260"/>
      <c r="N252" s="260">
        <f>N251</f>
        <v>0</v>
      </c>
      <c r="O252" s="260"/>
      <c r="P252" s="260"/>
      <c r="Q252" s="260"/>
      <c r="R252" s="260"/>
      <c r="S252" s="260"/>
      <c r="T252" s="260"/>
      <c r="U252" s="260"/>
      <c r="V252" s="260"/>
      <c r="W252" s="260"/>
      <c r="X252" s="260"/>
      <c r="Y252" s="368">
        <f>Y251</f>
        <v>0</v>
      </c>
      <c r="Z252" s="368">
        <f t="shared" ref="Z252" si="713">Z251</f>
        <v>0</v>
      </c>
      <c r="AA252" s="368">
        <f t="shared" ref="AA252" si="714">AA251</f>
        <v>0</v>
      </c>
      <c r="AB252" s="368">
        <f t="shared" ref="AB252" si="715">AB251</f>
        <v>0</v>
      </c>
      <c r="AC252" s="368">
        <f t="shared" ref="AC252" si="716">AC251</f>
        <v>0</v>
      </c>
      <c r="AD252" s="368">
        <f t="shared" ref="AD252" si="717">AD251</f>
        <v>0</v>
      </c>
      <c r="AE252" s="368">
        <f t="shared" ref="AE252" si="718">AE251</f>
        <v>0</v>
      </c>
      <c r="AF252" s="368">
        <f t="shared" ref="AF252" si="719">AF251</f>
        <v>0</v>
      </c>
      <c r="AG252" s="368">
        <f t="shared" ref="AG252" si="720">AG251</f>
        <v>0</v>
      </c>
      <c r="AH252" s="368">
        <f t="shared" ref="AH252" si="721">AH251</f>
        <v>0</v>
      </c>
      <c r="AI252" s="368">
        <f t="shared" ref="AI252" si="722">AI251</f>
        <v>0</v>
      </c>
      <c r="AJ252" s="368">
        <f t="shared" ref="AJ252" si="723">AJ251</f>
        <v>0</v>
      </c>
      <c r="AK252" s="368">
        <f t="shared" ref="AK252" si="724">AK251</f>
        <v>0</v>
      </c>
      <c r="AL252" s="368">
        <f t="shared" ref="AL252" si="725">AL251</f>
        <v>0</v>
      </c>
      <c r="AM252" s="271"/>
    </row>
    <row r="253" spans="1:40" hidden="1" outlineLevel="1">
      <c r="B253" s="278"/>
      <c r="C253" s="27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369"/>
      <c r="Z253" s="369"/>
      <c r="AA253" s="369"/>
      <c r="AB253" s="369"/>
      <c r="AC253" s="369"/>
      <c r="AD253" s="369"/>
      <c r="AE253" s="369"/>
      <c r="AF253" s="369"/>
      <c r="AG253" s="369"/>
      <c r="AH253" s="369"/>
      <c r="AI253" s="369"/>
      <c r="AJ253" s="369"/>
      <c r="AK253" s="369"/>
      <c r="AL253" s="369"/>
      <c r="AM253" s="271"/>
    </row>
    <row r="254" spans="1:40" hidden="1" outlineLevel="1">
      <c r="A254" s="467">
        <v>99</v>
      </c>
      <c r="B254" s="278" t="str">
        <f>VLOOKUP(A254,IESO_pgm,2)</f>
        <v>Not used</v>
      </c>
      <c r="C254" s="256" t="s">
        <v>25</v>
      </c>
      <c r="D254" s="260"/>
      <c r="E254" s="260"/>
      <c r="F254" s="260"/>
      <c r="G254" s="260"/>
      <c r="H254" s="260"/>
      <c r="I254" s="260"/>
      <c r="J254" s="260"/>
      <c r="K254" s="260"/>
      <c r="L254" s="260"/>
      <c r="M254" s="260"/>
      <c r="N254" s="260">
        <f>VLOOKUP(A254,IESO_pgm,3)</f>
        <v>0</v>
      </c>
      <c r="O254" s="260"/>
      <c r="P254" s="260"/>
      <c r="Q254" s="260"/>
      <c r="R254" s="260"/>
      <c r="S254" s="260"/>
      <c r="T254" s="260"/>
      <c r="U254" s="260"/>
      <c r="V254" s="260"/>
      <c r="W254" s="260"/>
      <c r="X254" s="260"/>
      <c r="Y254" s="367"/>
      <c r="Z254" s="367"/>
      <c r="AA254" s="367"/>
      <c r="AB254" s="367"/>
      <c r="AC254" s="367"/>
      <c r="AD254" s="367"/>
      <c r="AE254" s="367"/>
      <c r="AF254" s="367"/>
      <c r="AG254" s="367"/>
      <c r="AH254" s="367"/>
      <c r="AI254" s="367"/>
      <c r="AJ254" s="367"/>
      <c r="AK254" s="367"/>
      <c r="AL254" s="367"/>
      <c r="AM254" s="261">
        <f>SUM(Y254:AL254)</f>
        <v>0</v>
      </c>
    </row>
    <row r="255" spans="1:40" hidden="1" outlineLevel="1">
      <c r="B255" s="259" t="s">
        <v>289</v>
      </c>
      <c r="C255" s="256" t="s">
        <v>163</v>
      </c>
      <c r="D255" s="260"/>
      <c r="E255" s="260"/>
      <c r="F255" s="260"/>
      <c r="G255" s="260"/>
      <c r="H255" s="260"/>
      <c r="I255" s="260"/>
      <c r="J255" s="260"/>
      <c r="K255" s="260"/>
      <c r="L255" s="260"/>
      <c r="M255" s="260"/>
      <c r="N255" s="260">
        <f>N254</f>
        <v>0</v>
      </c>
      <c r="O255" s="260"/>
      <c r="P255" s="260"/>
      <c r="Q255" s="260"/>
      <c r="R255" s="260"/>
      <c r="S255" s="260"/>
      <c r="T255" s="260"/>
      <c r="U255" s="260"/>
      <c r="V255" s="260"/>
      <c r="W255" s="260"/>
      <c r="X255" s="260"/>
      <c r="Y255" s="368">
        <f>Y254</f>
        <v>0</v>
      </c>
      <c r="Z255" s="368">
        <f t="shared" ref="Z255" si="726">Z254</f>
        <v>0</v>
      </c>
      <c r="AA255" s="368">
        <f t="shared" ref="AA255" si="727">AA254</f>
        <v>0</v>
      </c>
      <c r="AB255" s="368">
        <f t="shared" ref="AB255" si="728">AB254</f>
        <v>0</v>
      </c>
      <c r="AC255" s="368">
        <f t="shared" ref="AC255" si="729">AC254</f>
        <v>0</v>
      </c>
      <c r="AD255" s="368">
        <f t="shared" ref="AD255" si="730">AD254</f>
        <v>0</v>
      </c>
      <c r="AE255" s="368">
        <f t="shared" ref="AE255" si="731">AE254</f>
        <v>0</v>
      </c>
      <c r="AF255" s="368">
        <f t="shared" ref="AF255" si="732">AF254</f>
        <v>0</v>
      </c>
      <c r="AG255" s="368">
        <f t="shared" ref="AG255" si="733">AG254</f>
        <v>0</v>
      </c>
      <c r="AH255" s="368">
        <f t="shared" ref="AH255" si="734">AH254</f>
        <v>0</v>
      </c>
      <c r="AI255" s="368">
        <f t="shared" ref="AI255" si="735">AI254</f>
        <v>0</v>
      </c>
      <c r="AJ255" s="368">
        <f t="shared" ref="AJ255" si="736">AJ254</f>
        <v>0</v>
      </c>
      <c r="AK255" s="368">
        <f t="shared" ref="AK255" si="737">AK254</f>
        <v>0</v>
      </c>
      <c r="AL255" s="368">
        <f t="shared" ref="AL255" si="738">AL254</f>
        <v>0</v>
      </c>
      <c r="AM255" s="262"/>
    </row>
    <row r="256" spans="1:40" hidden="1" outlineLevel="1">
      <c r="B256" s="278"/>
      <c r="C256" s="276"/>
      <c r="D256" s="280"/>
      <c r="E256" s="280"/>
      <c r="F256" s="280"/>
      <c r="G256" s="280"/>
      <c r="H256" s="280"/>
      <c r="I256" s="280"/>
      <c r="J256" s="280"/>
      <c r="K256" s="280"/>
      <c r="L256" s="280"/>
      <c r="M256" s="280"/>
      <c r="N256" s="256"/>
      <c r="O256" s="256"/>
      <c r="P256" s="256"/>
      <c r="Q256" s="256"/>
      <c r="R256" s="256"/>
      <c r="S256" s="256"/>
      <c r="T256" s="256"/>
      <c r="U256" s="256"/>
      <c r="V256" s="256"/>
      <c r="W256" s="256"/>
      <c r="X256" s="256"/>
      <c r="Y256" s="369"/>
      <c r="Z256" s="369"/>
      <c r="AA256" s="369"/>
      <c r="AB256" s="369"/>
      <c r="AC256" s="369"/>
      <c r="AD256" s="369"/>
      <c r="AE256" s="369"/>
      <c r="AF256" s="369"/>
      <c r="AG256" s="369"/>
      <c r="AH256" s="369"/>
      <c r="AI256" s="369"/>
      <c r="AJ256" s="369"/>
      <c r="AK256" s="369"/>
      <c r="AL256" s="369"/>
      <c r="AM256" s="266"/>
      <c r="AN256" s="552"/>
    </row>
    <row r="257" spans="1:39" hidden="1" outlineLevel="1">
      <c r="A257" s="467">
        <v>99</v>
      </c>
      <c r="B257" s="278" t="str">
        <f>VLOOKUP(A257,IESO_pgm,2)</f>
        <v>Not used</v>
      </c>
      <c r="C257" s="256" t="s">
        <v>25</v>
      </c>
      <c r="D257" s="260"/>
      <c r="E257" s="260"/>
      <c r="F257" s="260"/>
      <c r="G257" s="260"/>
      <c r="H257" s="260"/>
      <c r="I257" s="260"/>
      <c r="J257" s="260"/>
      <c r="K257" s="260"/>
      <c r="L257" s="260"/>
      <c r="M257" s="260"/>
      <c r="N257" s="260">
        <f>VLOOKUP(A257,IESO_pgm,3)</f>
        <v>0</v>
      </c>
      <c r="O257" s="260"/>
      <c r="P257" s="260"/>
      <c r="Q257" s="260"/>
      <c r="R257" s="260"/>
      <c r="S257" s="260"/>
      <c r="T257" s="260"/>
      <c r="U257" s="260"/>
      <c r="V257" s="260"/>
      <c r="W257" s="260"/>
      <c r="X257" s="260"/>
      <c r="Y257" s="367"/>
      <c r="Z257" s="367"/>
      <c r="AA257" s="367"/>
      <c r="AB257" s="367"/>
      <c r="AC257" s="367"/>
      <c r="AD257" s="367"/>
      <c r="AE257" s="367"/>
      <c r="AF257" s="367"/>
      <c r="AG257" s="367"/>
      <c r="AH257" s="367"/>
      <c r="AI257" s="367"/>
      <c r="AJ257" s="367"/>
      <c r="AK257" s="367"/>
      <c r="AL257" s="367"/>
      <c r="AM257" s="261">
        <f>SUM(Y257:AL257)</f>
        <v>0</v>
      </c>
    </row>
    <row r="258" spans="1:39" hidden="1" outlineLevel="1">
      <c r="B258" s="259" t="s">
        <v>289</v>
      </c>
      <c r="C258" s="256" t="s">
        <v>163</v>
      </c>
      <c r="D258" s="260"/>
      <c r="E258" s="260"/>
      <c r="F258" s="260"/>
      <c r="G258" s="260"/>
      <c r="H258" s="260"/>
      <c r="I258" s="260"/>
      <c r="J258" s="260"/>
      <c r="K258" s="260"/>
      <c r="L258" s="260"/>
      <c r="M258" s="260"/>
      <c r="N258" s="260">
        <f>N257</f>
        <v>0</v>
      </c>
      <c r="O258" s="260"/>
      <c r="P258" s="260"/>
      <c r="Q258" s="260"/>
      <c r="R258" s="260"/>
      <c r="S258" s="260"/>
      <c r="T258" s="260"/>
      <c r="U258" s="260"/>
      <c r="V258" s="260"/>
      <c r="W258" s="260"/>
      <c r="X258" s="260"/>
      <c r="Y258" s="368">
        <f>Y257</f>
        <v>0</v>
      </c>
      <c r="Z258" s="368">
        <f t="shared" ref="Z258:AL258" si="739">Z257</f>
        <v>0</v>
      </c>
      <c r="AA258" s="368">
        <f t="shared" si="739"/>
        <v>0</v>
      </c>
      <c r="AB258" s="368">
        <f t="shared" si="739"/>
        <v>0</v>
      </c>
      <c r="AC258" s="368">
        <f t="shared" si="739"/>
        <v>0</v>
      </c>
      <c r="AD258" s="368">
        <f t="shared" si="739"/>
        <v>0</v>
      </c>
      <c r="AE258" s="368">
        <f t="shared" si="739"/>
        <v>0</v>
      </c>
      <c r="AF258" s="368">
        <f t="shared" si="739"/>
        <v>0</v>
      </c>
      <c r="AG258" s="368">
        <f t="shared" si="739"/>
        <v>0</v>
      </c>
      <c r="AH258" s="368">
        <f t="shared" si="739"/>
        <v>0</v>
      </c>
      <c r="AI258" s="368">
        <f t="shared" si="739"/>
        <v>0</v>
      </c>
      <c r="AJ258" s="368">
        <f t="shared" si="739"/>
        <v>0</v>
      </c>
      <c r="AK258" s="368">
        <f t="shared" si="739"/>
        <v>0</v>
      </c>
      <c r="AL258" s="368">
        <f t="shared" si="739"/>
        <v>0</v>
      </c>
      <c r="AM258" s="262"/>
    </row>
    <row r="259" spans="1:39" hidden="1" outlineLevel="1">
      <c r="B259" s="278"/>
      <c r="C259" s="276"/>
      <c r="D259" s="280"/>
      <c r="E259" s="280"/>
      <c r="F259" s="280"/>
      <c r="G259" s="280"/>
      <c r="H259" s="280"/>
      <c r="I259" s="280"/>
      <c r="J259" s="280"/>
      <c r="K259" s="280"/>
      <c r="L259" s="280"/>
      <c r="M259" s="280"/>
      <c r="N259" s="256"/>
      <c r="O259" s="256"/>
      <c r="P259" s="256"/>
      <c r="Q259" s="256"/>
      <c r="R259" s="256"/>
      <c r="S259" s="256"/>
      <c r="T259" s="256"/>
      <c r="U259" s="256"/>
      <c r="V259" s="256"/>
      <c r="W259" s="256"/>
      <c r="X259" s="256"/>
      <c r="Y259" s="369"/>
      <c r="Z259" s="369"/>
      <c r="AA259" s="369"/>
      <c r="AB259" s="369"/>
      <c r="AC259" s="369"/>
      <c r="AD259" s="369"/>
      <c r="AE259" s="369"/>
      <c r="AF259" s="369"/>
      <c r="AG259" s="369"/>
      <c r="AH259" s="369"/>
      <c r="AI259" s="369"/>
      <c r="AJ259" s="369"/>
      <c r="AK259" s="369"/>
      <c r="AL259" s="369"/>
      <c r="AM259" s="271"/>
    </row>
    <row r="260" spans="1:39" s="248" customFormat="1" hidden="1" outlineLevel="1">
      <c r="A260" s="467">
        <v>99</v>
      </c>
      <c r="B260" s="278" t="str">
        <f>VLOOKUP(A260,IESO_pgm,2)</f>
        <v>Not used</v>
      </c>
      <c r="C260" s="256" t="s">
        <v>25</v>
      </c>
      <c r="D260" s="260"/>
      <c r="E260" s="260"/>
      <c r="F260" s="260"/>
      <c r="G260" s="260"/>
      <c r="H260" s="260"/>
      <c r="I260" s="260"/>
      <c r="J260" s="260"/>
      <c r="K260" s="260"/>
      <c r="L260" s="260"/>
      <c r="M260" s="260"/>
      <c r="N260" s="260">
        <f>VLOOKUP(A260,IESO_pgm,3)</f>
        <v>0</v>
      </c>
      <c r="O260" s="260"/>
      <c r="P260" s="260"/>
      <c r="Q260" s="260"/>
      <c r="R260" s="260"/>
      <c r="S260" s="260"/>
      <c r="T260" s="260"/>
      <c r="U260" s="260"/>
      <c r="V260" s="260"/>
      <c r="W260" s="260"/>
      <c r="X260" s="260"/>
      <c r="Y260" s="367"/>
      <c r="Z260" s="367"/>
      <c r="AA260" s="367"/>
      <c r="AB260" s="367"/>
      <c r="AC260" s="367"/>
      <c r="AD260" s="367"/>
      <c r="AE260" s="367"/>
      <c r="AF260" s="367"/>
      <c r="AG260" s="367"/>
      <c r="AH260" s="367"/>
      <c r="AI260" s="367"/>
      <c r="AJ260" s="367"/>
      <c r="AK260" s="367"/>
      <c r="AL260" s="367"/>
      <c r="AM260" s="261">
        <f>SUM(Y260:AL260)</f>
        <v>0</v>
      </c>
    </row>
    <row r="261" spans="1:39" s="248" customFormat="1" hidden="1" outlineLevel="1">
      <c r="A261" s="467"/>
      <c r="B261" s="259" t="s">
        <v>289</v>
      </c>
      <c r="C261" s="256" t="s">
        <v>163</v>
      </c>
      <c r="D261" s="260"/>
      <c r="E261" s="260"/>
      <c r="F261" s="260"/>
      <c r="G261" s="260"/>
      <c r="H261" s="260"/>
      <c r="I261" s="260"/>
      <c r="J261" s="260"/>
      <c r="K261" s="260"/>
      <c r="L261" s="260"/>
      <c r="M261" s="260"/>
      <c r="N261" s="260">
        <f>N260</f>
        <v>0</v>
      </c>
      <c r="O261" s="260"/>
      <c r="P261" s="260"/>
      <c r="Q261" s="260"/>
      <c r="R261" s="260"/>
      <c r="S261" s="260"/>
      <c r="T261" s="260"/>
      <c r="U261" s="260"/>
      <c r="V261" s="260"/>
      <c r="W261" s="260"/>
      <c r="X261" s="260"/>
      <c r="Y261" s="368">
        <f>Y260</f>
        <v>0</v>
      </c>
      <c r="Z261" s="368">
        <f t="shared" ref="Z261:AL261" si="740">Z260</f>
        <v>0</v>
      </c>
      <c r="AA261" s="368">
        <f t="shared" si="740"/>
        <v>0</v>
      </c>
      <c r="AB261" s="368">
        <f t="shared" si="740"/>
        <v>0</v>
      </c>
      <c r="AC261" s="368">
        <f t="shared" si="740"/>
        <v>0</v>
      </c>
      <c r="AD261" s="368">
        <f t="shared" si="740"/>
        <v>0</v>
      </c>
      <c r="AE261" s="368">
        <f t="shared" si="740"/>
        <v>0</v>
      </c>
      <c r="AF261" s="368">
        <f t="shared" si="740"/>
        <v>0</v>
      </c>
      <c r="AG261" s="368">
        <f t="shared" si="740"/>
        <v>0</v>
      </c>
      <c r="AH261" s="368">
        <f t="shared" si="740"/>
        <v>0</v>
      </c>
      <c r="AI261" s="368">
        <f t="shared" si="740"/>
        <v>0</v>
      </c>
      <c r="AJ261" s="368">
        <f t="shared" si="740"/>
        <v>0</v>
      </c>
      <c r="AK261" s="368">
        <f t="shared" si="740"/>
        <v>0</v>
      </c>
      <c r="AL261" s="368">
        <f t="shared" si="740"/>
        <v>0</v>
      </c>
      <c r="AM261" s="262"/>
    </row>
    <row r="262" spans="1:39" s="248" customFormat="1" hidden="1" outlineLevel="1">
      <c r="A262" s="467"/>
      <c r="B262" s="288"/>
      <c r="C262" s="256"/>
      <c r="D262" s="256"/>
      <c r="E262" s="256"/>
      <c r="F262" s="256"/>
      <c r="G262" s="256"/>
      <c r="H262" s="256"/>
      <c r="I262" s="256"/>
      <c r="J262" s="256"/>
      <c r="K262" s="256"/>
      <c r="L262" s="256"/>
      <c r="M262" s="256"/>
      <c r="N262" s="256"/>
      <c r="O262" s="256"/>
      <c r="P262" s="256"/>
      <c r="Q262" s="256"/>
      <c r="R262" s="256"/>
      <c r="S262" s="256"/>
      <c r="T262" s="256"/>
      <c r="U262" s="256"/>
      <c r="V262" s="256"/>
      <c r="W262" s="256"/>
      <c r="X262" s="256"/>
      <c r="Y262" s="369"/>
      <c r="Z262" s="369"/>
      <c r="AA262" s="369"/>
      <c r="AB262" s="369"/>
      <c r="AC262" s="369"/>
      <c r="AD262" s="369"/>
      <c r="AE262" s="373"/>
      <c r="AF262" s="373"/>
      <c r="AG262" s="373"/>
      <c r="AH262" s="373"/>
      <c r="AI262" s="373"/>
      <c r="AJ262" s="373"/>
      <c r="AK262" s="373"/>
      <c r="AL262" s="373"/>
      <c r="AM262" s="277"/>
    </row>
    <row r="263" spans="1:39" hidden="1" outlineLevel="1">
      <c r="A263" s="467">
        <v>99</v>
      </c>
      <c r="B263" s="278" t="str">
        <f>VLOOKUP(A263,IESO_pgm,2)</f>
        <v>Not used</v>
      </c>
      <c r="C263" s="256" t="s">
        <v>25</v>
      </c>
      <c r="D263" s="260"/>
      <c r="E263" s="260"/>
      <c r="F263" s="260"/>
      <c r="G263" s="260"/>
      <c r="H263" s="260"/>
      <c r="I263" s="260"/>
      <c r="J263" s="260"/>
      <c r="K263" s="260"/>
      <c r="L263" s="260"/>
      <c r="M263" s="260"/>
      <c r="N263" s="260">
        <f>VLOOKUP(A263,IESO_pgm,3)</f>
        <v>0</v>
      </c>
      <c r="O263" s="260"/>
      <c r="P263" s="260"/>
      <c r="Q263" s="260"/>
      <c r="R263" s="260"/>
      <c r="S263" s="260"/>
      <c r="T263" s="260"/>
      <c r="U263" s="260"/>
      <c r="V263" s="260"/>
      <c r="W263" s="260"/>
      <c r="X263" s="260"/>
      <c r="Y263" s="383"/>
      <c r="Z263" s="367"/>
      <c r="AA263" s="367"/>
      <c r="AB263" s="367"/>
      <c r="AC263" s="367"/>
      <c r="AD263" s="367"/>
      <c r="AE263" s="367"/>
      <c r="AF263" s="372"/>
      <c r="AG263" s="372"/>
      <c r="AH263" s="372"/>
      <c r="AI263" s="372"/>
      <c r="AJ263" s="372"/>
      <c r="AK263" s="372"/>
      <c r="AL263" s="372"/>
      <c r="AM263" s="261">
        <f>SUM(Y263:AL263)</f>
        <v>0</v>
      </c>
    </row>
    <row r="264" spans="1:39" hidden="1" outlineLevel="1">
      <c r="B264" s="259" t="s">
        <v>289</v>
      </c>
      <c r="C264" s="256" t="s">
        <v>163</v>
      </c>
      <c r="D264" s="260"/>
      <c r="E264" s="260"/>
      <c r="F264" s="260"/>
      <c r="G264" s="260"/>
      <c r="H264" s="260"/>
      <c r="I264" s="260"/>
      <c r="J264" s="260"/>
      <c r="K264" s="260"/>
      <c r="L264" s="260"/>
      <c r="M264" s="260"/>
      <c r="N264" s="260">
        <f>N263</f>
        <v>0</v>
      </c>
      <c r="O264" s="260"/>
      <c r="P264" s="260"/>
      <c r="Q264" s="260"/>
      <c r="R264" s="260"/>
      <c r="S264" s="260"/>
      <c r="T264" s="260"/>
      <c r="U264" s="260"/>
      <c r="V264" s="260"/>
      <c r="W264" s="260"/>
      <c r="X264" s="260"/>
      <c r="Y264" s="368">
        <f>Y263</f>
        <v>0</v>
      </c>
      <c r="Z264" s="368">
        <f t="shared" ref="Z264:AL264" si="741">Z263</f>
        <v>0</v>
      </c>
      <c r="AA264" s="368">
        <f t="shared" si="741"/>
        <v>0</v>
      </c>
      <c r="AB264" s="368">
        <f t="shared" si="741"/>
        <v>0</v>
      </c>
      <c r="AC264" s="368">
        <f t="shared" si="741"/>
        <v>0</v>
      </c>
      <c r="AD264" s="368">
        <f t="shared" si="741"/>
        <v>0</v>
      </c>
      <c r="AE264" s="368">
        <f t="shared" si="741"/>
        <v>0</v>
      </c>
      <c r="AF264" s="368">
        <f t="shared" si="741"/>
        <v>0</v>
      </c>
      <c r="AG264" s="368">
        <f t="shared" si="741"/>
        <v>0</v>
      </c>
      <c r="AH264" s="368">
        <f t="shared" si="741"/>
        <v>0</v>
      </c>
      <c r="AI264" s="368">
        <f t="shared" si="741"/>
        <v>0</v>
      </c>
      <c r="AJ264" s="368">
        <f t="shared" si="741"/>
        <v>0</v>
      </c>
      <c r="AK264" s="368">
        <f t="shared" si="741"/>
        <v>0</v>
      </c>
      <c r="AL264" s="368">
        <f t="shared" si="741"/>
        <v>0</v>
      </c>
      <c r="AM264" s="271"/>
    </row>
    <row r="265" spans="1:39" hidden="1" outlineLevel="1">
      <c r="B265" s="259"/>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379"/>
      <c r="Z265" s="382"/>
      <c r="AA265" s="382"/>
      <c r="AB265" s="382"/>
      <c r="AC265" s="382"/>
      <c r="AD265" s="382"/>
      <c r="AE265" s="382"/>
      <c r="AF265" s="382"/>
      <c r="AG265" s="382"/>
      <c r="AH265" s="382"/>
      <c r="AI265" s="382"/>
      <c r="AJ265" s="382"/>
      <c r="AK265" s="382"/>
      <c r="AL265" s="382"/>
      <c r="AM265" s="271"/>
    </row>
    <row r="266" spans="1:39" hidden="1" outlineLevel="1">
      <c r="A266" s="467">
        <v>99</v>
      </c>
      <c r="B266" s="278" t="str">
        <f>VLOOKUP(A266,IESO_pgm,2)</f>
        <v>Not used</v>
      </c>
      <c r="C266" s="256" t="s">
        <v>25</v>
      </c>
      <c r="D266" s="260"/>
      <c r="E266" s="260"/>
      <c r="F266" s="260"/>
      <c r="G266" s="260"/>
      <c r="H266" s="260"/>
      <c r="I266" s="260"/>
      <c r="J266" s="260"/>
      <c r="K266" s="260"/>
      <c r="L266" s="260"/>
      <c r="M266" s="260"/>
      <c r="N266" s="260">
        <f>VLOOKUP(A266,IESO_pgm,3)</f>
        <v>0</v>
      </c>
      <c r="O266" s="260"/>
      <c r="P266" s="260"/>
      <c r="Q266" s="260"/>
      <c r="R266" s="260"/>
      <c r="S266" s="260"/>
      <c r="T266" s="260"/>
      <c r="U266" s="260"/>
      <c r="V266" s="260"/>
      <c r="W266" s="260"/>
      <c r="X266" s="260"/>
      <c r="Y266" s="383"/>
      <c r="Z266" s="367"/>
      <c r="AA266" s="367"/>
      <c r="AB266" s="367"/>
      <c r="AC266" s="367"/>
      <c r="AD266" s="367"/>
      <c r="AE266" s="367"/>
      <c r="AF266" s="372"/>
      <c r="AG266" s="372"/>
      <c r="AH266" s="372"/>
      <c r="AI266" s="372"/>
      <c r="AJ266" s="372"/>
      <c r="AK266" s="372"/>
      <c r="AL266" s="372"/>
      <c r="AM266" s="261">
        <f>SUM(Y266:AL266)</f>
        <v>0</v>
      </c>
    </row>
    <row r="267" spans="1:39" hidden="1" outlineLevel="1">
      <c r="B267" s="259" t="s">
        <v>289</v>
      </c>
      <c r="C267" s="256" t="s">
        <v>163</v>
      </c>
      <c r="D267" s="260"/>
      <c r="E267" s="260"/>
      <c r="F267" s="260"/>
      <c r="G267" s="260"/>
      <c r="H267" s="260"/>
      <c r="I267" s="260"/>
      <c r="J267" s="260"/>
      <c r="K267" s="260"/>
      <c r="L267" s="260"/>
      <c r="M267" s="260"/>
      <c r="N267" s="260">
        <f>N266</f>
        <v>0</v>
      </c>
      <c r="O267" s="260"/>
      <c r="P267" s="260"/>
      <c r="Q267" s="260"/>
      <c r="R267" s="260"/>
      <c r="S267" s="260"/>
      <c r="T267" s="260"/>
      <c r="U267" s="260"/>
      <c r="V267" s="260"/>
      <c r="W267" s="260"/>
      <c r="X267" s="260"/>
      <c r="Y267" s="368">
        <f>Y266</f>
        <v>0</v>
      </c>
      <c r="Z267" s="368">
        <f t="shared" ref="Z267:AL267" si="742">Z266</f>
        <v>0</v>
      </c>
      <c r="AA267" s="368">
        <f t="shared" si="742"/>
        <v>0</v>
      </c>
      <c r="AB267" s="368">
        <f t="shared" si="742"/>
        <v>0</v>
      </c>
      <c r="AC267" s="368">
        <f t="shared" si="742"/>
        <v>0</v>
      </c>
      <c r="AD267" s="368">
        <f t="shared" si="742"/>
        <v>0</v>
      </c>
      <c r="AE267" s="368">
        <f t="shared" si="742"/>
        <v>0</v>
      </c>
      <c r="AF267" s="368">
        <f t="shared" si="742"/>
        <v>0</v>
      </c>
      <c r="AG267" s="368">
        <f t="shared" si="742"/>
        <v>0</v>
      </c>
      <c r="AH267" s="368">
        <f t="shared" si="742"/>
        <v>0</v>
      </c>
      <c r="AI267" s="368">
        <f t="shared" si="742"/>
        <v>0</v>
      </c>
      <c r="AJ267" s="368">
        <f t="shared" si="742"/>
        <v>0</v>
      </c>
      <c r="AK267" s="368">
        <f t="shared" si="742"/>
        <v>0</v>
      </c>
      <c r="AL267" s="368">
        <f t="shared" si="742"/>
        <v>0</v>
      </c>
      <c r="AM267" s="271"/>
    </row>
    <row r="268" spans="1:39" hidden="1" outlineLevel="1">
      <c r="B268" s="274"/>
      <c r="C268" s="27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380"/>
      <c r="Z268" s="381"/>
      <c r="AA268" s="381"/>
      <c r="AB268" s="381"/>
      <c r="AC268" s="381"/>
      <c r="AD268" s="381"/>
      <c r="AE268" s="381"/>
      <c r="AF268" s="381"/>
      <c r="AG268" s="381"/>
      <c r="AH268" s="381"/>
      <c r="AI268" s="381"/>
      <c r="AJ268" s="381"/>
      <c r="AK268" s="381"/>
      <c r="AL268" s="381"/>
      <c r="AM268" s="262"/>
    </row>
    <row r="269" spans="1:39" hidden="1" outlineLevel="1">
      <c r="A269" s="467">
        <v>99</v>
      </c>
      <c r="B269" s="278" t="str">
        <f>VLOOKUP(A269,IESO_pgm,2)</f>
        <v>Not used</v>
      </c>
      <c r="C269" s="256" t="s">
        <v>25</v>
      </c>
      <c r="D269" s="260"/>
      <c r="E269" s="260"/>
      <c r="F269" s="260"/>
      <c r="G269" s="260"/>
      <c r="H269" s="260"/>
      <c r="I269" s="260"/>
      <c r="J269" s="260"/>
      <c r="K269" s="260"/>
      <c r="L269" s="260"/>
      <c r="M269" s="260"/>
      <c r="N269" s="260">
        <f>VLOOKUP(A269,IESO_pgm,3)</f>
        <v>0</v>
      </c>
      <c r="O269" s="260"/>
      <c r="P269" s="260"/>
      <c r="Q269" s="260"/>
      <c r="R269" s="260"/>
      <c r="S269" s="260"/>
      <c r="T269" s="260"/>
      <c r="U269" s="260"/>
      <c r="V269" s="260"/>
      <c r="W269" s="260"/>
      <c r="X269" s="260"/>
      <c r="Y269" s="383"/>
      <c r="Z269" s="367"/>
      <c r="AA269" s="367"/>
      <c r="AB269" s="367"/>
      <c r="AC269" s="367"/>
      <c r="AD269" s="367"/>
      <c r="AE269" s="367"/>
      <c r="AF269" s="372"/>
      <c r="AG269" s="372"/>
      <c r="AH269" s="372"/>
      <c r="AI269" s="372"/>
      <c r="AJ269" s="372"/>
      <c r="AK269" s="372"/>
      <c r="AL269" s="372"/>
      <c r="AM269" s="261">
        <f>SUM(Y269:AL269)</f>
        <v>0</v>
      </c>
    </row>
    <row r="270" spans="1:39" hidden="1" outlineLevel="1">
      <c r="B270" s="259" t="s">
        <v>289</v>
      </c>
      <c r="C270" s="256" t="s">
        <v>163</v>
      </c>
      <c r="D270" s="260"/>
      <c r="E270" s="260"/>
      <c r="F270" s="260"/>
      <c r="G270" s="260"/>
      <c r="H270" s="260"/>
      <c r="I270" s="260"/>
      <c r="J270" s="260"/>
      <c r="K270" s="260"/>
      <c r="L270" s="260"/>
      <c r="M270" s="260"/>
      <c r="N270" s="260">
        <f>N269</f>
        <v>0</v>
      </c>
      <c r="O270" s="260"/>
      <c r="P270" s="260"/>
      <c r="Q270" s="260"/>
      <c r="R270" s="260"/>
      <c r="S270" s="260"/>
      <c r="T270" s="260"/>
      <c r="U270" s="260"/>
      <c r="V270" s="260"/>
      <c r="W270" s="260"/>
      <c r="X270" s="260"/>
      <c r="Y270" s="368">
        <f>Y269</f>
        <v>0</v>
      </c>
      <c r="Z270" s="368">
        <f t="shared" ref="Z270:AL270" si="743">Z269</f>
        <v>0</v>
      </c>
      <c r="AA270" s="368">
        <f t="shared" si="743"/>
        <v>0</v>
      </c>
      <c r="AB270" s="368">
        <f t="shared" si="743"/>
        <v>0</v>
      </c>
      <c r="AC270" s="368">
        <f t="shared" si="743"/>
        <v>0</v>
      </c>
      <c r="AD270" s="368">
        <f t="shared" si="743"/>
        <v>0</v>
      </c>
      <c r="AE270" s="368">
        <f t="shared" si="743"/>
        <v>0</v>
      </c>
      <c r="AF270" s="368">
        <f t="shared" si="743"/>
        <v>0</v>
      </c>
      <c r="AG270" s="368">
        <f t="shared" si="743"/>
        <v>0</v>
      </c>
      <c r="AH270" s="368">
        <f t="shared" si="743"/>
        <v>0</v>
      </c>
      <c r="AI270" s="368">
        <f t="shared" si="743"/>
        <v>0</v>
      </c>
      <c r="AJ270" s="368">
        <f t="shared" si="743"/>
        <v>0</v>
      </c>
      <c r="AK270" s="368">
        <f t="shared" si="743"/>
        <v>0</v>
      </c>
      <c r="AL270" s="368">
        <f t="shared" si="743"/>
        <v>0</v>
      </c>
      <c r="AM270" s="262"/>
    </row>
    <row r="271" spans="1:39" hidden="1" outlineLevel="1">
      <c r="B271" s="278"/>
      <c r="C271" s="27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369"/>
      <c r="Z271" s="369"/>
      <c r="AA271" s="369"/>
      <c r="AB271" s="369"/>
      <c r="AC271" s="369"/>
      <c r="AD271" s="369"/>
      <c r="AE271" s="369"/>
      <c r="AF271" s="369"/>
      <c r="AG271" s="369"/>
      <c r="AH271" s="369"/>
      <c r="AI271" s="369"/>
      <c r="AJ271" s="369"/>
      <c r="AK271" s="369"/>
      <c r="AL271" s="369"/>
      <c r="AM271" s="271"/>
    </row>
    <row r="272" spans="1:39" hidden="1" outlineLevel="1">
      <c r="A272" s="467">
        <v>99</v>
      </c>
      <c r="B272" s="278" t="str">
        <f>VLOOKUP(A272,IESO_pgm,2)</f>
        <v>Not used</v>
      </c>
      <c r="C272" s="256" t="s">
        <v>25</v>
      </c>
      <c r="D272" s="260"/>
      <c r="E272" s="260"/>
      <c r="F272" s="260"/>
      <c r="G272" s="260"/>
      <c r="H272" s="260"/>
      <c r="I272" s="260"/>
      <c r="J272" s="260"/>
      <c r="K272" s="260"/>
      <c r="L272" s="260"/>
      <c r="M272" s="260"/>
      <c r="N272" s="260">
        <f>VLOOKUP(A272,IESO_pgm,3)</f>
        <v>0</v>
      </c>
      <c r="O272" s="260"/>
      <c r="P272" s="260"/>
      <c r="Q272" s="260"/>
      <c r="R272" s="260"/>
      <c r="S272" s="260"/>
      <c r="T272" s="260"/>
      <c r="U272" s="260"/>
      <c r="V272" s="260"/>
      <c r="W272" s="260"/>
      <c r="X272" s="260"/>
      <c r="Y272" s="383"/>
      <c r="Z272" s="367"/>
      <c r="AA272" s="367"/>
      <c r="AB272" s="367"/>
      <c r="AC272" s="367"/>
      <c r="AD272" s="367"/>
      <c r="AE272" s="367"/>
      <c r="AF272" s="372"/>
      <c r="AG272" s="372"/>
      <c r="AH272" s="372"/>
      <c r="AI272" s="372"/>
      <c r="AJ272" s="372"/>
      <c r="AK272" s="372"/>
      <c r="AL272" s="372"/>
      <c r="AM272" s="261">
        <f>SUM(Y272:AL272)</f>
        <v>0</v>
      </c>
    </row>
    <row r="273" spans="1:39" hidden="1" outlineLevel="1">
      <c r="B273" s="259" t="s">
        <v>289</v>
      </c>
      <c r="C273" s="256" t="s">
        <v>163</v>
      </c>
      <c r="D273" s="260"/>
      <c r="E273" s="260"/>
      <c r="F273" s="260"/>
      <c r="G273" s="260"/>
      <c r="H273" s="260"/>
      <c r="I273" s="260"/>
      <c r="J273" s="260"/>
      <c r="K273" s="260"/>
      <c r="L273" s="260"/>
      <c r="M273" s="260"/>
      <c r="N273" s="260">
        <f>N272</f>
        <v>0</v>
      </c>
      <c r="O273" s="260"/>
      <c r="P273" s="260"/>
      <c r="Q273" s="260"/>
      <c r="R273" s="260"/>
      <c r="S273" s="260"/>
      <c r="T273" s="260"/>
      <c r="U273" s="260"/>
      <c r="V273" s="260"/>
      <c r="W273" s="260"/>
      <c r="X273" s="260"/>
      <c r="Y273" s="368">
        <f t="shared" ref="Y273:AL273" si="744">Y272</f>
        <v>0</v>
      </c>
      <c r="Z273" s="368">
        <f t="shared" si="744"/>
        <v>0</v>
      </c>
      <c r="AA273" s="368">
        <f t="shared" si="744"/>
        <v>0</v>
      </c>
      <c r="AB273" s="368">
        <f t="shared" si="744"/>
        <v>0</v>
      </c>
      <c r="AC273" s="368">
        <f t="shared" si="744"/>
        <v>0</v>
      </c>
      <c r="AD273" s="368">
        <f t="shared" si="744"/>
        <v>0</v>
      </c>
      <c r="AE273" s="368">
        <f t="shared" si="744"/>
        <v>0</v>
      </c>
      <c r="AF273" s="368">
        <f t="shared" si="744"/>
        <v>0</v>
      </c>
      <c r="AG273" s="368">
        <f t="shared" si="744"/>
        <v>0</v>
      </c>
      <c r="AH273" s="368">
        <f t="shared" si="744"/>
        <v>0</v>
      </c>
      <c r="AI273" s="368">
        <f t="shared" si="744"/>
        <v>0</v>
      </c>
      <c r="AJ273" s="368">
        <f t="shared" si="744"/>
        <v>0</v>
      </c>
      <c r="AK273" s="368">
        <f t="shared" si="744"/>
        <v>0</v>
      </c>
      <c r="AL273" s="368">
        <f t="shared" si="744"/>
        <v>0</v>
      </c>
      <c r="AM273" s="271"/>
    </row>
    <row r="274" spans="1:39" hidden="1" outlineLevel="1">
      <c r="B274" s="278"/>
      <c r="C274" s="276"/>
      <c r="D274" s="280"/>
      <c r="E274" s="280"/>
      <c r="F274" s="280"/>
      <c r="G274" s="280"/>
      <c r="H274" s="280"/>
      <c r="I274" s="280"/>
      <c r="J274" s="280"/>
      <c r="K274" s="280"/>
      <c r="L274" s="280"/>
      <c r="M274" s="280"/>
      <c r="N274" s="256"/>
      <c r="O274" s="256"/>
      <c r="P274" s="256"/>
      <c r="Q274" s="256"/>
      <c r="R274" s="256"/>
      <c r="S274" s="256"/>
      <c r="T274" s="256"/>
      <c r="U274" s="256"/>
      <c r="V274" s="256"/>
      <c r="W274" s="256"/>
      <c r="X274" s="256"/>
      <c r="Y274" s="369"/>
      <c r="Z274" s="369"/>
      <c r="AA274" s="369"/>
      <c r="AB274" s="369"/>
      <c r="AC274" s="369"/>
      <c r="AD274" s="369"/>
      <c r="AE274" s="369"/>
      <c r="AF274" s="369"/>
      <c r="AG274" s="369"/>
      <c r="AH274" s="369"/>
      <c r="AI274" s="369"/>
      <c r="AJ274" s="369"/>
      <c r="AK274" s="369"/>
      <c r="AL274" s="369"/>
      <c r="AM274" s="271"/>
    </row>
    <row r="275" spans="1:39" hidden="1" outlineLevel="1">
      <c r="A275" s="467">
        <v>99</v>
      </c>
      <c r="B275" s="278" t="str">
        <f>VLOOKUP(A275,IESO_pgm,2)</f>
        <v>Not used</v>
      </c>
      <c r="C275" s="256" t="s">
        <v>25</v>
      </c>
      <c r="D275" s="260"/>
      <c r="E275" s="260"/>
      <c r="F275" s="260"/>
      <c r="G275" s="260"/>
      <c r="H275" s="260"/>
      <c r="I275" s="260"/>
      <c r="J275" s="260"/>
      <c r="K275" s="260"/>
      <c r="L275" s="260"/>
      <c r="M275" s="260"/>
      <c r="N275" s="260">
        <f>VLOOKUP(A275,IESO_pgm,3)</f>
        <v>0</v>
      </c>
      <c r="O275" s="260"/>
      <c r="P275" s="260"/>
      <c r="Q275" s="260"/>
      <c r="R275" s="260"/>
      <c r="S275" s="260"/>
      <c r="T275" s="260"/>
      <c r="U275" s="260"/>
      <c r="V275" s="260"/>
      <c r="W275" s="260"/>
      <c r="X275" s="260"/>
      <c r="Y275" s="367"/>
      <c r="Z275" s="367"/>
      <c r="AA275" s="367"/>
      <c r="AB275" s="367"/>
      <c r="AC275" s="367"/>
      <c r="AD275" s="367"/>
      <c r="AE275" s="367"/>
      <c r="AF275" s="367"/>
      <c r="AG275" s="367"/>
      <c r="AH275" s="367"/>
      <c r="AI275" s="367"/>
      <c r="AJ275" s="367"/>
      <c r="AK275" s="367"/>
      <c r="AL275" s="367"/>
      <c r="AM275" s="261">
        <f>SUM(Y275:AL275)</f>
        <v>0</v>
      </c>
    </row>
    <row r="276" spans="1:39" hidden="1" outlineLevel="1">
      <c r="B276" s="259" t="s">
        <v>289</v>
      </c>
      <c r="C276" s="256" t="s">
        <v>163</v>
      </c>
      <c r="D276" s="260"/>
      <c r="E276" s="260"/>
      <c r="F276" s="260"/>
      <c r="G276" s="260"/>
      <c r="H276" s="260"/>
      <c r="I276" s="260"/>
      <c r="J276" s="260"/>
      <c r="K276" s="260"/>
      <c r="L276" s="260"/>
      <c r="M276" s="260"/>
      <c r="N276" s="260">
        <f>N275</f>
        <v>0</v>
      </c>
      <c r="O276" s="260"/>
      <c r="P276" s="260"/>
      <c r="Q276" s="260"/>
      <c r="R276" s="260"/>
      <c r="S276" s="260"/>
      <c r="T276" s="260"/>
      <c r="U276" s="260"/>
      <c r="V276" s="260"/>
      <c r="W276" s="260"/>
      <c r="X276" s="260"/>
      <c r="Y276" s="368">
        <f>Y275</f>
        <v>0</v>
      </c>
      <c r="Z276" s="368">
        <f t="shared" ref="Z276" si="745">Z275</f>
        <v>0</v>
      </c>
      <c r="AA276" s="368">
        <f t="shared" ref="AA276" si="746">AA275</f>
        <v>0</v>
      </c>
      <c r="AB276" s="368">
        <f t="shared" ref="AB276" si="747">AB275</f>
        <v>0</v>
      </c>
      <c r="AC276" s="368">
        <f t="shared" ref="AC276" si="748">AC275</f>
        <v>0</v>
      </c>
      <c r="AD276" s="368">
        <f t="shared" ref="AD276" si="749">AD275</f>
        <v>0</v>
      </c>
      <c r="AE276" s="368">
        <f t="shared" ref="AE276" si="750">AE275</f>
        <v>0</v>
      </c>
      <c r="AF276" s="368">
        <f t="shared" ref="AF276" si="751">AF275</f>
        <v>0</v>
      </c>
      <c r="AG276" s="368">
        <f t="shared" ref="AG276" si="752">AG275</f>
        <v>0</v>
      </c>
      <c r="AH276" s="368">
        <f t="shared" ref="AH276" si="753">AH275</f>
        <v>0</v>
      </c>
      <c r="AI276" s="368">
        <f t="shared" ref="AI276" si="754">AI275</f>
        <v>0</v>
      </c>
      <c r="AJ276" s="368">
        <f t="shared" ref="AJ276" si="755">AJ275</f>
        <v>0</v>
      </c>
      <c r="AK276" s="368">
        <f t="shared" ref="AK276" si="756">AK275</f>
        <v>0</v>
      </c>
      <c r="AL276" s="368">
        <f t="shared" ref="AL276" si="757">AL275</f>
        <v>0</v>
      </c>
      <c r="AM276" s="271"/>
    </row>
    <row r="277" spans="1:39" hidden="1" outlineLevel="1">
      <c r="B277" s="278"/>
      <c r="C277" s="276"/>
      <c r="D277" s="280"/>
      <c r="E277" s="280"/>
      <c r="F277" s="280"/>
      <c r="G277" s="280"/>
      <c r="H277" s="280"/>
      <c r="I277" s="280"/>
      <c r="J277" s="280"/>
      <c r="K277" s="280"/>
      <c r="L277" s="280"/>
      <c r="M277" s="280"/>
      <c r="N277" s="256"/>
      <c r="O277" s="256"/>
      <c r="P277" s="256"/>
      <c r="Q277" s="256"/>
      <c r="R277" s="256"/>
      <c r="S277" s="256"/>
      <c r="T277" s="256"/>
      <c r="U277" s="256"/>
      <c r="V277" s="256"/>
      <c r="W277" s="256"/>
      <c r="X277" s="256"/>
      <c r="Y277" s="379"/>
      <c r="Z277" s="382"/>
      <c r="AA277" s="382"/>
      <c r="AB277" s="382"/>
      <c r="AC277" s="382"/>
      <c r="AD277" s="382"/>
      <c r="AE277" s="382"/>
      <c r="AF277" s="382"/>
      <c r="AG277" s="382"/>
      <c r="AH277" s="382"/>
      <c r="AI277" s="382"/>
      <c r="AJ277" s="382"/>
      <c r="AK277" s="382"/>
      <c r="AL277" s="382"/>
      <c r="AM277" s="271"/>
    </row>
    <row r="278" spans="1:39" hidden="1" outlineLevel="1">
      <c r="A278" s="467">
        <v>99</v>
      </c>
      <c r="B278" s="278" t="str">
        <f>VLOOKUP(A278,IESO_pgm,2)</f>
        <v>Not used</v>
      </c>
      <c r="C278" s="256" t="s">
        <v>25</v>
      </c>
      <c r="D278" s="260"/>
      <c r="E278" s="260"/>
      <c r="F278" s="260"/>
      <c r="G278" s="260"/>
      <c r="H278" s="260"/>
      <c r="I278" s="260"/>
      <c r="J278" s="260"/>
      <c r="K278" s="260"/>
      <c r="L278" s="260"/>
      <c r="M278" s="260"/>
      <c r="N278" s="260">
        <f>VLOOKUP(A278,IESO_pgm,3)</f>
        <v>0</v>
      </c>
      <c r="O278" s="260"/>
      <c r="P278" s="260"/>
      <c r="Q278" s="260"/>
      <c r="R278" s="260"/>
      <c r="S278" s="260"/>
      <c r="T278" s="260"/>
      <c r="U278" s="260"/>
      <c r="V278" s="260"/>
      <c r="W278" s="260"/>
      <c r="X278" s="260"/>
      <c r="Y278" s="367"/>
      <c r="Z278" s="367"/>
      <c r="AA278" s="367"/>
      <c r="AB278" s="367"/>
      <c r="AC278" s="367"/>
      <c r="AD278" s="367"/>
      <c r="AE278" s="367"/>
      <c r="AF278" s="367"/>
      <c r="AG278" s="367"/>
      <c r="AH278" s="367"/>
      <c r="AI278" s="367"/>
      <c r="AJ278" s="367"/>
      <c r="AK278" s="367"/>
      <c r="AL278" s="367"/>
      <c r="AM278" s="261">
        <f>SUM(Y278:AL278)</f>
        <v>0</v>
      </c>
    </row>
    <row r="279" spans="1:39" hidden="1" outlineLevel="1">
      <c r="B279" s="259" t="s">
        <v>289</v>
      </c>
      <c r="C279" s="256" t="s">
        <v>163</v>
      </c>
      <c r="D279" s="260"/>
      <c r="E279" s="260"/>
      <c r="F279" s="260"/>
      <c r="G279" s="260"/>
      <c r="H279" s="260"/>
      <c r="I279" s="260"/>
      <c r="J279" s="260"/>
      <c r="K279" s="260"/>
      <c r="L279" s="260"/>
      <c r="M279" s="260"/>
      <c r="N279" s="260">
        <f>N278</f>
        <v>0</v>
      </c>
      <c r="O279" s="260"/>
      <c r="P279" s="260"/>
      <c r="Q279" s="260"/>
      <c r="R279" s="260"/>
      <c r="S279" s="260"/>
      <c r="T279" s="260"/>
      <c r="U279" s="260"/>
      <c r="V279" s="260"/>
      <c r="W279" s="260"/>
      <c r="X279" s="260"/>
      <c r="Y279" s="368">
        <f>Y278</f>
        <v>0</v>
      </c>
      <c r="Z279" s="368">
        <f t="shared" ref="Z279" si="758">Z278</f>
        <v>0</v>
      </c>
      <c r="AA279" s="368">
        <f t="shared" ref="AA279" si="759">AA278</f>
        <v>0</v>
      </c>
      <c r="AB279" s="368">
        <f t="shared" ref="AB279" si="760">AB278</f>
        <v>0</v>
      </c>
      <c r="AC279" s="368">
        <f t="shared" ref="AC279" si="761">AC278</f>
        <v>0</v>
      </c>
      <c r="AD279" s="368">
        <f t="shared" ref="AD279" si="762">AD278</f>
        <v>0</v>
      </c>
      <c r="AE279" s="368">
        <f t="shared" ref="AE279" si="763">AE278</f>
        <v>0</v>
      </c>
      <c r="AF279" s="368">
        <f t="shared" ref="AF279" si="764">AF278</f>
        <v>0</v>
      </c>
      <c r="AG279" s="368">
        <f t="shared" ref="AG279" si="765">AG278</f>
        <v>0</v>
      </c>
      <c r="AH279" s="368">
        <f t="shared" ref="AH279" si="766">AH278</f>
        <v>0</v>
      </c>
      <c r="AI279" s="368">
        <f t="shared" ref="AI279" si="767">AI278</f>
        <v>0</v>
      </c>
      <c r="AJ279" s="368">
        <f t="shared" ref="AJ279" si="768">AJ278</f>
        <v>0</v>
      </c>
      <c r="AK279" s="368">
        <f t="shared" ref="AK279" si="769">AK278</f>
        <v>0</v>
      </c>
      <c r="AL279" s="368">
        <f t="shared" ref="AL279" si="770">AL278</f>
        <v>0</v>
      </c>
      <c r="AM279" s="271"/>
    </row>
    <row r="280" spans="1:39" hidden="1" outlineLevel="1">
      <c r="B280" s="259"/>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379"/>
      <c r="Z280" s="382"/>
      <c r="AA280" s="382"/>
      <c r="AB280" s="382"/>
      <c r="AC280" s="382"/>
      <c r="AD280" s="382"/>
      <c r="AE280" s="382"/>
      <c r="AF280" s="382"/>
      <c r="AG280" s="382"/>
      <c r="AH280" s="382"/>
      <c r="AI280" s="382"/>
      <c r="AJ280" s="382"/>
      <c r="AK280" s="382"/>
      <c r="AL280" s="382"/>
      <c r="AM280" s="271"/>
    </row>
    <row r="281" spans="1:39" hidden="1" outlineLevel="1">
      <c r="A281" s="467">
        <v>99</v>
      </c>
      <c r="B281" s="278" t="str">
        <f>VLOOKUP(A281,IESO_pgm,2)</f>
        <v>Not used</v>
      </c>
      <c r="C281" s="256" t="s">
        <v>25</v>
      </c>
      <c r="D281" s="260"/>
      <c r="E281" s="260"/>
      <c r="F281" s="260"/>
      <c r="G281" s="260"/>
      <c r="H281" s="260"/>
      <c r="I281" s="260"/>
      <c r="J281" s="260"/>
      <c r="K281" s="260"/>
      <c r="L281" s="260"/>
      <c r="M281" s="260"/>
      <c r="N281" s="260">
        <f>VLOOKUP(A281,IESO_pgm,3)</f>
        <v>0</v>
      </c>
      <c r="O281" s="260"/>
      <c r="P281" s="260"/>
      <c r="Q281" s="260"/>
      <c r="R281" s="260"/>
      <c r="S281" s="260"/>
      <c r="T281" s="260"/>
      <c r="U281" s="260"/>
      <c r="V281" s="260"/>
      <c r="W281" s="260"/>
      <c r="X281" s="260"/>
      <c r="Y281" s="367"/>
      <c r="Z281" s="367"/>
      <c r="AA281" s="367"/>
      <c r="AB281" s="367"/>
      <c r="AC281" s="367"/>
      <c r="AD281" s="367"/>
      <c r="AE281" s="367"/>
      <c r="AF281" s="367"/>
      <c r="AG281" s="367"/>
      <c r="AH281" s="367"/>
      <c r="AI281" s="367"/>
      <c r="AJ281" s="367"/>
      <c r="AK281" s="367"/>
      <c r="AL281" s="367"/>
      <c r="AM281" s="261">
        <f>SUM(Y281:AL281)</f>
        <v>0</v>
      </c>
    </row>
    <row r="282" spans="1:39" hidden="1" outlineLevel="1">
      <c r="B282" s="259" t="s">
        <v>289</v>
      </c>
      <c r="C282" s="256" t="s">
        <v>163</v>
      </c>
      <c r="D282" s="260"/>
      <c r="E282" s="260"/>
      <c r="F282" s="260"/>
      <c r="G282" s="260"/>
      <c r="H282" s="260"/>
      <c r="I282" s="260"/>
      <c r="J282" s="260"/>
      <c r="K282" s="260"/>
      <c r="L282" s="260"/>
      <c r="M282" s="260"/>
      <c r="N282" s="260">
        <f>N281</f>
        <v>0</v>
      </c>
      <c r="O282" s="260"/>
      <c r="P282" s="260"/>
      <c r="Q282" s="260"/>
      <c r="R282" s="260"/>
      <c r="S282" s="260"/>
      <c r="T282" s="260"/>
      <c r="U282" s="260"/>
      <c r="V282" s="260"/>
      <c r="W282" s="260"/>
      <c r="X282" s="260"/>
      <c r="Y282" s="368">
        <f>Y281</f>
        <v>0</v>
      </c>
      <c r="Z282" s="368">
        <f t="shared" ref="Z282" si="771">Z281</f>
        <v>0</v>
      </c>
      <c r="AA282" s="368">
        <f t="shared" ref="AA282" si="772">AA281</f>
        <v>0</v>
      </c>
      <c r="AB282" s="368">
        <f t="shared" ref="AB282" si="773">AB281</f>
        <v>0</v>
      </c>
      <c r="AC282" s="368">
        <f t="shared" ref="AC282" si="774">AC281</f>
        <v>0</v>
      </c>
      <c r="AD282" s="368">
        <f t="shared" ref="AD282" si="775">AD281</f>
        <v>0</v>
      </c>
      <c r="AE282" s="368">
        <f t="shared" ref="AE282" si="776">AE281</f>
        <v>0</v>
      </c>
      <c r="AF282" s="368">
        <f t="shared" ref="AF282" si="777">AF281</f>
        <v>0</v>
      </c>
      <c r="AG282" s="368">
        <f t="shared" ref="AG282" si="778">AG281</f>
        <v>0</v>
      </c>
      <c r="AH282" s="368">
        <f t="shared" ref="AH282" si="779">AH281</f>
        <v>0</v>
      </c>
      <c r="AI282" s="368">
        <f t="shared" ref="AI282" si="780">AI281</f>
        <v>0</v>
      </c>
      <c r="AJ282" s="368">
        <f t="shared" ref="AJ282" si="781">AJ281</f>
        <v>0</v>
      </c>
      <c r="AK282" s="368">
        <f t="shared" ref="AK282" si="782">AK281</f>
        <v>0</v>
      </c>
      <c r="AL282" s="368">
        <f t="shared" ref="AL282" si="783">AL281</f>
        <v>0</v>
      </c>
      <c r="AM282" s="271"/>
    </row>
    <row r="283" spans="1:39" hidden="1" outlineLevel="1">
      <c r="B283" s="259"/>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379"/>
      <c r="Z283" s="382"/>
      <c r="AA283" s="382"/>
      <c r="AB283" s="382"/>
      <c r="AC283" s="382"/>
      <c r="AD283" s="382"/>
      <c r="AE283" s="382"/>
      <c r="AF283" s="382"/>
      <c r="AG283" s="382"/>
      <c r="AH283" s="382"/>
      <c r="AI283" s="382"/>
      <c r="AJ283" s="382"/>
      <c r="AK283" s="382"/>
      <c r="AL283" s="382"/>
      <c r="AM283" s="271"/>
    </row>
    <row r="284" spans="1:39" hidden="1" outlineLevel="1">
      <c r="A284" s="467">
        <v>99</v>
      </c>
      <c r="B284" s="278" t="str">
        <f>VLOOKUP(A284,IESO_pgm,2)</f>
        <v>Not used</v>
      </c>
      <c r="C284" s="256" t="s">
        <v>25</v>
      </c>
      <c r="D284" s="260"/>
      <c r="E284" s="260"/>
      <c r="F284" s="260"/>
      <c r="G284" s="260"/>
      <c r="H284" s="260"/>
      <c r="I284" s="260"/>
      <c r="J284" s="260"/>
      <c r="K284" s="260"/>
      <c r="L284" s="260"/>
      <c r="M284" s="260"/>
      <c r="N284" s="260">
        <f>VLOOKUP(A284,IESO_pgm,3)</f>
        <v>0</v>
      </c>
      <c r="O284" s="260"/>
      <c r="P284" s="260"/>
      <c r="Q284" s="260"/>
      <c r="R284" s="260"/>
      <c r="S284" s="260"/>
      <c r="T284" s="260"/>
      <c r="U284" s="260"/>
      <c r="V284" s="260"/>
      <c r="W284" s="260"/>
      <c r="X284" s="260"/>
      <c r="Y284" s="367"/>
      <c r="Z284" s="367"/>
      <c r="AA284" s="367"/>
      <c r="AB284" s="367"/>
      <c r="AC284" s="367"/>
      <c r="AD284" s="367"/>
      <c r="AE284" s="367"/>
      <c r="AF284" s="367"/>
      <c r="AG284" s="367"/>
      <c r="AH284" s="367"/>
      <c r="AI284" s="367"/>
      <c r="AJ284" s="367"/>
      <c r="AK284" s="367"/>
      <c r="AL284" s="367"/>
      <c r="AM284" s="261">
        <f>SUM(Y284:AL284)</f>
        <v>0</v>
      </c>
    </row>
    <row r="285" spans="1:39" hidden="1" outlineLevel="1">
      <c r="B285" s="259" t="s">
        <v>289</v>
      </c>
      <c r="C285" s="256" t="s">
        <v>163</v>
      </c>
      <c r="D285" s="260"/>
      <c r="E285" s="260"/>
      <c r="F285" s="260"/>
      <c r="G285" s="260"/>
      <c r="H285" s="260"/>
      <c r="I285" s="260"/>
      <c r="J285" s="260"/>
      <c r="K285" s="260"/>
      <c r="L285" s="260"/>
      <c r="M285" s="260"/>
      <c r="N285" s="260">
        <f>N284</f>
        <v>0</v>
      </c>
      <c r="O285" s="260"/>
      <c r="P285" s="260"/>
      <c r="Q285" s="260"/>
      <c r="R285" s="260"/>
      <c r="S285" s="260"/>
      <c r="T285" s="260"/>
      <c r="U285" s="260"/>
      <c r="V285" s="260"/>
      <c r="W285" s="260"/>
      <c r="X285" s="260"/>
      <c r="Y285" s="368">
        <f>Y284</f>
        <v>0</v>
      </c>
      <c r="Z285" s="368">
        <f t="shared" ref="Z285" si="784">Z284</f>
        <v>0</v>
      </c>
      <c r="AA285" s="368">
        <f t="shared" ref="AA285" si="785">AA284</f>
        <v>0</v>
      </c>
      <c r="AB285" s="368">
        <f t="shared" ref="AB285" si="786">AB284</f>
        <v>0</v>
      </c>
      <c r="AC285" s="368">
        <f t="shared" ref="AC285" si="787">AC284</f>
        <v>0</v>
      </c>
      <c r="AD285" s="368">
        <f t="shared" ref="AD285" si="788">AD284</f>
        <v>0</v>
      </c>
      <c r="AE285" s="368">
        <f t="shared" ref="AE285" si="789">AE284</f>
        <v>0</v>
      </c>
      <c r="AF285" s="368">
        <f t="shared" ref="AF285" si="790">AF284</f>
        <v>0</v>
      </c>
      <c r="AG285" s="368">
        <f t="shared" ref="AG285" si="791">AG284</f>
        <v>0</v>
      </c>
      <c r="AH285" s="368">
        <f t="shared" ref="AH285" si="792">AH284</f>
        <v>0</v>
      </c>
      <c r="AI285" s="368">
        <f t="shared" ref="AI285" si="793">AI284</f>
        <v>0</v>
      </c>
      <c r="AJ285" s="368">
        <f t="shared" ref="AJ285" si="794">AJ284</f>
        <v>0</v>
      </c>
      <c r="AK285" s="368">
        <f t="shared" ref="AK285" si="795">AK284</f>
        <v>0</v>
      </c>
      <c r="AL285" s="368">
        <f t="shared" ref="AL285" si="796">AL284</f>
        <v>0</v>
      </c>
      <c r="AM285" s="271"/>
    </row>
    <row r="286" spans="1:39" hidden="1" outlineLevel="1">
      <c r="B286" s="274"/>
      <c r="C286" s="27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369"/>
      <c r="Z286" s="382"/>
      <c r="AA286" s="382"/>
      <c r="AB286" s="382"/>
      <c r="AC286" s="382"/>
      <c r="AD286" s="382"/>
      <c r="AE286" s="382"/>
      <c r="AF286" s="382"/>
      <c r="AG286" s="382"/>
      <c r="AH286" s="382"/>
      <c r="AI286" s="382"/>
      <c r="AJ286" s="382"/>
      <c r="AK286" s="382"/>
      <c r="AL286" s="382"/>
      <c r="AM286" s="271"/>
    </row>
    <row r="287" spans="1:39" hidden="1" outlineLevel="1">
      <c r="A287" s="467">
        <v>99</v>
      </c>
      <c r="B287" s="278" t="str">
        <f>VLOOKUP(A287,IESO_pgm,2)</f>
        <v>Not used</v>
      </c>
      <c r="C287" s="256" t="s">
        <v>25</v>
      </c>
      <c r="D287" s="260"/>
      <c r="E287" s="260"/>
      <c r="F287" s="260"/>
      <c r="G287" s="260"/>
      <c r="H287" s="260"/>
      <c r="I287" s="260"/>
      <c r="J287" s="260"/>
      <c r="K287" s="260"/>
      <c r="L287" s="260"/>
      <c r="M287" s="260"/>
      <c r="N287" s="260">
        <f>VLOOKUP(A287,IESO_pgm,3)</f>
        <v>0</v>
      </c>
      <c r="O287" s="260"/>
      <c r="P287" s="260"/>
      <c r="Q287" s="260"/>
      <c r="R287" s="260"/>
      <c r="S287" s="260"/>
      <c r="T287" s="260"/>
      <c r="U287" s="260"/>
      <c r="V287" s="260"/>
      <c r="W287" s="260"/>
      <c r="X287" s="260"/>
      <c r="Y287" s="383"/>
      <c r="Z287" s="367"/>
      <c r="AA287" s="367"/>
      <c r="AB287" s="367"/>
      <c r="AC287" s="367"/>
      <c r="AD287" s="367"/>
      <c r="AE287" s="367"/>
      <c r="AF287" s="367"/>
      <c r="AG287" s="372"/>
      <c r="AH287" s="372"/>
      <c r="AI287" s="372"/>
      <c r="AJ287" s="372"/>
      <c r="AK287" s="372"/>
      <c r="AL287" s="372"/>
      <c r="AM287" s="261">
        <f>SUM(Y287:AL287)</f>
        <v>0</v>
      </c>
    </row>
    <row r="288" spans="1:39" hidden="1" outlineLevel="1">
      <c r="B288" s="259" t="s">
        <v>289</v>
      </c>
      <c r="C288" s="256" t="s">
        <v>163</v>
      </c>
      <c r="D288" s="260"/>
      <c r="E288" s="260"/>
      <c r="F288" s="260"/>
      <c r="G288" s="260"/>
      <c r="H288" s="260"/>
      <c r="I288" s="260"/>
      <c r="J288" s="260"/>
      <c r="K288" s="260"/>
      <c r="L288" s="260"/>
      <c r="M288" s="260"/>
      <c r="N288" s="260">
        <f>N287</f>
        <v>0</v>
      </c>
      <c r="O288" s="260"/>
      <c r="P288" s="260"/>
      <c r="Q288" s="260"/>
      <c r="R288" s="260"/>
      <c r="S288" s="260"/>
      <c r="T288" s="260"/>
      <c r="U288" s="260"/>
      <c r="V288" s="260"/>
      <c r="W288" s="260"/>
      <c r="X288" s="260"/>
      <c r="Y288" s="368">
        <f>Y287</f>
        <v>0</v>
      </c>
      <c r="Z288" s="368">
        <f t="shared" ref="Z288" si="797">Z287</f>
        <v>0</v>
      </c>
      <c r="AA288" s="368">
        <f t="shared" ref="AA288" si="798">AA287</f>
        <v>0</v>
      </c>
      <c r="AB288" s="368">
        <f t="shared" ref="AB288" si="799">AB287</f>
        <v>0</v>
      </c>
      <c r="AC288" s="368">
        <f t="shared" ref="AC288" si="800">AC287</f>
        <v>0</v>
      </c>
      <c r="AD288" s="368">
        <f t="shared" ref="AD288" si="801">AD287</f>
        <v>0</v>
      </c>
      <c r="AE288" s="368">
        <f t="shared" ref="AE288" si="802">AE287</f>
        <v>0</v>
      </c>
      <c r="AF288" s="368">
        <f t="shared" ref="AF288" si="803">AF287</f>
        <v>0</v>
      </c>
      <c r="AG288" s="368">
        <f t="shared" ref="AG288" si="804">AG287</f>
        <v>0</v>
      </c>
      <c r="AH288" s="368">
        <f t="shared" ref="AH288" si="805">AH287</f>
        <v>0</v>
      </c>
      <c r="AI288" s="368">
        <f t="shared" ref="AI288" si="806">AI287</f>
        <v>0</v>
      </c>
      <c r="AJ288" s="368">
        <f t="shared" ref="AJ288" si="807">AJ287</f>
        <v>0</v>
      </c>
      <c r="AK288" s="368">
        <f t="shared" ref="AK288" si="808">AK287</f>
        <v>0</v>
      </c>
      <c r="AL288" s="368">
        <f t="shared" ref="AL288" si="809">AL287</f>
        <v>0</v>
      </c>
      <c r="AM288" s="271"/>
    </row>
    <row r="289" spans="1:39" hidden="1" outlineLevel="1">
      <c r="B289" s="278"/>
      <c r="C289" s="27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369"/>
      <c r="Z289" s="382"/>
      <c r="AA289" s="382"/>
      <c r="AB289" s="382"/>
      <c r="AC289" s="382"/>
      <c r="AD289" s="382"/>
      <c r="AE289" s="382"/>
      <c r="AF289" s="382"/>
      <c r="AG289" s="382"/>
      <c r="AH289" s="382"/>
      <c r="AI289" s="382"/>
      <c r="AJ289" s="382"/>
      <c r="AK289" s="382"/>
      <c r="AL289" s="382"/>
      <c r="AM289" s="271"/>
    </row>
    <row r="290" spans="1:39" hidden="1" outlineLevel="1">
      <c r="A290" s="467">
        <v>99</v>
      </c>
      <c r="B290" s="278" t="str">
        <f>VLOOKUP(A290,IESO_pgm,2)</f>
        <v>Not used</v>
      </c>
      <c r="C290" s="256" t="s">
        <v>25</v>
      </c>
      <c r="D290" s="260"/>
      <c r="E290" s="260"/>
      <c r="F290" s="260"/>
      <c r="G290" s="260"/>
      <c r="H290" s="260"/>
      <c r="I290" s="260"/>
      <c r="J290" s="260"/>
      <c r="K290" s="260"/>
      <c r="L290" s="260"/>
      <c r="M290" s="260"/>
      <c r="N290" s="260">
        <f>VLOOKUP(A290,IESO_pgm,3)</f>
        <v>0</v>
      </c>
      <c r="O290" s="260"/>
      <c r="P290" s="260"/>
      <c r="Q290" s="260"/>
      <c r="R290" s="260"/>
      <c r="S290" s="260"/>
      <c r="T290" s="260"/>
      <c r="U290" s="260"/>
      <c r="V290" s="260"/>
      <c r="W290" s="260"/>
      <c r="X290" s="260"/>
      <c r="Y290" s="383"/>
      <c r="Z290" s="367"/>
      <c r="AA290" s="367"/>
      <c r="AB290" s="367"/>
      <c r="AC290" s="367"/>
      <c r="AD290" s="367"/>
      <c r="AE290" s="367"/>
      <c r="AF290" s="367"/>
      <c r="AG290" s="372"/>
      <c r="AH290" s="372"/>
      <c r="AI290" s="372"/>
      <c r="AJ290" s="372"/>
      <c r="AK290" s="372"/>
      <c r="AL290" s="372"/>
      <c r="AM290" s="261">
        <f>SUM(Y290:AL290)</f>
        <v>0</v>
      </c>
    </row>
    <row r="291" spans="1:39" hidden="1" outlineLevel="1">
      <c r="B291" s="259" t="s">
        <v>289</v>
      </c>
      <c r="C291" s="256" t="s">
        <v>163</v>
      </c>
      <c r="D291" s="260"/>
      <c r="E291" s="260"/>
      <c r="F291" s="260"/>
      <c r="G291" s="260"/>
      <c r="H291" s="260"/>
      <c r="I291" s="260"/>
      <c r="J291" s="260"/>
      <c r="K291" s="260"/>
      <c r="L291" s="260"/>
      <c r="M291" s="260"/>
      <c r="N291" s="260">
        <f>N290</f>
        <v>0</v>
      </c>
      <c r="O291" s="260"/>
      <c r="P291" s="260"/>
      <c r="Q291" s="260"/>
      <c r="R291" s="260"/>
      <c r="S291" s="260"/>
      <c r="T291" s="260"/>
      <c r="U291" s="260"/>
      <c r="V291" s="260"/>
      <c r="W291" s="260"/>
      <c r="X291" s="260"/>
      <c r="Y291" s="368">
        <f>Y290</f>
        <v>0</v>
      </c>
      <c r="Z291" s="368">
        <f t="shared" ref="Z291" si="810">Z290</f>
        <v>0</v>
      </c>
      <c r="AA291" s="368">
        <f t="shared" ref="AA291" si="811">AA290</f>
        <v>0</v>
      </c>
      <c r="AB291" s="368">
        <f t="shared" ref="AB291" si="812">AB290</f>
        <v>0</v>
      </c>
      <c r="AC291" s="368">
        <f t="shared" ref="AC291" si="813">AC290</f>
        <v>0</v>
      </c>
      <c r="AD291" s="368">
        <f t="shared" ref="AD291" si="814">AD290</f>
        <v>0</v>
      </c>
      <c r="AE291" s="368">
        <f t="shared" ref="AE291" si="815">AE290</f>
        <v>0</v>
      </c>
      <c r="AF291" s="368">
        <f t="shared" ref="AF291" si="816">AF290</f>
        <v>0</v>
      </c>
      <c r="AG291" s="368">
        <f t="shared" ref="AG291" si="817">AG290</f>
        <v>0</v>
      </c>
      <c r="AH291" s="368">
        <f t="shared" ref="AH291" si="818">AH290</f>
        <v>0</v>
      </c>
      <c r="AI291" s="368">
        <f t="shared" ref="AI291" si="819">AI290</f>
        <v>0</v>
      </c>
      <c r="AJ291" s="368">
        <f t="shared" ref="AJ291" si="820">AJ290</f>
        <v>0</v>
      </c>
      <c r="AK291" s="368">
        <f t="shared" ref="AK291" si="821">AK290</f>
        <v>0</v>
      </c>
      <c r="AL291" s="368">
        <f t="shared" ref="AL291" si="822">AL290</f>
        <v>0</v>
      </c>
      <c r="AM291" s="271"/>
    </row>
    <row r="292" spans="1:39" hidden="1" outlineLevel="1">
      <c r="B292" s="278"/>
      <c r="C292" s="276"/>
      <c r="D292" s="280"/>
      <c r="E292" s="280"/>
      <c r="F292" s="280"/>
      <c r="G292" s="280"/>
      <c r="H292" s="280"/>
      <c r="I292" s="280"/>
      <c r="J292" s="280"/>
      <c r="K292" s="280"/>
      <c r="L292" s="280"/>
      <c r="M292" s="280"/>
      <c r="N292" s="256"/>
      <c r="O292" s="256"/>
      <c r="P292" s="256"/>
      <c r="Q292" s="256"/>
      <c r="R292" s="256"/>
      <c r="S292" s="256"/>
      <c r="T292" s="256"/>
      <c r="U292" s="256"/>
      <c r="V292" s="256"/>
      <c r="W292" s="256"/>
      <c r="X292" s="256"/>
      <c r="Y292" s="369"/>
      <c r="Z292" s="382"/>
      <c r="AA292" s="382"/>
      <c r="AB292" s="382"/>
      <c r="AC292" s="382"/>
      <c r="AD292" s="382"/>
      <c r="AE292" s="382"/>
      <c r="AF292" s="382"/>
      <c r="AG292" s="382"/>
      <c r="AH292" s="382"/>
      <c r="AI292" s="382"/>
      <c r="AJ292" s="382"/>
      <c r="AK292" s="382"/>
      <c r="AL292" s="382"/>
      <c r="AM292" s="271"/>
    </row>
    <row r="293" spans="1:39" hidden="1" outlineLevel="1">
      <c r="A293" s="467">
        <v>99</v>
      </c>
      <c r="B293" s="278" t="str">
        <f>VLOOKUP(A293,IESO_pgm,2)</f>
        <v>Not used</v>
      </c>
      <c r="C293" s="256" t="s">
        <v>25</v>
      </c>
      <c r="D293" s="260"/>
      <c r="E293" s="260"/>
      <c r="F293" s="260"/>
      <c r="G293" s="260"/>
      <c r="H293" s="260"/>
      <c r="I293" s="260"/>
      <c r="J293" s="260"/>
      <c r="K293" s="260"/>
      <c r="L293" s="260"/>
      <c r="M293" s="260"/>
      <c r="N293" s="260">
        <f>VLOOKUP(A293,IESO_pgm,3)</f>
        <v>0</v>
      </c>
      <c r="O293" s="260"/>
      <c r="P293" s="260"/>
      <c r="Q293" s="260"/>
      <c r="R293" s="260"/>
      <c r="S293" s="260"/>
      <c r="T293" s="260"/>
      <c r="U293" s="260"/>
      <c r="V293" s="260"/>
      <c r="W293" s="260"/>
      <c r="X293" s="260"/>
      <c r="Y293" s="383"/>
      <c r="Z293" s="367"/>
      <c r="AA293" s="367"/>
      <c r="AB293" s="367"/>
      <c r="AC293" s="367"/>
      <c r="AD293" s="367"/>
      <c r="AE293" s="367"/>
      <c r="AF293" s="367"/>
      <c r="AG293" s="372"/>
      <c r="AH293" s="372"/>
      <c r="AI293" s="372"/>
      <c r="AJ293" s="372"/>
      <c r="AK293" s="372"/>
      <c r="AL293" s="372"/>
      <c r="AM293" s="261">
        <f>SUM(Y293:AL293)</f>
        <v>0</v>
      </c>
    </row>
    <row r="294" spans="1:39" hidden="1" outlineLevel="1">
      <c r="B294" s="259" t="s">
        <v>289</v>
      </c>
      <c r="C294" s="256" t="s">
        <v>163</v>
      </c>
      <c r="D294" s="260"/>
      <c r="E294" s="260"/>
      <c r="F294" s="260"/>
      <c r="G294" s="260"/>
      <c r="H294" s="260"/>
      <c r="I294" s="260"/>
      <c r="J294" s="260"/>
      <c r="K294" s="260"/>
      <c r="L294" s="260"/>
      <c r="M294" s="260"/>
      <c r="N294" s="260">
        <f>N293</f>
        <v>0</v>
      </c>
      <c r="O294" s="260"/>
      <c r="P294" s="260"/>
      <c r="Q294" s="260"/>
      <c r="R294" s="260"/>
      <c r="S294" s="260"/>
      <c r="T294" s="260"/>
      <c r="U294" s="260"/>
      <c r="V294" s="260"/>
      <c r="W294" s="260"/>
      <c r="X294" s="260"/>
      <c r="Y294" s="368">
        <f>Y293</f>
        <v>0</v>
      </c>
      <c r="Z294" s="368">
        <f t="shared" ref="Z294" si="823">Z293</f>
        <v>0</v>
      </c>
      <c r="AA294" s="368">
        <f t="shared" ref="AA294" si="824">AA293</f>
        <v>0</v>
      </c>
      <c r="AB294" s="368">
        <f t="shared" ref="AB294" si="825">AB293</f>
        <v>0</v>
      </c>
      <c r="AC294" s="368">
        <f t="shared" ref="AC294" si="826">AC293</f>
        <v>0</v>
      </c>
      <c r="AD294" s="368">
        <f t="shared" ref="AD294" si="827">AD293</f>
        <v>0</v>
      </c>
      <c r="AE294" s="368">
        <f t="shared" ref="AE294" si="828">AE293</f>
        <v>0</v>
      </c>
      <c r="AF294" s="368">
        <f t="shared" ref="AF294" si="829">AF293</f>
        <v>0</v>
      </c>
      <c r="AG294" s="368">
        <f t="shared" ref="AG294" si="830">AG293</f>
        <v>0</v>
      </c>
      <c r="AH294" s="368">
        <f t="shared" ref="AH294" si="831">AH293</f>
        <v>0</v>
      </c>
      <c r="AI294" s="368">
        <f t="shared" ref="AI294" si="832">AI293</f>
        <v>0</v>
      </c>
      <c r="AJ294" s="368">
        <f t="shared" ref="AJ294" si="833">AJ293</f>
        <v>0</v>
      </c>
      <c r="AK294" s="368">
        <f t="shared" ref="AK294" si="834">AK293</f>
        <v>0</v>
      </c>
      <c r="AL294" s="368">
        <f t="shared" ref="AL294" si="835">AL293</f>
        <v>0</v>
      </c>
      <c r="AM294" s="271"/>
    </row>
    <row r="295" spans="1:39" hidden="1" outlineLevel="1">
      <c r="B295" s="278"/>
      <c r="C295" s="276"/>
      <c r="D295" s="280"/>
      <c r="E295" s="280"/>
      <c r="F295" s="280"/>
      <c r="G295" s="280"/>
      <c r="H295" s="280"/>
      <c r="I295" s="280"/>
      <c r="J295" s="280"/>
      <c r="K295" s="280"/>
      <c r="L295" s="280"/>
      <c r="M295" s="280"/>
      <c r="N295" s="256"/>
      <c r="O295" s="256"/>
      <c r="P295" s="256"/>
      <c r="Q295" s="256"/>
      <c r="R295" s="256"/>
      <c r="S295" s="256"/>
      <c r="T295" s="256"/>
      <c r="U295" s="256"/>
      <c r="V295" s="256"/>
      <c r="W295" s="256"/>
      <c r="X295" s="256"/>
      <c r="Y295" s="369"/>
      <c r="Z295" s="382"/>
      <c r="AA295" s="382"/>
      <c r="AB295" s="382"/>
      <c r="AC295" s="382"/>
      <c r="AD295" s="382"/>
      <c r="AE295" s="382"/>
      <c r="AF295" s="382"/>
      <c r="AG295" s="382"/>
      <c r="AH295" s="382"/>
      <c r="AI295" s="382"/>
      <c r="AJ295" s="382"/>
      <c r="AK295" s="382"/>
      <c r="AL295" s="382"/>
      <c r="AM295" s="271"/>
    </row>
    <row r="296" spans="1:39" hidden="1" outlineLevel="1">
      <c r="A296" s="467">
        <v>99</v>
      </c>
      <c r="B296" s="278" t="str">
        <f>VLOOKUP(A296,IESO_pgm,2)</f>
        <v>Not used</v>
      </c>
      <c r="C296" s="256" t="s">
        <v>25</v>
      </c>
      <c r="D296" s="260"/>
      <c r="E296" s="260"/>
      <c r="F296" s="260"/>
      <c r="G296" s="260"/>
      <c r="H296" s="260"/>
      <c r="I296" s="260"/>
      <c r="J296" s="260"/>
      <c r="K296" s="260"/>
      <c r="L296" s="260"/>
      <c r="M296" s="260"/>
      <c r="N296" s="260">
        <f>VLOOKUP(A296,IESO_pgm,3)</f>
        <v>0</v>
      </c>
      <c r="O296" s="260"/>
      <c r="P296" s="260"/>
      <c r="Q296" s="260"/>
      <c r="R296" s="260"/>
      <c r="S296" s="260"/>
      <c r="T296" s="260"/>
      <c r="U296" s="260"/>
      <c r="V296" s="260"/>
      <c r="W296" s="260"/>
      <c r="X296" s="260"/>
      <c r="Y296" s="383"/>
      <c r="Z296" s="367"/>
      <c r="AA296" s="367"/>
      <c r="AB296" s="367"/>
      <c r="AC296" s="367"/>
      <c r="AD296" s="367"/>
      <c r="AE296" s="367"/>
      <c r="AF296" s="367"/>
      <c r="AG296" s="372"/>
      <c r="AH296" s="372"/>
      <c r="AI296" s="372"/>
      <c r="AJ296" s="372"/>
      <c r="AK296" s="372"/>
      <c r="AL296" s="372"/>
      <c r="AM296" s="261">
        <f>SUM(Y296:AL296)</f>
        <v>0</v>
      </c>
    </row>
    <row r="297" spans="1:39" hidden="1" outlineLevel="1">
      <c r="B297" s="259" t="s">
        <v>289</v>
      </c>
      <c r="C297" s="256" t="s">
        <v>163</v>
      </c>
      <c r="D297" s="260"/>
      <c r="E297" s="260"/>
      <c r="F297" s="260"/>
      <c r="G297" s="260"/>
      <c r="H297" s="260"/>
      <c r="I297" s="260"/>
      <c r="J297" s="260"/>
      <c r="K297" s="260"/>
      <c r="L297" s="260"/>
      <c r="M297" s="260"/>
      <c r="N297" s="260">
        <f>N296</f>
        <v>0</v>
      </c>
      <c r="O297" s="260"/>
      <c r="P297" s="260"/>
      <c r="Q297" s="260"/>
      <c r="R297" s="260"/>
      <c r="S297" s="260"/>
      <c r="T297" s="260"/>
      <c r="U297" s="260"/>
      <c r="V297" s="260"/>
      <c r="W297" s="260"/>
      <c r="X297" s="260"/>
      <c r="Y297" s="368">
        <f>Y296</f>
        <v>0</v>
      </c>
      <c r="Z297" s="368">
        <f t="shared" ref="Z297" si="836">Z296</f>
        <v>0</v>
      </c>
      <c r="AA297" s="368">
        <f t="shared" ref="AA297" si="837">AA296</f>
        <v>0</v>
      </c>
      <c r="AB297" s="368">
        <f t="shared" ref="AB297" si="838">AB296</f>
        <v>0</v>
      </c>
      <c r="AC297" s="368">
        <f t="shared" ref="AC297" si="839">AC296</f>
        <v>0</v>
      </c>
      <c r="AD297" s="368">
        <f t="shared" ref="AD297" si="840">AD296</f>
        <v>0</v>
      </c>
      <c r="AE297" s="368">
        <f t="shared" ref="AE297" si="841">AE296</f>
        <v>0</v>
      </c>
      <c r="AF297" s="368">
        <f t="shared" ref="AF297" si="842">AF296</f>
        <v>0</v>
      </c>
      <c r="AG297" s="368">
        <f t="shared" ref="AG297" si="843">AG296</f>
        <v>0</v>
      </c>
      <c r="AH297" s="368">
        <f t="shared" ref="AH297" si="844">AH296</f>
        <v>0</v>
      </c>
      <c r="AI297" s="368">
        <f t="shared" ref="AI297" si="845">AI296</f>
        <v>0</v>
      </c>
      <c r="AJ297" s="368">
        <f t="shared" ref="AJ297" si="846">AJ296</f>
        <v>0</v>
      </c>
      <c r="AK297" s="368">
        <f t="shared" ref="AK297" si="847">AK296</f>
        <v>0</v>
      </c>
      <c r="AL297" s="368">
        <f t="shared" ref="AL297" si="848">AL296</f>
        <v>0</v>
      </c>
      <c r="AM297" s="271"/>
    </row>
    <row r="298" spans="1:39" hidden="1" outlineLevel="1">
      <c r="B298" s="259"/>
      <c r="C298" s="256"/>
      <c r="D298" s="256"/>
      <c r="E298" s="256"/>
      <c r="F298" s="256"/>
      <c r="G298" s="256"/>
      <c r="H298" s="256"/>
      <c r="I298" s="256"/>
      <c r="J298" s="256"/>
      <c r="K298" s="256"/>
      <c r="L298" s="256"/>
      <c r="M298" s="256"/>
      <c r="N298" s="256"/>
      <c r="O298" s="256"/>
      <c r="P298" s="256"/>
      <c r="Q298" s="256"/>
      <c r="R298" s="256"/>
      <c r="S298" s="256"/>
      <c r="T298" s="256"/>
      <c r="U298" s="256"/>
      <c r="V298" s="256"/>
      <c r="W298" s="256"/>
      <c r="X298" s="256"/>
      <c r="Y298" s="369"/>
      <c r="Z298" s="382"/>
      <c r="AA298" s="382"/>
      <c r="AB298" s="382"/>
      <c r="AC298" s="382"/>
      <c r="AD298" s="382"/>
      <c r="AE298" s="382"/>
      <c r="AF298" s="382"/>
      <c r="AG298" s="382"/>
      <c r="AH298" s="382"/>
      <c r="AI298" s="382"/>
      <c r="AJ298" s="382"/>
      <c r="AK298" s="382"/>
      <c r="AL298" s="382"/>
      <c r="AM298" s="271"/>
    </row>
    <row r="299" spans="1:39" hidden="1" outlineLevel="1">
      <c r="A299" s="467">
        <v>99</v>
      </c>
      <c r="B299" s="278" t="str">
        <f>VLOOKUP(A299,IESO_pgm,2)</f>
        <v>Not used</v>
      </c>
      <c r="C299" s="256" t="s">
        <v>25</v>
      </c>
      <c r="D299" s="260"/>
      <c r="E299" s="260"/>
      <c r="F299" s="260"/>
      <c r="G299" s="260"/>
      <c r="H299" s="260"/>
      <c r="I299" s="260"/>
      <c r="J299" s="260"/>
      <c r="K299" s="260"/>
      <c r="L299" s="260"/>
      <c r="M299" s="260"/>
      <c r="N299" s="260">
        <f>VLOOKUP(A299,IESO_pgm,3)</f>
        <v>0</v>
      </c>
      <c r="O299" s="260"/>
      <c r="P299" s="260"/>
      <c r="Q299" s="260"/>
      <c r="R299" s="260"/>
      <c r="S299" s="260"/>
      <c r="T299" s="260"/>
      <c r="U299" s="260"/>
      <c r="V299" s="260"/>
      <c r="W299" s="260"/>
      <c r="X299" s="260"/>
      <c r="Y299" s="383"/>
      <c r="Z299" s="367"/>
      <c r="AA299" s="367"/>
      <c r="AB299" s="367"/>
      <c r="AC299" s="367"/>
      <c r="AD299" s="367"/>
      <c r="AE299" s="367"/>
      <c r="AF299" s="367"/>
      <c r="AG299" s="372"/>
      <c r="AH299" s="372"/>
      <c r="AI299" s="372"/>
      <c r="AJ299" s="372"/>
      <c r="AK299" s="372"/>
      <c r="AL299" s="372"/>
      <c r="AM299" s="261">
        <f>SUM(Y299:AL299)</f>
        <v>0</v>
      </c>
    </row>
    <row r="300" spans="1:39" hidden="1" outlineLevel="1">
      <c r="B300" s="259" t="s">
        <v>289</v>
      </c>
      <c r="C300" s="256" t="s">
        <v>163</v>
      </c>
      <c r="D300" s="260"/>
      <c r="E300" s="260"/>
      <c r="F300" s="260"/>
      <c r="G300" s="260"/>
      <c r="H300" s="260"/>
      <c r="I300" s="260"/>
      <c r="J300" s="260"/>
      <c r="K300" s="260"/>
      <c r="L300" s="260"/>
      <c r="M300" s="260"/>
      <c r="N300" s="260">
        <f>N299</f>
        <v>0</v>
      </c>
      <c r="O300" s="260"/>
      <c r="P300" s="260"/>
      <c r="Q300" s="260"/>
      <c r="R300" s="260"/>
      <c r="S300" s="260"/>
      <c r="T300" s="260"/>
      <c r="U300" s="260"/>
      <c r="V300" s="260"/>
      <c r="W300" s="260"/>
      <c r="X300" s="260"/>
      <c r="Y300" s="368">
        <f>Y299</f>
        <v>0</v>
      </c>
      <c r="Z300" s="368">
        <f t="shared" ref="Z300" si="849">Z299</f>
        <v>0</v>
      </c>
      <c r="AA300" s="368">
        <f t="shared" ref="AA300" si="850">AA299</f>
        <v>0</v>
      </c>
      <c r="AB300" s="368">
        <f t="shared" ref="AB300" si="851">AB299</f>
        <v>0</v>
      </c>
      <c r="AC300" s="368">
        <f t="shared" ref="AC300" si="852">AC299</f>
        <v>0</v>
      </c>
      <c r="AD300" s="368">
        <f t="shared" ref="AD300" si="853">AD299</f>
        <v>0</v>
      </c>
      <c r="AE300" s="368">
        <f t="shared" ref="AE300" si="854">AE299</f>
        <v>0</v>
      </c>
      <c r="AF300" s="368">
        <f t="shared" ref="AF300" si="855">AF299</f>
        <v>0</v>
      </c>
      <c r="AG300" s="368">
        <f t="shared" ref="AG300" si="856">AG299</f>
        <v>0</v>
      </c>
      <c r="AH300" s="368">
        <f t="shared" ref="AH300" si="857">AH299</f>
        <v>0</v>
      </c>
      <c r="AI300" s="368">
        <f t="shared" ref="AI300" si="858">AI299</f>
        <v>0</v>
      </c>
      <c r="AJ300" s="368">
        <f t="shared" ref="AJ300" si="859">AJ299</f>
        <v>0</v>
      </c>
      <c r="AK300" s="368">
        <f t="shared" ref="AK300" si="860">AK299</f>
        <v>0</v>
      </c>
      <c r="AL300" s="368">
        <f t="shared" ref="AL300" si="861">AL299</f>
        <v>0</v>
      </c>
      <c r="AM300" s="271"/>
    </row>
    <row r="301" spans="1:39" hidden="1" outlineLevel="1">
      <c r="B301" s="259"/>
      <c r="C301" s="256"/>
      <c r="D301" s="256"/>
      <c r="E301" s="256"/>
      <c r="F301" s="256"/>
      <c r="G301" s="256"/>
      <c r="H301" s="256"/>
      <c r="I301" s="256"/>
      <c r="J301" s="256"/>
      <c r="K301" s="256"/>
      <c r="L301" s="256"/>
      <c r="M301" s="256"/>
      <c r="N301" s="256"/>
      <c r="O301" s="256"/>
      <c r="P301" s="256"/>
      <c r="Q301" s="256"/>
      <c r="R301" s="256"/>
      <c r="S301" s="256"/>
      <c r="T301" s="256"/>
      <c r="U301" s="256"/>
      <c r="V301" s="256"/>
      <c r="W301" s="256"/>
      <c r="X301" s="256"/>
      <c r="Y301" s="369"/>
      <c r="Z301" s="382"/>
      <c r="AA301" s="382"/>
      <c r="AB301" s="382"/>
      <c r="AC301" s="382"/>
      <c r="AD301" s="382"/>
      <c r="AE301" s="382"/>
      <c r="AF301" s="382"/>
      <c r="AG301" s="382"/>
      <c r="AH301" s="382"/>
      <c r="AI301" s="382"/>
      <c r="AJ301" s="382"/>
      <c r="AK301" s="382"/>
      <c r="AL301" s="382"/>
      <c r="AM301" s="271"/>
    </row>
    <row r="302" spans="1:39" hidden="1" outlineLevel="1">
      <c r="A302" s="467">
        <v>99</v>
      </c>
      <c r="B302" s="278" t="str">
        <f>VLOOKUP(A302,IESO_pgm,2)</f>
        <v>Not used</v>
      </c>
      <c r="C302" s="256" t="s">
        <v>25</v>
      </c>
      <c r="D302" s="260"/>
      <c r="E302" s="260"/>
      <c r="F302" s="260"/>
      <c r="G302" s="260"/>
      <c r="H302" s="260"/>
      <c r="I302" s="260"/>
      <c r="J302" s="260"/>
      <c r="K302" s="260"/>
      <c r="L302" s="260"/>
      <c r="M302" s="260"/>
      <c r="N302" s="260">
        <f>VLOOKUP(A302,IESO_pgm,3)</f>
        <v>0</v>
      </c>
      <c r="O302" s="260"/>
      <c r="P302" s="260"/>
      <c r="Q302" s="260"/>
      <c r="R302" s="260"/>
      <c r="S302" s="260"/>
      <c r="T302" s="260"/>
      <c r="U302" s="260"/>
      <c r="V302" s="260"/>
      <c r="W302" s="260"/>
      <c r="X302" s="260"/>
      <c r="Y302" s="383"/>
      <c r="Z302" s="367"/>
      <c r="AA302" s="367"/>
      <c r="AB302" s="367"/>
      <c r="AC302" s="367"/>
      <c r="AD302" s="367"/>
      <c r="AE302" s="367"/>
      <c r="AF302" s="367"/>
      <c r="AG302" s="372"/>
      <c r="AH302" s="372"/>
      <c r="AI302" s="372"/>
      <c r="AJ302" s="372"/>
      <c r="AK302" s="372"/>
      <c r="AL302" s="372"/>
      <c r="AM302" s="261">
        <f>SUM(Y302:AL302)</f>
        <v>0</v>
      </c>
    </row>
    <row r="303" spans="1:39" hidden="1" outlineLevel="1">
      <c r="B303" s="259" t="s">
        <v>289</v>
      </c>
      <c r="C303" s="256" t="s">
        <v>163</v>
      </c>
      <c r="D303" s="260"/>
      <c r="E303" s="260"/>
      <c r="F303" s="260"/>
      <c r="G303" s="260"/>
      <c r="H303" s="260"/>
      <c r="I303" s="260"/>
      <c r="J303" s="260"/>
      <c r="K303" s="260"/>
      <c r="L303" s="260"/>
      <c r="M303" s="260"/>
      <c r="N303" s="260">
        <f>N302</f>
        <v>0</v>
      </c>
      <c r="O303" s="260"/>
      <c r="P303" s="260"/>
      <c r="Q303" s="260"/>
      <c r="R303" s="260"/>
      <c r="S303" s="260"/>
      <c r="T303" s="260"/>
      <c r="U303" s="260"/>
      <c r="V303" s="260"/>
      <c r="W303" s="260"/>
      <c r="X303" s="260"/>
      <c r="Y303" s="368">
        <f>Y302</f>
        <v>0</v>
      </c>
      <c r="Z303" s="368">
        <f t="shared" ref="Z303" si="862">Z302</f>
        <v>0</v>
      </c>
      <c r="AA303" s="368">
        <f t="shared" ref="AA303" si="863">AA302</f>
        <v>0</v>
      </c>
      <c r="AB303" s="368">
        <f t="shared" ref="AB303" si="864">AB302</f>
        <v>0</v>
      </c>
      <c r="AC303" s="368">
        <f t="shared" ref="AC303" si="865">AC302</f>
        <v>0</v>
      </c>
      <c r="AD303" s="368">
        <f t="shared" ref="AD303" si="866">AD302</f>
        <v>0</v>
      </c>
      <c r="AE303" s="368">
        <f t="shared" ref="AE303" si="867">AE302</f>
        <v>0</v>
      </c>
      <c r="AF303" s="368">
        <f t="shared" ref="AF303" si="868">AF302</f>
        <v>0</v>
      </c>
      <c r="AG303" s="368">
        <f t="shared" ref="AG303" si="869">AG302</f>
        <v>0</v>
      </c>
      <c r="AH303" s="368">
        <f t="shared" ref="AH303" si="870">AH302</f>
        <v>0</v>
      </c>
      <c r="AI303" s="368">
        <f t="shared" ref="AI303" si="871">AI302</f>
        <v>0</v>
      </c>
      <c r="AJ303" s="368">
        <f t="shared" ref="AJ303" si="872">AJ302</f>
        <v>0</v>
      </c>
      <c r="AK303" s="368">
        <f t="shared" ref="AK303" si="873">AK302</f>
        <v>0</v>
      </c>
      <c r="AL303" s="368">
        <f t="shared" ref="AL303" si="874">AL302</f>
        <v>0</v>
      </c>
      <c r="AM303" s="271"/>
    </row>
    <row r="304" spans="1:39" hidden="1" outlineLevel="1">
      <c r="B304" s="274"/>
      <c r="C304" s="276"/>
      <c r="D304" s="256"/>
      <c r="E304" s="256"/>
      <c r="F304" s="256"/>
      <c r="G304" s="256"/>
      <c r="H304" s="256"/>
      <c r="I304" s="256"/>
      <c r="J304" s="256"/>
      <c r="K304" s="256"/>
      <c r="L304" s="256"/>
      <c r="M304" s="256"/>
      <c r="N304" s="256"/>
      <c r="O304" s="256"/>
      <c r="P304" s="256"/>
      <c r="Q304" s="256"/>
      <c r="R304" s="256"/>
      <c r="S304" s="256"/>
      <c r="T304" s="256"/>
      <c r="U304" s="256"/>
      <c r="V304" s="256"/>
      <c r="W304" s="256"/>
      <c r="X304" s="256"/>
      <c r="Y304" s="369"/>
      <c r="Z304" s="382"/>
      <c r="AA304" s="382"/>
      <c r="AB304" s="382"/>
      <c r="AC304" s="382"/>
      <c r="AD304" s="382"/>
      <c r="AE304" s="382"/>
      <c r="AF304" s="382"/>
      <c r="AG304" s="382"/>
      <c r="AH304" s="382"/>
      <c r="AI304" s="382"/>
      <c r="AJ304" s="382"/>
      <c r="AK304" s="382"/>
      <c r="AL304" s="382"/>
      <c r="AM304" s="271"/>
    </row>
    <row r="305" spans="1:39" hidden="1" outlineLevel="1">
      <c r="A305" s="467">
        <v>99</v>
      </c>
      <c r="B305" s="278" t="str">
        <f>VLOOKUP(A305,IESO_pgm,2)</f>
        <v>Not used</v>
      </c>
      <c r="C305" s="256" t="s">
        <v>25</v>
      </c>
      <c r="D305" s="260"/>
      <c r="E305" s="260"/>
      <c r="F305" s="260"/>
      <c r="G305" s="260"/>
      <c r="H305" s="260"/>
      <c r="I305" s="260"/>
      <c r="J305" s="260"/>
      <c r="K305" s="260"/>
      <c r="L305" s="260"/>
      <c r="M305" s="260"/>
      <c r="N305" s="260">
        <f>VLOOKUP(A305,IESO_pgm,3)</f>
        <v>0</v>
      </c>
      <c r="O305" s="260"/>
      <c r="P305" s="260"/>
      <c r="Q305" s="260"/>
      <c r="R305" s="260"/>
      <c r="S305" s="260"/>
      <c r="T305" s="260"/>
      <c r="U305" s="260"/>
      <c r="V305" s="260"/>
      <c r="W305" s="260"/>
      <c r="X305" s="260"/>
      <c r="Y305" s="383"/>
      <c r="Z305" s="367"/>
      <c r="AA305" s="367"/>
      <c r="AB305" s="367"/>
      <c r="AC305" s="367"/>
      <c r="AD305" s="367"/>
      <c r="AE305" s="367"/>
      <c r="AF305" s="367"/>
      <c r="AG305" s="372"/>
      <c r="AH305" s="372"/>
      <c r="AI305" s="372"/>
      <c r="AJ305" s="372"/>
      <c r="AK305" s="372"/>
      <c r="AL305" s="372"/>
      <c r="AM305" s="261">
        <f>SUM(Y305:AL305)</f>
        <v>0</v>
      </c>
    </row>
    <row r="306" spans="1:39" hidden="1" outlineLevel="1">
      <c r="B306" s="259" t="s">
        <v>289</v>
      </c>
      <c r="C306" s="256" t="s">
        <v>163</v>
      </c>
      <c r="D306" s="260"/>
      <c r="E306" s="260"/>
      <c r="F306" s="260"/>
      <c r="G306" s="260"/>
      <c r="H306" s="260"/>
      <c r="I306" s="260"/>
      <c r="J306" s="260"/>
      <c r="K306" s="260"/>
      <c r="L306" s="260"/>
      <c r="M306" s="260"/>
      <c r="N306" s="260">
        <f>N305</f>
        <v>0</v>
      </c>
      <c r="O306" s="260"/>
      <c r="P306" s="260"/>
      <c r="Q306" s="260"/>
      <c r="R306" s="260"/>
      <c r="S306" s="260"/>
      <c r="T306" s="260"/>
      <c r="U306" s="260"/>
      <c r="V306" s="260"/>
      <c r="W306" s="260"/>
      <c r="X306" s="260"/>
      <c r="Y306" s="368">
        <f>Y305</f>
        <v>0</v>
      </c>
      <c r="Z306" s="368">
        <f t="shared" ref="Z306" si="875">Z305</f>
        <v>0</v>
      </c>
      <c r="AA306" s="368">
        <f t="shared" ref="AA306" si="876">AA305</f>
        <v>0</v>
      </c>
      <c r="AB306" s="368">
        <f t="shared" ref="AB306" si="877">AB305</f>
        <v>0</v>
      </c>
      <c r="AC306" s="368">
        <f t="shared" ref="AC306" si="878">AC305</f>
        <v>0</v>
      </c>
      <c r="AD306" s="368">
        <f t="shared" ref="AD306" si="879">AD305</f>
        <v>0</v>
      </c>
      <c r="AE306" s="368">
        <f t="shared" ref="AE306" si="880">AE305</f>
        <v>0</v>
      </c>
      <c r="AF306" s="368">
        <f t="shared" ref="AF306" si="881">AF305</f>
        <v>0</v>
      </c>
      <c r="AG306" s="368">
        <f t="shared" ref="AG306" si="882">AG305</f>
        <v>0</v>
      </c>
      <c r="AH306" s="368">
        <f t="shared" ref="AH306" si="883">AH305</f>
        <v>0</v>
      </c>
      <c r="AI306" s="368">
        <f t="shared" ref="AI306" si="884">AI305</f>
        <v>0</v>
      </c>
      <c r="AJ306" s="368">
        <f t="shared" ref="AJ306" si="885">AJ305</f>
        <v>0</v>
      </c>
      <c r="AK306" s="368">
        <f t="shared" ref="AK306" si="886">AK305</f>
        <v>0</v>
      </c>
      <c r="AL306" s="368">
        <f t="shared" ref="AL306" si="887">AL305</f>
        <v>0</v>
      </c>
      <c r="AM306" s="271"/>
    </row>
    <row r="307" spans="1:39" hidden="1" outlineLevel="1">
      <c r="B307" s="278"/>
      <c r="C307" s="276"/>
      <c r="D307" s="256"/>
      <c r="E307" s="256"/>
      <c r="F307" s="256"/>
      <c r="G307" s="256"/>
      <c r="H307" s="256"/>
      <c r="I307" s="256"/>
      <c r="J307" s="256"/>
      <c r="K307" s="256"/>
      <c r="L307" s="256"/>
      <c r="M307" s="256"/>
      <c r="N307" s="256"/>
      <c r="O307" s="256"/>
      <c r="P307" s="256"/>
      <c r="Q307" s="256"/>
      <c r="R307" s="256"/>
      <c r="S307" s="256"/>
      <c r="T307" s="256"/>
      <c r="U307" s="256"/>
      <c r="V307" s="256"/>
      <c r="W307" s="256"/>
      <c r="X307" s="256"/>
      <c r="Y307" s="369"/>
      <c r="Z307" s="382"/>
      <c r="AA307" s="382"/>
      <c r="AB307" s="382"/>
      <c r="AC307" s="382"/>
      <c r="AD307" s="382"/>
      <c r="AE307" s="382"/>
      <c r="AF307" s="382"/>
      <c r="AG307" s="382"/>
      <c r="AH307" s="382"/>
      <c r="AI307" s="382"/>
      <c r="AJ307" s="382"/>
      <c r="AK307" s="382"/>
      <c r="AL307" s="382"/>
      <c r="AM307" s="271"/>
    </row>
    <row r="308" spans="1:39" hidden="1" outlineLevel="1">
      <c r="A308" s="467">
        <v>99</v>
      </c>
      <c r="B308" s="278" t="str">
        <f>VLOOKUP(A308,IESO_pgm,2)</f>
        <v>Not used</v>
      </c>
      <c r="C308" s="256" t="s">
        <v>25</v>
      </c>
      <c r="D308" s="260"/>
      <c r="E308" s="260"/>
      <c r="F308" s="260"/>
      <c r="G308" s="260"/>
      <c r="H308" s="260"/>
      <c r="I308" s="260"/>
      <c r="J308" s="260"/>
      <c r="K308" s="260"/>
      <c r="L308" s="260"/>
      <c r="M308" s="260"/>
      <c r="N308" s="260">
        <f>VLOOKUP(A308,IESO_pgm,3)</f>
        <v>0</v>
      </c>
      <c r="O308" s="260"/>
      <c r="P308" s="260"/>
      <c r="Q308" s="260"/>
      <c r="R308" s="260"/>
      <c r="S308" s="260"/>
      <c r="T308" s="260"/>
      <c r="U308" s="260"/>
      <c r="V308" s="260"/>
      <c r="W308" s="260"/>
      <c r="X308" s="260"/>
      <c r="Y308" s="383"/>
      <c r="Z308" s="367"/>
      <c r="AA308" s="367"/>
      <c r="AB308" s="367"/>
      <c r="AC308" s="367"/>
      <c r="AD308" s="367"/>
      <c r="AE308" s="367"/>
      <c r="AF308" s="367"/>
      <c r="AG308" s="372"/>
      <c r="AH308" s="372"/>
      <c r="AI308" s="372"/>
      <c r="AJ308" s="372"/>
      <c r="AK308" s="372"/>
      <c r="AL308" s="372"/>
      <c r="AM308" s="261">
        <f>SUM(Y308:AL308)</f>
        <v>0</v>
      </c>
    </row>
    <row r="309" spans="1:39" hidden="1" outlineLevel="1">
      <c r="B309" s="259" t="s">
        <v>289</v>
      </c>
      <c r="C309" s="256" t="s">
        <v>163</v>
      </c>
      <c r="D309" s="260"/>
      <c r="E309" s="260"/>
      <c r="F309" s="260"/>
      <c r="G309" s="260"/>
      <c r="H309" s="260"/>
      <c r="I309" s="260"/>
      <c r="J309" s="260"/>
      <c r="K309" s="260"/>
      <c r="L309" s="260"/>
      <c r="M309" s="260"/>
      <c r="N309" s="260">
        <f>N308</f>
        <v>0</v>
      </c>
      <c r="O309" s="260"/>
      <c r="P309" s="260"/>
      <c r="Q309" s="260"/>
      <c r="R309" s="260"/>
      <c r="S309" s="260"/>
      <c r="T309" s="260"/>
      <c r="U309" s="260"/>
      <c r="V309" s="260"/>
      <c r="W309" s="260"/>
      <c r="X309" s="260"/>
      <c r="Y309" s="368">
        <f>Y308</f>
        <v>0</v>
      </c>
      <c r="Z309" s="368">
        <f t="shared" ref="Z309" si="888">Z308</f>
        <v>0</v>
      </c>
      <c r="AA309" s="368">
        <f t="shared" ref="AA309" si="889">AA308</f>
        <v>0</v>
      </c>
      <c r="AB309" s="368">
        <f t="shared" ref="AB309" si="890">AB308</f>
        <v>0</v>
      </c>
      <c r="AC309" s="368">
        <f t="shared" ref="AC309" si="891">AC308</f>
        <v>0</v>
      </c>
      <c r="AD309" s="368">
        <f t="shared" ref="AD309" si="892">AD308</f>
        <v>0</v>
      </c>
      <c r="AE309" s="368">
        <f t="shared" ref="AE309" si="893">AE308</f>
        <v>0</v>
      </c>
      <c r="AF309" s="368">
        <f t="shared" ref="AF309" si="894">AF308</f>
        <v>0</v>
      </c>
      <c r="AG309" s="368">
        <f t="shared" ref="AG309" si="895">AG308</f>
        <v>0</v>
      </c>
      <c r="AH309" s="368">
        <f t="shared" ref="AH309" si="896">AH308</f>
        <v>0</v>
      </c>
      <c r="AI309" s="368">
        <f t="shared" ref="AI309" si="897">AI308</f>
        <v>0</v>
      </c>
      <c r="AJ309" s="368">
        <f t="shared" ref="AJ309" si="898">AJ308</f>
        <v>0</v>
      </c>
      <c r="AK309" s="368">
        <f t="shared" ref="AK309" si="899">AK308</f>
        <v>0</v>
      </c>
      <c r="AL309" s="368">
        <f t="shared" ref="AL309" si="900">AL308</f>
        <v>0</v>
      </c>
      <c r="AM309" s="271"/>
    </row>
    <row r="310" spans="1:39" hidden="1" outlineLevel="1">
      <c r="B310" s="278"/>
      <c r="C310" s="276"/>
      <c r="D310" s="280"/>
      <c r="E310" s="280"/>
      <c r="F310" s="280"/>
      <c r="G310" s="280"/>
      <c r="H310" s="280"/>
      <c r="I310" s="280"/>
      <c r="J310" s="280"/>
      <c r="K310" s="280"/>
      <c r="L310" s="280"/>
      <c r="M310" s="280"/>
      <c r="N310" s="256"/>
      <c r="O310" s="256"/>
      <c r="P310" s="256"/>
      <c r="Q310" s="256"/>
      <c r="R310" s="256"/>
      <c r="S310" s="256"/>
      <c r="T310" s="256"/>
      <c r="U310" s="256"/>
      <c r="V310" s="256"/>
      <c r="W310" s="256"/>
      <c r="X310" s="256"/>
      <c r="Y310" s="369"/>
      <c r="Z310" s="382"/>
      <c r="AA310" s="382"/>
      <c r="AB310" s="382"/>
      <c r="AC310" s="382"/>
      <c r="AD310" s="382"/>
      <c r="AE310" s="382"/>
      <c r="AF310" s="382"/>
      <c r="AG310" s="382"/>
      <c r="AH310" s="382"/>
      <c r="AI310" s="382"/>
      <c r="AJ310" s="382"/>
      <c r="AK310" s="382"/>
      <c r="AL310" s="382"/>
      <c r="AM310" s="271"/>
    </row>
    <row r="311" spans="1:39" hidden="1" outlineLevel="1">
      <c r="A311" s="467">
        <v>99</v>
      </c>
      <c r="B311" s="278" t="str">
        <f>VLOOKUP(A311,IESO_pgm,2)</f>
        <v>Not used</v>
      </c>
      <c r="C311" s="256" t="s">
        <v>25</v>
      </c>
      <c r="D311" s="260"/>
      <c r="E311" s="260"/>
      <c r="F311" s="260"/>
      <c r="G311" s="260"/>
      <c r="H311" s="260"/>
      <c r="I311" s="260"/>
      <c r="J311" s="260"/>
      <c r="K311" s="260"/>
      <c r="L311" s="260"/>
      <c r="M311" s="260"/>
      <c r="N311" s="260">
        <f>VLOOKUP(A311,IESO_pgm,3)</f>
        <v>0</v>
      </c>
      <c r="O311" s="260"/>
      <c r="P311" s="260"/>
      <c r="Q311" s="260"/>
      <c r="R311" s="260"/>
      <c r="S311" s="260"/>
      <c r="T311" s="260"/>
      <c r="U311" s="260"/>
      <c r="V311" s="260"/>
      <c r="W311" s="260"/>
      <c r="X311" s="260"/>
      <c r="Y311" s="383"/>
      <c r="Z311" s="367"/>
      <c r="AA311" s="367"/>
      <c r="AB311" s="367"/>
      <c r="AC311" s="367"/>
      <c r="AD311" s="367"/>
      <c r="AE311" s="367"/>
      <c r="AF311" s="367"/>
      <c r="AG311" s="372"/>
      <c r="AH311" s="372"/>
      <c r="AI311" s="372"/>
      <c r="AJ311" s="372"/>
      <c r="AK311" s="372"/>
      <c r="AL311" s="372"/>
      <c r="AM311" s="261">
        <f>SUM(Y311:AL311)</f>
        <v>0</v>
      </c>
    </row>
    <row r="312" spans="1:39" hidden="1" outlineLevel="1">
      <c r="B312" s="259" t="s">
        <v>289</v>
      </c>
      <c r="C312" s="256" t="s">
        <v>163</v>
      </c>
      <c r="D312" s="260"/>
      <c r="E312" s="260"/>
      <c r="F312" s="260"/>
      <c r="G312" s="260"/>
      <c r="H312" s="260"/>
      <c r="I312" s="260"/>
      <c r="J312" s="260"/>
      <c r="K312" s="260"/>
      <c r="L312" s="260"/>
      <c r="M312" s="260"/>
      <c r="N312" s="260">
        <f>N311</f>
        <v>0</v>
      </c>
      <c r="O312" s="260"/>
      <c r="P312" s="260"/>
      <c r="Q312" s="260"/>
      <c r="R312" s="260"/>
      <c r="S312" s="260"/>
      <c r="T312" s="260"/>
      <c r="U312" s="260"/>
      <c r="V312" s="260"/>
      <c r="W312" s="260"/>
      <c r="X312" s="260"/>
      <c r="Y312" s="368">
        <f>Y311</f>
        <v>0</v>
      </c>
      <c r="Z312" s="368">
        <f t="shared" ref="Z312" si="901">Z311</f>
        <v>0</v>
      </c>
      <c r="AA312" s="368">
        <f t="shared" ref="AA312" si="902">AA311</f>
        <v>0</v>
      </c>
      <c r="AB312" s="368">
        <f t="shared" ref="AB312" si="903">AB311</f>
        <v>0</v>
      </c>
      <c r="AC312" s="368">
        <f t="shared" ref="AC312" si="904">AC311</f>
        <v>0</v>
      </c>
      <c r="AD312" s="368">
        <f t="shared" ref="AD312" si="905">AD311</f>
        <v>0</v>
      </c>
      <c r="AE312" s="368">
        <f t="shared" ref="AE312" si="906">AE311</f>
        <v>0</v>
      </c>
      <c r="AF312" s="368">
        <f t="shared" ref="AF312" si="907">AF311</f>
        <v>0</v>
      </c>
      <c r="AG312" s="368">
        <f t="shared" ref="AG312" si="908">AG311</f>
        <v>0</v>
      </c>
      <c r="AH312" s="368">
        <f t="shared" ref="AH312" si="909">AH311</f>
        <v>0</v>
      </c>
      <c r="AI312" s="368">
        <f t="shared" ref="AI312" si="910">AI311</f>
        <v>0</v>
      </c>
      <c r="AJ312" s="368">
        <f t="shared" ref="AJ312" si="911">AJ311</f>
        <v>0</v>
      </c>
      <c r="AK312" s="368">
        <f t="shared" ref="AK312" si="912">AK311</f>
        <v>0</v>
      </c>
      <c r="AL312" s="368">
        <f t="shared" ref="AL312" si="913">AL311</f>
        <v>0</v>
      </c>
      <c r="AM312" s="271"/>
    </row>
    <row r="313" spans="1:39" hidden="1" outlineLevel="1">
      <c r="B313" s="278"/>
      <c r="C313" s="276"/>
      <c r="D313" s="280"/>
      <c r="E313" s="280"/>
      <c r="F313" s="280"/>
      <c r="G313" s="280"/>
      <c r="H313" s="280"/>
      <c r="I313" s="280"/>
      <c r="J313" s="280"/>
      <c r="K313" s="280"/>
      <c r="L313" s="280"/>
      <c r="M313" s="280"/>
      <c r="N313" s="256"/>
      <c r="O313" s="256"/>
      <c r="P313" s="256"/>
      <c r="Q313" s="256"/>
      <c r="R313" s="256"/>
      <c r="S313" s="256"/>
      <c r="T313" s="256"/>
      <c r="U313" s="256"/>
      <c r="V313" s="256"/>
      <c r="W313" s="256"/>
      <c r="X313" s="256"/>
      <c r="Y313" s="369"/>
      <c r="Z313" s="382"/>
      <c r="AA313" s="382"/>
      <c r="AB313" s="382"/>
      <c r="AC313" s="382"/>
      <c r="AD313" s="382"/>
      <c r="AE313" s="382"/>
      <c r="AF313" s="382"/>
      <c r="AG313" s="382"/>
      <c r="AH313" s="382"/>
      <c r="AI313" s="382"/>
      <c r="AJ313" s="382"/>
      <c r="AK313" s="382"/>
      <c r="AL313" s="382"/>
      <c r="AM313" s="271"/>
    </row>
    <row r="314" spans="1:39" hidden="1" outlineLevel="1">
      <c r="A314" s="467">
        <v>99</v>
      </c>
      <c r="B314" s="278" t="str">
        <f>VLOOKUP(A314,IESO_pgm,2)</f>
        <v>Not used</v>
      </c>
      <c r="C314" s="256" t="s">
        <v>25</v>
      </c>
      <c r="D314" s="260"/>
      <c r="E314" s="260"/>
      <c r="F314" s="260"/>
      <c r="G314" s="260"/>
      <c r="H314" s="260"/>
      <c r="I314" s="260"/>
      <c r="J314" s="260"/>
      <c r="K314" s="260"/>
      <c r="L314" s="260"/>
      <c r="M314" s="260"/>
      <c r="N314" s="260">
        <f>VLOOKUP(A314,IESO_pgm,3)</f>
        <v>0</v>
      </c>
      <c r="O314" s="260"/>
      <c r="P314" s="260"/>
      <c r="Q314" s="260"/>
      <c r="R314" s="260"/>
      <c r="S314" s="260"/>
      <c r="T314" s="260"/>
      <c r="U314" s="260"/>
      <c r="V314" s="260"/>
      <c r="W314" s="260"/>
      <c r="X314" s="260"/>
      <c r="Y314" s="383"/>
      <c r="Z314" s="367"/>
      <c r="AA314" s="367"/>
      <c r="AB314" s="367"/>
      <c r="AC314" s="367"/>
      <c r="AD314" s="367"/>
      <c r="AE314" s="367"/>
      <c r="AF314" s="367"/>
      <c r="AG314" s="372"/>
      <c r="AH314" s="372"/>
      <c r="AI314" s="372"/>
      <c r="AJ314" s="372"/>
      <c r="AK314" s="372"/>
      <c r="AL314" s="372"/>
      <c r="AM314" s="261">
        <f>SUM(Y314:AL314)</f>
        <v>0</v>
      </c>
    </row>
    <row r="315" spans="1:39" hidden="1" outlineLevel="1">
      <c r="B315" s="259" t="s">
        <v>289</v>
      </c>
      <c r="C315" s="256" t="s">
        <v>163</v>
      </c>
      <c r="D315" s="260"/>
      <c r="E315" s="260"/>
      <c r="F315" s="260"/>
      <c r="G315" s="260"/>
      <c r="H315" s="260"/>
      <c r="I315" s="260"/>
      <c r="J315" s="260"/>
      <c r="K315" s="260"/>
      <c r="L315" s="260"/>
      <c r="M315" s="260"/>
      <c r="N315" s="260">
        <f>N314</f>
        <v>0</v>
      </c>
      <c r="O315" s="260"/>
      <c r="P315" s="260"/>
      <c r="Q315" s="260"/>
      <c r="R315" s="260"/>
      <c r="S315" s="260"/>
      <c r="T315" s="260"/>
      <c r="U315" s="260"/>
      <c r="V315" s="260"/>
      <c r="W315" s="260"/>
      <c r="X315" s="260"/>
      <c r="Y315" s="368">
        <f>Y314</f>
        <v>0</v>
      </c>
      <c r="Z315" s="368">
        <f t="shared" ref="Z315" si="914">Z314</f>
        <v>0</v>
      </c>
      <c r="AA315" s="368">
        <f t="shared" ref="AA315" si="915">AA314</f>
        <v>0</v>
      </c>
      <c r="AB315" s="368">
        <f t="shared" ref="AB315" si="916">AB314</f>
        <v>0</v>
      </c>
      <c r="AC315" s="368">
        <f t="shared" ref="AC315" si="917">AC314</f>
        <v>0</v>
      </c>
      <c r="AD315" s="368">
        <f t="shared" ref="AD315" si="918">AD314</f>
        <v>0</v>
      </c>
      <c r="AE315" s="368">
        <f t="shared" ref="AE315" si="919">AE314</f>
        <v>0</v>
      </c>
      <c r="AF315" s="368">
        <f t="shared" ref="AF315" si="920">AF314</f>
        <v>0</v>
      </c>
      <c r="AG315" s="368">
        <f t="shared" ref="AG315" si="921">AG314</f>
        <v>0</v>
      </c>
      <c r="AH315" s="368">
        <f t="shared" ref="AH315" si="922">AH314</f>
        <v>0</v>
      </c>
      <c r="AI315" s="368">
        <f t="shared" ref="AI315" si="923">AI314</f>
        <v>0</v>
      </c>
      <c r="AJ315" s="368">
        <f t="shared" ref="AJ315" si="924">AJ314</f>
        <v>0</v>
      </c>
      <c r="AK315" s="368">
        <f t="shared" ref="AK315" si="925">AK314</f>
        <v>0</v>
      </c>
      <c r="AL315" s="368">
        <f t="shared" ref="AL315" si="926">AL314</f>
        <v>0</v>
      </c>
      <c r="AM315" s="271"/>
    </row>
    <row r="316" spans="1:39" hidden="1" outlineLevel="1">
      <c r="B316" s="278"/>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369"/>
      <c r="Z316" s="382"/>
      <c r="AA316" s="382"/>
      <c r="AB316" s="382"/>
      <c r="AC316" s="382"/>
      <c r="AD316" s="382"/>
      <c r="AE316" s="382"/>
      <c r="AF316" s="382"/>
      <c r="AG316" s="382"/>
      <c r="AH316" s="382"/>
      <c r="AI316" s="382"/>
      <c r="AJ316" s="382"/>
      <c r="AK316" s="382"/>
      <c r="AL316" s="382"/>
      <c r="AM316" s="271"/>
    </row>
    <row r="317" spans="1:39" hidden="1" outlineLevel="1">
      <c r="A317" s="467">
        <v>99</v>
      </c>
      <c r="B317" s="278" t="str">
        <f>VLOOKUP(A317,IESO_pgm,2)</f>
        <v>Not used</v>
      </c>
      <c r="C317" s="256" t="s">
        <v>25</v>
      </c>
      <c r="D317" s="260"/>
      <c r="E317" s="260"/>
      <c r="F317" s="260"/>
      <c r="G317" s="260"/>
      <c r="H317" s="260"/>
      <c r="I317" s="260"/>
      <c r="J317" s="260"/>
      <c r="K317" s="260"/>
      <c r="L317" s="260"/>
      <c r="M317" s="260"/>
      <c r="N317" s="260">
        <f>VLOOKUP(A317,IESO_pgm,3)</f>
        <v>0</v>
      </c>
      <c r="O317" s="260"/>
      <c r="P317" s="260"/>
      <c r="Q317" s="260"/>
      <c r="R317" s="260"/>
      <c r="S317" s="260"/>
      <c r="T317" s="260"/>
      <c r="U317" s="260"/>
      <c r="V317" s="260"/>
      <c r="W317" s="260"/>
      <c r="X317" s="260"/>
      <c r="Y317" s="383"/>
      <c r="Z317" s="367"/>
      <c r="AA317" s="367"/>
      <c r="AB317" s="367"/>
      <c r="AC317" s="367"/>
      <c r="AD317" s="367"/>
      <c r="AE317" s="367"/>
      <c r="AF317" s="367"/>
      <c r="AG317" s="372"/>
      <c r="AH317" s="372"/>
      <c r="AI317" s="372"/>
      <c r="AJ317" s="372"/>
      <c r="AK317" s="372"/>
      <c r="AL317" s="372"/>
      <c r="AM317" s="261">
        <f>SUM(Y317:AL317)</f>
        <v>0</v>
      </c>
    </row>
    <row r="318" spans="1:39" hidden="1" outlineLevel="1">
      <c r="B318" s="259" t="s">
        <v>289</v>
      </c>
      <c r="C318" s="256" t="s">
        <v>163</v>
      </c>
      <c r="D318" s="260"/>
      <c r="E318" s="260"/>
      <c r="F318" s="260"/>
      <c r="G318" s="260"/>
      <c r="H318" s="260"/>
      <c r="I318" s="260"/>
      <c r="J318" s="260"/>
      <c r="K318" s="260"/>
      <c r="L318" s="260"/>
      <c r="M318" s="260"/>
      <c r="N318" s="260">
        <f>N317</f>
        <v>0</v>
      </c>
      <c r="O318" s="260"/>
      <c r="P318" s="260"/>
      <c r="Q318" s="260"/>
      <c r="R318" s="260"/>
      <c r="S318" s="260"/>
      <c r="T318" s="260"/>
      <c r="U318" s="260"/>
      <c r="V318" s="260"/>
      <c r="W318" s="260"/>
      <c r="X318" s="260"/>
      <c r="Y318" s="368">
        <f>Y317</f>
        <v>0</v>
      </c>
      <c r="Z318" s="368">
        <f t="shared" ref="Z318" si="927">Z317</f>
        <v>0</v>
      </c>
      <c r="AA318" s="368">
        <f t="shared" ref="AA318" si="928">AA317</f>
        <v>0</v>
      </c>
      <c r="AB318" s="368">
        <f t="shared" ref="AB318" si="929">AB317</f>
        <v>0</v>
      </c>
      <c r="AC318" s="368">
        <f t="shared" ref="AC318" si="930">AC317</f>
        <v>0</v>
      </c>
      <c r="AD318" s="368">
        <f t="shared" ref="AD318" si="931">AD317</f>
        <v>0</v>
      </c>
      <c r="AE318" s="368">
        <f t="shared" ref="AE318" si="932">AE317</f>
        <v>0</v>
      </c>
      <c r="AF318" s="368">
        <f t="shared" ref="AF318" si="933">AF317</f>
        <v>0</v>
      </c>
      <c r="AG318" s="368">
        <f t="shared" ref="AG318" si="934">AG317</f>
        <v>0</v>
      </c>
      <c r="AH318" s="368">
        <f t="shared" ref="AH318" si="935">AH317</f>
        <v>0</v>
      </c>
      <c r="AI318" s="368">
        <f t="shared" ref="AI318" si="936">AI317</f>
        <v>0</v>
      </c>
      <c r="AJ318" s="368">
        <f t="shared" ref="AJ318" si="937">AJ317</f>
        <v>0</v>
      </c>
      <c r="AK318" s="368">
        <f t="shared" ref="AK318" si="938">AK317</f>
        <v>0</v>
      </c>
      <c r="AL318" s="368">
        <f t="shared" ref="AL318" si="939">AL317</f>
        <v>0</v>
      </c>
      <c r="AM318" s="271"/>
    </row>
    <row r="319" spans="1:39" hidden="1" outlineLevel="1">
      <c r="B319" s="259"/>
      <c r="C319" s="256"/>
      <c r="D319" s="256"/>
      <c r="E319" s="256"/>
      <c r="F319" s="256"/>
      <c r="G319" s="256"/>
      <c r="H319" s="256"/>
      <c r="I319" s="256"/>
      <c r="J319" s="256"/>
      <c r="K319" s="256"/>
      <c r="L319" s="256"/>
      <c r="M319" s="256"/>
      <c r="N319" s="256"/>
      <c r="O319" s="256"/>
      <c r="P319" s="256"/>
      <c r="Q319" s="256"/>
      <c r="R319" s="256"/>
      <c r="S319" s="256"/>
      <c r="T319" s="256"/>
      <c r="U319" s="256"/>
      <c r="V319" s="256"/>
      <c r="W319" s="256"/>
      <c r="X319" s="256"/>
      <c r="Y319" s="369"/>
      <c r="Z319" s="382"/>
      <c r="AA319" s="382"/>
      <c r="AB319" s="382"/>
      <c r="AC319" s="382"/>
      <c r="AD319" s="382"/>
      <c r="AE319" s="382"/>
      <c r="AF319" s="382"/>
      <c r="AG319" s="382"/>
      <c r="AH319" s="382"/>
      <c r="AI319" s="382"/>
      <c r="AJ319" s="382"/>
      <c r="AK319" s="382"/>
      <c r="AL319" s="382"/>
      <c r="AM319" s="271"/>
    </row>
    <row r="320" spans="1:39" hidden="1" outlineLevel="1">
      <c r="A320" s="467">
        <v>99</v>
      </c>
      <c r="B320" s="278" t="str">
        <f>VLOOKUP(A320,IESO_pgm,2)</f>
        <v>Not used</v>
      </c>
      <c r="C320" s="256" t="s">
        <v>25</v>
      </c>
      <c r="D320" s="260"/>
      <c r="E320" s="260"/>
      <c r="F320" s="260"/>
      <c r="G320" s="260"/>
      <c r="H320" s="260"/>
      <c r="I320" s="260"/>
      <c r="J320" s="260"/>
      <c r="K320" s="260"/>
      <c r="L320" s="260"/>
      <c r="M320" s="260"/>
      <c r="N320" s="260">
        <f>VLOOKUP(A320,IESO_pgm,3)</f>
        <v>0</v>
      </c>
      <c r="O320" s="260"/>
      <c r="P320" s="260"/>
      <c r="Q320" s="260"/>
      <c r="R320" s="260"/>
      <c r="S320" s="260"/>
      <c r="T320" s="260"/>
      <c r="U320" s="260"/>
      <c r="V320" s="260"/>
      <c r="W320" s="260"/>
      <c r="X320" s="260"/>
      <c r="Y320" s="383"/>
      <c r="Z320" s="367"/>
      <c r="AA320" s="367"/>
      <c r="AB320" s="367"/>
      <c r="AC320" s="367"/>
      <c r="AD320" s="367"/>
      <c r="AE320" s="367"/>
      <c r="AF320" s="367"/>
      <c r="AG320" s="372"/>
      <c r="AH320" s="372"/>
      <c r="AI320" s="372"/>
      <c r="AJ320" s="372"/>
      <c r="AK320" s="372"/>
      <c r="AL320" s="372"/>
      <c r="AM320" s="261">
        <f>SUM(Y320:AL320)</f>
        <v>0</v>
      </c>
    </row>
    <row r="321" spans="1:39" hidden="1" outlineLevel="1">
      <c r="B321" s="259" t="s">
        <v>289</v>
      </c>
      <c r="C321" s="256" t="s">
        <v>163</v>
      </c>
      <c r="D321" s="260"/>
      <c r="E321" s="260"/>
      <c r="F321" s="260"/>
      <c r="G321" s="260"/>
      <c r="H321" s="260"/>
      <c r="I321" s="260"/>
      <c r="J321" s="260"/>
      <c r="K321" s="260"/>
      <c r="L321" s="260"/>
      <c r="M321" s="260"/>
      <c r="N321" s="260">
        <f>N320</f>
        <v>0</v>
      </c>
      <c r="O321" s="260"/>
      <c r="P321" s="260"/>
      <c r="Q321" s="260"/>
      <c r="R321" s="260"/>
      <c r="S321" s="260"/>
      <c r="T321" s="260"/>
      <c r="U321" s="260"/>
      <c r="V321" s="260"/>
      <c r="W321" s="260"/>
      <c r="X321" s="260"/>
      <c r="Y321" s="368">
        <f>Y320</f>
        <v>0</v>
      </c>
      <c r="Z321" s="368">
        <f t="shared" ref="Z321" si="940">Z320</f>
        <v>0</v>
      </c>
      <c r="AA321" s="368">
        <f t="shared" ref="AA321" si="941">AA320</f>
        <v>0</v>
      </c>
      <c r="AB321" s="368">
        <f t="shared" ref="AB321" si="942">AB320</f>
        <v>0</v>
      </c>
      <c r="AC321" s="368">
        <f t="shared" ref="AC321" si="943">AC320</f>
        <v>0</v>
      </c>
      <c r="AD321" s="368">
        <f t="shared" ref="AD321" si="944">AD320</f>
        <v>0</v>
      </c>
      <c r="AE321" s="368">
        <f t="shared" ref="AE321" si="945">AE320</f>
        <v>0</v>
      </c>
      <c r="AF321" s="368">
        <f t="shared" ref="AF321" si="946">AF320</f>
        <v>0</v>
      </c>
      <c r="AG321" s="368">
        <f t="shared" ref="AG321" si="947">AG320</f>
        <v>0</v>
      </c>
      <c r="AH321" s="368">
        <f t="shared" ref="AH321" si="948">AH320</f>
        <v>0</v>
      </c>
      <c r="AI321" s="368">
        <f t="shared" ref="AI321" si="949">AI320</f>
        <v>0</v>
      </c>
      <c r="AJ321" s="368">
        <f t="shared" ref="AJ321" si="950">AJ320</f>
        <v>0</v>
      </c>
      <c r="AK321" s="368">
        <f t="shared" ref="AK321" si="951">AK320</f>
        <v>0</v>
      </c>
      <c r="AL321" s="368">
        <f t="shared" ref="AL321" si="952">AL320</f>
        <v>0</v>
      </c>
      <c r="AM321" s="271"/>
    </row>
    <row r="322" spans="1:39" hidden="1" outlineLevel="1">
      <c r="B322" s="274"/>
      <c r="C322" s="27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369"/>
      <c r="Z322" s="382"/>
      <c r="AA322" s="382"/>
      <c r="AB322" s="382"/>
      <c r="AC322" s="382"/>
      <c r="AD322" s="382"/>
      <c r="AE322" s="382"/>
      <c r="AF322" s="382"/>
      <c r="AG322" s="382"/>
      <c r="AH322" s="382"/>
      <c r="AI322" s="382"/>
      <c r="AJ322" s="382"/>
      <c r="AK322" s="382"/>
      <c r="AL322" s="382"/>
      <c r="AM322" s="271"/>
    </row>
    <row r="323" spans="1:39" hidden="1" outlineLevel="1">
      <c r="A323" s="467">
        <v>99</v>
      </c>
      <c r="B323" s="278" t="str">
        <f>VLOOKUP(A323,IESO_pgm,2)</f>
        <v>Not used</v>
      </c>
      <c r="C323" s="256" t="s">
        <v>25</v>
      </c>
      <c r="D323" s="260"/>
      <c r="E323" s="260"/>
      <c r="F323" s="260"/>
      <c r="G323" s="260"/>
      <c r="H323" s="260"/>
      <c r="I323" s="260"/>
      <c r="J323" s="260"/>
      <c r="K323" s="260"/>
      <c r="L323" s="260"/>
      <c r="M323" s="260"/>
      <c r="N323" s="260">
        <f>VLOOKUP(A323,IESO_pgm,3)</f>
        <v>0</v>
      </c>
      <c r="O323" s="260"/>
      <c r="P323" s="260"/>
      <c r="Q323" s="260"/>
      <c r="R323" s="260"/>
      <c r="S323" s="260"/>
      <c r="T323" s="260"/>
      <c r="U323" s="260"/>
      <c r="V323" s="260"/>
      <c r="W323" s="260"/>
      <c r="X323" s="260"/>
      <c r="Y323" s="383"/>
      <c r="Z323" s="367"/>
      <c r="AA323" s="367"/>
      <c r="AB323" s="367"/>
      <c r="AC323" s="367"/>
      <c r="AD323" s="367"/>
      <c r="AE323" s="367"/>
      <c r="AF323" s="367"/>
      <c r="AG323" s="372"/>
      <c r="AH323" s="372"/>
      <c r="AI323" s="372"/>
      <c r="AJ323" s="372"/>
      <c r="AK323" s="372"/>
      <c r="AL323" s="372"/>
      <c r="AM323" s="261">
        <f>SUM(Y323:AL323)</f>
        <v>0</v>
      </c>
    </row>
    <row r="324" spans="1:39" hidden="1" outlineLevel="1">
      <c r="B324" s="259" t="s">
        <v>289</v>
      </c>
      <c r="C324" s="256" t="s">
        <v>163</v>
      </c>
      <c r="D324" s="260"/>
      <c r="E324" s="260"/>
      <c r="F324" s="260"/>
      <c r="G324" s="260"/>
      <c r="H324" s="260"/>
      <c r="I324" s="260"/>
      <c r="J324" s="260"/>
      <c r="K324" s="260"/>
      <c r="L324" s="260"/>
      <c r="M324" s="260"/>
      <c r="N324" s="260">
        <f>N323</f>
        <v>0</v>
      </c>
      <c r="O324" s="260"/>
      <c r="P324" s="260"/>
      <c r="Q324" s="260"/>
      <c r="R324" s="260"/>
      <c r="S324" s="260"/>
      <c r="T324" s="260"/>
      <c r="U324" s="260"/>
      <c r="V324" s="260"/>
      <c r="W324" s="260"/>
      <c r="X324" s="260"/>
      <c r="Y324" s="368">
        <f>Y323</f>
        <v>0</v>
      </c>
      <c r="Z324" s="368">
        <f t="shared" ref="Z324" si="953">Z323</f>
        <v>0</v>
      </c>
      <c r="AA324" s="368">
        <f t="shared" ref="AA324" si="954">AA323</f>
        <v>0</v>
      </c>
      <c r="AB324" s="368">
        <f t="shared" ref="AB324" si="955">AB323</f>
        <v>0</v>
      </c>
      <c r="AC324" s="368">
        <f t="shared" ref="AC324" si="956">AC323</f>
        <v>0</v>
      </c>
      <c r="AD324" s="368">
        <f t="shared" ref="AD324" si="957">AD323</f>
        <v>0</v>
      </c>
      <c r="AE324" s="368">
        <f t="shared" ref="AE324" si="958">AE323</f>
        <v>0</v>
      </c>
      <c r="AF324" s="368">
        <f t="shared" ref="AF324" si="959">AF323</f>
        <v>0</v>
      </c>
      <c r="AG324" s="368">
        <f t="shared" ref="AG324" si="960">AG323</f>
        <v>0</v>
      </c>
      <c r="AH324" s="368">
        <f t="shared" ref="AH324" si="961">AH323</f>
        <v>0</v>
      </c>
      <c r="AI324" s="368">
        <f t="shared" ref="AI324" si="962">AI323</f>
        <v>0</v>
      </c>
      <c r="AJ324" s="368">
        <f t="shared" ref="AJ324" si="963">AJ323</f>
        <v>0</v>
      </c>
      <c r="AK324" s="368">
        <f t="shared" ref="AK324" si="964">AK323</f>
        <v>0</v>
      </c>
      <c r="AL324" s="368">
        <f t="shared" ref="AL324" si="965">AL323</f>
        <v>0</v>
      </c>
      <c r="AM324" s="271"/>
    </row>
    <row r="325" spans="1:39" hidden="1" outlineLevel="1">
      <c r="B325" s="278"/>
      <c r="C325" s="276"/>
      <c r="D325" s="256"/>
      <c r="E325" s="256"/>
      <c r="F325" s="256"/>
      <c r="G325" s="256"/>
      <c r="H325" s="256"/>
      <c r="I325" s="256"/>
      <c r="J325" s="256"/>
      <c r="K325" s="256"/>
      <c r="L325" s="256"/>
      <c r="M325" s="256"/>
      <c r="N325" s="256"/>
      <c r="O325" s="256"/>
      <c r="P325" s="256"/>
      <c r="Q325" s="256"/>
      <c r="R325" s="256"/>
      <c r="S325" s="256"/>
      <c r="T325" s="256"/>
      <c r="U325" s="256"/>
      <c r="V325" s="256"/>
      <c r="W325" s="256"/>
      <c r="X325" s="256"/>
      <c r="Y325" s="369"/>
      <c r="Z325" s="382"/>
      <c r="AA325" s="382"/>
      <c r="AB325" s="382"/>
      <c r="AC325" s="382"/>
      <c r="AD325" s="382"/>
      <c r="AE325" s="382"/>
      <c r="AF325" s="382"/>
      <c r="AG325" s="382"/>
      <c r="AH325" s="382"/>
      <c r="AI325" s="382"/>
      <c r="AJ325" s="382"/>
      <c r="AK325" s="382"/>
      <c r="AL325" s="382"/>
      <c r="AM325" s="271"/>
    </row>
    <row r="326" spans="1:39" hidden="1" outlineLevel="1">
      <c r="A326" s="467">
        <v>99</v>
      </c>
      <c r="B326" s="278" t="str">
        <f>VLOOKUP(A326,IESO_pgm,2)</f>
        <v>Not used</v>
      </c>
      <c r="C326" s="256" t="s">
        <v>25</v>
      </c>
      <c r="D326" s="260"/>
      <c r="E326" s="260"/>
      <c r="F326" s="260"/>
      <c r="G326" s="260"/>
      <c r="H326" s="260"/>
      <c r="I326" s="260"/>
      <c r="J326" s="260"/>
      <c r="K326" s="260"/>
      <c r="L326" s="260"/>
      <c r="M326" s="260"/>
      <c r="N326" s="260">
        <f>VLOOKUP(A326,IESO_pgm,3)</f>
        <v>0</v>
      </c>
      <c r="O326" s="260"/>
      <c r="P326" s="260"/>
      <c r="Q326" s="260"/>
      <c r="R326" s="260"/>
      <c r="S326" s="260"/>
      <c r="T326" s="260"/>
      <c r="U326" s="260"/>
      <c r="V326" s="260"/>
      <c r="W326" s="260"/>
      <c r="X326" s="260"/>
      <c r="Y326" s="383"/>
      <c r="Z326" s="367"/>
      <c r="AA326" s="367"/>
      <c r="AB326" s="367"/>
      <c r="AC326" s="367"/>
      <c r="AD326" s="367"/>
      <c r="AE326" s="367"/>
      <c r="AF326" s="367"/>
      <c r="AG326" s="372"/>
      <c r="AH326" s="372"/>
      <c r="AI326" s="372"/>
      <c r="AJ326" s="372"/>
      <c r="AK326" s="372"/>
      <c r="AL326" s="372"/>
      <c r="AM326" s="261">
        <f>SUM(Y326:AL326)</f>
        <v>0</v>
      </c>
    </row>
    <row r="327" spans="1:39" hidden="1" outlineLevel="1">
      <c r="B327" s="259" t="s">
        <v>289</v>
      </c>
      <c r="C327" s="256" t="s">
        <v>163</v>
      </c>
      <c r="D327" s="260"/>
      <c r="E327" s="260"/>
      <c r="F327" s="260"/>
      <c r="G327" s="260"/>
      <c r="H327" s="260"/>
      <c r="I327" s="260"/>
      <c r="J327" s="260"/>
      <c r="K327" s="260"/>
      <c r="L327" s="260"/>
      <c r="M327" s="260"/>
      <c r="N327" s="260">
        <f>N326</f>
        <v>0</v>
      </c>
      <c r="O327" s="260"/>
      <c r="P327" s="260"/>
      <c r="Q327" s="260"/>
      <c r="R327" s="260"/>
      <c r="S327" s="260"/>
      <c r="T327" s="260"/>
      <c r="U327" s="260"/>
      <c r="V327" s="260"/>
      <c r="W327" s="260"/>
      <c r="X327" s="260"/>
      <c r="Y327" s="368">
        <f>Y326</f>
        <v>0</v>
      </c>
      <c r="Z327" s="368">
        <f t="shared" ref="Z327" si="966">Z326</f>
        <v>0</v>
      </c>
      <c r="AA327" s="368">
        <f t="shared" ref="AA327" si="967">AA326</f>
        <v>0</v>
      </c>
      <c r="AB327" s="368">
        <f t="shared" ref="AB327" si="968">AB326</f>
        <v>0</v>
      </c>
      <c r="AC327" s="368">
        <f t="shared" ref="AC327" si="969">AC326</f>
        <v>0</v>
      </c>
      <c r="AD327" s="368">
        <f t="shared" ref="AD327" si="970">AD326</f>
        <v>0</v>
      </c>
      <c r="AE327" s="368">
        <f t="shared" ref="AE327" si="971">AE326</f>
        <v>0</v>
      </c>
      <c r="AF327" s="368">
        <f t="shared" ref="AF327" si="972">AF326</f>
        <v>0</v>
      </c>
      <c r="AG327" s="368">
        <f t="shared" ref="AG327" si="973">AG326</f>
        <v>0</v>
      </c>
      <c r="AH327" s="368">
        <f t="shared" ref="AH327" si="974">AH326</f>
        <v>0</v>
      </c>
      <c r="AI327" s="368">
        <f t="shared" ref="AI327" si="975">AI326</f>
        <v>0</v>
      </c>
      <c r="AJ327" s="368">
        <f t="shared" ref="AJ327" si="976">AJ326</f>
        <v>0</v>
      </c>
      <c r="AK327" s="368">
        <f t="shared" ref="AK327" si="977">AK326</f>
        <v>0</v>
      </c>
      <c r="AL327" s="368">
        <f t="shared" ref="AL327" si="978">AL326</f>
        <v>0</v>
      </c>
      <c r="AM327" s="271"/>
    </row>
    <row r="328" spans="1:39" hidden="1" outlineLevel="1">
      <c r="B328" s="278"/>
      <c r="C328" s="276"/>
      <c r="D328" s="280"/>
      <c r="E328" s="280"/>
      <c r="F328" s="280"/>
      <c r="G328" s="280"/>
      <c r="H328" s="280"/>
      <c r="I328" s="280"/>
      <c r="J328" s="280"/>
      <c r="K328" s="280"/>
      <c r="L328" s="280"/>
      <c r="M328" s="280"/>
      <c r="N328" s="256"/>
      <c r="O328" s="256"/>
      <c r="P328" s="256"/>
      <c r="Q328" s="256"/>
      <c r="R328" s="256"/>
      <c r="S328" s="256"/>
      <c r="T328" s="256"/>
      <c r="U328" s="256"/>
      <c r="V328" s="256"/>
      <c r="W328" s="256"/>
      <c r="X328" s="256"/>
      <c r="Y328" s="369"/>
      <c r="Z328" s="382"/>
      <c r="AA328" s="382"/>
      <c r="AB328" s="382"/>
      <c r="AC328" s="382"/>
      <c r="AD328" s="382"/>
      <c r="AE328" s="382"/>
      <c r="AF328" s="382"/>
      <c r="AG328" s="382"/>
      <c r="AH328" s="382"/>
      <c r="AI328" s="382"/>
      <c r="AJ328" s="382"/>
      <c r="AK328" s="382"/>
      <c r="AL328" s="382"/>
      <c r="AM328" s="271"/>
    </row>
    <row r="329" spans="1:39" hidden="1" outlineLevel="1">
      <c r="A329" s="467">
        <v>99</v>
      </c>
      <c r="B329" s="278" t="str">
        <f>VLOOKUP(A329,IESO_pgm,2)</f>
        <v>Not used</v>
      </c>
      <c r="C329" s="256" t="s">
        <v>25</v>
      </c>
      <c r="D329" s="260"/>
      <c r="E329" s="260"/>
      <c r="F329" s="260"/>
      <c r="G329" s="260"/>
      <c r="H329" s="260"/>
      <c r="I329" s="260"/>
      <c r="J329" s="260"/>
      <c r="K329" s="260"/>
      <c r="L329" s="260"/>
      <c r="M329" s="260"/>
      <c r="N329" s="260">
        <f>VLOOKUP(A329,IESO_pgm,3)</f>
        <v>0</v>
      </c>
      <c r="O329" s="260"/>
      <c r="P329" s="260"/>
      <c r="Q329" s="260"/>
      <c r="R329" s="260"/>
      <c r="S329" s="260"/>
      <c r="T329" s="260"/>
      <c r="U329" s="260"/>
      <c r="V329" s="260"/>
      <c r="W329" s="260"/>
      <c r="X329" s="260"/>
      <c r="Y329" s="383"/>
      <c r="Z329" s="367"/>
      <c r="AA329" s="367"/>
      <c r="AB329" s="367"/>
      <c r="AC329" s="367"/>
      <c r="AD329" s="367"/>
      <c r="AE329" s="367"/>
      <c r="AF329" s="367"/>
      <c r="AG329" s="372"/>
      <c r="AH329" s="372"/>
      <c r="AI329" s="372"/>
      <c r="AJ329" s="372"/>
      <c r="AK329" s="372"/>
      <c r="AL329" s="372"/>
      <c r="AM329" s="261">
        <f>SUM(Y329:AL329)</f>
        <v>0</v>
      </c>
    </row>
    <row r="330" spans="1:39" hidden="1" outlineLevel="1">
      <c r="B330" s="259" t="s">
        <v>289</v>
      </c>
      <c r="C330" s="256" t="s">
        <v>163</v>
      </c>
      <c r="D330" s="260"/>
      <c r="E330" s="260"/>
      <c r="F330" s="260"/>
      <c r="G330" s="260"/>
      <c r="H330" s="260"/>
      <c r="I330" s="260"/>
      <c r="J330" s="260"/>
      <c r="K330" s="260"/>
      <c r="L330" s="260"/>
      <c r="M330" s="260"/>
      <c r="N330" s="260">
        <f>N329</f>
        <v>0</v>
      </c>
      <c r="O330" s="260"/>
      <c r="P330" s="260"/>
      <c r="Q330" s="260"/>
      <c r="R330" s="260"/>
      <c r="S330" s="260"/>
      <c r="T330" s="260"/>
      <c r="U330" s="260"/>
      <c r="V330" s="260"/>
      <c r="W330" s="260"/>
      <c r="X330" s="260"/>
      <c r="Y330" s="368">
        <f>Y329</f>
        <v>0</v>
      </c>
      <c r="Z330" s="368">
        <f t="shared" ref="Z330" si="979">Z329</f>
        <v>0</v>
      </c>
      <c r="AA330" s="368">
        <f t="shared" ref="AA330" si="980">AA329</f>
        <v>0</v>
      </c>
      <c r="AB330" s="368">
        <f t="shared" ref="AB330" si="981">AB329</f>
        <v>0</v>
      </c>
      <c r="AC330" s="368">
        <f t="shared" ref="AC330" si="982">AC329</f>
        <v>0</v>
      </c>
      <c r="AD330" s="368">
        <f t="shared" ref="AD330" si="983">AD329</f>
        <v>0</v>
      </c>
      <c r="AE330" s="368">
        <f t="shared" ref="AE330" si="984">AE329</f>
        <v>0</v>
      </c>
      <c r="AF330" s="368">
        <f t="shared" ref="AF330" si="985">AF329</f>
        <v>0</v>
      </c>
      <c r="AG330" s="368">
        <f t="shared" ref="AG330" si="986">AG329</f>
        <v>0</v>
      </c>
      <c r="AH330" s="368">
        <f t="shared" ref="AH330" si="987">AH329</f>
        <v>0</v>
      </c>
      <c r="AI330" s="368">
        <f t="shared" ref="AI330" si="988">AI329</f>
        <v>0</v>
      </c>
      <c r="AJ330" s="368">
        <f t="shared" ref="AJ330" si="989">AJ329</f>
        <v>0</v>
      </c>
      <c r="AK330" s="368">
        <f t="shared" ref="AK330" si="990">AK329</f>
        <v>0</v>
      </c>
      <c r="AL330" s="368">
        <f t="shared" ref="AL330" si="991">AL329</f>
        <v>0</v>
      </c>
      <c r="AM330" s="271"/>
    </row>
    <row r="331" spans="1:39" hidden="1" outlineLevel="1">
      <c r="B331" s="278"/>
      <c r="C331" s="276"/>
      <c r="D331" s="280"/>
      <c r="E331" s="280"/>
      <c r="F331" s="280"/>
      <c r="G331" s="280"/>
      <c r="H331" s="280"/>
      <c r="I331" s="280"/>
      <c r="J331" s="280"/>
      <c r="K331" s="280"/>
      <c r="L331" s="280"/>
      <c r="M331" s="280"/>
      <c r="N331" s="256"/>
      <c r="O331" s="256"/>
      <c r="P331" s="256"/>
      <c r="Q331" s="256"/>
      <c r="R331" s="256"/>
      <c r="S331" s="256"/>
      <c r="T331" s="256"/>
      <c r="U331" s="256"/>
      <c r="V331" s="256"/>
      <c r="W331" s="256"/>
      <c r="X331" s="256"/>
      <c r="Y331" s="369"/>
      <c r="Z331" s="382"/>
      <c r="AA331" s="382"/>
      <c r="AB331" s="382"/>
      <c r="AC331" s="382"/>
      <c r="AD331" s="382"/>
      <c r="AE331" s="382"/>
      <c r="AF331" s="382"/>
      <c r="AG331" s="382"/>
      <c r="AH331" s="382"/>
      <c r="AI331" s="382"/>
      <c r="AJ331" s="382"/>
      <c r="AK331" s="382"/>
      <c r="AL331" s="382"/>
      <c r="AM331" s="271"/>
    </row>
    <row r="332" spans="1:39" hidden="1" outlineLevel="1">
      <c r="A332" s="467">
        <v>99</v>
      </c>
      <c r="B332" s="278" t="str">
        <f>VLOOKUP(A332,IESO_pgm,2)</f>
        <v>Not used</v>
      </c>
      <c r="C332" s="256" t="s">
        <v>25</v>
      </c>
      <c r="D332" s="260"/>
      <c r="E332" s="260"/>
      <c r="F332" s="260"/>
      <c r="G332" s="260"/>
      <c r="H332" s="260"/>
      <c r="I332" s="260"/>
      <c r="J332" s="260"/>
      <c r="K332" s="260"/>
      <c r="L332" s="260"/>
      <c r="M332" s="260"/>
      <c r="N332" s="260">
        <f>VLOOKUP(A332,IESO_pgm,3)</f>
        <v>0</v>
      </c>
      <c r="O332" s="260"/>
      <c r="P332" s="260"/>
      <c r="Q332" s="260"/>
      <c r="R332" s="260"/>
      <c r="S332" s="260"/>
      <c r="T332" s="260"/>
      <c r="U332" s="260"/>
      <c r="V332" s="260"/>
      <c r="W332" s="260"/>
      <c r="X332" s="260"/>
      <c r="Y332" s="383"/>
      <c r="Z332" s="367"/>
      <c r="AA332" s="367"/>
      <c r="AB332" s="367"/>
      <c r="AC332" s="367"/>
      <c r="AD332" s="367"/>
      <c r="AE332" s="367"/>
      <c r="AF332" s="367"/>
      <c r="AG332" s="372"/>
      <c r="AH332" s="372"/>
      <c r="AI332" s="372"/>
      <c r="AJ332" s="372"/>
      <c r="AK332" s="372"/>
      <c r="AL332" s="372"/>
      <c r="AM332" s="261">
        <f>SUM(Y332:AL332)</f>
        <v>0</v>
      </c>
    </row>
    <row r="333" spans="1:39" hidden="1" outlineLevel="1">
      <c r="B333" s="259" t="s">
        <v>289</v>
      </c>
      <c r="C333" s="256" t="s">
        <v>163</v>
      </c>
      <c r="D333" s="260"/>
      <c r="E333" s="260"/>
      <c r="F333" s="260"/>
      <c r="G333" s="260"/>
      <c r="H333" s="260"/>
      <c r="I333" s="260"/>
      <c r="J333" s="260"/>
      <c r="K333" s="260"/>
      <c r="L333" s="260"/>
      <c r="M333" s="260"/>
      <c r="N333" s="260">
        <f>N332</f>
        <v>0</v>
      </c>
      <c r="O333" s="260"/>
      <c r="P333" s="260"/>
      <c r="Q333" s="260"/>
      <c r="R333" s="260"/>
      <c r="S333" s="260"/>
      <c r="T333" s="260"/>
      <c r="U333" s="260"/>
      <c r="V333" s="260"/>
      <c r="W333" s="260"/>
      <c r="X333" s="260"/>
      <c r="Y333" s="368">
        <f>Y332</f>
        <v>0</v>
      </c>
      <c r="Z333" s="368">
        <f t="shared" ref="Z333" si="992">Z332</f>
        <v>0</v>
      </c>
      <c r="AA333" s="368">
        <f t="shared" ref="AA333" si="993">AA332</f>
        <v>0</v>
      </c>
      <c r="AB333" s="368">
        <f t="shared" ref="AB333" si="994">AB332</f>
        <v>0</v>
      </c>
      <c r="AC333" s="368">
        <f t="shared" ref="AC333" si="995">AC332</f>
        <v>0</v>
      </c>
      <c r="AD333" s="368">
        <f t="shared" ref="AD333" si="996">AD332</f>
        <v>0</v>
      </c>
      <c r="AE333" s="368">
        <f t="shared" ref="AE333" si="997">AE332</f>
        <v>0</v>
      </c>
      <c r="AF333" s="368">
        <f t="shared" ref="AF333" si="998">AF332</f>
        <v>0</v>
      </c>
      <c r="AG333" s="368">
        <f t="shared" ref="AG333" si="999">AG332</f>
        <v>0</v>
      </c>
      <c r="AH333" s="368">
        <f t="shared" ref="AH333" si="1000">AH332</f>
        <v>0</v>
      </c>
      <c r="AI333" s="368">
        <f t="shared" ref="AI333" si="1001">AI332</f>
        <v>0</v>
      </c>
      <c r="AJ333" s="368">
        <f t="shared" ref="AJ333" si="1002">AJ332</f>
        <v>0</v>
      </c>
      <c r="AK333" s="368">
        <f t="shared" ref="AK333" si="1003">AK332</f>
        <v>0</v>
      </c>
      <c r="AL333" s="368">
        <f t="shared" ref="AL333" si="1004">AL332</f>
        <v>0</v>
      </c>
      <c r="AM333" s="271"/>
    </row>
    <row r="334" spans="1:39" hidden="1" outlineLevel="1">
      <c r="B334" s="278"/>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369"/>
      <c r="Z334" s="382"/>
      <c r="AA334" s="382"/>
      <c r="AB334" s="382"/>
      <c r="AC334" s="382"/>
      <c r="AD334" s="382"/>
      <c r="AE334" s="382"/>
      <c r="AF334" s="382"/>
      <c r="AG334" s="382"/>
      <c r="AH334" s="382"/>
      <c r="AI334" s="382"/>
      <c r="AJ334" s="382"/>
      <c r="AK334" s="382"/>
      <c r="AL334" s="382"/>
      <c r="AM334" s="271"/>
    </row>
    <row r="335" spans="1:39" hidden="1" outlineLevel="1">
      <c r="A335" s="467">
        <v>99</v>
      </c>
      <c r="B335" s="278" t="str">
        <f>VLOOKUP(A335,IESO_pgm,2)</f>
        <v>Not used</v>
      </c>
      <c r="C335" s="256" t="s">
        <v>25</v>
      </c>
      <c r="D335" s="260"/>
      <c r="E335" s="260"/>
      <c r="F335" s="260"/>
      <c r="G335" s="260"/>
      <c r="H335" s="260"/>
      <c r="I335" s="260"/>
      <c r="J335" s="260"/>
      <c r="K335" s="260"/>
      <c r="L335" s="260"/>
      <c r="M335" s="260"/>
      <c r="N335" s="260">
        <f>VLOOKUP(A335,IESO_pgm,3)</f>
        <v>0</v>
      </c>
      <c r="O335" s="260"/>
      <c r="P335" s="260"/>
      <c r="Q335" s="260"/>
      <c r="R335" s="260"/>
      <c r="S335" s="260"/>
      <c r="T335" s="260"/>
      <c r="U335" s="260"/>
      <c r="V335" s="260"/>
      <c r="W335" s="260"/>
      <c r="X335" s="260"/>
      <c r="Y335" s="383"/>
      <c r="Z335" s="367"/>
      <c r="AA335" s="367"/>
      <c r="AB335" s="367"/>
      <c r="AC335" s="367"/>
      <c r="AD335" s="367"/>
      <c r="AE335" s="367"/>
      <c r="AF335" s="367"/>
      <c r="AG335" s="372"/>
      <c r="AH335" s="372"/>
      <c r="AI335" s="372"/>
      <c r="AJ335" s="372"/>
      <c r="AK335" s="372"/>
      <c r="AL335" s="372"/>
      <c r="AM335" s="261">
        <f>SUM(Y335:AL335)</f>
        <v>0</v>
      </c>
    </row>
    <row r="336" spans="1:39" hidden="1" outlineLevel="1">
      <c r="B336" s="259" t="s">
        <v>289</v>
      </c>
      <c r="C336" s="256" t="s">
        <v>163</v>
      </c>
      <c r="D336" s="260"/>
      <c r="E336" s="260"/>
      <c r="F336" s="260"/>
      <c r="G336" s="260"/>
      <c r="H336" s="260"/>
      <c r="I336" s="260"/>
      <c r="J336" s="260"/>
      <c r="K336" s="260"/>
      <c r="L336" s="260"/>
      <c r="M336" s="260"/>
      <c r="N336" s="260">
        <f>N335</f>
        <v>0</v>
      </c>
      <c r="O336" s="260"/>
      <c r="P336" s="260"/>
      <c r="Q336" s="260"/>
      <c r="R336" s="260"/>
      <c r="S336" s="260"/>
      <c r="T336" s="260"/>
      <c r="U336" s="260"/>
      <c r="V336" s="260"/>
      <c r="W336" s="260"/>
      <c r="X336" s="260"/>
      <c r="Y336" s="368">
        <f>Y335</f>
        <v>0</v>
      </c>
      <c r="Z336" s="368">
        <f t="shared" ref="Z336" si="1005">Z335</f>
        <v>0</v>
      </c>
      <c r="AA336" s="368">
        <f t="shared" ref="AA336" si="1006">AA335</f>
        <v>0</v>
      </c>
      <c r="AB336" s="368">
        <f t="shared" ref="AB336" si="1007">AB335</f>
        <v>0</v>
      </c>
      <c r="AC336" s="368">
        <f t="shared" ref="AC336" si="1008">AC335</f>
        <v>0</v>
      </c>
      <c r="AD336" s="368">
        <f t="shared" ref="AD336" si="1009">AD335</f>
        <v>0</v>
      </c>
      <c r="AE336" s="368">
        <f t="shared" ref="AE336" si="1010">AE335</f>
        <v>0</v>
      </c>
      <c r="AF336" s="368">
        <f t="shared" ref="AF336" si="1011">AF335</f>
        <v>0</v>
      </c>
      <c r="AG336" s="368">
        <f t="shared" ref="AG336" si="1012">AG335</f>
        <v>0</v>
      </c>
      <c r="AH336" s="368">
        <f t="shared" ref="AH336" si="1013">AH335</f>
        <v>0</v>
      </c>
      <c r="AI336" s="368">
        <f t="shared" ref="AI336" si="1014">AI335</f>
        <v>0</v>
      </c>
      <c r="AJ336" s="368">
        <f t="shared" ref="AJ336" si="1015">AJ335</f>
        <v>0</v>
      </c>
      <c r="AK336" s="368">
        <f t="shared" ref="AK336" si="1016">AK335</f>
        <v>0</v>
      </c>
      <c r="AL336" s="368">
        <f t="shared" ref="AL336" si="1017">AL335</f>
        <v>0</v>
      </c>
      <c r="AM336" s="271"/>
    </row>
    <row r="337" spans="1:39" hidden="1" outlineLevel="1">
      <c r="B337" s="259"/>
      <c r="C337" s="256"/>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369"/>
      <c r="Z337" s="382"/>
      <c r="AA337" s="382"/>
      <c r="AB337" s="382"/>
      <c r="AC337" s="382"/>
      <c r="AD337" s="382"/>
      <c r="AE337" s="382"/>
      <c r="AF337" s="382"/>
      <c r="AG337" s="382"/>
      <c r="AH337" s="382"/>
      <c r="AI337" s="382"/>
      <c r="AJ337" s="382"/>
      <c r="AK337" s="382"/>
      <c r="AL337" s="382"/>
      <c r="AM337" s="271"/>
    </row>
    <row r="338" spans="1:39" hidden="1" outlineLevel="1">
      <c r="A338" s="467">
        <v>99</v>
      </c>
      <c r="B338" s="278" t="str">
        <f>VLOOKUP(A338,IESO_pgm,2)</f>
        <v>Not used</v>
      </c>
      <c r="C338" s="256" t="s">
        <v>25</v>
      </c>
      <c r="D338" s="260"/>
      <c r="E338" s="260"/>
      <c r="F338" s="260"/>
      <c r="G338" s="260"/>
      <c r="H338" s="260"/>
      <c r="I338" s="260"/>
      <c r="J338" s="260"/>
      <c r="K338" s="260"/>
      <c r="L338" s="260"/>
      <c r="M338" s="260"/>
      <c r="N338" s="260">
        <f>VLOOKUP(A338,IESO_pgm,3)</f>
        <v>0</v>
      </c>
      <c r="O338" s="260"/>
      <c r="P338" s="260"/>
      <c r="Q338" s="260"/>
      <c r="R338" s="260"/>
      <c r="S338" s="260"/>
      <c r="T338" s="260"/>
      <c r="U338" s="260"/>
      <c r="V338" s="260"/>
      <c r="W338" s="260"/>
      <c r="X338" s="260"/>
      <c r="Y338" s="383"/>
      <c r="Z338" s="367"/>
      <c r="AA338" s="367"/>
      <c r="AB338" s="367"/>
      <c r="AC338" s="367"/>
      <c r="AD338" s="367"/>
      <c r="AE338" s="367"/>
      <c r="AF338" s="367"/>
      <c r="AG338" s="372"/>
      <c r="AH338" s="372"/>
      <c r="AI338" s="372"/>
      <c r="AJ338" s="372"/>
      <c r="AK338" s="372"/>
      <c r="AL338" s="372"/>
      <c r="AM338" s="261">
        <f>SUM(Y338:AL338)</f>
        <v>0</v>
      </c>
    </row>
    <row r="339" spans="1:39" hidden="1" outlineLevel="1">
      <c r="B339" s="259" t="s">
        <v>289</v>
      </c>
      <c r="C339" s="256" t="s">
        <v>163</v>
      </c>
      <c r="D339" s="260"/>
      <c r="E339" s="260"/>
      <c r="F339" s="260"/>
      <c r="G339" s="260"/>
      <c r="H339" s="260"/>
      <c r="I339" s="260"/>
      <c r="J339" s="260"/>
      <c r="K339" s="260"/>
      <c r="L339" s="260"/>
      <c r="M339" s="260"/>
      <c r="N339" s="260">
        <f>N338</f>
        <v>0</v>
      </c>
      <c r="O339" s="260"/>
      <c r="P339" s="260"/>
      <c r="Q339" s="260"/>
      <c r="R339" s="260"/>
      <c r="S339" s="260"/>
      <c r="T339" s="260"/>
      <c r="U339" s="260"/>
      <c r="V339" s="260"/>
      <c r="W339" s="260"/>
      <c r="X339" s="260"/>
      <c r="Y339" s="368">
        <f>Y338</f>
        <v>0</v>
      </c>
      <c r="Z339" s="368">
        <f t="shared" ref="Z339" si="1018">Z338</f>
        <v>0</v>
      </c>
      <c r="AA339" s="368">
        <f t="shared" ref="AA339" si="1019">AA338</f>
        <v>0</v>
      </c>
      <c r="AB339" s="368">
        <f t="shared" ref="AB339" si="1020">AB338</f>
        <v>0</v>
      </c>
      <c r="AC339" s="368">
        <f t="shared" ref="AC339" si="1021">AC338</f>
        <v>0</v>
      </c>
      <c r="AD339" s="368">
        <f t="shared" ref="AD339" si="1022">AD338</f>
        <v>0</v>
      </c>
      <c r="AE339" s="368">
        <f t="shared" ref="AE339" si="1023">AE338</f>
        <v>0</v>
      </c>
      <c r="AF339" s="368">
        <f t="shared" ref="AF339" si="1024">AF338</f>
        <v>0</v>
      </c>
      <c r="AG339" s="368">
        <f t="shared" ref="AG339" si="1025">AG338</f>
        <v>0</v>
      </c>
      <c r="AH339" s="368">
        <f t="shared" ref="AH339" si="1026">AH338</f>
        <v>0</v>
      </c>
      <c r="AI339" s="368">
        <f t="shared" ref="AI339" si="1027">AI338</f>
        <v>0</v>
      </c>
      <c r="AJ339" s="368">
        <f t="shared" ref="AJ339" si="1028">AJ338</f>
        <v>0</v>
      </c>
      <c r="AK339" s="368">
        <f t="shared" ref="AK339" si="1029">AK338</f>
        <v>0</v>
      </c>
      <c r="AL339" s="368">
        <f t="shared" ref="AL339" si="1030">AL338</f>
        <v>0</v>
      </c>
      <c r="AM339" s="271"/>
    </row>
    <row r="340" spans="1:39" hidden="1" outlineLevel="1">
      <c r="B340" s="274"/>
      <c r="C340" s="276"/>
      <c r="D340" s="256"/>
      <c r="E340" s="256"/>
      <c r="F340" s="256"/>
      <c r="G340" s="256"/>
      <c r="H340" s="256"/>
      <c r="I340" s="256"/>
      <c r="J340" s="256"/>
      <c r="K340" s="256"/>
      <c r="L340" s="256"/>
      <c r="M340" s="256"/>
      <c r="N340" s="256"/>
      <c r="O340" s="256"/>
      <c r="P340" s="256"/>
      <c r="Q340" s="256"/>
      <c r="R340" s="256"/>
      <c r="S340" s="256"/>
      <c r="T340" s="256"/>
      <c r="U340" s="256"/>
      <c r="V340" s="256"/>
      <c r="W340" s="256"/>
      <c r="X340" s="256"/>
      <c r="Y340" s="369"/>
      <c r="Z340" s="382"/>
      <c r="AA340" s="382"/>
      <c r="AB340" s="382"/>
      <c r="AC340" s="382"/>
      <c r="AD340" s="382"/>
      <c r="AE340" s="382"/>
      <c r="AF340" s="382"/>
      <c r="AG340" s="382"/>
      <c r="AH340" s="382"/>
      <c r="AI340" s="382"/>
      <c r="AJ340" s="382"/>
      <c r="AK340" s="382"/>
      <c r="AL340" s="382"/>
      <c r="AM340" s="271"/>
    </row>
    <row r="341" spans="1:39" hidden="1" outlineLevel="1">
      <c r="A341" s="467">
        <v>99</v>
      </c>
      <c r="B341" s="278" t="str">
        <f>VLOOKUP(A341,IESO_pgm,2)</f>
        <v>Not used</v>
      </c>
      <c r="C341" s="256" t="s">
        <v>25</v>
      </c>
      <c r="D341" s="260"/>
      <c r="E341" s="260"/>
      <c r="F341" s="260"/>
      <c r="G341" s="260"/>
      <c r="H341" s="260"/>
      <c r="I341" s="260"/>
      <c r="J341" s="260"/>
      <c r="K341" s="260"/>
      <c r="L341" s="260"/>
      <c r="M341" s="260"/>
      <c r="N341" s="260">
        <f>VLOOKUP(A341,IESO_pgm,3)</f>
        <v>0</v>
      </c>
      <c r="O341" s="260"/>
      <c r="P341" s="260"/>
      <c r="Q341" s="260"/>
      <c r="R341" s="260"/>
      <c r="S341" s="260"/>
      <c r="T341" s="260"/>
      <c r="U341" s="260"/>
      <c r="V341" s="260"/>
      <c r="W341" s="260"/>
      <c r="X341" s="260"/>
      <c r="Y341" s="383"/>
      <c r="Z341" s="367"/>
      <c r="AA341" s="367"/>
      <c r="AB341" s="367"/>
      <c r="AC341" s="367"/>
      <c r="AD341" s="367"/>
      <c r="AE341" s="367"/>
      <c r="AF341" s="367"/>
      <c r="AG341" s="372"/>
      <c r="AH341" s="372"/>
      <c r="AI341" s="372"/>
      <c r="AJ341" s="372"/>
      <c r="AK341" s="372"/>
      <c r="AL341" s="372"/>
      <c r="AM341" s="261">
        <f>SUM(Y341:AL341)</f>
        <v>0</v>
      </c>
    </row>
    <row r="342" spans="1:39" hidden="1" outlineLevel="1">
      <c r="B342" s="259" t="s">
        <v>289</v>
      </c>
      <c r="C342" s="256" t="s">
        <v>163</v>
      </c>
      <c r="D342" s="260"/>
      <c r="E342" s="260"/>
      <c r="F342" s="260"/>
      <c r="G342" s="260"/>
      <c r="H342" s="260"/>
      <c r="I342" s="260"/>
      <c r="J342" s="260"/>
      <c r="K342" s="260"/>
      <c r="L342" s="260"/>
      <c r="M342" s="260"/>
      <c r="N342" s="260">
        <f>N341</f>
        <v>0</v>
      </c>
      <c r="O342" s="260"/>
      <c r="P342" s="260"/>
      <c r="Q342" s="260"/>
      <c r="R342" s="260"/>
      <c r="S342" s="260"/>
      <c r="T342" s="260"/>
      <c r="U342" s="260"/>
      <c r="V342" s="260"/>
      <c r="W342" s="260"/>
      <c r="X342" s="260"/>
      <c r="Y342" s="368">
        <f>Y341</f>
        <v>0</v>
      </c>
      <c r="Z342" s="368">
        <f t="shared" ref="Z342" si="1031">Z341</f>
        <v>0</v>
      </c>
      <c r="AA342" s="368">
        <f t="shared" ref="AA342" si="1032">AA341</f>
        <v>0</v>
      </c>
      <c r="AB342" s="368">
        <f t="shared" ref="AB342" si="1033">AB341</f>
        <v>0</v>
      </c>
      <c r="AC342" s="368">
        <f t="shared" ref="AC342" si="1034">AC341</f>
        <v>0</v>
      </c>
      <c r="AD342" s="368">
        <f t="shared" ref="AD342" si="1035">AD341</f>
        <v>0</v>
      </c>
      <c r="AE342" s="368">
        <f t="shared" ref="AE342" si="1036">AE341</f>
        <v>0</v>
      </c>
      <c r="AF342" s="368">
        <f t="shared" ref="AF342" si="1037">AF341</f>
        <v>0</v>
      </c>
      <c r="AG342" s="368">
        <f t="shared" ref="AG342" si="1038">AG341</f>
        <v>0</v>
      </c>
      <c r="AH342" s="368">
        <f t="shared" ref="AH342" si="1039">AH341</f>
        <v>0</v>
      </c>
      <c r="AI342" s="368">
        <f t="shared" ref="AI342" si="1040">AI341</f>
        <v>0</v>
      </c>
      <c r="AJ342" s="368">
        <f t="shared" ref="AJ342" si="1041">AJ341</f>
        <v>0</v>
      </c>
      <c r="AK342" s="368">
        <f t="shared" ref="AK342" si="1042">AK341</f>
        <v>0</v>
      </c>
      <c r="AL342" s="368">
        <f t="shared" ref="AL342" si="1043">AL341</f>
        <v>0</v>
      </c>
      <c r="AM342" s="271"/>
    </row>
    <row r="343" spans="1:39" hidden="1" outlineLevel="1">
      <c r="B343" s="278"/>
      <c r="C343" s="276"/>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369"/>
      <c r="Z343" s="382"/>
      <c r="AA343" s="382"/>
      <c r="AB343" s="382"/>
      <c r="AC343" s="382"/>
      <c r="AD343" s="382"/>
      <c r="AE343" s="382"/>
      <c r="AF343" s="382"/>
      <c r="AG343" s="382"/>
      <c r="AH343" s="382"/>
      <c r="AI343" s="382"/>
      <c r="AJ343" s="382"/>
      <c r="AK343" s="382"/>
      <c r="AL343" s="382"/>
      <c r="AM343" s="271"/>
    </row>
    <row r="344" spans="1:39" hidden="1" outlineLevel="1">
      <c r="A344" s="467">
        <v>99</v>
      </c>
      <c r="B344" s="278" t="str">
        <f>VLOOKUP(A344,IESO_pgm,2)</f>
        <v>Not used</v>
      </c>
      <c r="C344" s="256" t="s">
        <v>25</v>
      </c>
      <c r="D344" s="260"/>
      <c r="E344" s="260"/>
      <c r="F344" s="260"/>
      <c r="G344" s="260"/>
      <c r="H344" s="260"/>
      <c r="I344" s="260"/>
      <c r="J344" s="260"/>
      <c r="K344" s="260"/>
      <c r="L344" s="260"/>
      <c r="M344" s="260"/>
      <c r="N344" s="260">
        <f>VLOOKUP(A344,IESO_pgm,3)</f>
        <v>0</v>
      </c>
      <c r="O344" s="260"/>
      <c r="P344" s="260"/>
      <c r="Q344" s="260"/>
      <c r="R344" s="260"/>
      <c r="S344" s="260"/>
      <c r="T344" s="260"/>
      <c r="U344" s="260"/>
      <c r="V344" s="260"/>
      <c r="W344" s="260"/>
      <c r="X344" s="260"/>
      <c r="Y344" s="383"/>
      <c r="Z344" s="367"/>
      <c r="AA344" s="367"/>
      <c r="AB344" s="367"/>
      <c r="AC344" s="367"/>
      <c r="AD344" s="367"/>
      <c r="AE344" s="367"/>
      <c r="AF344" s="367"/>
      <c r="AG344" s="372"/>
      <c r="AH344" s="372"/>
      <c r="AI344" s="372"/>
      <c r="AJ344" s="372"/>
      <c r="AK344" s="372"/>
      <c r="AL344" s="372"/>
      <c r="AM344" s="261">
        <f>SUM(Y344:AL344)</f>
        <v>0</v>
      </c>
    </row>
    <row r="345" spans="1:39" hidden="1" outlineLevel="1">
      <c r="B345" s="259" t="s">
        <v>289</v>
      </c>
      <c r="C345" s="256" t="s">
        <v>163</v>
      </c>
      <c r="D345" s="260"/>
      <c r="E345" s="260"/>
      <c r="F345" s="260"/>
      <c r="G345" s="260"/>
      <c r="H345" s="260"/>
      <c r="I345" s="260"/>
      <c r="J345" s="260"/>
      <c r="K345" s="260"/>
      <c r="L345" s="260"/>
      <c r="M345" s="260"/>
      <c r="N345" s="260">
        <f>N344</f>
        <v>0</v>
      </c>
      <c r="O345" s="260"/>
      <c r="P345" s="260"/>
      <c r="Q345" s="260"/>
      <c r="R345" s="260"/>
      <c r="S345" s="260"/>
      <c r="T345" s="260"/>
      <c r="U345" s="260"/>
      <c r="V345" s="260"/>
      <c r="W345" s="260"/>
      <c r="X345" s="260"/>
      <c r="Y345" s="368">
        <f>Y344</f>
        <v>0</v>
      </c>
      <c r="Z345" s="368">
        <f t="shared" ref="Z345" si="1044">Z344</f>
        <v>0</v>
      </c>
      <c r="AA345" s="368">
        <f t="shared" ref="AA345" si="1045">AA344</f>
        <v>0</v>
      </c>
      <c r="AB345" s="368">
        <f t="shared" ref="AB345" si="1046">AB344</f>
        <v>0</v>
      </c>
      <c r="AC345" s="368">
        <f t="shared" ref="AC345" si="1047">AC344</f>
        <v>0</v>
      </c>
      <c r="AD345" s="368">
        <f t="shared" ref="AD345" si="1048">AD344</f>
        <v>0</v>
      </c>
      <c r="AE345" s="368">
        <f t="shared" ref="AE345" si="1049">AE344</f>
        <v>0</v>
      </c>
      <c r="AF345" s="368">
        <f t="shared" ref="AF345" si="1050">AF344</f>
        <v>0</v>
      </c>
      <c r="AG345" s="368">
        <f t="shared" ref="AG345" si="1051">AG344</f>
        <v>0</v>
      </c>
      <c r="AH345" s="368">
        <f t="shared" ref="AH345" si="1052">AH344</f>
        <v>0</v>
      </c>
      <c r="AI345" s="368">
        <f t="shared" ref="AI345" si="1053">AI344</f>
        <v>0</v>
      </c>
      <c r="AJ345" s="368">
        <f t="shared" ref="AJ345" si="1054">AJ344</f>
        <v>0</v>
      </c>
      <c r="AK345" s="368">
        <f t="shared" ref="AK345" si="1055">AK344</f>
        <v>0</v>
      </c>
      <c r="AL345" s="368">
        <f t="shared" ref="AL345" si="1056">AL344</f>
        <v>0</v>
      </c>
      <c r="AM345" s="271"/>
    </row>
    <row r="346" spans="1:39" hidden="1" outlineLevel="1">
      <c r="B346" s="278"/>
      <c r="C346" s="276"/>
      <c r="D346" s="280"/>
      <c r="E346" s="280"/>
      <c r="F346" s="280"/>
      <c r="G346" s="280"/>
      <c r="H346" s="280"/>
      <c r="I346" s="280"/>
      <c r="J346" s="280"/>
      <c r="K346" s="280"/>
      <c r="L346" s="280"/>
      <c r="M346" s="280"/>
      <c r="N346" s="256"/>
      <c r="O346" s="256"/>
      <c r="P346" s="256"/>
      <c r="Q346" s="256"/>
      <c r="R346" s="256"/>
      <c r="S346" s="256"/>
      <c r="T346" s="256"/>
      <c r="U346" s="256"/>
      <c r="V346" s="256"/>
      <c r="W346" s="256"/>
      <c r="X346" s="256"/>
      <c r="Y346" s="369"/>
      <c r="Z346" s="382"/>
      <c r="AA346" s="382"/>
      <c r="AB346" s="382"/>
      <c r="AC346" s="382"/>
      <c r="AD346" s="382"/>
      <c r="AE346" s="382"/>
      <c r="AF346" s="382"/>
      <c r="AG346" s="382"/>
      <c r="AH346" s="382"/>
      <c r="AI346" s="382"/>
      <c r="AJ346" s="382"/>
      <c r="AK346" s="382"/>
      <c r="AL346" s="382"/>
      <c r="AM346" s="271"/>
    </row>
    <row r="347" spans="1:39" hidden="1" outlineLevel="1">
      <c r="A347" s="467">
        <v>99</v>
      </c>
      <c r="B347" s="278" t="str">
        <f>VLOOKUP(A347,IESO_pgm,2)</f>
        <v>Not used</v>
      </c>
      <c r="C347" s="256" t="s">
        <v>25</v>
      </c>
      <c r="D347" s="260"/>
      <c r="E347" s="260"/>
      <c r="F347" s="260"/>
      <c r="G347" s="260"/>
      <c r="H347" s="260"/>
      <c r="I347" s="260"/>
      <c r="J347" s="260"/>
      <c r="K347" s="260"/>
      <c r="L347" s="260"/>
      <c r="M347" s="260"/>
      <c r="N347" s="260">
        <f>VLOOKUP(A347,IESO_pgm,3)</f>
        <v>0</v>
      </c>
      <c r="O347" s="260"/>
      <c r="P347" s="260"/>
      <c r="Q347" s="260"/>
      <c r="R347" s="260"/>
      <c r="S347" s="260"/>
      <c r="T347" s="260"/>
      <c r="U347" s="260"/>
      <c r="V347" s="260"/>
      <c r="W347" s="260"/>
      <c r="X347" s="260"/>
      <c r="Y347" s="383"/>
      <c r="Z347" s="367"/>
      <c r="AA347" s="367"/>
      <c r="AB347" s="367"/>
      <c r="AC347" s="367"/>
      <c r="AD347" s="367"/>
      <c r="AE347" s="367"/>
      <c r="AF347" s="367"/>
      <c r="AG347" s="372"/>
      <c r="AH347" s="372"/>
      <c r="AI347" s="372"/>
      <c r="AJ347" s="372"/>
      <c r="AK347" s="372"/>
      <c r="AL347" s="372"/>
      <c r="AM347" s="261">
        <f>SUM(Y347:AL347)</f>
        <v>0</v>
      </c>
    </row>
    <row r="348" spans="1:39" hidden="1" outlineLevel="1">
      <c r="B348" s="259" t="s">
        <v>289</v>
      </c>
      <c r="C348" s="256" t="s">
        <v>163</v>
      </c>
      <c r="D348" s="260"/>
      <c r="E348" s="260"/>
      <c r="F348" s="260"/>
      <c r="G348" s="260"/>
      <c r="H348" s="260"/>
      <c r="I348" s="260"/>
      <c r="J348" s="260"/>
      <c r="K348" s="260"/>
      <c r="L348" s="260"/>
      <c r="M348" s="260"/>
      <c r="N348" s="260">
        <f>N347</f>
        <v>0</v>
      </c>
      <c r="O348" s="260"/>
      <c r="P348" s="260"/>
      <c r="Q348" s="260"/>
      <c r="R348" s="260"/>
      <c r="S348" s="260"/>
      <c r="T348" s="260"/>
      <c r="U348" s="260"/>
      <c r="V348" s="260"/>
      <c r="W348" s="260"/>
      <c r="X348" s="260"/>
      <c r="Y348" s="368">
        <f>Y347</f>
        <v>0</v>
      </c>
      <c r="Z348" s="368">
        <f t="shared" ref="Z348" si="1057">Z347</f>
        <v>0</v>
      </c>
      <c r="AA348" s="368">
        <f t="shared" ref="AA348" si="1058">AA347</f>
        <v>0</v>
      </c>
      <c r="AB348" s="368">
        <f t="shared" ref="AB348" si="1059">AB347</f>
        <v>0</v>
      </c>
      <c r="AC348" s="368">
        <f t="shared" ref="AC348" si="1060">AC347</f>
        <v>0</v>
      </c>
      <c r="AD348" s="368">
        <f t="shared" ref="AD348" si="1061">AD347</f>
        <v>0</v>
      </c>
      <c r="AE348" s="368">
        <f t="shared" ref="AE348" si="1062">AE347</f>
        <v>0</v>
      </c>
      <c r="AF348" s="368">
        <f t="shared" ref="AF348" si="1063">AF347</f>
        <v>0</v>
      </c>
      <c r="AG348" s="368">
        <f t="shared" ref="AG348" si="1064">AG347</f>
        <v>0</v>
      </c>
      <c r="AH348" s="368">
        <f t="shared" ref="AH348" si="1065">AH347</f>
        <v>0</v>
      </c>
      <c r="AI348" s="368">
        <f t="shared" ref="AI348" si="1066">AI347</f>
        <v>0</v>
      </c>
      <c r="AJ348" s="368">
        <f t="shared" ref="AJ348" si="1067">AJ347</f>
        <v>0</v>
      </c>
      <c r="AK348" s="368">
        <f t="shared" ref="AK348" si="1068">AK347</f>
        <v>0</v>
      </c>
      <c r="AL348" s="368">
        <f t="shared" ref="AL348" si="1069">AL347</f>
        <v>0</v>
      </c>
      <c r="AM348" s="271"/>
    </row>
    <row r="349" spans="1:39" hidden="1" outlineLevel="1">
      <c r="B349" s="278"/>
      <c r="C349" s="276"/>
      <c r="D349" s="280"/>
      <c r="E349" s="280"/>
      <c r="F349" s="280"/>
      <c r="G349" s="280"/>
      <c r="H349" s="280"/>
      <c r="I349" s="280"/>
      <c r="J349" s="280"/>
      <c r="K349" s="280"/>
      <c r="L349" s="280"/>
      <c r="M349" s="280"/>
      <c r="N349" s="256"/>
      <c r="O349" s="256"/>
      <c r="P349" s="256"/>
      <c r="Q349" s="256"/>
      <c r="R349" s="256"/>
      <c r="S349" s="256"/>
      <c r="T349" s="256"/>
      <c r="U349" s="256"/>
      <c r="V349" s="256"/>
      <c r="W349" s="256"/>
      <c r="X349" s="256"/>
      <c r="Y349" s="369"/>
      <c r="Z349" s="382"/>
      <c r="AA349" s="382"/>
      <c r="AB349" s="382"/>
      <c r="AC349" s="382"/>
      <c r="AD349" s="382"/>
      <c r="AE349" s="382"/>
      <c r="AF349" s="382"/>
      <c r="AG349" s="382"/>
      <c r="AH349" s="382"/>
      <c r="AI349" s="382"/>
      <c r="AJ349" s="382"/>
      <c r="AK349" s="382"/>
      <c r="AL349" s="382"/>
      <c r="AM349" s="271"/>
    </row>
    <row r="350" spans="1:39" hidden="1" outlineLevel="1">
      <c r="A350" s="467">
        <v>99</v>
      </c>
      <c r="B350" s="278" t="str">
        <f>VLOOKUP(A350,IESO_pgm,2)</f>
        <v>Not used</v>
      </c>
      <c r="C350" s="256" t="s">
        <v>25</v>
      </c>
      <c r="D350" s="260"/>
      <c r="E350" s="260"/>
      <c r="F350" s="260"/>
      <c r="G350" s="260"/>
      <c r="H350" s="260"/>
      <c r="I350" s="260"/>
      <c r="J350" s="260"/>
      <c r="K350" s="260"/>
      <c r="L350" s="260"/>
      <c r="M350" s="260"/>
      <c r="N350" s="260">
        <f>VLOOKUP(A350,IESO_pgm,3)</f>
        <v>0</v>
      </c>
      <c r="O350" s="260"/>
      <c r="P350" s="260"/>
      <c r="Q350" s="260"/>
      <c r="R350" s="260"/>
      <c r="S350" s="260"/>
      <c r="T350" s="260"/>
      <c r="U350" s="260"/>
      <c r="V350" s="260"/>
      <c r="W350" s="260"/>
      <c r="X350" s="260"/>
      <c r="Y350" s="383"/>
      <c r="Z350" s="367"/>
      <c r="AA350" s="367"/>
      <c r="AB350" s="367"/>
      <c r="AC350" s="367"/>
      <c r="AD350" s="367"/>
      <c r="AE350" s="367"/>
      <c r="AF350" s="367"/>
      <c r="AG350" s="372"/>
      <c r="AH350" s="372"/>
      <c r="AI350" s="372"/>
      <c r="AJ350" s="372"/>
      <c r="AK350" s="372"/>
      <c r="AL350" s="372"/>
      <c r="AM350" s="261">
        <f>SUM(Y350:AL350)</f>
        <v>0</v>
      </c>
    </row>
    <row r="351" spans="1:39" hidden="1" outlineLevel="1">
      <c r="B351" s="259" t="s">
        <v>289</v>
      </c>
      <c r="C351" s="256" t="s">
        <v>163</v>
      </c>
      <c r="D351" s="260"/>
      <c r="E351" s="260"/>
      <c r="F351" s="260"/>
      <c r="G351" s="260"/>
      <c r="H351" s="260"/>
      <c r="I351" s="260"/>
      <c r="J351" s="260"/>
      <c r="K351" s="260"/>
      <c r="L351" s="260"/>
      <c r="M351" s="260"/>
      <c r="N351" s="260">
        <f>N350</f>
        <v>0</v>
      </c>
      <c r="O351" s="260"/>
      <c r="P351" s="260"/>
      <c r="Q351" s="260"/>
      <c r="R351" s="260"/>
      <c r="S351" s="260"/>
      <c r="T351" s="260"/>
      <c r="U351" s="260"/>
      <c r="V351" s="260"/>
      <c r="W351" s="260"/>
      <c r="X351" s="260"/>
      <c r="Y351" s="368">
        <f>Y350</f>
        <v>0</v>
      </c>
      <c r="Z351" s="368">
        <f t="shared" ref="Z351" si="1070">Z350</f>
        <v>0</v>
      </c>
      <c r="AA351" s="368">
        <f t="shared" ref="AA351" si="1071">AA350</f>
        <v>0</v>
      </c>
      <c r="AB351" s="368">
        <f t="shared" ref="AB351" si="1072">AB350</f>
        <v>0</v>
      </c>
      <c r="AC351" s="368">
        <f t="shared" ref="AC351" si="1073">AC350</f>
        <v>0</v>
      </c>
      <c r="AD351" s="368">
        <f t="shared" ref="AD351" si="1074">AD350</f>
        <v>0</v>
      </c>
      <c r="AE351" s="368">
        <f t="shared" ref="AE351" si="1075">AE350</f>
        <v>0</v>
      </c>
      <c r="AF351" s="368">
        <f t="shared" ref="AF351" si="1076">AF350</f>
        <v>0</v>
      </c>
      <c r="AG351" s="368">
        <f t="shared" ref="AG351" si="1077">AG350</f>
        <v>0</v>
      </c>
      <c r="AH351" s="368">
        <f t="shared" ref="AH351" si="1078">AH350</f>
        <v>0</v>
      </c>
      <c r="AI351" s="368">
        <f t="shared" ref="AI351" si="1079">AI350</f>
        <v>0</v>
      </c>
      <c r="AJ351" s="368">
        <f t="shared" ref="AJ351" si="1080">AJ350</f>
        <v>0</v>
      </c>
      <c r="AK351" s="368">
        <f t="shared" ref="AK351" si="1081">AK350</f>
        <v>0</v>
      </c>
      <c r="AL351" s="368">
        <f t="shared" ref="AL351" si="1082">AL350</f>
        <v>0</v>
      </c>
      <c r="AM351" s="271"/>
    </row>
    <row r="352" spans="1:39" hidden="1" outlineLevel="1">
      <c r="B352" s="278"/>
      <c r="C352" s="256"/>
      <c r="D352" s="256"/>
      <c r="E352" s="256"/>
      <c r="F352" s="256"/>
      <c r="G352" s="256"/>
      <c r="H352" s="256"/>
      <c r="I352" s="256"/>
      <c r="J352" s="256"/>
      <c r="K352" s="256"/>
      <c r="L352" s="256"/>
      <c r="M352" s="256"/>
      <c r="N352" s="256"/>
      <c r="O352" s="256"/>
      <c r="P352" s="256"/>
      <c r="Q352" s="256"/>
      <c r="R352" s="256"/>
      <c r="S352" s="256"/>
      <c r="T352" s="256"/>
      <c r="U352" s="256"/>
      <c r="V352" s="256"/>
      <c r="W352" s="256"/>
      <c r="X352" s="256"/>
      <c r="Y352" s="369"/>
      <c r="Z352" s="382"/>
      <c r="AA352" s="382"/>
      <c r="AB352" s="382"/>
      <c r="AC352" s="382"/>
      <c r="AD352" s="382"/>
      <c r="AE352" s="382"/>
      <c r="AF352" s="382"/>
      <c r="AG352" s="382"/>
      <c r="AH352" s="382"/>
      <c r="AI352" s="382"/>
      <c r="AJ352" s="382"/>
      <c r="AK352" s="382"/>
      <c r="AL352" s="382"/>
      <c r="AM352" s="271"/>
    </row>
    <row r="353" spans="1:42" hidden="1" outlineLevel="1">
      <c r="A353" s="467">
        <v>99</v>
      </c>
      <c r="B353" s="278" t="str">
        <f>VLOOKUP(A353,IESO_pgm,2)</f>
        <v>Not used</v>
      </c>
      <c r="C353" s="256" t="s">
        <v>25</v>
      </c>
      <c r="D353" s="260"/>
      <c r="E353" s="260"/>
      <c r="F353" s="260"/>
      <c r="G353" s="260"/>
      <c r="H353" s="260"/>
      <c r="I353" s="260"/>
      <c r="J353" s="260"/>
      <c r="K353" s="260"/>
      <c r="L353" s="260"/>
      <c r="M353" s="260"/>
      <c r="N353" s="260">
        <f>VLOOKUP(A353,IESO_pgm,3)</f>
        <v>0</v>
      </c>
      <c r="O353" s="260"/>
      <c r="P353" s="260"/>
      <c r="Q353" s="260"/>
      <c r="R353" s="260"/>
      <c r="S353" s="260"/>
      <c r="T353" s="260"/>
      <c r="U353" s="260"/>
      <c r="V353" s="260"/>
      <c r="W353" s="260"/>
      <c r="X353" s="260"/>
      <c r="Y353" s="383"/>
      <c r="Z353" s="367"/>
      <c r="AA353" s="367"/>
      <c r="AB353" s="367"/>
      <c r="AC353" s="367"/>
      <c r="AD353" s="367"/>
      <c r="AE353" s="367"/>
      <c r="AF353" s="367"/>
      <c r="AG353" s="372"/>
      <c r="AH353" s="372"/>
      <c r="AI353" s="372"/>
      <c r="AJ353" s="372"/>
      <c r="AK353" s="372"/>
      <c r="AL353" s="372"/>
      <c r="AM353" s="261">
        <f>SUM(Y353:AL353)</f>
        <v>0</v>
      </c>
    </row>
    <row r="354" spans="1:42" hidden="1" outlineLevel="1">
      <c r="B354" s="259" t="s">
        <v>289</v>
      </c>
      <c r="C354" s="256" t="s">
        <v>163</v>
      </c>
      <c r="D354" s="260"/>
      <c r="E354" s="260"/>
      <c r="F354" s="260"/>
      <c r="G354" s="260"/>
      <c r="H354" s="260"/>
      <c r="I354" s="260"/>
      <c r="J354" s="260"/>
      <c r="K354" s="260"/>
      <c r="L354" s="260"/>
      <c r="M354" s="260"/>
      <c r="N354" s="260">
        <f>N353</f>
        <v>0</v>
      </c>
      <c r="O354" s="260"/>
      <c r="P354" s="260"/>
      <c r="Q354" s="260"/>
      <c r="R354" s="260"/>
      <c r="S354" s="260"/>
      <c r="T354" s="260"/>
      <c r="U354" s="260"/>
      <c r="V354" s="260"/>
      <c r="W354" s="260"/>
      <c r="X354" s="260"/>
      <c r="Y354" s="368">
        <f>Y353</f>
        <v>0</v>
      </c>
      <c r="Z354" s="368">
        <f t="shared" ref="Z354" si="1083">Z353</f>
        <v>0</v>
      </c>
      <c r="AA354" s="368">
        <f t="shared" ref="AA354" si="1084">AA353</f>
        <v>0</v>
      </c>
      <c r="AB354" s="368">
        <f t="shared" ref="AB354" si="1085">AB353</f>
        <v>0</v>
      </c>
      <c r="AC354" s="368">
        <f t="shared" ref="AC354" si="1086">AC353</f>
        <v>0</v>
      </c>
      <c r="AD354" s="368">
        <f t="shared" ref="AD354" si="1087">AD353</f>
        <v>0</v>
      </c>
      <c r="AE354" s="368">
        <f t="shared" ref="AE354" si="1088">AE353</f>
        <v>0</v>
      </c>
      <c r="AF354" s="368">
        <f t="shared" ref="AF354" si="1089">AF353</f>
        <v>0</v>
      </c>
      <c r="AG354" s="368">
        <f t="shared" ref="AG354" si="1090">AG353</f>
        <v>0</v>
      </c>
      <c r="AH354" s="368">
        <f t="shared" ref="AH354" si="1091">AH353</f>
        <v>0</v>
      </c>
      <c r="AI354" s="368">
        <f t="shared" ref="AI354" si="1092">AI353</f>
        <v>0</v>
      </c>
      <c r="AJ354" s="368">
        <f t="shared" ref="AJ354" si="1093">AJ353</f>
        <v>0</v>
      </c>
      <c r="AK354" s="368">
        <f t="shared" ref="AK354" si="1094">AK353</f>
        <v>0</v>
      </c>
      <c r="AL354" s="368">
        <f t="shared" ref="AL354" si="1095">AL353</f>
        <v>0</v>
      </c>
      <c r="AM354" s="271"/>
    </row>
    <row r="355" spans="1:42" hidden="1" outlineLevel="1">
      <c r="B355" s="278"/>
      <c r="C355" s="276"/>
      <c r="D355" s="280"/>
      <c r="E355" s="280"/>
      <c r="F355" s="280"/>
      <c r="G355" s="280"/>
      <c r="H355" s="280"/>
      <c r="I355" s="280"/>
      <c r="J355" s="280"/>
      <c r="K355" s="280"/>
      <c r="L355" s="280"/>
      <c r="M355" s="280"/>
      <c r="N355" s="256"/>
      <c r="O355" s="256"/>
      <c r="P355" s="256"/>
      <c r="Q355" s="256"/>
      <c r="R355" s="256"/>
      <c r="S355" s="256"/>
      <c r="T355" s="256"/>
      <c r="U355" s="256"/>
      <c r="V355" s="256"/>
      <c r="W355" s="256"/>
      <c r="X355" s="256"/>
      <c r="Y355" s="369"/>
      <c r="Z355" s="382"/>
      <c r="AA355" s="382"/>
      <c r="AB355" s="382"/>
      <c r="AC355" s="382"/>
      <c r="AD355" s="382"/>
      <c r="AE355" s="382"/>
      <c r="AF355" s="382"/>
      <c r="AG355" s="382"/>
      <c r="AH355" s="382"/>
      <c r="AI355" s="382"/>
      <c r="AJ355" s="382"/>
      <c r="AK355" s="382"/>
      <c r="AL355" s="382"/>
      <c r="AM355" s="271"/>
    </row>
    <row r="356" spans="1:42" hidden="1" outlineLevel="1">
      <c r="A356" s="467">
        <v>99</v>
      </c>
      <c r="B356" s="278" t="str">
        <f>VLOOKUP(A356,IESO_pgm,2)</f>
        <v>Not used</v>
      </c>
      <c r="C356" s="256" t="s">
        <v>25</v>
      </c>
      <c r="D356" s="260"/>
      <c r="E356" s="260"/>
      <c r="F356" s="260"/>
      <c r="G356" s="260"/>
      <c r="H356" s="260"/>
      <c r="I356" s="260"/>
      <c r="J356" s="260"/>
      <c r="K356" s="260"/>
      <c r="L356" s="260"/>
      <c r="M356" s="260"/>
      <c r="N356" s="260">
        <f>VLOOKUP(A356,IESO_pgm,3)</f>
        <v>0</v>
      </c>
      <c r="O356" s="260"/>
      <c r="P356" s="260"/>
      <c r="Q356" s="260"/>
      <c r="R356" s="260"/>
      <c r="S356" s="260"/>
      <c r="T356" s="260"/>
      <c r="U356" s="260"/>
      <c r="V356" s="260"/>
      <c r="W356" s="260"/>
      <c r="X356" s="260"/>
      <c r="Y356" s="383"/>
      <c r="Z356" s="367"/>
      <c r="AA356" s="367"/>
      <c r="AB356" s="367"/>
      <c r="AC356" s="367"/>
      <c r="AD356" s="367"/>
      <c r="AE356" s="367"/>
      <c r="AF356" s="367"/>
      <c r="AG356" s="372"/>
      <c r="AH356" s="372"/>
      <c r="AI356" s="372"/>
      <c r="AJ356" s="372"/>
      <c r="AK356" s="372"/>
      <c r="AL356" s="372"/>
      <c r="AM356" s="261">
        <f>SUM(Y356:AL356)</f>
        <v>0</v>
      </c>
    </row>
    <row r="357" spans="1:42" hidden="1" outlineLevel="1">
      <c r="B357" s="259" t="s">
        <v>289</v>
      </c>
      <c r="C357" s="256" t="s">
        <v>163</v>
      </c>
      <c r="D357" s="260"/>
      <c r="E357" s="260"/>
      <c r="F357" s="260"/>
      <c r="G357" s="260"/>
      <c r="H357" s="260"/>
      <c r="I357" s="260"/>
      <c r="J357" s="260"/>
      <c r="K357" s="260"/>
      <c r="L357" s="260"/>
      <c r="M357" s="260"/>
      <c r="N357" s="260">
        <f>N356</f>
        <v>0</v>
      </c>
      <c r="O357" s="260"/>
      <c r="P357" s="260"/>
      <c r="Q357" s="260"/>
      <c r="R357" s="260"/>
      <c r="S357" s="260"/>
      <c r="T357" s="260"/>
      <c r="U357" s="260"/>
      <c r="V357" s="260"/>
      <c r="W357" s="260"/>
      <c r="X357" s="260"/>
      <c r="Y357" s="368">
        <f>Y356</f>
        <v>0</v>
      </c>
      <c r="Z357" s="368">
        <f t="shared" ref="Z357" si="1096">Z356</f>
        <v>0</v>
      </c>
      <c r="AA357" s="368">
        <f t="shared" ref="AA357" si="1097">AA356</f>
        <v>0</v>
      </c>
      <c r="AB357" s="368">
        <f t="shared" ref="AB357" si="1098">AB356</f>
        <v>0</v>
      </c>
      <c r="AC357" s="368">
        <f t="shared" ref="AC357" si="1099">AC356</f>
        <v>0</v>
      </c>
      <c r="AD357" s="368">
        <f t="shared" ref="AD357" si="1100">AD356</f>
        <v>0</v>
      </c>
      <c r="AE357" s="368">
        <f t="shared" ref="AE357" si="1101">AE356</f>
        <v>0</v>
      </c>
      <c r="AF357" s="368">
        <f t="shared" ref="AF357" si="1102">AF356</f>
        <v>0</v>
      </c>
      <c r="AG357" s="368">
        <f t="shared" ref="AG357" si="1103">AG356</f>
        <v>0</v>
      </c>
      <c r="AH357" s="368">
        <f t="shared" ref="AH357" si="1104">AH356</f>
        <v>0</v>
      </c>
      <c r="AI357" s="368">
        <f t="shared" ref="AI357" si="1105">AI356</f>
        <v>0</v>
      </c>
      <c r="AJ357" s="368">
        <f t="shared" ref="AJ357" si="1106">AJ356</f>
        <v>0</v>
      </c>
      <c r="AK357" s="368">
        <f t="shared" ref="AK357" si="1107">AK356</f>
        <v>0</v>
      </c>
      <c r="AL357" s="368">
        <f t="shared" ref="AL357" si="1108">AL356</f>
        <v>0</v>
      </c>
      <c r="AM357" s="271"/>
    </row>
    <row r="358" spans="1:42" hidden="1" outlineLevel="1">
      <c r="B358" s="278"/>
      <c r="C358" s="276"/>
      <c r="D358" s="280"/>
      <c r="E358" s="280"/>
      <c r="F358" s="280"/>
      <c r="G358" s="280"/>
      <c r="H358" s="280"/>
      <c r="I358" s="280"/>
      <c r="J358" s="280"/>
      <c r="K358" s="280"/>
      <c r="L358" s="280"/>
      <c r="M358" s="280"/>
      <c r="N358" s="256"/>
      <c r="O358" s="256"/>
      <c r="P358" s="256"/>
      <c r="Q358" s="256"/>
      <c r="R358" s="256"/>
      <c r="S358" s="256"/>
      <c r="T358" s="256"/>
      <c r="U358" s="256"/>
      <c r="V358" s="256"/>
      <c r="W358" s="256"/>
      <c r="X358" s="256"/>
      <c r="Y358" s="369"/>
      <c r="Z358" s="382"/>
      <c r="AA358" s="382"/>
      <c r="AB358" s="382"/>
      <c r="AC358" s="382"/>
      <c r="AD358" s="382"/>
      <c r="AE358" s="382"/>
      <c r="AF358" s="382"/>
      <c r="AG358" s="382"/>
      <c r="AH358" s="382"/>
      <c r="AI358" s="382"/>
      <c r="AJ358" s="382"/>
      <c r="AK358" s="382"/>
      <c r="AL358" s="382"/>
      <c r="AM358" s="271"/>
    </row>
    <row r="359" spans="1:42" hidden="1" outlineLevel="1">
      <c r="A359" s="467">
        <v>99</v>
      </c>
      <c r="B359" s="278" t="str">
        <f>VLOOKUP(A359,IESO_pgm,2)</f>
        <v>Not used</v>
      </c>
      <c r="C359" s="256" t="s">
        <v>25</v>
      </c>
      <c r="D359" s="260"/>
      <c r="E359" s="260"/>
      <c r="F359" s="260"/>
      <c r="G359" s="260"/>
      <c r="H359" s="260"/>
      <c r="I359" s="260"/>
      <c r="J359" s="260"/>
      <c r="K359" s="260"/>
      <c r="L359" s="260"/>
      <c r="M359" s="260"/>
      <c r="N359" s="260">
        <f>VLOOKUP(A359,IESO_pgm,3)</f>
        <v>0</v>
      </c>
      <c r="O359" s="260"/>
      <c r="P359" s="260"/>
      <c r="Q359" s="260"/>
      <c r="R359" s="260"/>
      <c r="S359" s="260"/>
      <c r="T359" s="260"/>
      <c r="U359" s="260"/>
      <c r="V359" s="260"/>
      <c r="W359" s="260"/>
      <c r="X359" s="260"/>
      <c r="Y359" s="383"/>
      <c r="Z359" s="367"/>
      <c r="AA359" s="367"/>
      <c r="AB359" s="367"/>
      <c r="AC359" s="367"/>
      <c r="AD359" s="367"/>
      <c r="AE359" s="367"/>
      <c r="AF359" s="367"/>
      <c r="AG359" s="372"/>
      <c r="AH359" s="372"/>
      <c r="AI359" s="372"/>
      <c r="AJ359" s="372"/>
      <c r="AK359" s="372"/>
      <c r="AL359" s="372"/>
      <c r="AM359" s="261">
        <f>SUM(Y359:AL359)</f>
        <v>0</v>
      </c>
    </row>
    <row r="360" spans="1:42" hidden="1" outlineLevel="1">
      <c r="B360" s="259" t="s">
        <v>289</v>
      </c>
      <c r="C360" s="256" t="s">
        <v>163</v>
      </c>
      <c r="D360" s="260"/>
      <c r="E360" s="260"/>
      <c r="F360" s="260"/>
      <c r="G360" s="260"/>
      <c r="H360" s="260"/>
      <c r="I360" s="260"/>
      <c r="J360" s="260"/>
      <c r="K360" s="260"/>
      <c r="L360" s="260"/>
      <c r="M360" s="260"/>
      <c r="N360" s="260">
        <f>N359</f>
        <v>0</v>
      </c>
      <c r="O360" s="260"/>
      <c r="P360" s="260"/>
      <c r="Q360" s="260"/>
      <c r="R360" s="260"/>
      <c r="S360" s="260"/>
      <c r="T360" s="260"/>
      <c r="U360" s="260"/>
      <c r="V360" s="260"/>
      <c r="W360" s="260"/>
      <c r="X360" s="260"/>
      <c r="Y360" s="368">
        <f>Y359</f>
        <v>0</v>
      </c>
      <c r="Z360" s="368">
        <f t="shared" ref="Z360" si="1109">Z359</f>
        <v>0</v>
      </c>
      <c r="AA360" s="368">
        <f t="shared" ref="AA360" si="1110">AA359</f>
        <v>0</v>
      </c>
      <c r="AB360" s="368">
        <f t="shared" ref="AB360" si="1111">AB359</f>
        <v>0</v>
      </c>
      <c r="AC360" s="368">
        <f t="shared" ref="AC360" si="1112">AC359</f>
        <v>0</v>
      </c>
      <c r="AD360" s="368">
        <f t="shared" ref="AD360" si="1113">AD359</f>
        <v>0</v>
      </c>
      <c r="AE360" s="368">
        <f t="shared" ref="AE360" si="1114">AE359</f>
        <v>0</v>
      </c>
      <c r="AF360" s="368">
        <f t="shared" ref="AF360" si="1115">AF359</f>
        <v>0</v>
      </c>
      <c r="AG360" s="368">
        <f t="shared" ref="AG360" si="1116">AG359</f>
        <v>0</v>
      </c>
      <c r="AH360" s="368">
        <f t="shared" ref="AH360" si="1117">AH359</f>
        <v>0</v>
      </c>
      <c r="AI360" s="368">
        <f t="shared" ref="AI360" si="1118">AI359</f>
        <v>0</v>
      </c>
      <c r="AJ360" s="368">
        <f t="shared" ref="AJ360" si="1119">AJ359</f>
        <v>0</v>
      </c>
      <c r="AK360" s="368">
        <f t="shared" ref="AK360" si="1120">AK359</f>
        <v>0</v>
      </c>
      <c r="AL360" s="368">
        <f t="shared" ref="AL360" si="1121">AL359</f>
        <v>0</v>
      </c>
      <c r="AM360" s="271"/>
    </row>
    <row r="361" spans="1:42" outlineLevel="1">
      <c r="B361" s="394"/>
      <c r="C361" s="270"/>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266"/>
      <c r="Z361" s="266"/>
      <c r="AA361" s="266"/>
      <c r="AB361" s="266"/>
      <c r="AC361" s="266"/>
      <c r="AD361" s="266"/>
      <c r="AE361" s="266"/>
      <c r="AF361" s="266"/>
      <c r="AG361" s="266"/>
      <c r="AH361" s="266"/>
      <c r="AI361" s="266"/>
      <c r="AJ361" s="266"/>
      <c r="AK361" s="266"/>
      <c r="AL361" s="266"/>
      <c r="AM361" s="271"/>
    </row>
    <row r="362" spans="1:42" ht="15.75">
      <c r="B362" s="291" t="s">
        <v>274</v>
      </c>
      <c r="C362" s="293"/>
      <c r="D362" s="293">
        <f>SUM(D214:D360)</f>
        <v>7410211.1274691094</v>
      </c>
      <c r="E362" s="293"/>
      <c r="F362" s="293"/>
      <c r="G362" s="293"/>
      <c r="H362" s="293"/>
      <c r="I362" s="293"/>
      <c r="J362" s="293"/>
      <c r="K362" s="293"/>
      <c r="L362" s="293"/>
      <c r="M362" s="293"/>
      <c r="N362" s="293"/>
      <c r="O362" s="293">
        <f>SUM(O214:O360)</f>
        <v>775</v>
      </c>
      <c r="P362" s="293"/>
      <c r="Q362" s="293"/>
      <c r="R362" s="293"/>
      <c r="S362" s="293"/>
      <c r="T362" s="293"/>
      <c r="U362" s="293"/>
      <c r="V362" s="293"/>
      <c r="W362" s="293"/>
      <c r="X362" s="293"/>
      <c r="Y362" s="293">
        <f>IF(Y212="kWh",SUMPRODUCT(D214:D360,Y214:Y360))</f>
        <v>3884850</v>
      </c>
      <c r="Z362" s="293">
        <f>IF(Z212="kWh",SUMPRODUCT(D214:D360,Z214:Z360))</f>
        <v>1460662.751052076</v>
      </c>
      <c r="AA362" s="293">
        <f>IF(AA212="kw",SUMPRODUCT(N214:N360,O214:O360,AA214:AA360),SUMPRODUCT(D214:D360,AA214:AA360))</f>
        <v>3011.7277351852831</v>
      </c>
      <c r="AB362" s="293">
        <f>IF(AB212="kw",SUMPRODUCT(N214:N360,O214:O360,AB214:AB360),SUMPRODUCT(D214:D360,AB214:AB360))</f>
        <v>0</v>
      </c>
      <c r="AC362" s="293">
        <f>IF(AC212="kw",SUMPRODUCT(N214:N360,O214:O360,AC214:AC360),SUMPRODUCT(D214:D360,AC214:AC360))</f>
        <v>0</v>
      </c>
      <c r="AD362" s="690">
        <f>'8.  Streetlighting'!M63</f>
        <v>4269.1731872509981</v>
      </c>
      <c r="AE362" s="293">
        <f>IF(AE212="kw",SUMPRODUCT(N214:N360,O214:O360,AE214:AE360),SUMPRODUCT(D214:D360,AE214:AE360))</f>
        <v>0</v>
      </c>
      <c r="AF362" s="293">
        <f>IF(AF212="kw",SUMPRODUCT(N214:N360,O214:O360,AF214:AF360),SUMPRODUCT(D214:D360,AF214:AF360))</f>
        <v>0</v>
      </c>
      <c r="AG362" s="293">
        <f>IF(AG212="kw",SUMPRODUCT(N214:N360,O214:O360,AG214:AG360),SUMPRODUCT(D214:D360,AG214:AG360))</f>
        <v>0</v>
      </c>
      <c r="AH362" s="293">
        <f>IF(AH212="kw",SUMPRODUCT(N214:N360,O214:O360,AH214:AH360),SUMPRODUCT(D214:D360,AH214:AH360))</f>
        <v>0</v>
      </c>
      <c r="AI362" s="293">
        <f>IF(AI212="kw",SUMPRODUCT(N214:N360,O214:O360,AI214:AI360),SUMPRODUCT(D214:D360,AI214:AI360))</f>
        <v>0</v>
      </c>
      <c r="AJ362" s="293">
        <f>IF(AJ212="kw",SUMPRODUCT(N214:N360,O214:O360,AJ214:AJ360),SUMPRODUCT(D214:D360,AJ214:AJ360))</f>
        <v>0</v>
      </c>
      <c r="AK362" s="293">
        <f>IF(AK212="kw",SUMPRODUCT(N214:N360,O214:O360,AK214:AK360),SUMPRODUCT(D214:D360,AK214:AK360))</f>
        <v>0</v>
      </c>
      <c r="AL362" s="293">
        <f>IF(AL212="kw",SUMPRODUCT(N214:N360,O214:O360,AL214:AL360),SUMPRODUCT(D214:D360,AL214:AL360))</f>
        <v>0</v>
      </c>
      <c r="AM362" s="294"/>
    </row>
    <row r="363" spans="1:42" ht="15.75">
      <c r="B363" s="349" t="s">
        <v>275</v>
      </c>
      <c r="C363" s="350"/>
      <c r="D363" s="350"/>
      <c r="E363" s="350"/>
      <c r="F363" s="350"/>
      <c r="G363" s="350"/>
      <c r="H363" s="350"/>
      <c r="I363" s="350"/>
      <c r="J363" s="350"/>
      <c r="K363" s="350"/>
      <c r="L363" s="350"/>
      <c r="M363" s="350"/>
      <c r="N363" s="350"/>
      <c r="O363" s="350"/>
      <c r="P363" s="350"/>
      <c r="Q363" s="350"/>
      <c r="R363" s="350"/>
      <c r="S363" s="350"/>
      <c r="T363" s="350"/>
      <c r="U363" s="350"/>
      <c r="V363" s="350"/>
      <c r="W363" s="350"/>
      <c r="X363" s="350"/>
      <c r="Y363" s="350">
        <f>HLOOKUP(Y211,'2. LRAMVA Threshold'!$B$42:$Q$53,8,FALSE)</f>
        <v>4550758</v>
      </c>
      <c r="Z363" s="350">
        <f>HLOOKUP(Z211,'2. LRAMVA Threshold'!$B$42:$Q$53,8,FALSE)</f>
        <v>1365379</v>
      </c>
      <c r="AA363" s="350">
        <f>HLOOKUP(AA211,'2. LRAMVA Threshold'!$B$42:$Q$53,8,FALSE)</f>
        <v>8396</v>
      </c>
      <c r="AB363" s="350">
        <f>HLOOKUP(AB211,'2. LRAMVA Threshold'!$B$42:$Q$53,8,FALSE)</f>
        <v>11657</v>
      </c>
      <c r="AC363" s="350">
        <f>HLOOKUP(AC211,'2. LRAMVA Threshold'!$B$42:$Q$53,8,FALSE)</f>
        <v>10</v>
      </c>
      <c r="AD363" s="350">
        <f>HLOOKUP(AD211,'2. LRAMVA Threshold'!$B$42:$Q$53,8,FALSE)</f>
        <v>295</v>
      </c>
      <c r="AE363" s="350">
        <f>HLOOKUP(AE211,'2. LRAMVA Threshold'!$B$42:$Q$53,8,FALSE)</f>
        <v>0</v>
      </c>
      <c r="AF363" s="350">
        <f>HLOOKUP(AF211,'2. LRAMVA Threshold'!$B$42:$Q$53,8,FALSE)</f>
        <v>0</v>
      </c>
      <c r="AG363" s="350">
        <f>HLOOKUP(AG211,'2. LRAMVA Threshold'!$B$42:$Q$53,8,FALSE)</f>
        <v>0</v>
      </c>
      <c r="AH363" s="350">
        <f>HLOOKUP(AH211,'2. LRAMVA Threshold'!$B$42:$Q$53,8,FALSE)</f>
        <v>0</v>
      </c>
      <c r="AI363" s="350">
        <f>HLOOKUP(AI211,'2. LRAMVA Threshold'!$B$42:$Q$53,8,FALSE)</f>
        <v>0</v>
      </c>
      <c r="AJ363" s="350">
        <f>HLOOKUP(AJ211,'2. LRAMVA Threshold'!$B$42:$Q$53,8,FALSE)</f>
        <v>0</v>
      </c>
      <c r="AK363" s="350">
        <f>HLOOKUP(AK211,'2. LRAMVA Threshold'!$B$42:$Q$53,8,FALSE)</f>
        <v>0</v>
      </c>
      <c r="AL363" s="350">
        <f>HLOOKUP(AL211,'2. LRAMVA Threshold'!$B$42:$Q$53,8,FALSE)</f>
        <v>0</v>
      </c>
      <c r="AM363" s="351"/>
    </row>
    <row r="364" spans="1:42">
      <c r="B364" s="352"/>
      <c r="C364" s="389"/>
      <c r="D364" s="390"/>
      <c r="E364" s="390"/>
      <c r="F364" s="390"/>
      <c r="G364" s="390"/>
      <c r="H364" s="390"/>
      <c r="I364" s="390"/>
      <c r="J364" s="390"/>
      <c r="K364" s="390"/>
      <c r="L364" s="390"/>
      <c r="M364" s="390"/>
      <c r="N364" s="390"/>
      <c r="O364" s="391"/>
      <c r="P364" s="390"/>
      <c r="Q364" s="390"/>
      <c r="R364" s="390"/>
      <c r="S364" s="392"/>
      <c r="T364" s="392"/>
      <c r="U364" s="392"/>
      <c r="V364" s="392"/>
      <c r="W364" s="390"/>
      <c r="X364" s="390"/>
      <c r="Y364" s="393"/>
      <c r="Z364" s="393"/>
      <c r="AA364" s="393"/>
      <c r="AB364" s="393"/>
      <c r="AC364" s="393"/>
      <c r="AD364" s="393"/>
      <c r="AE364" s="393"/>
      <c r="AF364" s="357"/>
      <c r="AG364" s="357"/>
      <c r="AH364" s="357"/>
      <c r="AI364" s="357"/>
      <c r="AJ364" s="357"/>
      <c r="AK364" s="357"/>
      <c r="AL364" s="357"/>
      <c r="AM364" s="358"/>
    </row>
    <row r="365" spans="1:42">
      <c r="B365" s="288" t="s">
        <v>276</v>
      </c>
      <c r="C365" s="301"/>
      <c r="D365" s="301"/>
      <c r="E365" s="335"/>
      <c r="F365" s="335"/>
      <c r="G365" s="335"/>
      <c r="H365" s="335"/>
      <c r="I365" s="335"/>
      <c r="J365" s="335"/>
      <c r="K365" s="335"/>
      <c r="L365" s="335"/>
      <c r="M365" s="335"/>
      <c r="N365" s="335"/>
      <c r="O365" s="256"/>
      <c r="P365" s="303"/>
      <c r="Q365" s="303"/>
      <c r="R365" s="303"/>
      <c r="S365" s="302"/>
      <c r="T365" s="302"/>
      <c r="U365" s="302"/>
      <c r="V365" s="302"/>
      <c r="W365" s="303"/>
      <c r="X365" s="303"/>
      <c r="Y365" s="304">
        <f>HLOOKUP(Y$35,'3.  Distribution Rates'!$C$122:$P$133,8,FALSE)</f>
        <v>0</v>
      </c>
      <c r="Z365" s="304">
        <f>HLOOKUP(Z$35,'3.  Distribution Rates'!$C$122:$P$133,8,FALSE)</f>
        <v>0</v>
      </c>
      <c r="AA365" s="304">
        <f>HLOOKUP(AA$35,'3.  Distribution Rates'!$C$122:$P$133,8,FALSE)</f>
        <v>0</v>
      </c>
      <c r="AB365" s="304">
        <f>HLOOKUP(AB$35,'3.  Distribution Rates'!$C$122:$P$133,8,FALSE)</f>
        <v>0</v>
      </c>
      <c r="AC365" s="304">
        <f>HLOOKUP(AC$35,'3.  Distribution Rates'!$C$122:$P$133,8,FALSE)</f>
        <v>0</v>
      </c>
      <c r="AD365" s="304">
        <f>HLOOKUP(AD$35,'3.  Distribution Rates'!$C$122:$P$133,8,FALSE)</f>
        <v>0</v>
      </c>
      <c r="AE365" s="304">
        <f>HLOOKUP(AE$35,'3.  Distribution Rates'!$C$122:$P$133,8,FALSE)</f>
        <v>0</v>
      </c>
      <c r="AF365" s="304">
        <f>HLOOKUP(AF$35,'3.  Distribution Rates'!$C$122:$P$133,8,FALSE)</f>
        <v>0</v>
      </c>
      <c r="AG365" s="304">
        <f>HLOOKUP(AG$35,'3.  Distribution Rates'!$C$122:$P$133,8,FALSE)</f>
        <v>0</v>
      </c>
      <c r="AH365" s="304">
        <f>HLOOKUP(AH$35,'3.  Distribution Rates'!$C$122:$P$133,8,FALSE)</f>
        <v>0</v>
      </c>
      <c r="AI365" s="304">
        <f>HLOOKUP(AI$35,'3.  Distribution Rates'!$C$122:$P$133,8,FALSE)</f>
        <v>0</v>
      </c>
      <c r="AJ365" s="304">
        <f>HLOOKUP(AJ$35,'3.  Distribution Rates'!$C$122:$P$133,8,FALSE)</f>
        <v>0</v>
      </c>
      <c r="AK365" s="304">
        <f>HLOOKUP(AK$35,'3.  Distribution Rates'!$C$122:$P$133,8,FALSE)</f>
        <v>0</v>
      </c>
      <c r="AL365" s="304">
        <f>HLOOKUP(AL$35,'3.  Distribution Rates'!$C$122:$P$133,8,FALSE)</f>
        <v>0</v>
      </c>
      <c r="AM365" s="336"/>
      <c r="AN365" s="304"/>
      <c r="AO365" s="304"/>
      <c r="AP365" s="304"/>
    </row>
    <row r="366" spans="1:42">
      <c r="B366" s="288" t="s">
        <v>277</v>
      </c>
      <c r="C366" s="306"/>
      <c r="D366" s="248"/>
      <c r="E366" s="245"/>
      <c r="F366" s="245"/>
      <c r="G366" s="245"/>
      <c r="H366" s="245"/>
      <c r="I366" s="245"/>
      <c r="J366" s="245"/>
      <c r="K366" s="245"/>
      <c r="L366" s="245"/>
      <c r="M366" s="245"/>
      <c r="N366" s="245"/>
      <c r="O366" s="256"/>
      <c r="P366" s="245"/>
      <c r="Q366" s="245"/>
      <c r="R366" s="245"/>
      <c r="S366" s="248"/>
      <c r="T366" s="248"/>
      <c r="U366" s="248"/>
      <c r="V366" s="248"/>
      <c r="W366" s="245"/>
      <c r="X366" s="245"/>
      <c r="Y366" s="337">
        <f>'4.  2011-2014 LRAM'!Y139*Y365</f>
        <v>0</v>
      </c>
      <c r="Z366" s="337">
        <f>'4.  2011-2014 LRAM'!Z139*Z365</f>
        <v>0</v>
      </c>
      <c r="AA366" s="337">
        <f>'4.  2011-2014 LRAM'!AA139*AA365</f>
        <v>0</v>
      </c>
      <c r="AB366" s="337">
        <f>'4.  2011-2014 LRAM'!AB139*AB365</f>
        <v>0</v>
      </c>
      <c r="AC366" s="337">
        <f>'4.  2011-2014 LRAM'!AC139*AC365</f>
        <v>0</v>
      </c>
      <c r="AD366" s="337">
        <f>'4.  2011-2014 LRAM'!AD139*AD365</f>
        <v>0</v>
      </c>
      <c r="AE366" s="337">
        <f>'4.  2011-2014 LRAM'!AE139*AE365</f>
        <v>0</v>
      </c>
      <c r="AF366" s="337">
        <f>'4.  2011-2014 LRAM'!AF139*AF365</f>
        <v>0</v>
      </c>
      <c r="AG366" s="337">
        <f>'4.  2011-2014 LRAM'!AG139*AG365</f>
        <v>0</v>
      </c>
      <c r="AH366" s="337">
        <f>'4.  2011-2014 LRAM'!AH139*AH365</f>
        <v>0</v>
      </c>
      <c r="AI366" s="337">
        <f>'4.  2011-2014 LRAM'!AI139*AI365</f>
        <v>0</v>
      </c>
      <c r="AJ366" s="337">
        <f>'4.  2011-2014 LRAM'!AJ139*AJ365</f>
        <v>0</v>
      </c>
      <c r="AK366" s="337">
        <f>'4.  2011-2014 LRAM'!AK139*AK365</f>
        <v>0</v>
      </c>
      <c r="AL366" s="337">
        <f>'4.  2011-2014 LRAM'!AL139*AL365</f>
        <v>0</v>
      </c>
      <c r="AM366" s="551">
        <f t="shared" ref="AM366:AM371" si="1122">SUM(Y366:AL366)</f>
        <v>0</v>
      </c>
    </row>
    <row r="367" spans="1:42">
      <c r="B367" s="288" t="s">
        <v>278</v>
      </c>
      <c r="C367" s="306"/>
      <c r="D367" s="248"/>
      <c r="E367" s="245"/>
      <c r="F367" s="245"/>
      <c r="G367" s="245"/>
      <c r="H367" s="245"/>
      <c r="I367" s="245"/>
      <c r="J367" s="245"/>
      <c r="K367" s="245"/>
      <c r="L367" s="245"/>
      <c r="M367" s="245"/>
      <c r="N367" s="245"/>
      <c r="O367" s="256"/>
      <c r="P367" s="245"/>
      <c r="Q367" s="245"/>
      <c r="R367" s="245"/>
      <c r="S367" s="248"/>
      <c r="T367" s="248"/>
      <c r="U367" s="248"/>
      <c r="V367" s="248"/>
      <c r="W367" s="245"/>
      <c r="X367" s="245"/>
      <c r="Y367" s="337">
        <f>'4.  2011-2014 LRAM'!Y268*Y365</f>
        <v>0</v>
      </c>
      <c r="Z367" s="337">
        <f>'4.  2011-2014 LRAM'!Z268*Z365</f>
        <v>0</v>
      </c>
      <c r="AA367" s="337">
        <f>'4.  2011-2014 LRAM'!AA268*AA365</f>
        <v>0</v>
      </c>
      <c r="AB367" s="337">
        <f>'4.  2011-2014 LRAM'!AB268*AB365</f>
        <v>0</v>
      </c>
      <c r="AC367" s="337">
        <f>'4.  2011-2014 LRAM'!AC268*AC365</f>
        <v>0</v>
      </c>
      <c r="AD367" s="337">
        <f>'4.  2011-2014 LRAM'!AD268*AD365</f>
        <v>0</v>
      </c>
      <c r="AE367" s="337">
        <f>'4.  2011-2014 LRAM'!AE268*AE365</f>
        <v>0</v>
      </c>
      <c r="AF367" s="337">
        <f>'4.  2011-2014 LRAM'!AF268*AF365</f>
        <v>0</v>
      </c>
      <c r="AG367" s="337">
        <f>'4.  2011-2014 LRAM'!AG268*AG365</f>
        <v>0</v>
      </c>
      <c r="AH367" s="337">
        <f>'4.  2011-2014 LRAM'!AH268*AH365</f>
        <v>0</v>
      </c>
      <c r="AI367" s="337">
        <f>'4.  2011-2014 LRAM'!AI268*AI365</f>
        <v>0</v>
      </c>
      <c r="AJ367" s="337">
        <f>'4.  2011-2014 LRAM'!AJ268*AJ365</f>
        <v>0</v>
      </c>
      <c r="AK367" s="337">
        <f>'4.  2011-2014 LRAM'!AK268*AK365</f>
        <v>0</v>
      </c>
      <c r="AL367" s="337">
        <f>'4.  2011-2014 LRAM'!AL268*AL365</f>
        <v>0</v>
      </c>
      <c r="AM367" s="551">
        <f t="shared" si="1122"/>
        <v>0</v>
      </c>
    </row>
    <row r="368" spans="1:42">
      <c r="B368" s="288" t="s">
        <v>279</v>
      </c>
      <c r="C368" s="306"/>
      <c r="D368" s="248"/>
      <c r="E368" s="245"/>
      <c r="F368" s="245"/>
      <c r="G368" s="245"/>
      <c r="H368" s="245"/>
      <c r="I368" s="245"/>
      <c r="J368" s="245"/>
      <c r="K368" s="245"/>
      <c r="L368" s="245"/>
      <c r="M368" s="245"/>
      <c r="N368" s="245"/>
      <c r="O368" s="256"/>
      <c r="P368" s="245"/>
      <c r="Q368" s="245"/>
      <c r="R368" s="245"/>
      <c r="S368" s="248"/>
      <c r="T368" s="248"/>
      <c r="U368" s="248"/>
      <c r="V368" s="248"/>
      <c r="W368" s="245"/>
      <c r="X368" s="245"/>
      <c r="Y368" s="337">
        <f>'4.  2011-2014 LRAM'!Y397*Y365</f>
        <v>0</v>
      </c>
      <c r="Z368" s="337">
        <f>'4.  2011-2014 LRAM'!Z397*Z365</f>
        <v>0</v>
      </c>
      <c r="AA368" s="337">
        <f>'4.  2011-2014 LRAM'!AA397*AA365</f>
        <v>0</v>
      </c>
      <c r="AB368" s="337">
        <f>'4.  2011-2014 LRAM'!AB397*AB365</f>
        <v>0</v>
      </c>
      <c r="AC368" s="337">
        <f>'4.  2011-2014 LRAM'!AC397*AC365</f>
        <v>0</v>
      </c>
      <c r="AD368" s="337">
        <f>'4.  2011-2014 LRAM'!AD397*AD365</f>
        <v>0</v>
      </c>
      <c r="AE368" s="337">
        <f>'4.  2011-2014 LRAM'!AE397*AE365</f>
        <v>0</v>
      </c>
      <c r="AF368" s="337">
        <f>'4.  2011-2014 LRAM'!AF397*AF365</f>
        <v>0</v>
      </c>
      <c r="AG368" s="337">
        <f>'4.  2011-2014 LRAM'!AG397*AG365</f>
        <v>0</v>
      </c>
      <c r="AH368" s="337">
        <f>'4.  2011-2014 LRAM'!AH397*AH365</f>
        <v>0</v>
      </c>
      <c r="AI368" s="337">
        <f>'4.  2011-2014 LRAM'!AI397*AI365</f>
        <v>0</v>
      </c>
      <c r="AJ368" s="337">
        <f>'4.  2011-2014 LRAM'!AJ397*AJ365</f>
        <v>0</v>
      </c>
      <c r="AK368" s="337">
        <f>'4.  2011-2014 LRAM'!AK397*AK365</f>
        <v>0</v>
      </c>
      <c r="AL368" s="337">
        <f>'4.  2011-2014 LRAM'!AL397*AL365</f>
        <v>0</v>
      </c>
      <c r="AM368" s="551">
        <f t="shared" si="1122"/>
        <v>0</v>
      </c>
    </row>
    <row r="369" spans="2:39">
      <c r="B369" s="288" t="s">
        <v>280</v>
      </c>
      <c r="C369" s="306"/>
      <c r="D369" s="248"/>
      <c r="E369" s="245"/>
      <c r="F369" s="245"/>
      <c r="G369" s="245"/>
      <c r="H369" s="245"/>
      <c r="I369" s="245"/>
      <c r="J369" s="245"/>
      <c r="K369" s="245"/>
      <c r="L369" s="245"/>
      <c r="M369" s="245"/>
      <c r="N369" s="245"/>
      <c r="O369" s="256"/>
      <c r="P369" s="245"/>
      <c r="Q369" s="245"/>
      <c r="R369" s="245"/>
      <c r="S369" s="248"/>
      <c r="T369" s="248"/>
      <c r="U369" s="248"/>
      <c r="V369" s="248"/>
      <c r="W369" s="245"/>
      <c r="X369" s="245"/>
      <c r="Y369" s="337">
        <f>'4.  2011-2014 LRAM'!Y527*Y365</f>
        <v>0</v>
      </c>
      <c r="Z369" s="337">
        <f>'4.  2011-2014 LRAM'!Z527*Z365</f>
        <v>0</v>
      </c>
      <c r="AA369" s="337">
        <f>'4.  2011-2014 LRAM'!AA527*AA365</f>
        <v>0</v>
      </c>
      <c r="AB369" s="337">
        <f>'4.  2011-2014 LRAM'!AB527*AB365</f>
        <v>0</v>
      </c>
      <c r="AC369" s="337">
        <f>'4.  2011-2014 LRAM'!AC527*AC365</f>
        <v>0</v>
      </c>
      <c r="AD369" s="337">
        <f>'4.  2011-2014 LRAM'!AD527*AD365</f>
        <v>0</v>
      </c>
      <c r="AE369" s="337">
        <f>'4.  2011-2014 LRAM'!AE527*AE365</f>
        <v>0</v>
      </c>
      <c r="AF369" s="337">
        <f>'4.  2011-2014 LRAM'!AF527*AF365</f>
        <v>0</v>
      </c>
      <c r="AG369" s="337">
        <f>'4.  2011-2014 LRAM'!AG527*AG365</f>
        <v>0</v>
      </c>
      <c r="AH369" s="337">
        <f>'4.  2011-2014 LRAM'!AH527*AH365</f>
        <v>0</v>
      </c>
      <c r="AI369" s="337">
        <f>'4.  2011-2014 LRAM'!AI527*AI365</f>
        <v>0</v>
      </c>
      <c r="AJ369" s="337">
        <f>'4.  2011-2014 LRAM'!AJ527*AJ365</f>
        <v>0</v>
      </c>
      <c r="AK369" s="337">
        <f>'4.  2011-2014 LRAM'!AK527*AK365</f>
        <v>0</v>
      </c>
      <c r="AL369" s="337">
        <f>'4.  2011-2014 LRAM'!AL527*AL365</f>
        <v>0</v>
      </c>
      <c r="AM369" s="551">
        <f t="shared" si="1122"/>
        <v>0</v>
      </c>
    </row>
    <row r="370" spans="2:39">
      <c r="B370" s="288" t="s">
        <v>281</v>
      </c>
      <c r="C370" s="306"/>
      <c r="D370" s="248"/>
      <c r="E370" s="245"/>
      <c r="F370" s="245"/>
      <c r="G370" s="245"/>
      <c r="H370" s="245"/>
      <c r="I370" s="245"/>
      <c r="J370" s="245"/>
      <c r="K370" s="245"/>
      <c r="L370" s="245"/>
      <c r="M370" s="245"/>
      <c r="N370" s="245"/>
      <c r="O370" s="256"/>
      <c r="P370" s="245"/>
      <c r="Q370" s="245"/>
      <c r="R370" s="245"/>
      <c r="S370" s="248"/>
      <c r="T370" s="248"/>
      <c r="U370" s="248"/>
      <c r="V370" s="248"/>
      <c r="W370" s="245"/>
      <c r="X370" s="245"/>
      <c r="Y370" s="337">
        <f t="shared" ref="Y370:AL370" si="1123">Y201*Y365</f>
        <v>0</v>
      </c>
      <c r="Z370" s="337">
        <f t="shared" si="1123"/>
        <v>0</v>
      </c>
      <c r="AA370" s="337">
        <f t="shared" si="1123"/>
        <v>0</v>
      </c>
      <c r="AB370" s="337">
        <f t="shared" si="1123"/>
        <v>0</v>
      </c>
      <c r="AC370" s="337">
        <f t="shared" si="1123"/>
        <v>0</v>
      </c>
      <c r="AD370" s="337">
        <f t="shared" si="1123"/>
        <v>0</v>
      </c>
      <c r="AE370" s="337">
        <f t="shared" si="1123"/>
        <v>0</v>
      </c>
      <c r="AF370" s="337">
        <f t="shared" si="1123"/>
        <v>0</v>
      </c>
      <c r="AG370" s="337">
        <f t="shared" si="1123"/>
        <v>0</v>
      </c>
      <c r="AH370" s="337">
        <f t="shared" si="1123"/>
        <v>0</v>
      </c>
      <c r="AI370" s="337">
        <f t="shared" si="1123"/>
        <v>0</v>
      </c>
      <c r="AJ370" s="337">
        <f t="shared" si="1123"/>
        <v>0</v>
      </c>
      <c r="AK370" s="337">
        <f t="shared" si="1123"/>
        <v>0</v>
      </c>
      <c r="AL370" s="337">
        <f t="shared" si="1123"/>
        <v>0</v>
      </c>
      <c r="AM370" s="551">
        <f t="shared" si="1122"/>
        <v>0</v>
      </c>
    </row>
    <row r="371" spans="2:39">
      <c r="B371" s="288" t="s">
        <v>290</v>
      </c>
      <c r="C371" s="306"/>
      <c r="D371" s="248"/>
      <c r="E371" s="245"/>
      <c r="F371" s="245"/>
      <c r="G371" s="245"/>
      <c r="H371" s="245"/>
      <c r="I371" s="245"/>
      <c r="J371" s="245"/>
      <c r="K371" s="245"/>
      <c r="L371" s="245"/>
      <c r="M371" s="245"/>
      <c r="N371" s="245"/>
      <c r="O371" s="256"/>
      <c r="P371" s="245"/>
      <c r="Q371" s="245"/>
      <c r="R371" s="245"/>
      <c r="S371" s="248"/>
      <c r="T371" s="248"/>
      <c r="U371" s="248"/>
      <c r="V371" s="248"/>
      <c r="W371" s="245"/>
      <c r="X371" s="245"/>
      <c r="Y371" s="337">
        <f>Y362*Y365</f>
        <v>0</v>
      </c>
      <c r="Z371" s="337">
        <f t="shared" ref="Z371:AL371" si="1124">Z362*Z365</f>
        <v>0</v>
      </c>
      <c r="AA371" s="337">
        <f t="shared" si="1124"/>
        <v>0</v>
      </c>
      <c r="AB371" s="337">
        <f t="shared" si="1124"/>
        <v>0</v>
      </c>
      <c r="AC371" s="337">
        <f t="shared" si="1124"/>
        <v>0</v>
      </c>
      <c r="AD371" s="337">
        <f t="shared" si="1124"/>
        <v>0</v>
      </c>
      <c r="AE371" s="337">
        <f t="shared" si="1124"/>
        <v>0</v>
      </c>
      <c r="AF371" s="337">
        <f t="shared" si="1124"/>
        <v>0</v>
      </c>
      <c r="AG371" s="337">
        <f t="shared" si="1124"/>
        <v>0</v>
      </c>
      <c r="AH371" s="337">
        <f t="shared" si="1124"/>
        <v>0</v>
      </c>
      <c r="AI371" s="337">
        <f t="shared" si="1124"/>
        <v>0</v>
      </c>
      <c r="AJ371" s="337">
        <f t="shared" si="1124"/>
        <v>0</v>
      </c>
      <c r="AK371" s="337">
        <f t="shared" si="1124"/>
        <v>0</v>
      </c>
      <c r="AL371" s="337">
        <f t="shared" si="1124"/>
        <v>0</v>
      </c>
      <c r="AM371" s="551">
        <f t="shared" si="1122"/>
        <v>0</v>
      </c>
    </row>
    <row r="372" spans="2:39" ht="15.75">
      <c r="B372" s="310" t="s">
        <v>282</v>
      </c>
      <c r="C372" s="306"/>
      <c r="D372" s="268"/>
      <c r="E372" s="298"/>
      <c r="F372" s="298"/>
      <c r="G372" s="298"/>
      <c r="H372" s="298"/>
      <c r="I372" s="298"/>
      <c r="J372" s="298"/>
      <c r="K372" s="298"/>
      <c r="L372" s="298"/>
      <c r="M372" s="298"/>
      <c r="N372" s="298"/>
      <c r="O372" s="265"/>
      <c r="P372" s="298"/>
      <c r="Q372" s="298"/>
      <c r="R372" s="298"/>
      <c r="S372" s="268"/>
      <c r="T372" s="268"/>
      <c r="U372" s="268"/>
      <c r="V372" s="268"/>
      <c r="W372" s="298"/>
      <c r="X372" s="298"/>
      <c r="Y372" s="307">
        <f>SUM(Y366:Y371)</f>
        <v>0</v>
      </c>
      <c r="Z372" s="307">
        <f t="shared" ref="Z372:AE372" si="1125">SUM(Z366:Z371)</f>
        <v>0</v>
      </c>
      <c r="AA372" s="307">
        <f t="shared" si="1125"/>
        <v>0</v>
      </c>
      <c r="AB372" s="307">
        <f t="shared" si="1125"/>
        <v>0</v>
      </c>
      <c r="AC372" s="307">
        <f t="shared" si="1125"/>
        <v>0</v>
      </c>
      <c r="AD372" s="307">
        <f t="shared" si="1125"/>
        <v>0</v>
      </c>
      <c r="AE372" s="307">
        <f t="shared" si="1125"/>
        <v>0</v>
      </c>
      <c r="AF372" s="307">
        <f>SUM(AF366:AF371)</f>
        <v>0</v>
      </c>
      <c r="AG372" s="307">
        <f t="shared" ref="AG372:AL372" si="1126">SUM(AG366:AG371)</f>
        <v>0</v>
      </c>
      <c r="AH372" s="307">
        <f t="shared" si="1126"/>
        <v>0</v>
      </c>
      <c r="AI372" s="307">
        <f t="shared" si="1126"/>
        <v>0</v>
      </c>
      <c r="AJ372" s="307">
        <f t="shared" si="1126"/>
        <v>0</v>
      </c>
      <c r="AK372" s="307">
        <f t="shared" si="1126"/>
        <v>0</v>
      </c>
      <c r="AL372" s="307">
        <f t="shared" si="1126"/>
        <v>0</v>
      </c>
      <c r="AM372" s="365">
        <f>SUM(AM366:AM371)</f>
        <v>0</v>
      </c>
    </row>
    <row r="373" spans="2:39" ht="15.75">
      <c r="B373" s="310" t="s">
        <v>283</v>
      </c>
      <c r="C373" s="306"/>
      <c r="D373" s="311"/>
      <c r="E373" s="298"/>
      <c r="F373" s="298"/>
      <c r="G373" s="298"/>
      <c r="H373" s="298"/>
      <c r="I373" s="298"/>
      <c r="J373" s="298"/>
      <c r="K373" s="298"/>
      <c r="L373" s="298"/>
      <c r="M373" s="298"/>
      <c r="N373" s="298"/>
      <c r="O373" s="265"/>
      <c r="P373" s="298"/>
      <c r="Q373" s="298"/>
      <c r="R373" s="298"/>
      <c r="S373" s="268"/>
      <c r="T373" s="268"/>
      <c r="U373" s="268"/>
      <c r="V373" s="268"/>
      <c r="W373" s="298"/>
      <c r="X373" s="298"/>
      <c r="Y373" s="308">
        <f>Y363*Y365</f>
        <v>0</v>
      </c>
      <c r="Z373" s="308">
        <f t="shared" ref="Z373:AE373" si="1127">Z363*Z365</f>
        <v>0</v>
      </c>
      <c r="AA373" s="308">
        <f t="shared" si="1127"/>
        <v>0</v>
      </c>
      <c r="AB373" s="308">
        <f t="shared" si="1127"/>
        <v>0</v>
      </c>
      <c r="AC373" s="308">
        <f t="shared" si="1127"/>
        <v>0</v>
      </c>
      <c r="AD373" s="308">
        <f t="shared" si="1127"/>
        <v>0</v>
      </c>
      <c r="AE373" s="308">
        <f t="shared" si="1127"/>
        <v>0</v>
      </c>
      <c r="AF373" s="308">
        <f>AF363*AF365</f>
        <v>0</v>
      </c>
      <c r="AG373" s="308">
        <f t="shared" ref="AG373:AL373" si="1128">AG363*AG365</f>
        <v>0</v>
      </c>
      <c r="AH373" s="308">
        <f t="shared" si="1128"/>
        <v>0</v>
      </c>
      <c r="AI373" s="308">
        <f t="shared" si="1128"/>
        <v>0</v>
      </c>
      <c r="AJ373" s="308">
        <f t="shared" si="1128"/>
        <v>0</v>
      </c>
      <c r="AK373" s="308">
        <f t="shared" si="1128"/>
        <v>0</v>
      </c>
      <c r="AL373" s="308">
        <f t="shared" si="1128"/>
        <v>0</v>
      </c>
      <c r="AM373" s="365">
        <f>SUM(Y373:AL373)</f>
        <v>0</v>
      </c>
    </row>
    <row r="374" spans="2:39" ht="15.75">
      <c r="B374" s="310" t="s">
        <v>284</v>
      </c>
      <c r="C374" s="306"/>
      <c r="D374" s="311"/>
      <c r="E374" s="298"/>
      <c r="F374" s="298"/>
      <c r="G374" s="298"/>
      <c r="H374" s="298"/>
      <c r="I374" s="298"/>
      <c r="J374" s="298"/>
      <c r="K374" s="298"/>
      <c r="L374" s="298"/>
      <c r="M374" s="298"/>
      <c r="N374" s="298"/>
      <c r="O374" s="265"/>
      <c r="P374" s="298"/>
      <c r="Q374" s="298"/>
      <c r="R374" s="298"/>
      <c r="S374" s="311"/>
      <c r="T374" s="311"/>
      <c r="U374" s="311"/>
      <c r="V374" s="311"/>
      <c r="W374" s="298"/>
      <c r="X374" s="298"/>
      <c r="Y374" s="312"/>
      <c r="Z374" s="312"/>
      <c r="AA374" s="312"/>
      <c r="AB374" s="312"/>
      <c r="AC374" s="312"/>
      <c r="AD374" s="312"/>
      <c r="AE374" s="312"/>
      <c r="AF374" s="312"/>
      <c r="AG374" s="312"/>
      <c r="AH374" s="312"/>
      <c r="AI374" s="312"/>
      <c r="AJ374" s="312"/>
      <c r="AK374" s="312"/>
      <c r="AL374" s="312"/>
      <c r="AM374" s="365">
        <f>AM372-AM373</f>
        <v>0</v>
      </c>
    </row>
    <row r="375" spans="2:39">
      <c r="B375" s="288"/>
      <c r="C375" s="311"/>
      <c r="D375" s="311"/>
      <c r="E375" s="298"/>
      <c r="F375" s="298"/>
      <c r="G375" s="298"/>
      <c r="H375" s="298"/>
      <c r="I375" s="298"/>
      <c r="J375" s="298"/>
      <c r="K375" s="298"/>
      <c r="L375" s="298"/>
      <c r="M375" s="298"/>
      <c r="N375" s="298"/>
      <c r="O375" s="265"/>
      <c r="P375" s="298"/>
      <c r="Q375" s="298"/>
      <c r="R375" s="298"/>
      <c r="S375" s="311"/>
      <c r="T375" s="306"/>
      <c r="U375" s="311"/>
      <c r="V375" s="311"/>
      <c r="W375" s="298"/>
      <c r="X375" s="298"/>
      <c r="Y375" s="313"/>
      <c r="Z375" s="313"/>
      <c r="AA375" s="313"/>
      <c r="AB375" s="313"/>
      <c r="AC375" s="313"/>
      <c r="AD375" s="313"/>
      <c r="AE375" s="313"/>
      <c r="AF375" s="313"/>
      <c r="AG375" s="313"/>
      <c r="AH375" s="313"/>
      <c r="AI375" s="313"/>
      <c r="AJ375" s="313"/>
      <c r="AK375" s="313"/>
      <c r="AL375" s="313"/>
      <c r="AM375" s="309"/>
    </row>
    <row r="376" spans="2:39">
      <c r="B376" s="396" t="s">
        <v>285</v>
      </c>
      <c r="C376" s="269"/>
      <c r="D376" s="245"/>
      <c r="E376" s="245"/>
      <c r="F376" s="245"/>
      <c r="G376" s="245"/>
      <c r="H376" s="245"/>
      <c r="I376" s="245"/>
      <c r="J376" s="245"/>
      <c r="K376" s="245"/>
      <c r="L376" s="245"/>
      <c r="M376" s="245"/>
      <c r="N376" s="245"/>
      <c r="O376" s="317"/>
      <c r="P376" s="245"/>
      <c r="Q376" s="245"/>
      <c r="R376" s="245"/>
      <c r="S376" s="269"/>
      <c r="T376" s="248"/>
      <c r="U376" s="248"/>
      <c r="V376" s="245"/>
      <c r="W376" s="245"/>
      <c r="X376" s="248"/>
      <c r="Y376" s="256">
        <f>SUMPRODUCT(E214:E360,Y214:Y360)</f>
        <v>3884850</v>
      </c>
      <c r="Z376" s="256">
        <f>SUMPRODUCT(E214:E360,Z214:Z360)</f>
        <v>1460662.3367221113</v>
      </c>
      <c r="AA376" s="256">
        <f>IF(AA212="kw",SUMPRODUCT($N$214:$N$360,$P$214:$P$360,AA214:AA360),SUMPRODUCT($E$214:$E$360,AA214:AA360))</f>
        <v>3011.7277351852831</v>
      </c>
      <c r="AB376" s="256">
        <f>IF(AB212="kw",SUMPRODUCT($N$214:$N$360,$P$214:$P$360,AB214:AB360),SUMPRODUCT($E$214:$E$360,AB214:AB360))</f>
        <v>0</v>
      </c>
      <c r="AC376" s="256">
        <f>IF(AC212="kw",SUMPRODUCT($N$214:$N$360,$P$214:$P$360,AC214:AC360),SUMPRODUCT($E$214:$E$360,AC214:AC360))</f>
        <v>0</v>
      </c>
      <c r="AD376" s="303">
        <f>'8.  Streetlighting'!M65</f>
        <v>5112.5856573705214</v>
      </c>
      <c r="AE376" s="256">
        <f t="shared" ref="AE376:AL376" si="1129">IF(AE212="kw",SUMPRODUCT($N$214:$N$360,$P$214:$P$360,AE214:AE360),SUMPRODUCT($E$214:$E$360,AE214:AE360))</f>
        <v>0</v>
      </c>
      <c r="AF376" s="256">
        <f t="shared" si="1129"/>
        <v>0</v>
      </c>
      <c r="AG376" s="256">
        <f t="shared" si="1129"/>
        <v>0</v>
      </c>
      <c r="AH376" s="256">
        <f t="shared" si="1129"/>
        <v>0</v>
      </c>
      <c r="AI376" s="256">
        <f t="shared" si="1129"/>
        <v>0</v>
      </c>
      <c r="AJ376" s="256">
        <f t="shared" si="1129"/>
        <v>0</v>
      </c>
      <c r="AK376" s="256">
        <f t="shared" si="1129"/>
        <v>0</v>
      </c>
      <c r="AL376" s="256">
        <f t="shared" si="1129"/>
        <v>0</v>
      </c>
      <c r="AM376" s="309"/>
    </row>
    <row r="377" spans="2:39">
      <c r="B377" s="396" t="s">
        <v>286</v>
      </c>
      <c r="C377" s="269"/>
      <c r="D377" s="245"/>
      <c r="E377" s="245"/>
      <c r="F377" s="245"/>
      <c r="G377" s="245"/>
      <c r="H377" s="245"/>
      <c r="I377" s="245"/>
      <c r="J377" s="245"/>
      <c r="K377" s="245"/>
      <c r="L377" s="245"/>
      <c r="M377" s="245"/>
      <c r="N377" s="245"/>
      <c r="O377" s="317"/>
      <c r="P377" s="245"/>
      <c r="Q377" s="245"/>
      <c r="R377" s="245"/>
      <c r="S377" s="269"/>
      <c r="T377" s="248"/>
      <c r="U377" s="248"/>
      <c r="V377" s="245"/>
      <c r="W377" s="245"/>
      <c r="X377" s="248"/>
      <c r="Y377" s="256">
        <f>SUMPRODUCT(F214:F360,Y214:Y360)</f>
        <v>3884850</v>
      </c>
      <c r="Z377" s="256">
        <f>SUMPRODUCT(F214:F360,Z214:Z360)</f>
        <v>1471989.7036235789</v>
      </c>
      <c r="AA377" s="256">
        <f>IF(AA212="kw",SUMPRODUCT($N$214:$N$360,$Q$214:$Q$360,AA214:AA360),SUMPRODUCT($F$214:$F$360,AA214:AA360))</f>
        <v>3046.1868625901488</v>
      </c>
      <c r="AB377" s="256">
        <f>IF(AB212="kw",SUMPRODUCT($N$214:$N$360,$Q$214:$Q$360,AB214:AB360),SUMPRODUCT($F$214:$F$360,AB214:AB360))</f>
        <v>0</v>
      </c>
      <c r="AC377" s="256">
        <f>IF(AC212="kw",SUMPRODUCT($N$214:$N$360,$Q$214:$Q$360,AC214:AC360),SUMPRODUCT($F$214:$F$360,AC214:AC360))</f>
        <v>0</v>
      </c>
      <c r="AD377" s="303">
        <f>'8.  Streetlighting'!M66</f>
        <v>5112.5856573705214</v>
      </c>
      <c r="AE377" s="256">
        <f t="shared" ref="AE377:AL377" si="1130">IF(AE212="kw",SUMPRODUCT($N$214:$N$360,$Q$214:$Q$360,AE214:AE360),SUMPRODUCT($F$214:$F$360,AE214:AE360))</f>
        <v>0</v>
      </c>
      <c r="AF377" s="256">
        <f t="shared" si="1130"/>
        <v>0</v>
      </c>
      <c r="AG377" s="256">
        <f t="shared" si="1130"/>
        <v>0</v>
      </c>
      <c r="AH377" s="256">
        <f t="shared" si="1130"/>
        <v>0</v>
      </c>
      <c r="AI377" s="256">
        <f t="shared" si="1130"/>
        <v>0</v>
      </c>
      <c r="AJ377" s="256">
        <f t="shared" si="1130"/>
        <v>0</v>
      </c>
      <c r="AK377" s="256">
        <f t="shared" si="1130"/>
        <v>0</v>
      </c>
      <c r="AL377" s="256">
        <f t="shared" si="1130"/>
        <v>0</v>
      </c>
      <c r="AM377" s="300"/>
    </row>
    <row r="378" spans="2:39">
      <c r="B378" s="396" t="s">
        <v>287</v>
      </c>
      <c r="C378" s="269"/>
      <c r="D378" s="245"/>
      <c r="E378" s="245"/>
      <c r="F378" s="245"/>
      <c r="G378" s="245"/>
      <c r="H378" s="245"/>
      <c r="I378" s="245"/>
      <c r="J378" s="245"/>
      <c r="K378" s="245"/>
      <c r="L378" s="245"/>
      <c r="M378" s="245"/>
      <c r="N378" s="245"/>
      <c r="O378" s="317"/>
      <c r="P378" s="245"/>
      <c r="Q378" s="245"/>
      <c r="R378" s="245"/>
      <c r="S378" s="269"/>
      <c r="T378" s="248"/>
      <c r="U378" s="248"/>
      <c r="V378" s="245"/>
      <c r="W378" s="245"/>
      <c r="X378" s="248"/>
      <c r="Y378" s="256">
        <f>SUMPRODUCT(G214:G360,Y214:Y360)</f>
        <v>3884850</v>
      </c>
      <c r="Z378" s="256">
        <f>SUMPRODUCT(G214:G360,Z214:Z360)</f>
        <v>1471989.7036235789</v>
      </c>
      <c r="AA378" s="256">
        <f>IF(AA212="kw",SUMPRODUCT($N$214:$N$360,$R$214:$R$360,AA214:AA360),SUMPRODUCT($G$214:$G$360,AA214:AA360))</f>
        <v>3046.1868625901488</v>
      </c>
      <c r="AB378" s="256">
        <f>IF(AB212="kw",SUMPRODUCT($N$214:$N$360,$R$214:$R$360,AB214:AB360),SUMPRODUCT($G$214:$G$360,AB214:AB360))</f>
        <v>0</v>
      </c>
      <c r="AC378" s="256">
        <f>IF(AC212="kw",SUMPRODUCT($N$214:$N$360,$R$214:$R$360,AC214:AC360),SUMPRODUCT($G$214:$G$360,AC214:AC360))</f>
        <v>0</v>
      </c>
      <c r="AD378" s="303">
        <f>'8.  Streetlighting'!M67</f>
        <v>5112.5856573705214</v>
      </c>
      <c r="AE378" s="256">
        <f t="shared" ref="AE378:AL378" si="1131">IF(AE212="kw",SUMPRODUCT($N$214:$N$360,$R$214:$R$360,AE214:AE360),SUMPRODUCT($G$214:$G$360,AE214:AE360))</f>
        <v>0</v>
      </c>
      <c r="AF378" s="256">
        <f t="shared" si="1131"/>
        <v>0</v>
      </c>
      <c r="AG378" s="256">
        <f t="shared" si="1131"/>
        <v>0</v>
      </c>
      <c r="AH378" s="256">
        <f t="shared" si="1131"/>
        <v>0</v>
      </c>
      <c r="AI378" s="256">
        <f t="shared" si="1131"/>
        <v>0</v>
      </c>
      <c r="AJ378" s="256">
        <f t="shared" si="1131"/>
        <v>0</v>
      </c>
      <c r="AK378" s="256">
        <f t="shared" si="1131"/>
        <v>0</v>
      </c>
      <c r="AL378" s="256">
        <f t="shared" si="1131"/>
        <v>0</v>
      </c>
      <c r="AM378" s="300"/>
    </row>
    <row r="379" spans="2:39">
      <c r="B379" s="397" t="s">
        <v>288</v>
      </c>
      <c r="C379" s="324"/>
      <c r="D379" s="343"/>
      <c r="E379" s="343"/>
      <c r="F379" s="343"/>
      <c r="G379" s="343"/>
      <c r="H379" s="343"/>
      <c r="I379" s="343"/>
      <c r="J379" s="343"/>
      <c r="K379" s="343"/>
      <c r="L379" s="343"/>
      <c r="M379" s="343"/>
      <c r="N379" s="343"/>
      <c r="O379" s="342"/>
      <c r="P379" s="343"/>
      <c r="Q379" s="343"/>
      <c r="R379" s="343"/>
      <c r="S379" s="324"/>
      <c r="T379" s="344"/>
      <c r="U379" s="344"/>
      <c r="V379" s="343"/>
      <c r="W379" s="343"/>
      <c r="X379" s="344"/>
      <c r="Y379" s="290">
        <f>SUMPRODUCT(H214:H360,Y214:Y360)</f>
        <v>3884850</v>
      </c>
      <c r="Z379" s="290">
        <f>SUMPRODUCT(H214:H360,Z214:Z360)</f>
        <v>1471989.7036235789</v>
      </c>
      <c r="AA379" s="290">
        <f>IF(AA212="kw",SUMPRODUCT($N$214:$N$360,$S$214:$S$360,AA214:AA360),SUMPRODUCT($H$214:$H$360,AA214:AA360))</f>
        <v>3046.1868625901488</v>
      </c>
      <c r="AB379" s="290">
        <f>IF(AB212="kw",SUMPRODUCT($N$214:$N$360,$S$214:$S$360,AB214:AB360),SUMPRODUCT($H$214:$H$360,AB214:AB360))</f>
        <v>0</v>
      </c>
      <c r="AC379" s="290">
        <f>IF(AC212="kw",SUMPRODUCT($N$214:$N$360,$S$214:$S$360,AC214:AC360),SUMPRODUCT($H$214:$H$360,AC214:AC360))</f>
        <v>0</v>
      </c>
      <c r="AD379" s="691">
        <f>'8.  Streetlighting'!M68</f>
        <v>5112.5856573705214</v>
      </c>
      <c r="AE379" s="290">
        <f t="shared" ref="AE379:AL379" si="1132">IF(AE212="kw",SUMPRODUCT($N$214:$N$360,$S$214:$S$360,AE214:AE360),SUMPRODUCT($H$214:$H$360,AE214:AE360))</f>
        <v>0</v>
      </c>
      <c r="AF379" s="290">
        <f t="shared" si="1132"/>
        <v>0</v>
      </c>
      <c r="AG379" s="290">
        <f t="shared" si="1132"/>
        <v>0</v>
      </c>
      <c r="AH379" s="290">
        <f t="shared" si="1132"/>
        <v>0</v>
      </c>
      <c r="AI379" s="290">
        <f t="shared" si="1132"/>
        <v>0</v>
      </c>
      <c r="AJ379" s="290">
        <f t="shared" si="1132"/>
        <v>0</v>
      </c>
      <c r="AK379" s="290">
        <f t="shared" si="1132"/>
        <v>0</v>
      </c>
      <c r="AL379" s="290">
        <f t="shared" si="1132"/>
        <v>0</v>
      </c>
      <c r="AM379" s="345"/>
    </row>
    <row r="380" spans="2:39" ht="21" customHeight="1">
      <c r="B380" s="328" t="s">
        <v>585</v>
      </c>
      <c r="C380" s="346"/>
      <c r="D380" s="347"/>
      <c r="E380" s="347"/>
      <c r="F380" s="347"/>
      <c r="G380" s="347"/>
      <c r="H380" s="347"/>
      <c r="I380" s="347"/>
      <c r="J380" s="347"/>
      <c r="K380" s="347"/>
      <c r="L380" s="347"/>
      <c r="M380" s="347"/>
      <c r="N380" s="347"/>
      <c r="O380" s="347"/>
      <c r="P380" s="347"/>
      <c r="Q380" s="347"/>
      <c r="R380" s="347"/>
      <c r="S380" s="331"/>
      <c r="T380" s="332"/>
      <c r="U380" s="347"/>
      <c r="V380" s="347"/>
      <c r="W380" s="347"/>
      <c r="X380" s="347"/>
      <c r="Y380" s="348"/>
      <c r="Z380" s="348"/>
      <c r="AA380" s="348"/>
      <c r="AB380" s="348"/>
      <c r="AC380" s="348"/>
      <c r="AD380" s="348"/>
      <c r="AE380" s="348"/>
      <c r="AF380" s="348"/>
      <c r="AG380" s="348"/>
      <c r="AH380" s="348"/>
      <c r="AI380" s="348"/>
      <c r="AJ380" s="348"/>
      <c r="AK380" s="348"/>
      <c r="AL380" s="348"/>
      <c r="AM380" s="348"/>
    </row>
    <row r="383" spans="2:39" ht="15.75">
      <c r="B383" s="246" t="s">
        <v>291</v>
      </c>
      <c r="C383" s="247"/>
      <c r="D383" s="516" t="s">
        <v>524</v>
      </c>
      <c r="E383" s="222"/>
      <c r="F383" s="518"/>
      <c r="G383" s="222"/>
      <c r="H383" s="222"/>
      <c r="I383" s="222"/>
      <c r="J383" s="222"/>
      <c r="K383" s="222"/>
      <c r="L383" s="222"/>
      <c r="M383" s="222"/>
      <c r="N383" s="222"/>
      <c r="O383" s="247"/>
      <c r="P383" s="222"/>
      <c r="Q383" s="222"/>
      <c r="R383" s="222"/>
      <c r="S383" s="222"/>
      <c r="T383" s="222"/>
      <c r="U383" s="222"/>
      <c r="V383" s="222"/>
      <c r="W383" s="222"/>
      <c r="X383" s="222"/>
      <c r="Y383" s="236"/>
      <c r="Z383" s="234"/>
      <c r="AA383" s="234"/>
      <c r="AB383" s="234"/>
      <c r="AC383" s="234"/>
      <c r="AD383" s="234"/>
      <c r="AE383" s="234"/>
      <c r="AF383" s="234"/>
      <c r="AG383" s="234"/>
      <c r="AH383" s="234"/>
      <c r="AI383" s="234"/>
      <c r="AJ383" s="234"/>
      <c r="AK383" s="234"/>
      <c r="AL383" s="234"/>
      <c r="AM383" s="234"/>
    </row>
    <row r="384" spans="2:39" ht="33.75" customHeight="1">
      <c r="B384" s="756" t="s">
        <v>211</v>
      </c>
      <c r="C384" s="758" t="s">
        <v>33</v>
      </c>
      <c r="D384" s="249" t="s">
        <v>420</v>
      </c>
      <c r="E384" s="760" t="s">
        <v>209</v>
      </c>
      <c r="F384" s="761"/>
      <c r="G384" s="761"/>
      <c r="H384" s="761"/>
      <c r="I384" s="761"/>
      <c r="J384" s="761"/>
      <c r="K384" s="761"/>
      <c r="L384" s="761"/>
      <c r="M384" s="762"/>
      <c r="N384" s="766" t="s">
        <v>213</v>
      </c>
      <c r="O384" s="249" t="s">
        <v>421</v>
      </c>
      <c r="P384" s="760" t="s">
        <v>212</v>
      </c>
      <c r="Q384" s="761"/>
      <c r="R384" s="761"/>
      <c r="S384" s="761"/>
      <c r="T384" s="761"/>
      <c r="U384" s="761"/>
      <c r="V384" s="761"/>
      <c r="W384" s="761"/>
      <c r="X384" s="762"/>
      <c r="Y384" s="763" t="s">
        <v>243</v>
      </c>
      <c r="Z384" s="764"/>
      <c r="AA384" s="764"/>
      <c r="AB384" s="764"/>
      <c r="AC384" s="764"/>
      <c r="AD384" s="764"/>
      <c r="AE384" s="764"/>
      <c r="AF384" s="764"/>
      <c r="AG384" s="764"/>
      <c r="AH384" s="764"/>
      <c r="AI384" s="764"/>
      <c r="AJ384" s="764"/>
      <c r="AK384" s="764"/>
      <c r="AL384" s="764"/>
      <c r="AM384" s="765"/>
    </row>
    <row r="385" spans="1:39" ht="61.5" customHeight="1">
      <c r="B385" s="757"/>
      <c r="C385" s="759"/>
      <c r="D385" s="250">
        <v>2017</v>
      </c>
      <c r="E385" s="250">
        <v>2018</v>
      </c>
      <c r="F385" s="250">
        <v>2019</v>
      </c>
      <c r="G385" s="250">
        <v>2020</v>
      </c>
      <c r="H385" s="250">
        <v>2021</v>
      </c>
      <c r="I385" s="250">
        <v>2022</v>
      </c>
      <c r="J385" s="250">
        <v>2023</v>
      </c>
      <c r="K385" s="250">
        <v>2024</v>
      </c>
      <c r="L385" s="250">
        <v>2025</v>
      </c>
      <c r="M385" s="250">
        <v>2026</v>
      </c>
      <c r="N385" s="767"/>
      <c r="O385" s="250">
        <v>2017</v>
      </c>
      <c r="P385" s="250">
        <v>2018</v>
      </c>
      <c r="Q385" s="250">
        <v>2019</v>
      </c>
      <c r="R385" s="250">
        <v>2020</v>
      </c>
      <c r="S385" s="250">
        <v>2021</v>
      </c>
      <c r="T385" s="250">
        <v>2022</v>
      </c>
      <c r="U385" s="250">
        <v>2023</v>
      </c>
      <c r="V385" s="250">
        <v>2024</v>
      </c>
      <c r="W385" s="250">
        <v>2025</v>
      </c>
      <c r="X385" s="250">
        <v>2026</v>
      </c>
      <c r="Y385" s="250" t="str">
        <f>'1.  LRAMVA Summary'!D52</f>
        <v>Residential</v>
      </c>
      <c r="Z385" s="250" t="str">
        <f>'1.  LRAMVA Summary'!E52</f>
        <v>GS&lt;50 kW</v>
      </c>
      <c r="AA385" s="250" t="str">
        <f>'1.  LRAMVA Summary'!F52</f>
        <v>GS 50 to 4,999 kW</v>
      </c>
      <c r="AB385" s="250" t="str">
        <f>'1.  LRAMVA Summary'!G52</f>
        <v>Unmetered Scattered Load</v>
      </c>
      <c r="AC385" s="250" t="str">
        <f>'1.  LRAMVA Summary'!H52</f>
        <v>Sentinel Lighting</v>
      </c>
      <c r="AD385" s="250" t="str">
        <f>'1.  LRAMVA Summary'!I52</f>
        <v>Street Lighting</v>
      </c>
      <c r="AE385" s="250" t="str">
        <f>'1.  LRAMVA Summary'!J52</f>
        <v/>
      </c>
      <c r="AF385" s="250" t="str">
        <f>'1.  LRAMVA Summary'!K52</f>
        <v/>
      </c>
      <c r="AG385" s="250" t="str">
        <f>'1.  LRAMVA Summary'!L52</f>
        <v/>
      </c>
      <c r="AH385" s="250" t="str">
        <f>'1.  LRAMVA Summary'!M52</f>
        <v/>
      </c>
      <c r="AI385" s="250" t="str">
        <f>'1.  LRAMVA Summary'!N52</f>
        <v/>
      </c>
      <c r="AJ385" s="250" t="str">
        <f>'1.  LRAMVA Summary'!O52</f>
        <v/>
      </c>
      <c r="AK385" s="250" t="str">
        <f>'1.  LRAMVA Summary'!P52</f>
        <v/>
      </c>
      <c r="AL385" s="250" t="str">
        <f>'1.  LRAMVA Summary'!Q52</f>
        <v/>
      </c>
      <c r="AM385" s="252" t="str">
        <f>'1.  LRAMVA Summary'!R52</f>
        <v>Total</v>
      </c>
    </row>
    <row r="386" spans="1:39" ht="15.75" customHeight="1">
      <c r="A386" s="469"/>
      <c r="B386" s="468"/>
      <c r="C386" s="254"/>
      <c r="D386" s="254"/>
      <c r="E386" s="254"/>
      <c r="F386" s="254"/>
      <c r="G386" s="254"/>
      <c r="H386" s="254"/>
      <c r="I386" s="254"/>
      <c r="J386" s="254"/>
      <c r="K386" s="254"/>
      <c r="L386" s="254"/>
      <c r="M386" s="254"/>
      <c r="N386" s="255"/>
      <c r="O386" s="254"/>
      <c r="P386" s="254"/>
      <c r="Q386" s="254"/>
      <c r="R386" s="254"/>
      <c r="S386" s="254"/>
      <c r="T386" s="254"/>
      <c r="U386" s="254"/>
      <c r="V386" s="254"/>
      <c r="W386" s="254"/>
      <c r="X386" s="254"/>
      <c r="Y386" s="256" t="str">
        <f>'1.  LRAMVA Summary'!D53</f>
        <v>kWh</v>
      </c>
      <c r="Z386" s="256" t="str">
        <f>'1.  LRAMVA Summary'!E53</f>
        <v>kWh</v>
      </c>
      <c r="AA386" s="256" t="str">
        <f>'1.  LRAMVA Summary'!F53</f>
        <v>kW</v>
      </c>
      <c r="AB386" s="256" t="str">
        <f>'1.  LRAMVA Summary'!G53</f>
        <v>kWh</v>
      </c>
      <c r="AC386" s="256" t="str">
        <f>'1.  LRAMVA Summary'!H53</f>
        <v>kW</v>
      </c>
      <c r="AD386" s="256" t="str">
        <f>'1.  LRAMVA Summary'!I53</f>
        <v>kW</v>
      </c>
      <c r="AE386" s="256">
        <f>'1.  LRAMVA Summary'!J53</f>
        <v>0</v>
      </c>
      <c r="AF386" s="256">
        <f>'1.  LRAMVA Summary'!K53</f>
        <v>0</v>
      </c>
      <c r="AG386" s="256">
        <f>'1.  LRAMVA Summary'!L53</f>
        <v>0</v>
      </c>
      <c r="AH386" s="256">
        <f>'1.  LRAMVA Summary'!M53</f>
        <v>0</v>
      </c>
      <c r="AI386" s="256">
        <f>'1.  LRAMVA Summary'!N53</f>
        <v>0</v>
      </c>
      <c r="AJ386" s="256">
        <f>'1.  LRAMVA Summary'!O53</f>
        <v>0</v>
      </c>
      <c r="AK386" s="256">
        <f>'1.  LRAMVA Summary'!P53</f>
        <v>0</v>
      </c>
      <c r="AL386" s="256">
        <f>'1.  LRAMVA Summary'!Q53</f>
        <v>0</v>
      </c>
      <c r="AM386" s="257"/>
    </row>
    <row r="387" spans="1:39" ht="15.75" outlineLevel="1">
      <c r="A387" s="469"/>
      <c r="B387" s="454"/>
      <c r="C387" s="254"/>
      <c r="D387" s="254"/>
      <c r="E387" s="254"/>
      <c r="F387" s="254"/>
      <c r="G387" s="254"/>
      <c r="H387" s="254"/>
      <c r="I387" s="254"/>
      <c r="J387" s="254"/>
      <c r="K387" s="254"/>
      <c r="L387" s="254"/>
      <c r="M387" s="254"/>
      <c r="N387" s="255"/>
      <c r="O387" s="254"/>
      <c r="P387" s="254"/>
      <c r="Q387" s="254"/>
      <c r="R387" s="254"/>
      <c r="S387" s="254"/>
      <c r="T387" s="254"/>
      <c r="U387" s="254"/>
      <c r="V387" s="254"/>
      <c r="W387" s="254"/>
      <c r="X387" s="254"/>
      <c r="Y387" s="256"/>
      <c r="Z387" s="256"/>
      <c r="AA387" s="256"/>
      <c r="AB387" s="256"/>
      <c r="AC387" s="256"/>
      <c r="AD387" s="256"/>
      <c r="AE387" s="256"/>
      <c r="AF387" s="256"/>
      <c r="AG387" s="256"/>
      <c r="AH387" s="256"/>
      <c r="AI387" s="256"/>
      <c r="AJ387" s="256"/>
      <c r="AK387" s="256"/>
      <c r="AL387" s="256"/>
      <c r="AM387" s="257"/>
    </row>
    <row r="388" spans="1:39" outlineLevel="1">
      <c r="A388" s="467">
        <v>1</v>
      </c>
      <c r="B388" s="278" t="str">
        <f>VLOOKUP(A388,IESO_pgm,2)</f>
        <v>Save on Energy Coupon Program</v>
      </c>
      <c r="C388" s="256" t="s">
        <v>25</v>
      </c>
      <c r="D388" s="260">
        <v>3080007</v>
      </c>
      <c r="E388" s="260">
        <v>2479112</v>
      </c>
      <c r="F388" s="260">
        <v>2479112</v>
      </c>
      <c r="G388" s="260">
        <v>2479112</v>
      </c>
      <c r="H388" s="260">
        <v>2479112</v>
      </c>
      <c r="I388" s="260">
        <v>2479112</v>
      </c>
      <c r="J388" s="260">
        <v>2479112</v>
      </c>
      <c r="K388" s="260">
        <v>2479086</v>
      </c>
      <c r="L388" s="260">
        <v>2479086</v>
      </c>
      <c r="M388" s="260">
        <v>2472888</v>
      </c>
      <c r="N388" s="260">
        <f>VLOOKUP(A388,IESO_pgm,3)</f>
        <v>0</v>
      </c>
      <c r="O388" s="260">
        <v>214</v>
      </c>
      <c r="P388" s="260">
        <v>173</v>
      </c>
      <c r="Q388" s="260">
        <v>173</v>
      </c>
      <c r="R388" s="260">
        <v>173</v>
      </c>
      <c r="S388" s="260">
        <v>173</v>
      </c>
      <c r="T388" s="260">
        <v>173</v>
      </c>
      <c r="U388" s="260">
        <v>173</v>
      </c>
      <c r="V388" s="260">
        <v>173</v>
      </c>
      <c r="W388" s="260">
        <v>173</v>
      </c>
      <c r="X388" s="260">
        <v>173</v>
      </c>
      <c r="Y388" s="367">
        <v>1</v>
      </c>
      <c r="Z388" s="367"/>
      <c r="AA388" s="367"/>
      <c r="AB388" s="367"/>
      <c r="AC388" s="367"/>
      <c r="AD388" s="367"/>
      <c r="AE388" s="367"/>
      <c r="AF388" s="367"/>
      <c r="AG388" s="367"/>
      <c r="AH388" s="367"/>
      <c r="AI388" s="367"/>
      <c r="AJ388" s="367"/>
      <c r="AK388" s="367"/>
      <c r="AL388" s="367"/>
      <c r="AM388" s="261">
        <f>SUM(Y388:AL388)</f>
        <v>1</v>
      </c>
    </row>
    <row r="389" spans="1:39" outlineLevel="1">
      <c r="B389" s="259" t="s">
        <v>289</v>
      </c>
      <c r="C389" s="256" t="s">
        <v>163</v>
      </c>
      <c r="D389" s="260"/>
      <c r="E389" s="260"/>
      <c r="F389" s="260"/>
      <c r="G389" s="260"/>
      <c r="H389" s="260"/>
      <c r="I389" s="260"/>
      <c r="J389" s="260"/>
      <c r="K389" s="260"/>
      <c r="L389" s="260"/>
      <c r="M389" s="260"/>
      <c r="N389" s="260">
        <f>N388</f>
        <v>0</v>
      </c>
      <c r="O389" s="260"/>
      <c r="P389" s="260"/>
      <c r="Q389" s="260"/>
      <c r="R389" s="260"/>
      <c r="S389" s="260"/>
      <c r="T389" s="260"/>
      <c r="U389" s="260"/>
      <c r="V389" s="260"/>
      <c r="W389" s="260"/>
      <c r="X389" s="260"/>
      <c r="Y389" s="368">
        <f>Y388</f>
        <v>1</v>
      </c>
      <c r="Z389" s="368">
        <f t="shared" ref="Z389" si="1133">Z388</f>
        <v>0</v>
      </c>
      <c r="AA389" s="368">
        <f t="shared" ref="AA389" si="1134">AA388</f>
        <v>0</v>
      </c>
      <c r="AB389" s="368">
        <f t="shared" ref="AB389" si="1135">AB388</f>
        <v>0</v>
      </c>
      <c r="AC389" s="368">
        <f t="shared" ref="AC389" si="1136">AC388</f>
        <v>0</v>
      </c>
      <c r="AD389" s="368">
        <f t="shared" ref="AD389" si="1137">AD388</f>
        <v>0</v>
      </c>
      <c r="AE389" s="368">
        <f t="shared" ref="AE389" si="1138">AE388</f>
        <v>0</v>
      </c>
      <c r="AF389" s="368">
        <f t="shared" ref="AF389" si="1139">AF388</f>
        <v>0</v>
      </c>
      <c r="AG389" s="368">
        <f t="shared" ref="AG389" si="1140">AG388</f>
        <v>0</v>
      </c>
      <c r="AH389" s="368">
        <f t="shared" ref="AH389" si="1141">AH388</f>
        <v>0</v>
      </c>
      <c r="AI389" s="368">
        <f t="shared" ref="AI389" si="1142">AI388</f>
        <v>0</v>
      </c>
      <c r="AJ389" s="368">
        <f t="shared" ref="AJ389" si="1143">AJ388</f>
        <v>0</v>
      </c>
      <c r="AK389" s="368">
        <f t="shared" ref="AK389" si="1144">AK388</f>
        <v>0</v>
      </c>
      <c r="AL389" s="368">
        <f t="shared" ref="AL389" si="1145">AL388</f>
        <v>0</v>
      </c>
      <c r="AM389" s="262"/>
    </row>
    <row r="390" spans="1:39" ht="15.75" outlineLevel="1">
      <c r="B390" s="263"/>
      <c r="C390" s="264"/>
      <c r="D390" s="264"/>
      <c r="E390" s="264"/>
      <c r="F390" s="264"/>
      <c r="G390" s="264"/>
      <c r="H390" s="264"/>
      <c r="I390" s="264"/>
      <c r="J390" s="264"/>
      <c r="K390" s="264"/>
      <c r="L390" s="264"/>
      <c r="M390" s="264"/>
      <c r="N390" s="265"/>
      <c r="O390" s="264"/>
      <c r="P390" s="264"/>
      <c r="Q390" s="264"/>
      <c r="R390" s="264"/>
      <c r="S390" s="264"/>
      <c r="T390" s="264"/>
      <c r="U390" s="264"/>
      <c r="V390" s="264"/>
      <c r="W390" s="264"/>
      <c r="X390" s="264"/>
      <c r="Y390" s="369"/>
      <c r="Z390" s="370"/>
      <c r="AA390" s="370"/>
      <c r="AB390" s="370"/>
      <c r="AC390" s="370"/>
      <c r="AD390" s="370"/>
      <c r="AE390" s="370"/>
      <c r="AF390" s="370"/>
      <c r="AG390" s="370"/>
      <c r="AH390" s="370"/>
      <c r="AI390" s="370"/>
      <c r="AJ390" s="370"/>
      <c r="AK390" s="370"/>
      <c r="AL390" s="370"/>
      <c r="AM390" s="267"/>
    </row>
    <row r="391" spans="1:39" outlineLevel="1">
      <c r="A391" s="467">
        <v>2</v>
      </c>
      <c r="B391" s="278" t="str">
        <f>VLOOKUP(A391,IESO_pgm,2)</f>
        <v>Save on Energy Instant Discount Program</v>
      </c>
      <c r="C391" s="256" t="s">
        <v>25</v>
      </c>
      <c r="D391" s="260">
        <v>2898005</v>
      </c>
      <c r="E391" s="260">
        <v>2098702</v>
      </c>
      <c r="F391" s="260">
        <v>2098702</v>
      </c>
      <c r="G391" s="260">
        <v>2098702</v>
      </c>
      <c r="H391" s="260">
        <v>2098702</v>
      </c>
      <c r="I391" s="260">
        <v>2098702</v>
      </c>
      <c r="J391" s="260">
        <v>2098702</v>
      </c>
      <c r="K391" s="260">
        <v>2098661</v>
      </c>
      <c r="L391" s="260">
        <v>2098661</v>
      </c>
      <c r="M391" s="260">
        <v>2098661</v>
      </c>
      <c r="N391" s="260">
        <f>VLOOKUP(A391,IESO_pgm,3)</f>
        <v>0</v>
      </c>
      <c r="O391" s="260">
        <v>199</v>
      </c>
      <c r="P391" s="260">
        <v>145</v>
      </c>
      <c r="Q391" s="260">
        <v>145</v>
      </c>
      <c r="R391" s="260">
        <v>145</v>
      </c>
      <c r="S391" s="260">
        <v>145</v>
      </c>
      <c r="T391" s="260">
        <v>145</v>
      </c>
      <c r="U391" s="260">
        <v>145</v>
      </c>
      <c r="V391" s="260">
        <v>145</v>
      </c>
      <c r="W391" s="260">
        <v>145</v>
      </c>
      <c r="X391" s="260">
        <v>145</v>
      </c>
      <c r="Y391" s="367">
        <v>1</v>
      </c>
      <c r="Z391" s="367"/>
      <c r="AA391" s="367"/>
      <c r="AB391" s="367"/>
      <c r="AC391" s="367"/>
      <c r="AD391" s="367"/>
      <c r="AE391" s="367"/>
      <c r="AF391" s="367"/>
      <c r="AG391" s="367"/>
      <c r="AH391" s="367"/>
      <c r="AI391" s="367"/>
      <c r="AJ391" s="367"/>
      <c r="AK391" s="367"/>
      <c r="AL391" s="367"/>
      <c r="AM391" s="261">
        <f>SUM(Y391:AL391)</f>
        <v>1</v>
      </c>
    </row>
    <row r="392" spans="1:39" outlineLevel="1">
      <c r="B392" s="259" t="s">
        <v>289</v>
      </c>
      <c r="C392" s="256" t="s">
        <v>163</v>
      </c>
      <c r="D392" s="260"/>
      <c r="E392" s="260"/>
      <c r="F392" s="260"/>
      <c r="G392" s="260"/>
      <c r="H392" s="260"/>
      <c r="I392" s="260"/>
      <c r="J392" s="260"/>
      <c r="K392" s="260"/>
      <c r="L392" s="260"/>
      <c r="M392" s="260"/>
      <c r="N392" s="260">
        <f>N391</f>
        <v>0</v>
      </c>
      <c r="O392" s="260"/>
      <c r="P392" s="260"/>
      <c r="Q392" s="260"/>
      <c r="R392" s="260"/>
      <c r="S392" s="260"/>
      <c r="T392" s="260"/>
      <c r="U392" s="260"/>
      <c r="V392" s="260"/>
      <c r="W392" s="260"/>
      <c r="X392" s="260"/>
      <c r="Y392" s="368">
        <f>Y391</f>
        <v>1</v>
      </c>
      <c r="Z392" s="368">
        <f t="shared" ref="Z392" si="1146">Z391</f>
        <v>0</v>
      </c>
      <c r="AA392" s="368">
        <f t="shared" ref="AA392" si="1147">AA391</f>
        <v>0</v>
      </c>
      <c r="AB392" s="368">
        <f t="shared" ref="AB392" si="1148">AB391</f>
        <v>0</v>
      </c>
      <c r="AC392" s="368">
        <f t="shared" ref="AC392" si="1149">AC391</f>
        <v>0</v>
      </c>
      <c r="AD392" s="368">
        <f t="shared" ref="AD392" si="1150">AD391</f>
        <v>0</v>
      </c>
      <c r="AE392" s="368">
        <f t="shared" ref="AE392" si="1151">AE391</f>
        <v>0</v>
      </c>
      <c r="AF392" s="368">
        <f t="shared" ref="AF392" si="1152">AF391</f>
        <v>0</v>
      </c>
      <c r="AG392" s="368">
        <f t="shared" ref="AG392" si="1153">AG391</f>
        <v>0</v>
      </c>
      <c r="AH392" s="368">
        <f t="shared" ref="AH392" si="1154">AH391</f>
        <v>0</v>
      </c>
      <c r="AI392" s="368">
        <f t="shared" ref="AI392" si="1155">AI391</f>
        <v>0</v>
      </c>
      <c r="AJ392" s="368">
        <f t="shared" ref="AJ392" si="1156">AJ391</f>
        <v>0</v>
      </c>
      <c r="AK392" s="368">
        <f t="shared" ref="AK392" si="1157">AK391</f>
        <v>0</v>
      </c>
      <c r="AL392" s="368">
        <f t="shared" ref="AL392" si="1158">AL391</f>
        <v>0</v>
      </c>
      <c r="AM392" s="262"/>
    </row>
    <row r="393" spans="1:39" ht="15.75" outlineLevel="1">
      <c r="B393" s="263"/>
      <c r="C393" s="264"/>
      <c r="D393" s="269"/>
      <c r="E393" s="269"/>
      <c r="F393" s="269"/>
      <c r="G393" s="269"/>
      <c r="H393" s="269"/>
      <c r="I393" s="269"/>
      <c r="J393" s="269"/>
      <c r="K393" s="269"/>
      <c r="L393" s="269"/>
      <c r="M393" s="269"/>
      <c r="N393" s="265"/>
      <c r="O393" s="269"/>
      <c r="P393" s="269"/>
      <c r="Q393" s="269"/>
      <c r="R393" s="269"/>
      <c r="S393" s="269"/>
      <c r="T393" s="269"/>
      <c r="U393" s="269"/>
      <c r="V393" s="269"/>
      <c r="W393" s="269"/>
      <c r="X393" s="269"/>
      <c r="Y393" s="369"/>
      <c r="Z393" s="370"/>
      <c r="AA393" s="370"/>
      <c r="AB393" s="370"/>
      <c r="AC393" s="370"/>
      <c r="AD393" s="370"/>
      <c r="AE393" s="370"/>
      <c r="AF393" s="370"/>
      <c r="AG393" s="370"/>
      <c r="AH393" s="370"/>
      <c r="AI393" s="370"/>
      <c r="AJ393" s="370"/>
      <c r="AK393" s="370"/>
      <c r="AL393" s="370"/>
      <c r="AM393" s="267"/>
    </row>
    <row r="394" spans="1:39" ht="30" outlineLevel="1">
      <c r="A394" s="467">
        <v>3</v>
      </c>
      <c r="B394" s="278" t="str">
        <f>VLOOKUP(A394,IESO_pgm,2)</f>
        <v>Save on Energy Heating &amp; Cooling Program</v>
      </c>
      <c r="C394" s="256" t="s">
        <v>25</v>
      </c>
      <c r="D394" s="260">
        <v>552975</v>
      </c>
      <c r="E394" s="260">
        <v>552975</v>
      </c>
      <c r="F394" s="260">
        <v>552975</v>
      </c>
      <c r="G394" s="260">
        <v>552975</v>
      </c>
      <c r="H394" s="260">
        <v>552975</v>
      </c>
      <c r="I394" s="260">
        <v>552975</v>
      </c>
      <c r="J394" s="260">
        <v>552975</v>
      </c>
      <c r="K394" s="260">
        <v>552975</v>
      </c>
      <c r="L394" s="260">
        <v>552975</v>
      </c>
      <c r="M394" s="260">
        <v>552975</v>
      </c>
      <c r="N394" s="260">
        <f>VLOOKUP(A394,IESO_pgm,3)</f>
        <v>0</v>
      </c>
      <c r="O394" s="260">
        <v>138</v>
      </c>
      <c r="P394" s="260">
        <v>138</v>
      </c>
      <c r="Q394" s="260">
        <v>138</v>
      </c>
      <c r="R394" s="260">
        <v>138</v>
      </c>
      <c r="S394" s="260">
        <v>138</v>
      </c>
      <c r="T394" s="260">
        <v>138</v>
      </c>
      <c r="U394" s="260">
        <v>138</v>
      </c>
      <c r="V394" s="260">
        <v>138</v>
      </c>
      <c r="W394" s="260">
        <v>138</v>
      </c>
      <c r="X394" s="260">
        <v>138</v>
      </c>
      <c r="Y394" s="367">
        <v>1</v>
      </c>
      <c r="Z394" s="367"/>
      <c r="AA394" s="367"/>
      <c r="AB394" s="367"/>
      <c r="AC394" s="367"/>
      <c r="AD394" s="367"/>
      <c r="AE394" s="367"/>
      <c r="AF394" s="367"/>
      <c r="AG394" s="367"/>
      <c r="AH394" s="367"/>
      <c r="AI394" s="367"/>
      <c r="AJ394" s="367"/>
      <c r="AK394" s="367"/>
      <c r="AL394" s="367"/>
      <c r="AM394" s="261">
        <f>SUM(Y394:AL394)</f>
        <v>1</v>
      </c>
    </row>
    <row r="395" spans="1:39" outlineLevel="1">
      <c r="B395" s="259" t="s">
        <v>289</v>
      </c>
      <c r="C395" s="256" t="s">
        <v>163</v>
      </c>
      <c r="D395" s="260"/>
      <c r="E395" s="260"/>
      <c r="F395" s="260"/>
      <c r="G395" s="260"/>
      <c r="H395" s="260"/>
      <c r="I395" s="260"/>
      <c r="J395" s="260"/>
      <c r="K395" s="260"/>
      <c r="L395" s="260"/>
      <c r="M395" s="260"/>
      <c r="N395" s="260">
        <f>N394</f>
        <v>0</v>
      </c>
      <c r="O395" s="260"/>
      <c r="P395" s="260"/>
      <c r="Q395" s="260"/>
      <c r="R395" s="260"/>
      <c r="S395" s="260"/>
      <c r="T395" s="260"/>
      <c r="U395" s="260"/>
      <c r="V395" s="260"/>
      <c r="W395" s="260"/>
      <c r="X395" s="260"/>
      <c r="Y395" s="368">
        <f>Y394</f>
        <v>1</v>
      </c>
      <c r="Z395" s="368">
        <f t="shared" ref="Z395" si="1159">Z394</f>
        <v>0</v>
      </c>
      <c r="AA395" s="368">
        <f t="shared" ref="AA395" si="1160">AA394</f>
        <v>0</v>
      </c>
      <c r="AB395" s="368">
        <f t="shared" ref="AB395" si="1161">AB394</f>
        <v>0</v>
      </c>
      <c r="AC395" s="368">
        <f t="shared" ref="AC395" si="1162">AC394</f>
        <v>0</v>
      </c>
      <c r="AD395" s="368">
        <f t="shared" ref="AD395" si="1163">AD394</f>
        <v>0</v>
      </c>
      <c r="AE395" s="368">
        <f t="shared" ref="AE395" si="1164">AE394</f>
        <v>0</v>
      </c>
      <c r="AF395" s="368">
        <f t="shared" ref="AF395" si="1165">AF394</f>
        <v>0</v>
      </c>
      <c r="AG395" s="368">
        <f t="shared" ref="AG395" si="1166">AG394</f>
        <v>0</v>
      </c>
      <c r="AH395" s="368">
        <f t="shared" ref="AH395" si="1167">AH394</f>
        <v>0</v>
      </c>
      <c r="AI395" s="368">
        <f t="shared" ref="AI395" si="1168">AI394</f>
        <v>0</v>
      </c>
      <c r="AJ395" s="368">
        <f t="shared" ref="AJ395" si="1169">AJ394</f>
        <v>0</v>
      </c>
      <c r="AK395" s="368">
        <f t="shared" ref="AK395" si="1170">AK394</f>
        <v>0</v>
      </c>
      <c r="AL395" s="368">
        <f t="shared" ref="AL395" si="1171">AL394</f>
        <v>0</v>
      </c>
      <c r="AM395" s="262"/>
    </row>
    <row r="396" spans="1:39" outlineLevel="1">
      <c r="B396" s="259"/>
      <c r="C396" s="270"/>
      <c r="D396" s="256"/>
      <c r="E396" s="256"/>
      <c r="F396" s="256"/>
      <c r="G396" s="256"/>
      <c r="H396" s="256"/>
      <c r="I396" s="256"/>
      <c r="J396" s="256"/>
      <c r="K396" s="256"/>
      <c r="L396" s="256"/>
      <c r="M396" s="256"/>
      <c r="N396" s="256"/>
      <c r="O396" s="256"/>
      <c r="P396" s="256"/>
      <c r="Q396" s="256"/>
      <c r="R396" s="256"/>
      <c r="S396" s="256"/>
      <c r="T396" s="256"/>
      <c r="U396" s="256"/>
      <c r="V396" s="256"/>
      <c r="W396" s="256"/>
      <c r="X396" s="256"/>
      <c r="Y396" s="369"/>
      <c r="Z396" s="369"/>
      <c r="AA396" s="369"/>
      <c r="AB396" s="369"/>
      <c r="AC396" s="369"/>
      <c r="AD396" s="369"/>
      <c r="AE396" s="369"/>
      <c r="AF396" s="369"/>
      <c r="AG396" s="369"/>
      <c r="AH396" s="369"/>
      <c r="AI396" s="369"/>
      <c r="AJ396" s="369"/>
      <c r="AK396" s="369"/>
      <c r="AL396" s="369"/>
      <c r="AM396" s="271"/>
    </row>
    <row r="397" spans="1:39" outlineLevel="1">
      <c r="A397" s="467">
        <v>6</v>
      </c>
      <c r="B397" s="278" t="str">
        <f>VLOOKUP(A397,IESO_pgm,2)</f>
        <v>Save on Energy Audit Funding Program</v>
      </c>
      <c r="C397" s="256" t="s">
        <v>25</v>
      </c>
      <c r="D397" s="260">
        <v>130667</v>
      </c>
      <c r="E397" s="260">
        <v>130667</v>
      </c>
      <c r="F397" s="260">
        <v>130667</v>
      </c>
      <c r="G397" s="260">
        <v>130667</v>
      </c>
      <c r="H397" s="260">
        <v>130667</v>
      </c>
      <c r="I397" s="260">
        <v>130667</v>
      </c>
      <c r="J397" s="260">
        <v>130667</v>
      </c>
      <c r="K397" s="260">
        <v>130667</v>
      </c>
      <c r="L397" s="260">
        <v>130667</v>
      </c>
      <c r="M397" s="260">
        <v>112855</v>
      </c>
      <c r="N397" s="260">
        <f>VLOOKUP(A397,IESO_pgm,3)</f>
        <v>12</v>
      </c>
      <c r="O397" s="260">
        <v>6</v>
      </c>
      <c r="P397" s="260">
        <v>6</v>
      </c>
      <c r="Q397" s="260">
        <v>6</v>
      </c>
      <c r="R397" s="260">
        <v>6</v>
      </c>
      <c r="S397" s="260">
        <v>6</v>
      </c>
      <c r="T397" s="260">
        <v>6</v>
      </c>
      <c r="U397" s="260">
        <v>6</v>
      </c>
      <c r="V397" s="260">
        <v>6</v>
      </c>
      <c r="W397" s="260">
        <v>6</v>
      </c>
      <c r="X397" s="260">
        <v>5</v>
      </c>
      <c r="Y397" s="367"/>
      <c r="Z397" s="367">
        <v>0.5</v>
      </c>
      <c r="AA397" s="367">
        <v>0.5</v>
      </c>
      <c r="AB397" s="367"/>
      <c r="AC397" s="367"/>
      <c r="AD397" s="367"/>
      <c r="AE397" s="367"/>
      <c r="AF397" s="367"/>
      <c r="AG397" s="367"/>
      <c r="AH397" s="367"/>
      <c r="AI397" s="367"/>
      <c r="AJ397" s="367"/>
      <c r="AK397" s="367"/>
      <c r="AL397" s="367"/>
      <c r="AM397" s="261">
        <f>SUM(Y397:AL397)</f>
        <v>1</v>
      </c>
    </row>
    <row r="398" spans="1:39" outlineLevel="1">
      <c r="B398" s="259" t="s">
        <v>289</v>
      </c>
      <c r="C398" s="256" t="s">
        <v>163</v>
      </c>
      <c r="D398" s="260"/>
      <c r="E398" s="260"/>
      <c r="F398" s="260"/>
      <c r="G398" s="260"/>
      <c r="H398" s="260"/>
      <c r="I398" s="260"/>
      <c r="J398" s="260"/>
      <c r="K398" s="260"/>
      <c r="L398" s="260"/>
      <c r="M398" s="260"/>
      <c r="N398" s="260">
        <f>N397</f>
        <v>12</v>
      </c>
      <c r="O398" s="260"/>
      <c r="P398" s="260"/>
      <c r="Q398" s="260"/>
      <c r="R398" s="260"/>
      <c r="S398" s="260"/>
      <c r="T398" s="260"/>
      <c r="U398" s="260"/>
      <c r="V398" s="260"/>
      <c r="W398" s="260"/>
      <c r="X398" s="260"/>
      <c r="Y398" s="368">
        <f>Y397</f>
        <v>0</v>
      </c>
      <c r="Z398" s="368">
        <f t="shared" ref="Z398" si="1172">Z397</f>
        <v>0.5</v>
      </c>
      <c r="AA398" s="368">
        <f t="shared" ref="AA398" si="1173">AA397</f>
        <v>0.5</v>
      </c>
      <c r="AB398" s="368">
        <f t="shared" ref="AB398" si="1174">AB397</f>
        <v>0</v>
      </c>
      <c r="AC398" s="368">
        <f t="shared" ref="AC398" si="1175">AC397</f>
        <v>0</v>
      </c>
      <c r="AD398" s="368">
        <f t="shared" ref="AD398" si="1176">AD397</f>
        <v>0</v>
      </c>
      <c r="AE398" s="368">
        <f t="shared" ref="AE398" si="1177">AE397</f>
        <v>0</v>
      </c>
      <c r="AF398" s="368">
        <f t="shared" ref="AF398" si="1178">AF397</f>
        <v>0</v>
      </c>
      <c r="AG398" s="368">
        <f t="shared" ref="AG398" si="1179">AG397</f>
        <v>0</v>
      </c>
      <c r="AH398" s="368">
        <f t="shared" ref="AH398" si="1180">AH397</f>
        <v>0</v>
      </c>
      <c r="AI398" s="368">
        <f t="shared" ref="AI398" si="1181">AI397</f>
        <v>0</v>
      </c>
      <c r="AJ398" s="368">
        <f t="shared" ref="AJ398" si="1182">AJ397</f>
        <v>0</v>
      </c>
      <c r="AK398" s="368">
        <f t="shared" ref="AK398" si="1183">AK397</f>
        <v>0</v>
      </c>
      <c r="AL398" s="368">
        <f t="shared" ref="AL398" si="1184">AL397</f>
        <v>0</v>
      </c>
      <c r="AM398" s="262"/>
    </row>
    <row r="399" spans="1:39" outlineLevel="1">
      <c r="B399" s="259"/>
      <c r="C399" s="270"/>
      <c r="D399" s="269"/>
      <c r="E399" s="269"/>
      <c r="F399" s="269"/>
      <c r="G399" s="269"/>
      <c r="H399" s="269"/>
      <c r="I399" s="269"/>
      <c r="J399" s="269"/>
      <c r="K399" s="269"/>
      <c r="L399" s="269"/>
      <c r="M399" s="269"/>
      <c r="N399" s="256"/>
      <c r="O399" s="269"/>
      <c r="P399" s="269"/>
      <c r="Q399" s="269"/>
      <c r="R399" s="269"/>
      <c r="S399" s="269"/>
      <c r="T399" s="269"/>
      <c r="U399" s="269"/>
      <c r="V399" s="269"/>
      <c r="W399" s="269"/>
      <c r="X399" s="269"/>
      <c r="Y399" s="369"/>
      <c r="Z399" s="369"/>
      <c r="AA399" s="369"/>
      <c r="AB399" s="369"/>
      <c r="AC399" s="369"/>
      <c r="AD399" s="369"/>
      <c r="AE399" s="369"/>
      <c r="AF399" s="369"/>
      <c r="AG399" s="369"/>
      <c r="AH399" s="369"/>
      <c r="AI399" s="369"/>
      <c r="AJ399" s="369"/>
      <c r="AK399" s="369"/>
      <c r="AL399" s="369"/>
      <c r="AM399" s="271"/>
    </row>
    <row r="400" spans="1:39" outlineLevel="1">
      <c r="A400" s="467">
        <v>7</v>
      </c>
      <c r="B400" s="278" t="str">
        <f>VLOOKUP(A400,IESO_pgm,2)</f>
        <v>Save on Energy Retrofit Program</v>
      </c>
      <c r="C400" s="256" t="s">
        <v>25</v>
      </c>
      <c r="D400" s="260">
        <v>2776692</v>
      </c>
      <c r="E400" s="260">
        <v>2949396</v>
      </c>
      <c r="F400" s="260">
        <v>2949396</v>
      </c>
      <c r="G400" s="260">
        <v>2949396</v>
      </c>
      <c r="H400" s="260">
        <v>2949396</v>
      </c>
      <c r="I400" s="260">
        <v>2757954</v>
      </c>
      <c r="J400" s="260">
        <v>2757954</v>
      </c>
      <c r="K400" s="260">
        <v>2757954</v>
      </c>
      <c r="L400" s="260">
        <v>2757954</v>
      </c>
      <c r="M400" s="260">
        <v>2757954</v>
      </c>
      <c r="N400" s="260">
        <f>VLOOKUP(A400,IESO_pgm,3)</f>
        <v>12</v>
      </c>
      <c r="O400" s="260">
        <v>666</v>
      </c>
      <c r="P400" s="260">
        <v>757</v>
      </c>
      <c r="Q400" s="260">
        <v>757</v>
      </c>
      <c r="R400" s="260">
        <v>757</v>
      </c>
      <c r="S400" s="260">
        <v>757</v>
      </c>
      <c r="T400" s="260">
        <v>718</v>
      </c>
      <c r="U400" s="260">
        <v>718</v>
      </c>
      <c r="V400" s="260">
        <v>718</v>
      </c>
      <c r="W400" s="260">
        <v>718</v>
      </c>
      <c r="X400" s="260">
        <v>718</v>
      </c>
      <c r="Y400" s="367"/>
      <c r="Z400" s="367">
        <v>0.25263760099999999</v>
      </c>
      <c r="AA400" s="367">
        <v>0.47941786600000003</v>
      </c>
      <c r="AB400" s="367"/>
      <c r="AC400" s="367"/>
      <c r="AD400" s="367"/>
      <c r="AE400" s="367"/>
      <c r="AF400" s="367"/>
      <c r="AG400" s="367"/>
      <c r="AH400" s="367"/>
      <c r="AI400" s="367"/>
      <c r="AJ400" s="367"/>
      <c r="AK400" s="367"/>
      <c r="AL400" s="367"/>
      <c r="AM400" s="261">
        <f>SUM(Y400:AL400)</f>
        <v>0.73205546700000002</v>
      </c>
    </row>
    <row r="401" spans="1:39" outlineLevel="1">
      <c r="B401" s="259" t="s">
        <v>289</v>
      </c>
      <c r="C401" s="256" t="s">
        <v>163</v>
      </c>
      <c r="D401" s="260"/>
      <c r="E401" s="260"/>
      <c r="F401" s="260"/>
      <c r="G401" s="260"/>
      <c r="H401" s="260"/>
      <c r="I401" s="260"/>
      <c r="J401" s="260"/>
      <c r="K401" s="260"/>
      <c r="L401" s="260"/>
      <c r="M401" s="260"/>
      <c r="N401" s="260">
        <f>N400</f>
        <v>12</v>
      </c>
      <c r="O401" s="260"/>
      <c r="P401" s="260"/>
      <c r="Q401" s="260"/>
      <c r="R401" s="260"/>
      <c r="S401" s="260"/>
      <c r="T401" s="260"/>
      <c r="U401" s="260"/>
      <c r="V401" s="260"/>
      <c r="W401" s="260"/>
      <c r="X401" s="260"/>
      <c r="Y401" s="368">
        <f>Y400</f>
        <v>0</v>
      </c>
      <c r="Z401" s="368">
        <f t="shared" ref="Z401" si="1185">Z400</f>
        <v>0.25263760099999999</v>
      </c>
      <c r="AA401" s="368">
        <f t="shared" ref="AA401" si="1186">AA400</f>
        <v>0.47941786600000003</v>
      </c>
      <c r="AB401" s="368">
        <f t="shared" ref="AB401" si="1187">AB400</f>
        <v>0</v>
      </c>
      <c r="AC401" s="368">
        <f t="shared" ref="AC401" si="1188">AC400</f>
        <v>0</v>
      </c>
      <c r="AD401" s="368">
        <f t="shared" ref="AD401" si="1189">AD400</f>
        <v>0</v>
      </c>
      <c r="AE401" s="368">
        <f t="shared" ref="AE401" si="1190">AE400</f>
        <v>0</v>
      </c>
      <c r="AF401" s="368">
        <f t="shared" ref="AF401" si="1191">AF400</f>
        <v>0</v>
      </c>
      <c r="AG401" s="368">
        <f t="shared" ref="AG401" si="1192">AG400</f>
        <v>0</v>
      </c>
      <c r="AH401" s="368">
        <f t="shared" ref="AH401" si="1193">AH400</f>
        <v>0</v>
      </c>
      <c r="AI401" s="368">
        <f t="shared" ref="AI401" si="1194">AI400</f>
        <v>0</v>
      </c>
      <c r="AJ401" s="368">
        <f t="shared" ref="AJ401" si="1195">AJ400</f>
        <v>0</v>
      </c>
      <c r="AK401" s="368">
        <f t="shared" ref="AK401" si="1196">AK400</f>
        <v>0</v>
      </c>
      <c r="AL401" s="368">
        <f t="shared" ref="AL401" si="1197">AL400</f>
        <v>0</v>
      </c>
      <c r="AM401" s="262"/>
    </row>
    <row r="402" spans="1:39" outlineLevel="1">
      <c r="B402" s="259"/>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379"/>
      <c r="Z402" s="380"/>
      <c r="AA402" s="380"/>
      <c r="AB402" s="380"/>
      <c r="AC402" s="380"/>
      <c r="AD402" s="380"/>
      <c r="AE402" s="380"/>
      <c r="AF402" s="380"/>
      <c r="AG402" s="380"/>
      <c r="AH402" s="380"/>
      <c r="AI402" s="380"/>
      <c r="AJ402" s="380"/>
      <c r="AK402" s="380"/>
      <c r="AL402" s="380"/>
      <c r="AM402" s="262"/>
    </row>
    <row r="403" spans="1:39" ht="30" outlineLevel="1">
      <c r="A403" s="467">
        <v>37</v>
      </c>
      <c r="B403" s="278" t="str">
        <f>VLOOKUP(A403,IESO_pgm,2)</f>
        <v>Home Energy Assessment &amp; Retrofit LDC Innovation Fund Pilot Program</v>
      </c>
      <c r="C403" s="256" t="s">
        <v>25</v>
      </c>
      <c r="D403" s="260">
        <v>106940</v>
      </c>
      <c r="E403" s="260">
        <v>106940</v>
      </c>
      <c r="F403" s="260">
        <v>106940</v>
      </c>
      <c r="G403" s="260">
        <v>106940</v>
      </c>
      <c r="H403" s="260">
        <v>106940</v>
      </c>
      <c r="I403" s="260">
        <v>106940</v>
      </c>
      <c r="J403" s="260">
        <v>106940</v>
      </c>
      <c r="K403" s="260">
        <v>106940</v>
      </c>
      <c r="L403" s="260">
        <v>106940</v>
      </c>
      <c r="M403" s="260">
        <v>106940</v>
      </c>
      <c r="N403" s="260">
        <f>VLOOKUP(A403,IESO_pgm,3)</f>
        <v>0</v>
      </c>
      <c r="O403" s="260">
        <v>20</v>
      </c>
      <c r="P403" s="260">
        <v>20</v>
      </c>
      <c r="Q403" s="260">
        <v>20</v>
      </c>
      <c r="R403" s="260">
        <v>20</v>
      </c>
      <c r="S403" s="260">
        <v>20</v>
      </c>
      <c r="T403" s="260">
        <v>20</v>
      </c>
      <c r="U403" s="260">
        <v>20</v>
      </c>
      <c r="V403" s="260">
        <v>20</v>
      </c>
      <c r="W403" s="260">
        <v>20</v>
      </c>
      <c r="X403" s="260">
        <v>20</v>
      </c>
      <c r="Y403" s="372">
        <v>1</v>
      </c>
      <c r="Z403" s="367"/>
      <c r="AA403" s="367"/>
      <c r="AB403" s="367"/>
      <c r="AC403" s="367"/>
      <c r="AD403" s="367"/>
      <c r="AE403" s="367"/>
      <c r="AF403" s="372"/>
      <c r="AG403" s="372"/>
      <c r="AH403" s="372"/>
      <c r="AI403" s="372"/>
      <c r="AJ403" s="372"/>
      <c r="AK403" s="372"/>
      <c r="AL403" s="372"/>
      <c r="AM403" s="261">
        <f>SUM(Y403:AL403)</f>
        <v>1</v>
      </c>
    </row>
    <row r="404" spans="1:39" outlineLevel="1">
      <c r="B404" s="259" t="s">
        <v>289</v>
      </c>
      <c r="C404" s="256" t="s">
        <v>163</v>
      </c>
      <c r="D404" s="260"/>
      <c r="E404" s="260"/>
      <c r="F404" s="260"/>
      <c r="G404" s="260"/>
      <c r="H404" s="260"/>
      <c r="I404" s="260"/>
      <c r="J404" s="260"/>
      <c r="K404" s="260"/>
      <c r="L404" s="260"/>
      <c r="M404" s="260"/>
      <c r="N404" s="260">
        <f>N403</f>
        <v>0</v>
      </c>
      <c r="O404" s="260"/>
      <c r="P404" s="260"/>
      <c r="Q404" s="260"/>
      <c r="R404" s="260"/>
      <c r="S404" s="260"/>
      <c r="T404" s="260"/>
      <c r="U404" s="260"/>
      <c r="V404" s="260"/>
      <c r="W404" s="260"/>
      <c r="X404" s="260"/>
      <c r="Y404" s="368">
        <f>Y403</f>
        <v>1</v>
      </c>
      <c r="Z404" s="368">
        <f t="shared" ref="Z404" si="1198">Z403</f>
        <v>0</v>
      </c>
      <c r="AA404" s="368">
        <f t="shared" ref="AA404" si="1199">AA403</f>
        <v>0</v>
      </c>
      <c r="AB404" s="368">
        <f t="shared" ref="AB404" si="1200">AB403</f>
        <v>0</v>
      </c>
      <c r="AC404" s="368">
        <f t="shared" ref="AC404" si="1201">AC403</f>
        <v>0</v>
      </c>
      <c r="AD404" s="368">
        <f t="shared" ref="AD404" si="1202">AD403</f>
        <v>0</v>
      </c>
      <c r="AE404" s="368">
        <f t="shared" ref="AE404" si="1203">AE403</f>
        <v>0</v>
      </c>
      <c r="AF404" s="368">
        <f t="shared" ref="AF404" si="1204">AF403</f>
        <v>0</v>
      </c>
      <c r="AG404" s="368">
        <f t="shared" ref="AG404" si="1205">AG403</f>
        <v>0</v>
      </c>
      <c r="AH404" s="368">
        <f t="shared" ref="AH404" si="1206">AH403</f>
        <v>0</v>
      </c>
      <c r="AI404" s="368">
        <f t="shared" ref="AI404" si="1207">AI403</f>
        <v>0</v>
      </c>
      <c r="AJ404" s="368">
        <f t="shared" ref="AJ404" si="1208">AJ403</f>
        <v>0</v>
      </c>
      <c r="AK404" s="368">
        <f t="shared" ref="AK404" si="1209">AK403</f>
        <v>0</v>
      </c>
      <c r="AL404" s="368">
        <f t="shared" ref="AL404" si="1210">AL403</f>
        <v>0</v>
      </c>
      <c r="AM404" s="275"/>
    </row>
    <row r="405" spans="1:39" outlineLevel="1">
      <c r="B405" s="274"/>
      <c r="C405" s="27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373"/>
      <c r="Z405" s="373"/>
      <c r="AA405" s="373"/>
      <c r="AB405" s="373"/>
      <c r="AC405" s="373"/>
      <c r="AD405" s="373"/>
      <c r="AE405" s="373"/>
      <c r="AF405" s="373"/>
      <c r="AG405" s="373"/>
      <c r="AH405" s="373"/>
      <c r="AI405" s="373"/>
      <c r="AJ405" s="373"/>
      <c r="AK405" s="373"/>
      <c r="AL405" s="373"/>
      <c r="AM405" s="277"/>
    </row>
    <row r="406" spans="1:39" outlineLevel="1">
      <c r="A406" s="467">
        <v>53</v>
      </c>
      <c r="B406" s="278" t="str">
        <f>VLOOKUP(A406,IESO_pgm,2)</f>
        <v>Whole Home Pilot Program</v>
      </c>
      <c r="C406" s="256" t="s">
        <v>25</v>
      </c>
      <c r="D406" s="260">
        <v>36742</v>
      </c>
      <c r="E406" s="692">
        <v>36742</v>
      </c>
      <c r="F406" s="260">
        <v>36742</v>
      </c>
      <c r="G406" s="260">
        <v>36742</v>
      </c>
      <c r="H406" s="260">
        <v>36191</v>
      </c>
      <c r="I406" s="260">
        <v>35856</v>
      </c>
      <c r="J406" s="693">
        <v>35856</v>
      </c>
      <c r="K406" s="260">
        <v>35856</v>
      </c>
      <c r="L406" s="694">
        <v>35856</v>
      </c>
      <c r="M406" s="260">
        <v>35856</v>
      </c>
      <c r="N406" s="260">
        <f>VLOOKUP(A406,IESO_pgm,3)</f>
        <v>0</v>
      </c>
      <c r="O406" s="260">
        <v>5</v>
      </c>
      <c r="P406" s="260">
        <v>5</v>
      </c>
      <c r="Q406" s="260">
        <v>5</v>
      </c>
      <c r="R406" s="260">
        <v>5</v>
      </c>
      <c r="S406" s="260">
        <v>5</v>
      </c>
      <c r="T406" s="695">
        <v>5</v>
      </c>
      <c r="U406" s="260">
        <v>5</v>
      </c>
      <c r="V406" s="696">
        <v>5</v>
      </c>
      <c r="W406" s="696">
        <v>5</v>
      </c>
      <c r="X406" s="696">
        <v>5</v>
      </c>
      <c r="Y406" s="372">
        <v>1</v>
      </c>
      <c r="Z406" s="367"/>
      <c r="AA406" s="367"/>
      <c r="AB406" s="367"/>
      <c r="AC406" s="367"/>
      <c r="AD406" s="367"/>
      <c r="AE406" s="367"/>
      <c r="AF406" s="372"/>
      <c r="AG406" s="372"/>
      <c r="AH406" s="372"/>
      <c r="AI406" s="372"/>
      <c r="AJ406" s="372"/>
      <c r="AK406" s="372"/>
      <c r="AL406" s="372"/>
      <c r="AM406" s="261">
        <f>SUM(Y406:AL406)</f>
        <v>1</v>
      </c>
    </row>
    <row r="407" spans="1:39" outlineLevel="1">
      <c r="B407" s="259" t="s">
        <v>289</v>
      </c>
      <c r="C407" s="256" t="s">
        <v>163</v>
      </c>
      <c r="D407" s="260"/>
      <c r="E407" s="260"/>
      <c r="F407" s="260"/>
      <c r="G407" s="260"/>
      <c r="H407" s="260"/>
      <c r="I407" s="260"/>
      <c r="J407" s="260"/>
      <c r="K407" s="260"/>
      <c r="L407" s="260"/>
      <c r="M407" s="260"/>
      <c r="N407" s="260">
        <f>N406</f>
        <v>0</v>
      </c>
      <c r="O407" s="260"/>
      <c r="P407" s="260"/>
      <c r="Q407" s="260"/>
      <c r="R407" s="260"/>
      <c r="S407" s="260"/>
      <c r="T407" s="260"/>
      <c r="U407" s="260"/>
      <c r="V407" s="260"/>
      <c r="W407" s="260"/>
      <c r="X407" s="260"/>
      <c r="Y407" s="368">
        <f>Y406</f>
        <v>1</v>
      </c>
      <c r="Z407" s="368">
        <f t="shared" ref="Z407" si="1211">Z406</f>
        <v>0</v>
      </c>
      <c r="AA407" s="368">
        <f t="shared" ref="AA407" si="1212">AA406</f>
        <v>0</v>
      </c>
      <c r="AB407" s="368">
        <f t="shared" ref="AB407" si="1213">AB406</f>
        <v>0</v>
      </c>
      <c r="AC407" s="368">
        <f t="shared" ref="AC407" si="1214">AC406</f>
        <v>0</v>
      </c>
      <c r="AD407" s="368">
        <f t="shared" ref="AD407" si="1215">AD406</f>
        <v>0</v>
      </c>
      <c r="AE407" s="368">
        <f t="shared" ref="AE407" si="1216">AE406</f>
        <v>0</v>
      </c>
      <c r="AF407" s="368">
        <f t="shared" ref="AF407" si="1217">AF406</f>
        <v>0</v>
      </c>
      <c r="AG407" s="368">
        <f t="shared" ref="AG407" si="1218">AG406</f>
        <v>0</v>
      </c>
      <c r="AH407" s="368">
        <f t="shared" ref="AH407" si="1219">AH406</f>
        <v>0</v>
      </c>
      <c r="AI407" s="368">
        <f t="shared" ref="AI407" si="1220">AI406</f>
        <v>0</v>
      </c>
      <c r="AJ407" s="368">
        <f t="shared" ref="AJ407" si="1221">AJ406</f>
        <v>0</v>
      </c>
      <c r="AK407" s="368">
        <f t="shared" ref="AK407" si="1222">AK406</f>
        <v>0</v>
      </c>
      <c r="AL407" s="368">
        <f t="shared" ref="AL407" si="1223">AL406</f>
        <v>0</v>
      </c>
      <c r="AM407" s="275"/>
    </row>
    <row r="408" spans="1:39" outlineLevel="1">
      <c r="B408" s="278"/>
      <c r="C408" s="276"/>
      <c r="D408" s="256"/>
      <c r="E408" s="256"/>
      <c r="F408" s="256"/>
      <c r="G408" s="256"/>
      <c r="H408" s="256"/>
      <c r="I408" s="256"/>
      <c r="J408" s="256"/>
      <c r="K408" s="256"/>
      <c r="L408" s="256"/>
      <c r="M408" s="256"/>
      <c r="N408" s="256"/>
      <c r="O408" s="256"/>
      <c r="P408" s="256"/>
      <c r="Q408" s="256"/>
      <c r="R408" s="256"/>
      <c r="S408" s="256"/>
      <c r="T408" s="256"/>
      <c r="U408" s="256"/>
      <c r="V408" s="256"/>
      <c r="W408" s="256"/>
      <c r="X408" s="256"/>
      <c r="Y408" s="373"/>
      <c r="Z408" s="374"/>
      <c r="AA408" s="373"/>
      <c r="AB408" s="373"/>
      <c r="AC408" s="373"/>
      <c r="AD408" s="373"/>
      <c r="AE408" s="373"/>
      <c r="AF408" s="373"/>
      <c r="AG408" s="373"/>
      <c r="AH408" s="373"/>
      <c r="AI408" s="373"/>
      <c r="AJ408" s="373"/>
      <c r="AK408" s="373"/>
      <c r="AL408" s="373"/>
      <c r="AM408" s="277"/>
    </row>
    <row r="409" spans="1:39" hidden="1" outlineLevel="1">
      <c r="A409" s="467">
        <v>99</v>
      </c>
      <c r="B409" s="278" t="str">
        <f>VLOOKUP(A409,IESO_pgm,2)</f>
        <v>Not used</v>
      </c>
      <c r="C409" s="256" t="s">
        <v>25</v>
      </c>
      <c r="D409" s="260"/>
      <c r="E409" s="260"/>
      <c r="F409" s="260"/>
      <c r="G409" s="260"/>
      <c r="H409" s="260"/>
      <c r="I409" s="260"/>
      <c r="J409" s="260"/>
      <c r="K409" s="260"/>
      <c r="L409" s="260"/>
      <c r="M409" s="260"/>
      <c r="N409" s="260">
        <f>VLOOKUP(A409,IESO_pgm,3)</f>
        <v>0</v>
      </c>
      <c r="O409" s="260"/>
      <c r="P409" s="260"/>
      <c r="Q409" s="260"/>
      <c r="R409" s="260"/>
      <c r="S409" s="260"/>
      <c r="T409" s="260"/>
      <c r="U409" s="260"/>
      <c r="V409" s="260"/>
      <c r="W409" s="260"/>
      <c r="X409" s="260"/>
      <c r="Y409" s="372"/>
      <c r="Z409" s="367"/>
      <c r="AA409" s="367"/>
      <c r="AB409" s="367"/>
      <c r="AC409" s="367"/>
      <c r="AD409" s="367"/>
      <c r="AE409" s="367"/>
      <c r="AF409" s="372"/>
      <c r="AG409" s="372"/>
      <c r="AH409" s="372"/>
      <c r="AI409" s="372"/>
      <c r="AJ409" s="372"/>
      <c r="AK409" s="372"/>
      <c r="AL409" s="372"/>
      <c r="AM409" s="261">
        <f>SUM(Y409:AL409)</f>
        <v>0</v>
      </c>
    </row>
    <row r="410" spans="1:39" hidden="1" outlineLevel="1">
      <c r="B410" s="259" t="s">
        <v>289</v>
      </c>
      <c r="C410" s="256" t="s">
        <v>163</v>
      </c>
      <c r="D410" s="260"/>
      <c r="E410" s="260"/>
      <c r="F410" s="260"/>
      <c r="G410" s="260"/>
      <c r="H410" s="260"/>
      <c r="I410" s="260"/>
      <c r="J410" s="260"/>
      <c r="K410" s="260"/>
      <c r="L410" s="260"/>
      <c r="M410" s="260"/>
      <c r="N410" s="260">
        <f>N409</f>
        <v>0</v>
      </c>
      <c r="O410" s="260"/>
      <c r="P410" s="260"/>
      <c r="Q410" s="260"/>
      <c r="R410" s="260"/>
      <c r="S410" s="260"/>
      <c r="T410" s="260"/>
      <c r="U410" s="260"/>
      <c r="V410" s="260"/>
      <c r="W410" s="260"/>
      <c r="X410" s="260"/>
      <c r="Y410" s="368">
        <f>Y409</f>
        <v>0</v>
      </c>
      <c r="Z410" s="368">
        <f t="shared" ref="Z410" si="1224">Z409</f>
        <v>0</v>
      </c>
      <c r="AA410" s="368">
        <f t="shared" ref="AA410" si="1225">AA409</f>
        <v>0</v>
      </c>
      <c r="AB410" s="368">
        <f t="shared" ref="AB410" si="1226">AB409</f>
        <v>0</v>
      </c>
      <c r="AC410" s="368">
        <f t="shared" ref="AC410" si="1227">AC409</f>
        <v>0</v>
      </c>
      <c r="AD410" s="368">
        <f t="shared" ref="AD410" si="1228">AD409</f>
        <v>0</v>
      </c>
      <c r="AE410" s="368">
        <f t="shared" ref="AE410" si="1229">AE409</f>
        <v>0</v>
      </c>
      <c r="AF410" s="368">
        <f t="shared" ref="AF410" si="1230">AF409</f>
        <v>0</v>
      </c>
      <c r="AG410" s="368">
        <f t="shared" ref="AG410" si="1231">AG409</f>
        <v>0</v>
      </c>
      <c r="AH410" s="368">
        <f t="shared" ref="AH410" si="1232">AH409</f>
        <v>0</v>
      </c>
      <c r="AI410" s="368">
        <f t="shared" ref="AI410" si="1233">AI409</f>
        <v>0</v>
      </c>
      <c r="AJ410" s="368">
        <f t="shared" ref="AJ410" si="1234">AJ409</f>
        <v>0</v>
      </c>
      <c r="AK410" s="368">
        <f t="shared" ref="AK410" si="1235">AK409</f>
        <v>0</v>
      </c>
      <c r="AL410" s="368">
        <f t="shared" ref="AL410" si="1236">AL409</f>
        <v>0</v>
      </c>
      <c r="AM410" s="275"/>
    </row>
    <row r="411" spans="1:39" hidden="1" outlineLevel="1">
      <c r="B411" s="278"/>
      <c r="C411" s="276"/>
      <c r="D411" s="280"/>
      <c r="E411" s="280"/>
      <c r="F411" s="280"/>
      <c r="G411" s="280"/>
      <c r="H411" s="280"/>
      <c r="I411" s="280"/>
      <c r="J411" s="280"/>
      <c r="K411" s="280"/>
      <c r="L411" s="280"/>
      <c r="M411" s="280"/>
      <c r="N411" s="256"/>
      <c r="O411" s="280"/>
      <c r="P411" s="280"/>
      <c r="Q411" s="280"/>
      <c r="R411" s="280"/>
      <c r="S411" s="280"/>
      <c r="T411" s="280"/>
      <c r="U411" s="280"/>
      <c r="V411" s="280"/>
      <c r="W411" s="280"/>
      <c r="X411" s="280"/>
      <c r="Y411" s="373"/>
      <c r="Z411" s="374"/>
      <c r="AA411" s="373"/>
      <c r="AB411" s="373"/>
      <c r="AC411" s="373"/>
      <c r="AD411" s="373"/>
      <c r="AE411" s="373"/>
      <c r="AF411" s="373"/>
      <c r="AG411" s="373"/>
      <c r="AH411" s="373"/>
      <c r="AI411" s="373"/>
      <c r="AJ411" s="373"/>
      <c r="AK411" s="373"/>
      <c r="AL411" s="373"/>
      <c r="AM411" s="277"/>
    </row>
    <row r="412" spans="1:39" hidden="1" outlineLevel="1">
      <c r="A412" s="467">
        <v>99</v>
      </c>
      <c r="B412" s="278" t="str">
        <f>VLOOKUP(A412,IESO_pgm,2)</f>
        <v>Not used</v>
      </c>
      <c r="C412" s="256" t="s">
        <v>25</v>
      </c>
      <c r="D412" s="260"/>
      <c r="E412" s="260"/>
      <c r="F412" s="260"/>
      <c r="G412" s="260"/>
      <c r="H412" s="260"/>
      <c r="I412" s="260"/>
      <c r="J412" s="260"/>
      <c r="K412" s="260"/>
      <c r="L412" s="260"/>
      <c r="M412" s="260"/>
      <c r="N412" s="260">
        <f>VLOOKUP(A412,IESO_pgm,3)</f>
        <v>0</v>
      </c>
      <c r="O412" s="260"/>
      <c r="P412" s="260"/>
      <c r="Q412" s="260"/>
      <c r="R412" s="260"/>
      <c r="S412" s="260"/>
      <c r="T412" s="260"/>
      <c r="U412" s="260"/>
      <c r="V412" s="260"/>
      <c r="W412" s="260"/>
      <c r="X412" s="260"/>
      <c r="Y412" s="372"/>
      <c r="Z412" s="367"/>
      <c r="AA412" s="367"/>
      <c r="AB412" s="367"/>
      <c r="AC412" s="367"/>
      <c r="AD412" s="367"/>
      <c r="AE412" s="367"/>
      <c r="AF412" s="372"/>
      <c r="AG412" s="372"/>
      <c r="AH412" s="372"/>
      <c r="AI412" s="372"/>
      <c r="AJ412" s="372"/>
      <c r="AK412" s="372"/>
      <c r="AL412" s="372"/>
      <c r="AM412" s="261">
        <f>SUM(Y412:AL412)</f>
        <v>0</v>
      </c>
    </row>
    <row r="413" spans="1:39" hidden="1" outlineLevel="1">
      <c r="B413" s="259" t="s">
        <v>289</v>
      </c>
      <c r="C413" s="256" t="s">
        <v>163</v>
      </c>
      <c r="D413" s="260"/>
      <c r="E413" s="260"/>
      <c r="F413" s="260"/>
      <c r="G413" s="260"/>
      <c r="H413" s="260"/>
      <c r="I413" s="260"/>
      <c r="J413" s="260"/>
      <c r="K413" s="260"/>
      <c r="L413" s="260"/>
      <c r="M413" s="260"/>
      <c r="N413" s="260">
        <f>N412</f>
        <v>0</v>
      </c>
      <c r="O413" s="260"/>
      <c r="P413" s="260"/>
      <c r="Q413" s="260"/>
      <c r="R413" s="260"/>
      <c r="S413" s="260"/>
      <c r="T413" s="260"/>
      <c r="U413" s="260"/>
      <c r="V413" s="260"/>
      <c r="W413" s="260"/>
      <c r="X413" s="260"/>
      <c r="Y413" s="368">
        <f>Y412</f>
        <v>0</v>
      </c>
      <c r="Z413" s="368">
        <f t="shared" ref="Z413" si="1237">Z412</f>
        <v>0</v>
      </c>
      <c r="AA413" s="368">
        <f t="shared" ref="AA413" si="1238">AA412</f>
        <v>0</v>
      </c>
      <c r="AB413" s="368">
        <f t="shared" ref="AB413" si="1239">AB412</f>
        <v>0</v>
      </c>
      <c r="AC413" s="368">
        <f t="shared" ref="AC413" si="1240">AC412</f>
        <v>0</v>
      </c>
      <c r="AD413" s="368">
        <f t="shared" ref="AD413" si="1241">AD412</f>
        <v>0</v>
      </c>
      <c r="AE413" s="368">
        <f t="shared" ref="AE413" si="1242">AE412</f>
        <v>0</v>
      </c>
      <c r="AF413" s="368">
        <f t="shared" ref="AF413" si="1243">AF412</f>
        <v>0</v>
      </c>
      <c r="AG413" s="368">
        <f t="shared" ref="AG413" si="1244">AG412</f>
        <v>0</v>
      </c>
      <c r="AH413" s="368">
        <f t="shared" ref="AH413" si="1245">AH412</f>
        <v>0</v>
      </c>
      <c r="AI413" s="368">
        <f t="shared" ref="AI413" si="1246">AI412</f>
        <v>0</v>
      </c>
      <c r="AJ413" s="368">
        <f t="shared" ref="AJ413" si="1247">AJ412</f>
        <v>0</v>
      </c>
      <c r="AK413" s="368">
        <f t="shared" ref="AK413" si="1248">AK412</f>
        <v>0</v>
      </c>
      <c r="AL413" s="368">
        <f t="shared" ref="AL413" si="1249">AL412</f>
        <v>0</v>
      </c>
      <c r="AM413" s="275"/>
    </row>
    <row r="414" spans="1:39" hidden="1" outlineLevel="1">
      <c r="B414" s="278"/>
      <c r="C414" s="276"/>
      <c r="D414" s="280"/>
      <c r="E414" s="280"/>
      <c r="F414" s="280"/>
      <c r="G414" s="280"/>
      <c r="H414" s="280"/>
      <c r="I414" s="280"/>
      <c r="J414" s="280"/>
      <c r="K414" s="280"/>
      <c r="L414" s="280"/>
      <c r="M414" s="280"/>
      <c r="N414" s="256"/>
      <c r="O414" s="280"/>
      <c r="P414" s="280"/>
      <c r="Q414" s="280"/>
      <c r="R414" s="280"/>
      <c r="S414" s="280"/>
      <c r="T414" s="280"/>
      <c r="U414" s="280"/>
      <c r="V414" s="280"/>
      <c r="W414" s="280"/>
      <c r="X414" s="280"/>
      <c r="Y414" s="373"/>
      <c r="Z414" s="373"/>
      <c r="AA414" s="373"/>
      <c r="AB414" s="373"/>
      <c r="AC414" s="373"/>
      <c r="AD414" s="373"/>
      <c r="AE414" s="373"/>
      <c r="AF414" s="373"/>
      <c r="AG414" s="373"/>
      <c r="AH414" s="373"/>
      <c r="AI414" s="373"/>
      <c r="AJ414" s="373"/>
      <c r="AK414" s="373"/>
      <c r="AL414" s="373"/>
      <c r="AM414" s="277"/>
    </row>
    <row r="415" spans="1:39" hidden="1" outlineLevel="1">
      <c r="A415" s="467">
        <v>99</v>
      </c>
      <c r="B415" s="278" t="str">
        <f>VLOOKUP(A415,IESO_pgm,2)</f>
        <v>Not used</v>
      </c>
      <c r="C415" s="256" t="s">
        <v>25</v>
      </c>
      <c r="D415" s="260"/>
      <c r="E415" s="260"/>
      <c r="F415" s="260"/>
      <c r="G415" s="260"/>
      <c r="H415" s="260"/>
      <c r="I415" s="260"/>
      <c r="J415" s="260"/>
      <c r="K415" s="260"/>
      <c r="L415" s="260"/>
      <c r="M415" s="260"/>
      <c r="N415" s="260">
        <f>VLOOKUP(A415,IESO_pgm,3)</f>
        <v>0</v>
      </c>
      <c r="O415" s="260"/>
      <c r="P415" s="260"/>
      <c r="Q415" s="260"/>
      <c r="R415" s="260"/>
      <c r="S415" s="260"/>
      <c r="T415" s="260"/>
      <c r="U415" s="260"/>
      <c r="V415" s="260"/>
      <c r="W415" s="260"/>
      <c r="X415" s="260"/>
      <c r="Y415" s="372"/>
      <c r="Z415" s="367"/>
      <c r="AA415" s="367"/>
      <c r="AB415" s="367"/>
      <c r="AC415" s="367"/>
      <c r="AD415" s="367"/>
      <c r="AE415" s="367"/>
      <c r="AF415" s="372"/>
      <c r="AG415" s="372"/>
      <c r="AH415" s="372"/>
      <c r="AI415" s="372"/>
      <c r="AJ415" s="372"/>
      <c r="AK415" s="372"/>
      <c r="AL415" s="372"/>
      <c r="AM415" s="261">
        <f>SUM(Y415:AL415)</f>
        <v>0</v>
      </c>
    </row>
    <row r="416" spans="1:39" hidden="1" outlineLevel="1">
      <c r="B416" s="259" t="s">
        <v>289</v>
      </c>
      <c r="C416" s="256" t="s">
        <v>163</v>
      </c>
      <c r="D416" s="260"/>
      <c r="E416" s="260"/>
      <c r="F416" s="260"/>
      <c r="G416" s="260"/>
      <c r="H416" s="260"/>
      <c r="I416" s="260"/>
      <c r="J416" s="260"/>
      <c r="K416" s="260"/>
      <c r="L416" s="260"/>
      <c r="M416" s="260"/>
      <c r="N416" s="260">
        <f>N415</f>
        <v>0</v>
      </c>
      <c r="O416" s="260"/>
      <c r="P416" s="260"/>
      <c r="Q416" s="260"/>
      <c r="R416" s="260"/>
      <c r="S416" s="260"/>
      <c r="T416" s="260"/>
      <c r="U416" s="260"/>
      <c r="V416" s="260"/>
      <c r="W416" s="260"/>
      <c r="X416" s="260"/>
      <c r="Y416" s="368">
        <f>Y415</f>
        <v>0</v>
      </c>
      <c r="Z416" s="368">
        <f t="shared" ref="Z416" si="1250">Z415</f>
        <v>0</v>
      </c>
      <c r="AA416" s="368">
        <f t="shared" ref="AA416" si="1251">AA415</f>
        <v>0</v>
      </c>
      <c r="AB416" s="368">
        <f t="shared" ref="AB416" si="1252">AB415</f>
        <v>0</v>
      </c>
      <c r="AC416" s="368">
        <f t="shared" ref="AC416" si="1253">AC415</f>
        <v>0</v>
      </c>
      <c r="AD416" s="368">
        <f t="shared" ref="AD416" si="1254">AD415</f>
        <v>0</v>
      </c>
      <c r="AE416" s="368">
        <f t="shared" ref="AE416" si="1255">AE415</f>
        <v>0</v>
      </c>
      <c r="AF416" s="368">
        <f t="shared" ref="AF416" si="1256">AF415</f>
        <v>0</v>
      </c>
      <c r="AG416" s="368">
        <f t="shared" ref="AG416" si="1257">AG415</f>
        <v>0</v>
      </c>
      <c r="AH416" s="368">
        <f t="shared" ref="AH416" si="1258">AH415</f>
        <v>0</v>
      </c>
      <c r="AI416" s="368">
        <f t="shared" ref="AI416" si="1259">AI415</f>
        <v>0</v>
      </c>
      <c r="AJ416" s="368">
        <f t="shared" ref="AJ416" si="1260">AJ415</f>
        <v>0</v>
      </c>
      <c r="AK416" s="368">
        <f t="shared" ref="AK416" si="1261">AK415</f>
        <v>0</v>
      </c>
      <c r="AL416" s="368">
        <f t="shared" ref="AL416" si="1262">AL415</f>
        <v>0</v>
      </c>
      <c r="AM416" s="275"/>
    </row>
    <row r="417" spans="1:40" hidden="1" outlineLevel="1">
      <c r="B417" s="278"/>
      <c r="C417" s="276"/>
      <c r="D417" s="280"/>
      <c r="E417" s="280"/>
      <c r="F417" s="280"/>
      <c r="G417" s="280"/>
      <c r="H417" s="280"/>
      <c r="I417" s="280"/>
      <c r="J417" s="280"/>
      <c r="K417" s="280"/>
      <c r="L417" s="280"/>
      <c r="M417" s="280"/>
      <c r="N417" s="256"/>
      <c r="O417" s="280"/>
      <c r="P417" s="280"/>
      <c r="Q417" s="280"/>
      <c r="R417" s="280"/>
      <c r="S417" s="280"/>
      <c r="T417" s="280"/>
      <c r="U417" s="280"/>
      <c r="V417" s="280"/>
      <c r="W417" s="280"/>
      <c r="X417" s="280"/>
      <c r="Y417" s="373"/>
      <c r="Z417" s="374"/>
      <c r="AA417" s="373"/>
      <c r="AB417" s="373"/>
      <c r="AC417" s="373"/>
      <c r="AD417" s="373"/>
      <c r="AE417" s="373"/>
      <c r="AF417" s="373"/>
      <c r="AG417" s="373"/>
      <c r="AH417" s="373"/>
      <c r="AI417" s="373"/>
      <c r="AJ417" s="373"/>
      <c r="AK417" s="373"/>
      <c r="AL417" s="373"/>
      <c r="AM417" s="277"/>
    </row>
    <row r="418" spans="1:40" hidden="1" outlineLevel="1">
      <c r="A418" s="467">
        <v>99</v>
      </c>
      <c r="B418" s="278" t="str">
        <f>VLOOKUP(A418,IESO_pgm,2)</f>
        <v>Not used</v>
      </c>
      <c r="C418" s="256" t="s">
        <v>25</v>
      </c>
      <c r="D418" s="260"/>
      <c r="E418" s="260"/>
      <c r="F418" s="260"/>
      <c r="G418" s="260"/>
      <c r="H418" s="260"/>
      <c r="I418" s="260"/>
      <c r="J418" s="260"/>
      <c r="K418" s="260"/>
      <c r="L418" s="260"/>
      <c r="M418" s="260"/>
      <c r="N418" s="260">
        <f>VLOOKUP(A418,IESO_pgm,3)</f>
        <v>0</v>
      </c>
      <c r="O418" s="260"/>
      <c r="P418" s="260"/>
      <c r="Q418" s="260"/>
      <c r="R418" s="260"/>
      <c r="S418" s="260"/>
      <c r="T418" s="260"/>
      <c r="U418" s="260"/>
      <c r="V418" s="260"/>
      <c r="W418" s="260"/>
      <c r="X418" s="260"/>
      <c r="Y418" s="383"/>
      <c r="Z418" s="367"/>
      <c r="AA418" s="367"/>
      <c r="AB418" s="367"/>
      <c r="AC418" s="367"/>
      <c r="AD418" s="367"/>
      <c r="AE418" s="367"/>
      <c r="AF418" s="372"/>
      <c r="AG418" s="372"/>
      <c r="AH418" s="372"/>
      <c r="AI418" s="372"/>
      <c r="AJ418" s="372"/>
      <c r="AK418" s="372"/>
      <c r="AL418" s="372"/>
      <c r="AM418" s="261">
        <f>SUM(Y418:AL418)</f>
        <v>0</v>
      </c>
    </row>
    <row r="419" spans="1:40" hidden="1" outlineLevel="1">
      <c r="B419" s="259" t="s">
        <v>289</v>
      </c>
      <c r="C419" s="256" t="s">
        <v>163</v>
      </c>
      <c r="D419" s="260"/>
      <c r="E419" s="260"/>
      <c r="F419" s="260"/>
      <c r="G419" s="260"/>
      <c r="H419" s="260"/>
      <c r="I419" s="260"/>
      <c r="J419" s="260"/>
      <c r="K419" s="260"/>
      <c r="L419" s="260"/>
      <c r="M419" s="260"/>
      <c r="N419" s="260">
        <f>N418</f>
        <v>0</v>
      </c>
      <c r="O419" s="260"/>
      <c r="P419" s="260"/>
      <c r="Q419" s="260"/>
      <c r="R419" s="260"/>
      <c r="S419" s="260"/>
      <c r="T419" s="260"/>
      <c r="U419" s="260"/>
      <c r="V419" s="260"/>
      <c r="W419" s="260"/>
      <c r="X419" s="260"/>
      <c r="Y419" s="368">
        <f>Y418</f>
        <v>0</v>
      </c>
      <c r="Z419" s="368">
        <f t="shared" ref="Z419" si="1263">Z418</f>
        <v>0</v>
      </c>
      <c r="AA419" s="368">
        <f t="shared" ref="AA419" si="1264">AA418</f>
        <v>0</v>
      </c>
      <c r="AB419" s="368">
        <f t="shared" ref="AB419" si="1265">AB418</f>
        <v>0</v>
      </c>
      <c r="AC419" s="368">
        <f t="shared" ref="AC419" si="1266">AC418</f>
        <v>0</v>
      </c>
      <c r="AD419" s="368">
        <f t="shared" ref="AD419" si="1267">AD418</f>
        <v>0</v>
      </c>
      <c r="AE419" s="368">
        <f t="shared" ref="AE419" si="1268">AE418</f>
        <v>0</v>
      </c>
      <c r="AF419" s="368">
        <f t="shared" ref="AF419" si="1269">AF418</f>
        <v>0</v>
      </c>
      <c r="AG419" s="368">
        <f t="shared" ref="AG419" si="1270">AG418</f>
        <v>0</v>
      </c>
      <c r="AH419" s="368">
        <f t="shared" ref="AH419" si="1271">AH418</f>
        <v>0</v>
      </c>
      <c r="AI419" s="368">
        <f t="shared" ref="AI419" si="1272">AI418</f>
        <v>0</v>
      </c>
      <c r="AJ419" s="368">
        <f t="shared" ref="AJ419" si="1273">AJ418</f>
        <v>0</v>
      </c>
      <c r="AK419" s="368">
        <f t="shared" ref="AK419" si="1274">AK418</f>
        <v>0</v>
      </c>
      <c r="AL419" s="368">
        <f t="shared" ref="AL419" si="1275">AL418</f>
        <v>0</v>
      </c>
      <c r="AM419" s="262"/>
    </row>
    <row r="420" spans="1:40" hidden="1" outlineLevel="1">
      <c r="B420" s="259"/>
      <c r="C420" s="256"/>
      <c r="D420" s="256"/>
      <c r="E420" s="256"/>
      <c r="F420" s="256"/>
      <c r="G420" s="256"/>
      <c r="H420" s="256"/>
      <c r="I420" s="256"/>
      <c r="J420" s="256"/>
      <c r="K420" s="256"/>
      <c r="L420" s="256"/>
      <c r="M420" s="256"/>
      <c r="N420" s="256"/>
      <c r="O420" s="256"/>
      <c r="P420" s="256"/>
      <c r="Q420" s="256"/>
      <c r="R420" s="256"/>
      <c r="S420" s="256"/>
      <c r="T420" s="256"/>
      <c r="U420" s="256"/>
      <c r="V420" s="256"/>
      <c r="W420" s="256"/>
      <c r="X420" s="256"/>
      <c r="Y420" s="369"/>
      <c r="Z420" s="378"/>
      <c r="AA420" s="378"/>
      <c r="AB420" s="378"/>
      <c r="AC420" s="378"/>
      <c r="AD420" s="378"/>
      <c r="AE420" s="378"/>
      <c r="AF420" s="378"/>
      <c r="AG420" s="378"/>
      <c r="AH420" s="378"/>
      <c r="AI420" s="378"/>
      <c r="AJ420" s="378"/>
      <c r="AK420" s="378"/>
      <c r="AL420" s="378"/>
      <c r="AM420" s="271"/>
    </row>
    <row r="421" spans="1:40" hidden="1" outlineLevel="1">
      <c r="A421" s="467">
        <v>99</v>
      </c>
      <c r="B421" s="278" t="str">
        <f>VLOOKUP(A421,IESO_pgm,2)</f>
        <v>Not used</v>
      </c>
      <c r="C421" s="256" t="s">
        <v>25</v>
      </c>
      <c r="D421" s="260"/>
      <c r="E421" s="260"/>
      <c r="F421" s="260"/>
      <c r="G421" s="260"/>
      <c r="H421" s="260"/>
      <c r="I421" s="260"/>
      <c r="J421" s="260"/>
      <c r="K421" s="260"/>
      <c r="L421" s="260"/>
      <c r="M421" s="260"/>
      <c r="N421" s="260">
        <f>VLOOKUP(A421,IESO_pgm,3)</f>
        <v>0</v>
      </c>
      <c r="O421" s="260"/>
      <c r="P421" s="260"/>
      <c r="Q421" s="260"/>
      <c r="R421" s="260"/>
      <c r="S421" s="260"/>
      <c r="T421" s="260"/>
      <c r="U421" s="260"/>
      <c r="V421" s="260"/>
      <c r="W421" s="260"/>
      <c r="X421" s="260"/>
      <c r="Y421" s="367"/>
      <c r="Z421" s="367"/>
      <c r="AA421" s="367"/>
      <c r="AB421" s="367"/>
      <c r="AC421" s="367"/>
      <c r="AD421" s="367"/>
      <c r="AE421" s="367"/>
      <c r="AF421" s="372"/>
      <c r="AG421" s="372"/>
      <c r="AH421" s="372"/>
      <c r="AI421" s="372"/>
      <c r="AJ421" s="372"/>
      <c r="AK421" s="372"/>
      <c r="AL421" s="372"/>
      <c r="AM421" s="261">
        <f>SUM(Y421:AL421)</f>
        <v>0</v>
      </c>
    </row>
    <row r="422" spans="1:40" hidden="1" outlineLevel="1">
      <c r="B422" s="259" t="s">
        <v>289</v>
      </c>
      <c r="C422" s="256" t="s">
        <v>163</v>
      </c>
      <c r="D422" s="260"/>
      <c r="E422" s="260"/>
      <c r="F422" s="260"/>
      <c r="G422" s="260"/>
      <c r="H422" s="260"/>
      <c r="I422" s="260"/>
      <c r="J422" s="260"/>
      <c r="K422" s="260"/>
      <c r="L422" s="260"/>
      <c r="M422" s="260"/>
      <c r="N422" s="260">
        <f>N421</f>
        <v>0</v>
      </c>
      <c r="O422" s="260"/>
      <c r="P422" s="260"/>
      <c r="Q422" s="260"/>
      <c r="R422" s="260"/>
      <c r="S422" s="260"/>
      <c r="T422" s="260"/>
      <c r="U422" s="260"/>
      <c r="V422" s="260"/>
      <c r="W422" s="260"/>
      <c r="X422" s="260"/>
      <c r="Y422" s="368">
        <f>Y421</f>
        <v>0</v>
      </c>
      <c r="Z422" s="368">
        <f t="shared" ref="Z422" si="1276">Z421</f>
        <v>0</v>
      </c>
      <c r="AA422" s="368">
        <f t="shared" ref="AA422" si="1277">AA421</f>
        <v>0</v>
      </c>
      <c r="AB422" s="368">
        <f t="shared" ref="AB422" si="1278">AB421</f>
        <v>0</v>
      </c>
      <c r="AC422" s="368">
        <f t="shared" ref="AC422" si="1279">AC421</f>
        <v>0</v>
      </c>
      <c r="AD422" s="368">
        <f t="shared" ref="AD422" si="1280">AD421</f>
        <v>0</v>
      </c>
      <c r="AE422" s="368">
        <f t="shared" ref="AE422" si="1281">AE421</f>
        <v>0</v>
      </c>
      <c r="AF422" s="368">
        <f t="shared" ref="AF422" si="1282">AF421</f>
        <v>0</v>
      </c>
      <c r="AG422" s="368">
        <f t="shared" ref="AG422" si="1283">AG421</f>
        <v>0</v>
      </c>
      <c r="AH422" s="368">
        <f t="shared" ref="AH422" si="1284">AH421</f>
        <v>0</v>
      </c>
      <c r="AI422" s="368">
        <f t="shared" ref="AI422" si="1285">AI421</f>
        <v>0</v>
      </c>
      <c r="AJ422" s="368">
        <f t="shared" ref="AJ422" si="1286">AJ421</f>
        <v>0</v>
      </c>
      <c r="AK422" s="368">
        <f t="shared" ref="AK422" si="1287">AK421</f>
        <v>0</v>
      </c>
      <c r="AL422" s="368">
        <f t="shared" ref="AL422" si="1288">AL421</f>
        <v>0</v>
      </c>
      <c r="AM422" s="262"/>
    </row>
    <row r="423" spans="1:40" hidden="1" outlineLevel="1">
      <c r="B423" s="274"/>
      <c r="C423" s="276"/>
      <c r="D423" s="256"/>
      <c r="E423" s="256"/>
      <c r="F423" s="256"/>
      <c r="G423" s="256"/>
      <c r="H423" s="256"/>
      <c r="I423" s="256"/>
      <c r="J423" s="256"/>
      <c r="K423" s="256"/>
      <c r="L423" s="256"/>
      <c r="M423" s="256"/>
      <c r="N423" s="256"/>
      <c r="O423" s="256"/>
      <c r="P423" s="256"/>
      <c r="Q423" s="256"/>
      <c r="R423" s="256"/>
      <c r="S423" s="256"/>
      <c r="T423" s="256"/>
      <c r="U423" s="256"/>
      <c r="V423" s="256"/>
      <c r="W423" s="256"/>
      <c r="X423" s="256"/>
      <c r="Y423" s="379"/>
      <c r="Z423" s="379"/>
      <c r="AA423" s="369"/>
      <c r="AB423" s="369"/>
      <c r="AC423" s="369"/>
      <c r="AD423" s="369"/>
      <c r="AE423" s="369"/>
      <c r="AF423" s="369"/>
      <c r="AG423" s="369"/>
      <c r="AH423" s="369"/>
      <c r="AI423" s="369"/>
      <c r="AJ423" s="369"/>
      <c r="AK423" s="369"/>
      <c r="AL423" s="369"/>
      <c r="AM423" s="271"/>
    </row>
    <row r="424" spans="1:40" hidden="1" outlineLevel="1">
      <c r="A424" s="467">
        <v>99</v>
      </c>
      <c r="B424" s="278" t="str">
        <f>VLOOKUP(A424,IESO_pgm,2)</f>
        <v>Not used</v>
      </c>
      <c r="C424" s="256" t="s">
        <v>25</v>
      </c>
      <c r="D424" s="260"/>
      <c r="E424" s="260"/>
      <c r="F424" s="260"/>
      <c r="G424" s="260"/>
      <c r="H424" s="260"/>
      <c r="I424" s="260"/>
      <c r="J424" s="260"/>
      <c r="K424" s="260"/>
      <c r="L424" s="260"/>
      <c r="M424" s="260"/>
      <c r="N424" s="260">
        <f>VLOOKUP(A424,IESO_pgm,3)</f>
        <v>0</v>
      </c>
      <c r="O424" s="260"/>
      <c r="P424" s="260"/>
      <c r="Q424" s="260"/>
      <c r="R424" s="260"/>
      <c r="S424" s="260"/>
      <c r="T424" s="260"/>
      <c r="U424" s="260"/>
      <c r="V424" s="260"/>
      <c r="W424" s="260"/>
      <c r="X424" s="260"/>
      <c r="Y424" s="367"/>
      <c r="Z424" s="367"/>
      <c r="AA424" s="367"/>
      <c r="AB424" s="367"/>
      <c r="AC424" s="367"/>
      <c r="AD424" s="367"/>
      <c r="AE424" s="367"/>
      <c r="AF424" s="372"/>
      <c r="AG424" s="372"/>
      <c r="AH424" s="372"/>
      <c r="AI424" s="372"/>
      <c r="AJ424" s="372"/>
      <c r="AK424" s="372"/>
      <c r="AL424" s="372"/>
      <c r="AM424" s="261">
        <f>SUM(Y424:AL424)</f>
        <v>0</v>
      </c>
    </row>
    <row r="425" spans="1:40" hidden="1" outlineLevel="1">
      <c r="B425" s="259" t="s">
        <v>289</v>
      </c>
      <c r="C425" s="256" t="s">
        <v>163</v>
      </c>
      <c r="D425" s="260"/>
      <c r="E425" s="260"/>
      <c r="F425" s="260"/>
      <c r="G425" s="260"/>
      <c r="H425" s="260"/>
      <c r="I425" s="260"/>
      <c r="J425" s="260"/>
      <c r="K425" s="260"/>
      <c r="L425" s="260"/>
      <c r="M425" s="260"/>
      <c r="N425" s="260">
        <f>N424</f>
        <v>0</v>
      </c>
      <c r="O425" s="260"/>
      <c r="P425" s="260"/>
      <c r="Q425" s="260"/>
      <c r="R425" s="260"/>
      <c r="S425" s="260"/>
      <c r="T425" s="260"/>
      <c r="U425" s="260"/>
      <c r="V425" s="260"/>
      <c r="W425" s="260"/>
      <c r="X425" s="260"/>
      <c r="Y425" s="368">
        <f>Y424</f>
        <v>0</v>
      </c>
      <c r="Z425" s="368">
        <f t="shared" ref="Z425" si="1289">Z424</f>
        <v>0</v>
      </c>
      <c r="AA425" s="368">
        <f t="shared" ref="AA425" si="1290">AA424</f>
        <v>0</v>
      </c>
      <c r="AB425" s="368">
        <f t="shared" ref="AB425" si="1291">AB424</f>
        <v>0</v>
      </c>
      <c r="AC425" s="368">
        <f t="shared" ref="AC425" si="1292">AC424</f>
        <v>0</v>
      </c>
      <c r="AD425" s="368">
        <f t="shared" ref="AD425" si="1293">AD424</f>
        <v>0</v>
      </c>
      <c r="AE425" s="368">
        <f t="shared" ref="AE425" si="1294">AE424</f>
        <v>0</v>
      </c>
      <c r="AF425" s="368">
        <f t="shared" ref="AF425" si="1295">AF424</f>
        <v>0</v>
      </c>
      <c r="AG425" s="368">
        <f t="shared" ref="AG425" si="1296">AG424</f>
        <v>0</v>
      </c>
      <c r="AH425" s="368">
        <f t="shared" ref="AH425" si="1297">AH424</f>
        <v>0</v>
      </c>
      <c r="AI425" s="368">
        <f t="shared" ref="AI425" si="1298">AI424</f>
        <v>0</v>
      </c>
      <c r="AJ425" s="368">
        <f t="shared" ref="AJ425" si="1299">AJ424</f>
        <v>0</v>
      </c>
      <c r="AK425" s="368">
        <f t="shared" ref="AK425" si="1300">AK424</f>
        <v>0</v>
      </c>
      <c r="AL425" s="368">
        <f t="shared" ref="AL425" si="1301">AL424</f>
        <v>0</v>
      </c>
      <c r="AM425" s="271"/>
    </row>
    <row r="426" spans="1:40" hidden="1" outlineLevel="1">
      <c r="B426" s="278"/>
      <c r="C426" s="276"/>
      <c r="D426" s="256"/>
      <c r="E426" s="256"/>
      <c r="F426" s="256"/>
      <c r="G426" s="256"/>
      <c r="H426" s="256"/>
      <c r="I426" s="256"/>
      <c r="J426" s="256"/>
      <c r="K426" s="256"/>
      <c r="L426" s="256"/>
      <c r="M426" s="256"/>
      <c r="N426" s="256"/>
      <c r="O426" s="256"/>
      <c r="P426" s="256"/>
      <c r="Q426" s="256"/>
      <c r="R426" s="256"/>
      <c r="S426" s="256"/>
      <c r="T426" s="256"/>
      <c r="U426" s="256"/>
      <c r="V426" s="256"/>
      <c r="W426" s="256"/>
      <c r="X426" s="256"/>
      <c r="Y426" s="369"/>
      <c r="Z426" s="369"/>
      <c r="AA426" s="369"/>
      <c r="AB426" s="369"/>
      <c r="AC426" s="369"/>
      <c r="AD426" s="369"/>
      <c r="AE426" s="369"/>
      <c r="AF426" s="369"/>
      <c r="AG426" s="369"/>
      <c r="AH426" s="369"/>
      <c r="AI426" s="369"/>
      <c r="AJ426" s="369"/>
      <c r="AK426" s="369"/>
      <c r="AL426" s="369"/>
      <c r="AM426" s="271"/>
    </row>
    <row r="427" spans="1:40" hidden="1" outlineLevel="1">
      <c r="A427" s="467">
        <v>99</v>
      </c>
      <c r="B427" s="278" t="str">
        <f>VLOOKUP(A427,IESO_pgm,2)</f>
        <v>Not used</v>
      </c>
      <c r="C427" s="256" t="s">
        <v>25</v>
      </c>
      <c r="D427" s="260"/>
      <c r="E427" s="260"/>
      <c r="F427" s="260"/>
      <c r="G427" s="260"/>
      <c r="H427" s="260"/>
      <c r="I427" s="260"/>
      <c r="J427" s="260"/>
      <c r="K427" s="260"/>
      <c r="L427" s="260"/>
      <c r="M427" s="260"/>
      <c r="N427" s="260">
        <f>VLOOKUP(A427,IESO_pgm,3)</f>
        <v>0</v>
      </c>
      <c r="O427" s="260"/>
      <c r="P427" s="260"/>
      <c r="Q427" s="260"/>
      <c r="R427" s="260"/>
      <c r="S427" s="260"/>
      <c r="T427" s="260"/>
      <c r="U427" s="260"/>
      <c r="V427" s="260"/>
      <c r="W427" s="260"/>
      <c r="X427" s="260"/>
      <c r="Y427" s="367"/>
      <c r="Z427" s="367"/>
      <c r="AA427" s="367"/>
      <c r="AB427" s="367"/>
      <c r="AC427" s="367"/>
      <c r="AD427" s="367"/>
      <c r="AE427" s="367"/>
      <c r="AF427" s="367"/>
      <c r="AG427" s="367"/>
      <c r="AH427" s="367"/>
      <c r="AI427" s="367"/>
      <c r="AJ427" s="367"/>
      <c r="AK427" s="367"/>
      <c r="AL427" s="367"/>
      <c r="AM427" s="261">
        <f>SUM(Y427:AL427)</f>
        <v>0</v>
      </c>
    </row>
    <row r="428" spans="1:40" hidden="1" outlineLevel="1">
      <c r="B428" s="259" t="s">
        <v>289</v>
      </c>
      <c r="C428" s="256" t="s">
        <v>163</v>
      </c>
      <c r="D428" s="260"/>
      <c r="E428" s="260"/>
      <c r="F428" s="260"/>
      <c r="G428" s="260"/>
      <c r="H428" s="260"/>
      <c r="I428" s="260"/>
      <c r="J428" s="260"/>
      <c r="K428" s="260"/>
      <c r="L428" s="260"/>
      <c r="M428" s="260"/>
      <c r="N428" s="260">
        <f>N427</f>
        <v>0</v>
      </c>
      <c r="O428" s="260"/>
      <c r="P428" s="260"/>
      <c r="Q428" s="260"/>
      <c r="R428" s="260"/>
      <c r="S428" s="260"/>
      <c r="T428" s="260"/>
      <c r="U428" s="260"/>
      <c r="V428" s="260"/>
      <c r="W428" s="260"/>
      <c r="X428" s="260"/>
      <c r="Y428" s="368">
        <f>Y427</f>
        <v>0</v>
      </c>
      <c r="Z428" s="368">
        <f t="shared" ref="Z428" si="1302">Z427</f>
        <v>0</v>
      </c>
      <c r="AA428" s="368">
        <f t="shared" ref="AA428" si="1303">AA427</f>
        <v>0</v>
      </c>
      <c r="AB428" s="368">
        <f t="shared" ref="AB428" si="1304">AB427</f>
        <v>0</v>
      </c>
      <c r="AC428" s="368">
        <f t="shared" ref="AC428" si="1305">AC427</f>
        <v>0</v>
      </c>
      <c r="AD428" s="368">
        <f t="shared" ref="AD428" si="1306">AD427</f>
        <v>0</v>
      </c>
      <c r="AE428" s="368">
        <f t="shared" ref="AE428" si="1307">AE427</f>
        <v>0</v>
      </c>
      <c r="AF428" s="368">
        <f t="shared" ref="AF428" si="1308">AF427</f>
        <v>0</v>
      </c>
      <c r="AG428" s="368">
        <f t="shared" ref="AG428" si="1309">AG427</f>
        <v>0</v>
      </c>
      <c r="AH428" s="368">
        <f t="shared" ref="AH428" si="1310">AH427</f>
        <v>0</v>
      </c>
      <c r="AI428" s="368">
        <f t="shared" ref="AI428" si="1311">AI427</f>
        <v>0</v>
      </c>
      <c r="AJ428" s="368">
        <f t="shared" ref="AJ428" si="1312">AJ427</f>
        <v>0</v>
      </c>
      <c r="AK428" s="368">
        <f t="shared" ref="AK428" si="1313">AK427</f>
        <v>0</v>
      </c>
      <c r="AL428" s="368">
        <f t="shared" ref="AL428" si="1314">AL427</f>
        <v>0</v>
      </c>
      <c r="AM428" s="262"/>
    </row>
    <row r="429" spans="1:40" hidden="1" outlineLevel="1">
      <c r="B429" s="278"/>
      <c r="C429" s="276"/>
      <c r="D429" s="280"/>
      <c r="E429" s="280"/>
      <c r="F429" s="280"/>
      <c r="G429" s="280"/>
      <c r="H429" s="280"/>
      <c r="I429" s="280"/>
      <c r="J429" s="280"/>
      <c r="K429" s="280"/>
      <c r="L429" s="280"/>
      <c r="M429" s="280"/>
      <c r="N429" s="256"/>
      <c r="O429" s="256"/>
      <c r="P429" s="256"/>
      <c r="Q429" s="256"/>
      <c r="R429" s="256"/>
      <c r="S429" s="256"/>
      <c r="T429" s="256"/>
      <c r="U429" s="256"/>
      <c r="V429" s="256"/>
      <c r="W429" s="256"/>
      <c r="X429" s="256"/>
      <c r="Y429" s="369"/>
      <c r="Z429" s="369"/>
      <c r="AA429" s="369"/>
      <c r="AB429" s="369"/>
      <c r="AC429" s="369"/>
      <c r="AD429" s="369"/>
      <c r="AE429" s="369"/>
      <c r="AF429" s="369"/>
      <c r="AG429" s="369"/>
      <c r="AH429" s="369"/>
      <c r="AI429" s="369"/>
      <c r="AJ429" s="369"/>
      <c r="AK429" s="369"/>
      <c r="AL429" s="369"/>
      <c r="AM429" s="266"/>
      <c r="AN429" s="552"/>
    </row>
    <row r="430" spans="1:40" hidden="1" outlineLevel="1">
      <c r="A430" s="467">
        <v>99</v>
      </c>
      <c r="B430" s="278" t="str">
        <f>VLOOKUP(A430,IESO_pgm,2)</f>
        <v>Not used</v>
      </c>
      <c r="C430" s="256" t="s">
        <v>25</v>
      </c>
      <c r="D430" s="260"/>
      <c r="E430" s="260"/>
      <c r="F430" s="260"/>
      <c r="G430" s="260"/>
      <c r="H430" s="260"/>
      <c r="I430" s="260"/>
      <c r="J430" s="260"/>
      <c r="K430" s="260"/>
      <c r="L430" s="260"/>
      <c r="M430" s="260"/>
      <c r="N430" s="260">
        <f>VLOOKUP(A430,IESO_pgm,3)</f>
        <v>0</v>
      </c>
      <c r="O430" s="260"/>
      <c r="P430" s="260"/>
      <c r="Q430" s="260"/>
      <c r="R430" s="260"/>
      <c r="S430" s="260"/>
      <c r="T430" s="260"/>
      <c r="U430" s="260"/>
      <c r="V430" s="260"/>
      <c r="W430" s="260"/>
      <c r="X430" s="260"/>
      <c r="Y430" s="367"/>
      <c r="Z430" s="367"/>
      <c r="AA430" s="367"/>
      <c r="AB430" s="367"/>
      <c r="AC430" s="367"/>
      <c r="AD430" s="367"/>
      <c r="AE430" s="367"/>
      <c r="AF430" s="367"/>
      <c r="AG430" s="367"/>
      <c r="AH430" s="367"/>
      <c r="AI430" s="367"/>
      <c r="AJ430" s="367"/>
      <c r="AK430" s="367"/>
      <c r="AL430" s="367"/>
      <c r="AM430" s="261">
        <f>SUM(Y430:AL430)</f>
        <v>0</v>
      </c>
    </row>
    <row r="431" spans="1:40" hidden="1" outlineLevel="1">
      <c r="B431" s="259" t="s">
        <v>289</v>
      </c>
      <c r="C431" s="256" t="s">
        <v>163</v>
      </c>
      <c r="D431" s="260"/>
      <c r="E431" s="260"/>
      <c r="F431" s="260"/>
      <c r="G431" s="260"/>
      <c r="H431" s="260"/>
      <c r="I431" s="260"/>
      <c r="J431" s="260"/>
      <c r="K431" s="260"/>
      <c r="L431" s="260"/>
      <c r="M431" s="260"/>
      <c r="N431" s="260">
        <f>N430</f>
        <v>0</v>
      </c>
      <c r="O431" s="260"/>
      <c r="P431" s="260"/>
      <c r="Q431" s="260"/>
      <c r="R431" s="260"/>
      <c r="S431" s="260"/>
      <c r="T431" s="260"/>
      <c r="U431" s="260"/>
      <c r="V431" s="260"/>
      <c r="W431" s="260"/>
      <c r="X431" s="260"/>
      <c r="Y431" s="368">
        <f>Y430</f>
        <v>0</v>
      </c>
      <c r="Z431" s="368">
        <f t="shared" ref="Z431:AL431" si="1315">Z430</f>
        <v>0</v>
      </c>
      <c r="AA431" s="368">
        <f t="shared" si="1315"/>
        <v>0</v>
      </c>
      <c r="AB431" s="368">
        <f t="shared" si="1315"/>
        <v>0</v>
      </c>
      <c r="AC431" s="368">
        <f t="shared" si="1315"/>
        <v>0</v>
      </c>
      <c r="AD431" s="368">
        <f t="shared" si="1315"/>
        <v>0</v>
      </c>
      <c r="AE431" s="368">
        <f t="shared" si="1315"/>
        <v>0</v>
      </c>
      <c r="AF431" s="368">
        <f t="shared" si="1315"/>
        <v>0</v>
      </c>
      <c r="AG431" s="368">
        <f t="shared" si="1315"/>
        <v>0</v>
      </c>
      <c r="AH431" s="368">
        <f t="shared" si="1315"/>
        <v>0</v>
      </c>
      <c r="AI431" s="368">
        <f t="shared" si="1315"/>
        <v>0</v>
      </c>
      <c r="AJ431" s="368">
        <f t="shared" si="1315"/>
        <v>0</v>
      </c>
      <c r="AK431" s="368">
        <f t="shared" si="1315"/>
        <v>0</v>
      </c>
      <c r="AL431" s="368">
        <f t="shared" si="1315"/>
        <v>0</v>
      </c>
      <c r="AM431" s="262"/>
    </row>
    <row r="432" spans="1:40" hidden="1" outlineLevel="1">
      <c r="B432" s="278"/>
      <c r="C432" s="276"/>
      <c r="D432" s="280"/>
      <c r="E432" s="280"/>
      <c r="F432" s="280"/>
      <c r="G432" s="280"/>
      <c r="H432" s="280"/>
      <c r="I432" s="280"/>
      <c r="J432" s="280"/>
      <c r="K432" s="280"/>
      <c r="L432" s="280"/>
      <c r="M432" s="280"/>
      <c r="N432" s="256"/>
      <c r="O432" s="256"/>
      <c r="P432" s="256"/>
      <c r="Q432" s="256"/>
      <c r="R432" s="256"/>
      <c r="S432" s="256"/>
      <c r="T432" s="256"/>
      <c r="U432" s="256"/>
      <c r="V432" s="256"/>
      <c r="W432" s="256"/>
      <c r="X432" s="256"/>
      <c r="Y432" s="369"/>
      <c r="Z432" s="369"/>
      <c r="AA432" s="369"/>
      <c r="AB432" s="369"/>
      <c r="AC432" s="369"/>
      <c r="AD432" s="369"/>
      <c r="AE432" s="369"/>
      <c r="AF432" s="369"/>
      <c r="AG432" s="369"/>
      <c r="AH432" s="369"/>
      <c r="AI432" s="369"/>
      <c r="AJ432" s="369"/>
      <c r="AK432" s="369"/>
      <c r="AL432" s="369"/>
      <c r="AM432" s="271"/>
    </row>
    <row r="433" spans="1:39" s="248" customFormat="1" hidden="1" outlineLevel="1">
      <c r="A433" s="467">
        <v>99</v>
      </c>
      <c r="B433" s="278" t="str">
        <f>VLOOKUP(A433,IESO_pgm,2)</f>
        <v>Not used</v>
      </c>
      <c r="C433" s="256" t="s">
        <v>25</v>
      </c>
      <c r="D433" s="260"/>
      <c r="E433" s="260"/>
      <c r="F433" s="260"/>
      <c r="G433" s="260"/>
      <c r="H433" s="260"/>
      <c r="I433" s="260"/>
      <c r="J433" s="260"/>
      <c r="K433" s="260"/>
      <c r="L433" s="260"/>
      <c r="M433" s="260"/>
      <c r="N433" s="260">
        <f>VLOOKUP(A433,IESO_pgm,3)</f>
        <v>0</v>
      </c>
      <c r="O433" s="260"/>
      <c r="P433" s="260"/>
      <c r="Q433" s="260"/>
      <c r="R433" s="260"/>
      <c r="S433" s="260"/>
      <c r="T433" s="260"/>
      <c r="U433" s="260"/>
      <c r="V433" s="260"/>
      <c r="W433" s="260"/>
      <c r="X433" s="260"/>
      <c r="Y433" s="367"/>
      <c r="Z433" s="367"/>
      <c r="AA433" s="367"/>
      <c r="AB433" s="367"/>
      <c r="AC433" s="367"/>
      <c r="AD433" s="367"/>
      <c r="AE433" s="367"/>
      <c r="AF433" s="367"/>
      <c r="AG433" s="367"/>
      <c r="AH433" s="367"/>
      <c r="AI433" s="367"/>
      <c r="AJ433" s="367"/>
      <c r="AK433" s="367"/>
      <c r="AL433" s="367"/>
      <c r="AM433" s="261">
        <f>SUM(Y433:AL433)</f>
        <v>0</v>
      </c>
    </row>
    <row r="434" spans="1:39" s="248" customFormat="1" hidden="1" outlineLevel="1">
      <c r="A434" s="467"/>
      <c r="B434" s="259" t="s">
        <v>289</v>
      </c>
      <c r="C434" s="256" t="s">
        <v>163</v>
      </c>
      <c r="D434" s="260"/>
      <c r="E434" s="260"/>
      <c r="F434" s="260"/>
      <c r="G434" s="260"/>
      <c r="H434" s="260"/>
      <c r="I434" s="260"/>
      <c r="J434" s="260"/>
      <c r="K434" s="260"/>
      <c r="L434" s="260"/>
      <c r="M434" s="260"/>
      <c r="N434" s="260">
        <f>N433</f>
        <v>0</v>
      </c>
      <c r="O434" s="260"/>
      <c r="P434" s="260"/>
      <c r="Q434" s="260"/>
      <c r="R434" s="260"/>
      <c r="S434" s="260"/>
      <c r="T434" s="260"/>
      <c r="U434" s="260"/>
      <c r="V434" s="260"/>
      <c r="W434" s="260"/>
      <c r="X434" s="260"/>
      <c r="Y434" s="368">
        <f>Y433</f>
        <v>0</v>
      </c>
      <c r="Z434" s="368">
        <f t="shared" ref="Z434:AL434" si="1316">Z433</f>
        <v>0</v>
      </c>
      <c r="AA434" s="368">
        <f t="shared" si="1316"/>
        <v>0</v>
      </c>
      <c r="AB434" s="368">
        <f t="shared" si="1316"/>
        <v>0</v>
      </c>
      <c r="AC434" s="368">
        <f t="shared" si="1316"/>
        <v>0</v>
      </c>
      <c r="AD434" s="368">
        <f t="shared" si="1316"/>
        <v>0</v>
      </c>
      <c r="AE434" s="368">
        <f t="shared" si="1316"/>
        <v>0</v>
      </c>
      <c r="AF434" s="368">
        <f t="shared" si="1316"/>
        <v>0</v>
      </c>
      <c r="AG434" s="368">
        <f t="shared" si="1316"/>
        <v>0</v>
      </c>
      <c r="AH434" s="368">
        <f t="shared" si="1316"/>
        <v>0</v>
      </c>
      <c r="AI434" s="368">
        <f t="shared" si="1316"/>
        <v>0</v>
      </c>
      <c r="AJ434" s="368">
        <f t="shared" si="1316"/>
        <v>0</v>
      </c>
      <c r="AK434" s="368">
        <f t="shared" si="1316"/>
        <v>0</v>
      </c>
      <c r="AL434" s="368">
        <f t="shared" si="1316"/>
        <v>0</v>
      </c>
      <c r="AM434" s="262"/>
    </row>
    <row r="435" spans="1:39" s="248" customFormat="1" hidden="1" outlineLevel="1">
      <c r="A435" s="467"/>
      <c r="B435" s="288"/>
      <c r="C435" s="256"/>
      <c r="D435" s="256"/>
      <c r="E435" s="256"/>
      <c r="F435" s="256"/>
      <c r="G435" s="256"/>
      <c r="H435" s="256"/>
      <c r="I435" s="256"/>
      <c r="J435" s="256"/>
      <c r="K435" s="256"/>
      <c r="L435" s="256"/>
      <c r="M435" s="256"/>
      <c r="N435" s="256"/>
      <c r="O435" s="256"/>
      <c r="P435" s="256"/>
      <c r="Q435" s="256"/>
      <c r="R435" s="256"/>
      <c r="S435" s="256"/>
      <c r="T435" s="256"/>
      <c r="U435" s="256"/>
      <c r="V435" s="256"/>
      <c r="W435" s="256"/>
      <c r="X435" s="256"/>
      <c r="Y435" s="369"/>
      <c r="Z435" s="369"/>
      <c r="AA435" s="369"/>
      <c r="AB435" s="369"/>
      <c r="AC435" s="369"/>
      <c r="AD435" s="369"/>
      <c r="AE435" s="373"/>
      <c r="AF435" s="373"/>
      <c r="AG435" s="373"/>
      <c r="AH435" s="373"/>
      <c r="AI435" s="373"/>
      <c r="AJ435" s="373"/>
      <c r="AK435" s="373"/>
      <c r="AL435" s="373"/>
      <c r="AM435" s="277"/>
    </row>
    <row r="436" spans="1:39" hidden="1" outlineLevel="1">
      <c r="A436" s="467">
        <v>99</v>
      </c>
      <c r="B436" s="278" t="str">
        <f>VLOOKUP(A436,IESO_pgm,2)</f>
        <v>Not used</v>
      </c>
      <c r="C436" s="256" t="s">
        <v>25</v>
      </c>
      <c r="D436" s="260"/>
      <c r="E436" s="260"/>
      <c r="F436" s="260"/>
      <c r="G436" s="260"/>
      <c r="H436" s="260"/>
      <c r="I436" s="260"/>
      <c r="J436" s="260"/>
      <c r="K436" s="260"/>
      <c r="L436" s="260"/>
      <c r="M436" s="260"/>
      <c r="N436" s="260">
        <f>VLOOKUP(A436,IESO_pgm,3)</f>
        <v>0</v>
      </c>
      <c r="O436" s="260"/>
      <c r="P436" s="260"/>
      <c r="Q436" s="260"/>
      <c r="R436" s="260"/>
      <c r="S436" s="260"/>
      <c r="T436" s="260"/>
      <c r="U436" s="260"/>
      <c r="V436" s="260"/>
      <c r="W436" s="260"/>
      <c r="X436" s="260"/>
      <c r="Y436" s="383"/>
      <c r="Z436" s="367"/>
      <c r="AA436" s="367"/>
      <c r="AB436" s="367"/>
      <c r="AC436" s="367"/>
      <c r="AD436" s="367"/>
      <c r="AE436" s="367"/>
      <c r="AF436" s="372"/>
      <c r="AG436" s="372"/>
      <c r="AH436" s="372"/>
      <c r="AI436" s="372"/>
      <c r="AJ436" s="372"/>
      <c r="AK436" s="372"/>
      <c r="AL436" s="372"/>
      <c r="AM436" s="261">
        <f>SUM(Y436:AL436)</f>
        <v>0</v>
      </c>
    </row>
    <row r="437" spans="1:39" hidden="1" outlineLevel="1">
      <c r="B437" s="259" t="s">
        <v>289</v>
      </c>
      <c r="C437" s="256" t="s">
        <v>163</v>
      </c>
      <c r="D437" s="260"/>
      <c r="E437" s="260"/>
      <c r="F437" s="260"/>
      <c r="G437" s="260"/>
      <c r="H437" s="260"/>
      <c r="I437" s="260"/>
      <c r="J437" s="260"/>
      <c r="K437" s="260"/>
      <c r="L437" s="260"/>
      <c r="M437" s="260"/>
      <c r="N437" s="260">
        <f>N436</f>
        <v>0</v>
      </c>
      <c r="O437" s="260"/>
      <c r="P437" s="260"/>
      <c r="Q437" s="260"/>
      <c r="R437" s="260"/>
      <c r="S437" s="260"/>
      <c r="T437" s="260"/>
      <c r="U437" s="260"/>
      <c r="V437" s="260"/>
      <c r="W437" s="260"/>
      <c r="X437" s="260"/>
      <c r="Y437" s="368">
        <f>Y436</f>
        <v>0</v>
      </c>
      <c r="Z437" s="368">
        <f t="shared" ref="Z437:AL437" si="1317">Z436</f>
        <v>0</v>
      </c>
      <c r="AA437" s="368">
        <f t="shared" si="1317"/>
        <v>0</v>
      </c>
      <c r="AB437" s="368">
        <f t="shared" si="1317"/>
        <v>0</v>
      </c>
      <c r="AC437" s="368">
        <f t="shared" si="1317"/>
        <v>0</v>
      </c>
      <c r="AD437" s="368">
        <f t="shared" si="1317"/>
        <v>0</v>
      </c>
      <c r="AE437" s="368">
        <f t="shared" si="1317"/>
        <v>0</v>
      </c>
      <c r="AF437" s="368">
        <f t="shared" si="1317"/>
        <v>0</v>
      </c>
      <c r="AG437" s="368">
        <f t="shared" si="1317"/>
        <v>0</v>
      </c>
      <c r="AH437" s="368">
        <f t="shared" si="1317"/>
        <v>0</v>
      </c>
      <c r="AI437" s="368">
        <f t="shared" si="1317"/>
        <v>0</v>
      </c>
      <c r="AJ437" s="368">
        <f t="shared" si="1317"/>
        <v>0</v>
      </c>
      <c r="AK437" s="368">
        <f t="shared" si="1317"/>
        <v>0</v>
      </c>
      <c r="AL437" s="368">
        <f t="shared" si="1317"/>
        <v>0</v>
      </c>
      <c r="AM437" s="271"/>
    </row>
    <row r="438" spans="1:39" hidden="1" outlineLevel="1">
      <c r="B438" s="259"/>
      <c r="C438" s="256"/>
      <c r="D438" s="256"/>
      <c r="E438" s="256"/>
      <c r="F438" s="256"/>
      <c r="G438" s="256"/>
      <c r="H438" s="256"/>
      <c r="I438" s="256"/>
      <c r="J438" s="256"/>
      <c r="K438" s="256"/>
      <c r="L438" s="256"/>
      <c r="M438" s="256"/>
      <c r="N438" s="256"/>
      <c r="O438" s="256"/>
      <c r="P438" s="256"/>
      <c r="Q438" s="256"/>
      <c r="R438" s="256"/>
      <c r="S438" s="256"/>
      <c r="T438" s="256"/>
      <c r="U438" s="256"/>
      <c r="V438" s="256"/>
      <c r="W438" s="256"/>
      <c r="X438" s="256"/>
      <c r="Y438" s="379"/>
      <c r="Z438" s="382"/>
      <c r="AA438" s="382"/>
      <c r="AB438" s="382"/>
      <c r="AC438" s="382"/>
      <c r="AD438" s="382"/>
      <c r="AE438" s="382"/>
      <c r="AF438" s="382"/>
      <c r="AG438" s="382"/>
      <c r="AH438" s="382"/>
      <c r="AI438" s="382"/>
      <c r="AJ438" s="382"/>
      <c r="AK438" s="382"/>
      <c r="AL438" s="382"/>
      <c r="AM438" s="271"/>
    </row>
    <row r="439" spans="1:39" hidden="1" outlineLevel="1">
      <c r="A439" s="467">
        <v>99</v>
      </c>
      <c r="B439" s="278" t="str">
        <f>VLOOKUP(A439,IESO_pgm,2)</f>
        <v>Not used</v>
      </c>
      <c r="C439" s="256" t="s">
        <v>25</v>
      </c>
      <c r="D439" s="260"/>
      <c r="E439" s="260"/>
      <c r="F439" s="260"/>
      <c r="G439" s="260"/>
      <c r="H439" s="260"/>
      <c r="I439" s="260"/>
      <c r="J439" s="260"/>
      <c r="K439" s="260"/>
      <c r="L439" s="260"/>
      <c r="M439" s="260"/>
      <c r="N439" s="260">
        <f>VLOOKUP(A439,IESO_pgm,3)</f>
        <v>0</v>
      </c>
      <c r="O439" s="260"/>
      <c r="P439" s="260"/>
      <c r="Q439" s="260"/>
      <c r="R439" s="260"/>
      <c r="S439" s="260"/>
      <c r="T439" s="260"/>
      <c r="U439" s="260"/>
      <c r="V439" s="260"/>
      <c r="W439" s="260"/>
      <c r="X439" s="260"/>
      <c r="Y439" s="383"/>
      <c r="Z439" s="367"/>
      <c r="AA439" s="367"/>
      <c r="AB439" s="367"/>
      <c r="AC439" s="367"/>
      <c r="AD439" s="367"/>
      <c r="AE439" s="367"/>
      <c r="AF439" s="372"/>
      <c r="AG439" s="372"/>
      <c r="AH439" s="372"/>
      <c r="AI439" s="372"/>
      <c r="AJ439" s="372"/>
      <c r="AK439" s="372"/>
      <c r="AL439" s="372"/>
      <c r="AM439" s="261">
        <f>SUM(Y439:AL439)</f>
        <v>0</v>
      </c>
    </row>
    <row r="440" spans="1:39" hidden="1" outlineLevel="1">
      <c r="B440" s="259" t="s">
        <v>289</v>
      </c>
      <c r="C440" s="256" t="s">
        <v>163</v>
      </c>
      <c r="D440" s="260"/>
      <c r="E440" s="260"/>
      <c r="F440" s="260"/>
      <c r="G440" s="260"/>
      <c r="H440" s="260"/>
      <c r="I440" s="260"/>
      <c r="J440" s="260"/>
      <c r="K440" s="260"/>
      <c r="L440" s="260"/>
      <c r="M440" s="260"/>
      <c r="N440" s="260">
        <f>N439</f>
        <v>0</v>
      </c>
      <c r="O440" s="260"/>
      <c r="P440" s="260"/>
      <c r="Q440" s="260"/>
      <c r="R440" s="260"/>
      <c r="S440" s="260"/>
      <c r="T440" s="260"/>
      <c r="U440" s="260"/>
      <c r="V440" s="260"/>
      <c r="W440" s="260"/>
      <c r="X440" s="260"/>
      <c r="Y440" s="368">
        <f>Y439</f>
        <v>0</v>
      </c>
      <c r="Z440" s="368">
        <f t="shared" ref="Z440:AL440" si="1318">Z439</f>
        <v>0</v>
      </c>
      <c r="AA440" s="368">
        <f t="shared" si="1318"/>
        <v>0</v>
      </c>
      <c r="AB440" s="368">
        <f t="shared" si="1318"/>
        <v>0</v>
      </c>
      <c r="AC440" s="368">
        <f t="shared" si="1318"/>
        <v>0</v>
      </c>
      <c r="AD440" s="368">
        <f t="shared" si="1318"/>
        <v>0</v>
      </c>
      <c r="AE440" s="368">
        <f t="shared" si="1318"/>
        <v>0</v>
      </c>
      <c r="AF440" s="368">
        <f t="shared" si="1318"/>
        <v>0</v>
      </c>
      <c r="AG440" s="368">
        <f t="shared" si="1318"/>
        <v>0</v>
      </c>
      <c r="AH440" s="368">
        <f t="shared" si="1318"/>
        <v>0</v>
      </c>
      <c r="AI440" s="368">
        <f t="shared" si="1318"/>
        <v>0</v>
      </c>
      <c r="AJ440" s="368">
        <f t="shared" si="1318"/>
        <v>0</v>
      </c>
      <c r="AK440" s="368">
        <f t="shared" si="1318"/>
        <v>0</v>
      </c>
      <c r="AL440" s="368">
        <f t="shared" si="1318"/>
        <v>0</v>
      </c>
      <c r="AM440" s="271"/>
    </row>
    <row r="441" spans="1:39" hidden="1" outlineLevel="1">
      <c r="B441" s="274"/>
      <c r="C441" s="27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380"/>
      <c r="Z441" s="381"/>
      <c r="AA441" s="381"/>
      <c r="AB441" s="381"/>
      <c r="AC441" s="381"/>
      <c r="AD441" s="381"/>
      <c r="AE441" s="381"/>
      <c r="AF441" s="381"/>
      <c r="AG441" s="381"/>
      <c r="AH441" s="381"/>
      <c r="AI441" s="381"/>
      <c r="AJ441" s="381"/>
      <c r="AK441" s="381"/>
      <c r="AL441" s="381"/>
      <c r="AM441" s="262"/>
    </row>
    <row r="442" spans="1:39" hidden="1" outlineLevel="1">
      <c r="A442" s="467">
        <v>99</v>
      </c>
      <c r="B442" s="278" t="str">
        <f>VLOOKUP(A442,IESO_pgm,2)</f>
        <v>Not used</v>
      </c>
      <c r="C442" s="256" t="s">
        <v>25</v>
      </c>
      <c r="D442" s="260"/>
      <c r="E442" s="260"/>
      <c r="F442" s="260"/>
      <c r="G442" s="260"/>
      <c r="H442" s="260"/>
      <c r="I442" s="260"/>
      <c r="J442" s="260"/>
      <c r="K442" s="260"/>
      <c r="L442" s="260"/>
      <c r="M442" s="260"/>
      <c r="N442" s="260">
        <f>VLOOKUP(A442,IESO_pgm,3)</f>
        <v>0</v>
      </c>
      <c r="O442" s="260"/>
      <c r="P442" s="260"/>
      <c r="Q442" s="260"/>
      <c r="R442" s="260"/>
      <c r="S442" s="260"/>
      <c r="T442" s="260"/>
      <c r="U442" s="260"/>
      <c r="V442" s="260"/>
      <c r="W442" s="260"/>
      <c r="X442" s="260"/>
      <c r="Y442" s="383"/>
      <c r="Z442" s="367"/>
      <c r="AA442" s="367"/>
      <c r="AB442" s="367"/>
      <c r="AC442" s="367"/>
      <c r="AD442" s="367"/>
      <c r="AE442" s="367"/>
      <c r="AF442" s="372"/>
      <c r="AG442" s="372"/>
      <c r="AH442" s="372"/>
      <c r="AI442" s="372"/>
      <c r="AJ442" s="372"/>
      <c r="AK442" s="372"/>
      <c r="AL442" s="372"/>
      <c r="AM442" s="261">
        <f>SUM(Y442:AL442)</f>
        <v>0</v>
      </c>
    </row>
    <row r="443" spans="1:39" hidden="1" outlineLevel="1">
      <c r="B443" s="259" t="s">
        <v>289</v>
      </c>
      <c r="C443" s="256" t="s">
        <v>163</v>
      </c>
      <c r="D443" s="260"/>
      <c r="E443" s="260"/>
      <c r="F443" s="260"/>
      <c r="G443" s="260"/>
      <c r="H443" s="260"/>
      <c r="I443" s="260"/>
      <c r="J443" s="260"/>
      <c r="K443" s="260"/>
      <c r="L443" s="260"/>
      <c r="M443" s="260"/>
      <c r="N443" s="260">
        <f>N442</f>
        <v>0</v>
      </c>
      <c r="O443" s="260"/>
      <c r="P443" s="260"/>
      <c r="Q443" s="260"/>
      <c r="R443" s="260"/>
      <c r="S443" s="260"/>
      <c r="T443" s="260"/>
      <c r="U443" s="260"/>
      <c r="V443" s="260"/>
      <c r="W443" s="260"/>
      <c r="X443" s="260"/>
      <c r="Y443" s="368">
        <f>Y442</f>
        <v>0</v>
      </c>
      <c r="Z443" s="368">
        <f t="shared" ref="Z443:AL443" si="1319">Z442</f>
        <v>0</v>
      </c>
      <c r="AA443" s="368">
        <f t="shared" si="1319"/>
        <v>0</v>
      </c>
      <c r="AB443" s="368">
        <f t="shared" si="1319"/>
        <v>0</v>
      </c>
      <c r="AC443" s="368">
        <f t="shared" si="1319"/>
        <v>0</v>
      </c>
      <c r="AD443" s="368">
        <f t="shared" si="1319"/>
        <v>0</v>
      </c>
      <c r="AE443" s="368">
        <f t="shared" si="1319"/>
        <v>0</v>
      </c>
      <c r="AF443" s="368">
        <f t="shared" si="1319"/>
        <v>0</v>
      </c>
      <c r="AG443" s="368">
        <f t="shared" si="1319"/>
        <v>0</v>
      </c>
      <c r="AH443" s="368">
        <f t="shared" si="1319"/>
        <v>0</v>
      </c>
      <c r="AI443" s="368">
        <f t="shared" si="1319"/>
        <v>0</v>
      </c>
      <c r="AJ443" s="368">
        <f t="shared" si="1319"/>
        <v>0</v>
      </c>
      <c r="AK443" s="368">
        <f t="shared" si="1319"/>
        <v>0</v>
      </c>
      <c r="AL443" s="368">
        <f t="shared" si="1319"/>
        <v>0</v>
      </c>
      <c r="AM443" s="262"/>
    </row>
    <row r="444" spans="1:39" hidden="1" outlineLevel="1">
      <c r="B444" s="278"/>
      <c r="C444" s="276"/>
      <c r="D444" s="256"/>
      <c r="E444" s="256"/>
      <c r="F444" s="256"/>
      <c r="G444" s="256"/>
      <c r="H444" s="256"/>
      <c r="I444" s="256"/>
      <c r="J444" s="256"/>
      <c r="K444" s="256"/>
      <c r="L444" s="256"/>
      <c r="M444" s="256"/>
      <c r="N444" s="256"/>
      <c r="O444" s="256"/>
      <c r="P444" s="256"/>
      <c r="Q444" s="256"/>
      <c r="R444" s="256"/>
      <c r="S444" s="256"/>
      <c r="T444" s="256"/>
      <c r="U444" s="256"/>
      <c r="V444" s="256"/>
      <c r="W444" s="256"/>
      <c r="X444" s="256"/>
      <c r="Y444" s="369"/>
      <c r="Z444" s="369"/>
      <c r="AA444" s="369"/>
      <c r="AB444" s="369"/>
      <c r="AC444" s="369"/>
      <c r="AD444" s="369"/>
      <c r="AE444" s="369"/>
      <c r="AF444" s="369"/>
      <c r="AG444" s="369"/>
      <c r="AH444" s="369"/>
      <c r="AI444" s="369"/>
      <c r="AJ444" s="369"/>
      <c r="AK444" s="369"/>
      <c r="AL444" s="369"/>
      <c r="AM444" s="271"/>
    </row>
    <row r="445" spans="1:39" hidden="1" outlineLevel="1">
      <c r="A445" s="467">
        <v>99</v>
      </c>
      <c r="B445" s="278" t="str">
        <f>VLOOKUP(A445,IESO_pgm,2)</f>
        <v>Not used</v>
      </c>
      <c r="C445" s="256" t="s">
        <v>25</v>
      </c>
      <c r="D445" s="260"/>
      <c r="E445" s="260"/>
      <c r="F445" s="260"/>
      <c r="G445" s="260"/>
      <c r="H445" s="260"/>
      <c r="I445" s="260"/>
      <c r="J445" s="260"/>
      <c r="K445" s="260"/>
      <c r="L445" s="260"/>
      <c r="M445" s="260"/>
      <c r="N445" s="260">
        <f>VLOOKUP(A445,IESO_pgm,3)</f>
        <v>0</v>
      </c>
      <c r="O445" s="260"/>
      <c r="P445" s="260"/>
      <c r="Q445" s="260"/>
      <c r="R445" s="260"/>
      <c r="S445" s="260"/>
      <c r="T445" s="260"/>
      <c r="U445" s="260"/>
      <c r="V445" s="260"/>
      <c r="W445" s="260"/>
      <c r="X445" s="260"/>
      <c r="Y445" s="383"/>
      <c r="Z445" s="367"/>
      <c r="AA445" s="367"/>
      <c r="AB445" s="367"/>
      <c r="AC445" s="367"/>
      <c r="AD445" s="367"/>
      <c r="AE445" s="367"/>
      <c r="AF445" s="372"/>
      <c r="AG445" s="372"/>
      <c r="AH445" s="372"/>
      <c r="AI445" s="372"/>
      <c r="AJ445" s="372"/>
      <c r="AK445" s="372"/>
      <c r="AL445" s="372"/>
      <c r="AM445" s="261">
        <f>SUM(Y445:AL445)</f>
        <v>0</v>
      </c>
    </row>
    <row r="446" spans="1:39" hidden="1" outlineLevel="1">
      <c r="B446" s="259" t="s">
        <v>289</v>
      </c>
      <c r="C446" s="256" t="s">
        <v>163</v>
      </c>
      <c r="D446" s="260"/>
      <c r="E446" s="260"/>
      <c r="F446" s="260"/>
      <c r="G446" s="260"/>
      <c r="H446" s="260"/>
      <c r="I446" s="260"/>
      <c r="J446" s="260"/>
      <c r="K446" s="260"/>
      <c r="L446" s="260"/>
      <c r="M446" s="260"/>
      <c r="N446" s="260">
        <f>N445</f>
        <v>0</v>
      </c>
      <c r="O446" s="260"/>
      <c r="P446" s="260"/>
      <c r="Q446" s="260"/>
      <c r="R446" s="260"/>
      <c r="S446" s="260"/>
      <c r="T446" s="260"/>
      <c r="U446" s="260"/>
      <c r="V446" s="260"/>
      <c r="W446" s="260"/>
      <c r="X446" s="260"/>
      <c r="Y446" s="368">
        <f t="shared" ref="Y446:AL446" si="1320">Y445</f>
        <v>0</v>
      </c>
      <c r="Z446" s="368">
        <f t="shared" si="1320"/>
        <v>0</v>
      </c>
      <c r="AA446" s="368">
        <f t="shared" si="1320"/>
        <v>0</v>
      </c>
      <c r="AB446" s="368">
        <f t="shared" si="1320"/>
        <v>0</v>
      </c>
      <c r="AC446" s="368">
        <f t="shared" si="1320"/>
        <v>0</v>
      </c>
      <c r="AD446" s="368">
        <f t="shared" si="1320"/>
        <v>0</v>
      </c>
      <c r="AE446" s="368">
        <f t="shared" si="1320"/>
        <v>0</v>
      </c>
      <c r="AF446" s="368">
        <f t="shared" si="1320"/>
        <v>0</v>
      </c>
      <c r="AG446" s="368">
        <f t="shared" si="1320"/>
        <v>0</v>
      </c>
      <c r="AH446" s="368">
        <f t="shared" si="1320"/>
        <v>0</v>
      </c>
      <c r="AI446" s="368">
        <f t="shared" si="1320"/>
        <v>0</v>
      </c>
      <c r="AJ446" s="368">
        <f t="shared" si="1320"/>
        <v>0</v>
      </c>
      <c r="AK446" s="368">
        <f t="shared" si="1320"/>
        <v>0</v>
      </c>
      <c r="AL446" s="368">
        <f t="shared" si="1320"/>
        <v>0</v>
      </c>
      <c r="AM446" s="271"/>
    </row>
    <row r="447" spans="1:39" hidden="1" outlineLevel="1">
      <c r="B447" s="278"/>
      <c r="C447" s="276"/>
      <c r="D447" s="280"/>
      <c r="E447" s="280"/>
      <c r="F447" s="280"/>
      <c r="G447" s="280"/>
      <c r="H447" s="280"/>
      <c r="I447" s="280"/>
      <c r="J447" s="280"/>
      <c r="K447" s="280"/>
      <c r="L447" s="280"/>
      <c r="M447" s="280"/>
      <c r="N447" s="256"/>
      <c r="O447" s="256"/>
      <c r="P447" s="256"/>
      <c r="Q447" s="256"/>
      <c r="R447" s="256"/>
      <c r="S447" s="256"/>
      <c r="T447" s="256"/>
      <c r="U447" s="256"/>
      <c r="V447" s="256"/>
      <c r="W447" s="256"/>
      <c r="X447" s="256"/>
      <c r="Y447" s="369"/>
      <c r="Z447" s="369"/>
      <c r="AA447" s="369"/>
      <c r="AB447" s="369"/>
      <c r="AC447" s="369"/>
      <c r="AD447" s="369"/>
      <c r="AE447" s="369"/>
      <c r="AF447" s="369"/>
      <c r="AG447" s="369"/>
      <c r="AH447" s="369"/>
      <c r="AI447" s="369"/>
      <c r="AJ447" s="369"/>
      <c r="AK447" s="369"/>
      <c r="AL447" s="369"/>
      <c r="AM447" s="271"/>
    </row>
    <row r="448" spans="1:39" hidden="1" outlineLevel="1">
      <c r="A448" s="467">
        <v>99</v>
      </c>
      <c r="B448" s="278" t="str">
        <f>VLOOKUP(A448,IESO_pgm,2)</f>
        <v>Not used</v>
      </c>
      <c r="C448" s="256" t="s">
        <v>25</v>
      </c>
      <c r="D448" s="260"/>
      <c r="E448" s="260"/>
      <c r="F448" s="260"/>
      <c r="G448" s="260"/>
      <c r="H448" s="260"/>
      <c r="I448" s="260"/>
      <c r="J448" s="260"/>
      <c r="K448" s="260"/>
      <c r="L448" s="260"/>
      <c r="M448" s="260"/>
      <c r="N448" s="260">
        <f>VLOOKUP(A448,IESO_pgm,3)</f>
        <v>0</v>
      </c>
      <c r="O448" s="260"/>
      <c r="P448" s="260"/>
      <c r="Q448" s="260"/>
      <c r="R448" s="260"/>
      <c r="S448" s="260"/>
      <c r="T448" s="260"/>
      <c r="U448" s="260"/>
      <c r="V448" s="260"/>
      <c r="W448" s="260"/>
      <c r="X448" s="260"/>
      <c r="Y448" s="367"/>
      <c r="Z448" s="367"/>
      <c r="AA448" s="367"/>
      <c r="AB448" s="367"/>
      <c r="AC448" s="367"/>
      <c r="AD448" s="367"/>
      <c r="AE448" s="367"/>
      <c r="AF448" s="367"/>
      <c r="AG448" s="367"/>
      <c r="AH448" s="367"/>
      <c r="AI448" s="367"/>
      <c r="AJ448" s="367"/>
      <c r="AK448" s="367"/>
      <c r="AL448" s="367"/>
      <c r="AM448" s="261">
        <f>SUM(Y448:AL448)</f>
        <v>0</v>
      </c>
    </row>
    <row r="449" spans="1:39" hidden="1" outlineLevel="1">
      <c r="B449" s="259" t="s">
        <v>289</v>
      </c>
      <c r="C449" s="256" t="s">
        <v>163</v>
      </c>
      <c r="D449" s="260"/>
      <c r="E449" s="260"/>
      <c r="F449" s="260"/>
      <c r="G449" s="260"/>
      <c r="H449" s="260"/>
      <c r="I449" s="260"/>
      <c r="J449" s="260"/>
      <c r="K449" s="260"/>
      <c r="L449" s="260"/>
      <c r="M449" s="260"/>
      <c r="N449" s="260">
        <f>N448</f>
        <v>0</v>
      </c>
      <c r="O449" s="260"/>
      <c r="P449" s="260"/>
      <c r="Q449" s="260"/>
      <c r="R449" s="260"/>
      <c r="S449" s="260"/>
      <c r="T449" s="260"/>
      <c r="U449" s="260"/>
      <c r="V449" s="260"/>
      <c r="W449" s="260"/>
      <c r="X449" s="260"/>
      <c r="Y449" s="368">
        <f>Y448</f>
        <v>0</v>
      </c>
      <c r="Z449" s="368">
        <f t="shared" ref="Z449" si="1321">Z448</f>
        <v>0</v>
      </c>
      <c r="AA449" s="368">
        <f t="shared" ref="AA449" si="1322">AA448</f>
        <v>0</v>
      </c>
      <c r="AB449" s="368">
        <f t="shared" ref="AB449" si="1323">AB448</f>
        <v>0</v>
      </c>
      <c r="AC449" s="368">
        <f t="shared" ref="AC449" si="1324">AC448</f>
        <v>0</v>
      </c>
      <c r="AD449" s="368">
        <f t="shared" ref="AD449" si="1325">AD448</f>
        <v>0</v>
      </c>
      <c r="AE449" s="368">
        <f t="shared" ref="AE449" si="1326">AE448</f>
        <v>0</v>
      </c>
      <c r="AF449" s="368">
        <f t="shared" ref="AF449" si="1327">AF448</f>
        <v>0</v>
      </c>
      <c r="AG449" s="368">
        <f t="shared" ref="AG449" si="1328">AG448</f>
        <v>0</v>
      </c>
      <c r="AH449" s="368">
        <f t="shared" ref="AH449" si="1329">AH448</f>
        <v>0</v>
      </c>
      <c r="AI449" s="368">
        <f t="shared" ref="AI449" si="1330">AI448</f>
        <v>0</v>
      </c>
      <c r="AJ449" s="368">
        <f t="shared" ref="AJ449" si="1331">AJ448</f>
        <v>0</v>
      </c>
      <c r="AK449" s="368">
        <f t="shared" ref="AK449" si="1332">AK448</f>
        <v>0</v>
      </c>
      <c r="AL449" s="368">
        <f t="shared" ref="AL449" si="1333">AL448</f>
        <v>0</v>
      </c>
      <c r="AM449" s="271"/>
    </row>
    <row r="450" spans="1:39" hidden="1" outlineLevel="1">
      <c r="B450" s="278"/>
      <c r="C450" s="276"/>
      <c r="D450" s="280"/>
      <c r="E450" s="280"/>
      <c r="F450" s="280"/>
      <c r="G450" s="280"/>
      <c r="H450" s="280"/>
      <c r="I450" s="280"/>
      <c r="J450" s="280"/>
      <c r="K450" s="280"/>
      <c r="L450" s="280"/>
      <c r="M450" s="280"/>
      <c r="N450" s="256"/>
      <c r="O450" s="256"/>
      <c r="P450" s="256"/>
      <c r="Q450" s="256"/>
      <c r="R450" s="256"/>
      <c r="S450" s="256"/>
      <c r="T450" s="256"/>
      <c r="U450" s="256"/>
      <c r="V450" s="256"/>
      <c r="W450" s="256"/>
      <c r="X450" s="256"/>
      <c r="Y450" s="379"/>
      <c r="Z450" s="382"/>
      <c r="AA450" s="382"/>
      <c r="AB450" s="382"/>
      <c r="AC450" s="382"/>
      <c r="AD450" s="382"/>
      <c r="AE450" s="382"/>
      <c r="AF450" s="382"/>
      <c r="AG450" s="382"/>
      <c r="AH450" s="382"/>
      <c r="AI450" s="382"/>
      <c r="AJ450" s="382"/>
      <c r="AK450" s="382"/>
      <c r="AL450" s="382"/>
      <c r="AM450" s="271"/>
    </row>
    <row r="451" spans="1:39" hidden="1" outlineLevel="1">
      <c r="A451" s="467">
        <v>99</v>
      </c>
      <c r="B451" s="278" t="str">
        <f>VLOOKUP(A451,IESO_pgm,2)</f>
        <v>Not used</v>
      </c>
      <c r="C451" s="256" t="s">
        <v>25</v>
      </c>
      <c r="D451" s="260"/>
      <c r="E451" s="260"/>
      <c r="F451" s="260"/>
      <c r="G451" s="260"/>
      <c r="H451" s="260"/>
      <c r="I451" s="260"/>
      <c r="J451" s="260"/>
      <c r="K451" s="260"/>
      <c r="L451" s="260"/>
      <c r="M451" s="260"/>
      <c r="N451" s="260">
        <f>VLOOKUP(A451,IESO_pgm,3)</f>
        <v>0</v>
      </c>
      <c r="O451" s="260"/>
      <c r="P451" s="260"/>
      <c r="Q451" s="260"/>
      <c r="R451" s="260"/>
      <c r="S451" s="260"/>
      <c r="T451" s="260"/>
      <c r="U451" s="260"/>
      <c r="V451" s="260"/>
      <c r="W451" s="260"/>
      <c r="X451" s="260"/>
      <c r="Y451" s="367"/>
      <c r="Z451" s="367"/>
      <c r="AA451" s="367"/>
      <c r="AB451" s="367"/>
      <c r="AC451" s="367"/>
      <c r="AD451" s="367"/>
      <c r="AE451" s="367"/>
      <c r="AF451" s="367"/>
      <c r="AG451" s="367"/>
      <c r="AH451" s="367"/>
      <c r="AI451" s="367"/>
      <c r="AJ451" s="367"/>
      <c r="AK451" s="367"/>
      <c r="AL451" s="367"/>
      <c r="AM451" s="261">
        <f>SUM(Y451:AL451)</f>
        <v>0</v>
      </c>
    </row>
    <row r="452" spans="1:39" hidden="1" outlineLevel="1">
      <c r="B452" s="259" t="s">
        <v>289</v>
      </c>
      <c r="C452" s="256" t="s">
        <v>163</v>
      </c>
      <c r="D452" s="260"/>
      <c r="E452" s="260"/>
      <c r="F452" s="260"/>
      <c r="G452" s="260"/>
      <c r="H452" s="260"/>
      <c r="I452" s="260"/>
      <c r="J452" s="260"/>
      <c r="K452" s="260"/>
      <c r="L452" s="260"/>
      <c r="M452" s="260"/>
      <c r="N452" s="260">
        <f>N451</f>
        <v>0</v>
      </c>
      <c r="O452" s="260"/>
      <c r="P452" s="260"/>
      <c r="Q452" s="260"/>
      <c r="R452" s="260"/>
      <c r="S452" s="260"/>
      <c r="T452" s="260"/>
      <c r="U452" s="260"/>
      <c r="V452" s="260"/>
      <c r="W452" s="260"/>
      <c r="X452" s="260"/>
      <c r="Y452" s="368">
        <f>Y451</f>
        <v>0</v>
      </c>
      <c r="Z452" s="368">
        <f t="shared" ref="Z452" si="1334">Z451</f>
        <v>0</v>
      </c>
      <c r="AA452" s="368">
        <f t="shared" ref="AA452" si="1335">AA451</f>
        <v>0</v>
      </c>
      <c r="AB452" s="368">
        <f t="shared" ref="AB452" si="1336">AB451</f>
        <v>0</v>
      </c>
      <c r="AC452" s="368">
        <f t="shared" ref="AC452" si="1337">AC451</f>
        <v>0</v>
      </c>
      <c r="AD452" s="368">
        <f t="shared" ref="AD452" si="1338">AD451</f>
        <v>0</v>
      </c>
      <c r="AE452" s="368">
        <f t="shared" ref="AE452" si="1339">AE451</f>
        <v>0</v>
      </c>
      <c r="AF452" s="368">
        <f t="shared" ref="AF452" si="1340">AF451</f>
        <v>0</v>
      </c>
      <c r="AG452" s="368">
        <f t="shared" ref="AG452" si="1341">AG451</f>
        <v>0</v>
      </c>
      <c r="AH452" s="368">
        <f t="shared" ref="AH452" si="1342">AH451</f>
        <v>0</v>
      </c>
      <c r="AI452" s="368">
        <f t="shared" ref="AI452" si="1343">AI451</f>
        <v>0</v>
      </c>
      <c r="AJ452" s="368">
        <f t="shared" ref="AJ452" si="1344">AJ451</f>
        <v>0</v>
      </c>
      <c r="AK452" s="368">
        <f t="shared" ref="AK452" si="1345">AK451</f>
        <v>0</v>
      </c>
      <c r="AL452" s="368">
        <f t="shared" ref="AL452" si="1346">AL451</f>
        <v>0</v>
      </c>
      <c r="AM452" s="271"/>
    </row>
    <row r="453" spans="1:39" hidden="1" outlineLevel="1">
      <c r="B453" s="259"/>
      <c r="C453" s="256"/>
      <c r="D453" s="256"/>
      <c r="E453" s="256"/>
      <c r="F453" s="256"/>
      <c r="G453" s="256"/>
      <c r="H453" s="256"/>
      <c r="I453" s="256"/>
      <c r="J453" s="256"/>
      <c r="K453" s="256"/>
      <c r="L453" s="256"/>
      <c r="M453" s="256"/>
      <c r="N453" s="256"/>
      <c r="O453" s="256"/>
      <c r="P453" s="256"/>
      <c r="Q453" s="256"/>
      <c r="R453" s="256"/>
      <c r="S453" s="256"/>
      <c r="T453" s="256"/>
      <c r="U453" s="256"/>
      <c r="V453" s="256"/>
      <c r="W453" s="256"/>
      <c r="X453" s="256"/>
      <c r="Y453" s="379"/>
      <c r="Z453" s="382"/>
      <c r="AA453" s="382"/>
      <c r="AB453" s="382"/>
      <c r="AC453" s="382"/>
      <c r="AD453" s="382"/>
      <c r="AE453" s="382"/>
      <c r="AF453" s="382"/>
      <c r="AG453" s="382"/>
      <c r="AH453" s="382"/>
      <c r="AI453" s="382"/>
      <c r="AJ453" s="382"/>
      <c r="AK453" s="382"/>
      <c r="AL453" s="382"/>
      <c r="AM453" s="271"/>
    </row>
    <row r="454" spans="1:39" hidden="1" outlineLevel="1">
      <c r="A454" s="467">
        <v>99</v>
      </c>
      <c r="B454" s="278" t="str">
        <f>VLOOKUP(A454,IESO_pgm,2)</f>
        <v>Not used</v>
      </c>
      <c r="C454" s="256" t="s">
        <v>25</v>
      </c>
      <c r="D454" s="260"/>
      <c r="E454" s="260"/>
      <c r="F454" s="260"/>
      <c r="G454" s="260"/>
      <c r="H454" s="260"/>
      <c r="I454" s="260"/>
      <c r="J454" s="260"/>
      <c r="K454" s="260"/>
      <c r="L454" s="260"/>
      <c r="M454" s="260"/>
      <c r="N454" s="260">
        <f>VLOOKUP(A454,IESO_pgm,3)</f>
        <v>0</v>
      </c>
      <c r="O454" s="260"/>
      <c r="P454" s="260"/>
      <c r="Q454" s="260"/>
      <c r="R454" s="260"/>
      <c r="S454" s="260"/>
      <c r="T454" s="260"/>
      <c r="U454" s="260"/>
      <c r="V454" s="260"/>
      <c r="W454" s="260"/>
      <c r="X454" s="260"/>
      <c r="Y454" s="367"/>
      <c r="Z454" s="367"/>
      <c r="AA454" s="367"/>
      <c r="AB454" s="367"/>
      <c r="AC454" s="367"/>
      <c r="AD454" s="367"/>
      <c r="AE454" s="367"/>
      <c r="AF454" s="367"/>
      <c r="AG454" s="367"/>
      <c r="AH454" s="367"/>
      <c r="AI454" s="367"/>
      <c r="AJ454" s="367"/>
      <c r="AK454" s="367"/>
      <c r="AL454" s="367"/>
      <c r="AM454" s="261">
        <f>SUM(Y454:AL454)</f>
        <v>0</v>
      </c>
    </row>
    <row r="455" spans="1:39" hidden="1" outlineLevel="1">
      <c r="B455" s="259" t="s">
        <v>289</v>
      </c>
      <c r="C455" s="256" t="s">
        <v>163</v>
      </c>
      <c r="D455" s="260"/>
      <c r="E455" s="260"/>
      <c r="F455" s="260"/>
      <c r="G455" s="260"/>
      <c r="H455" s="260"/>
      <c r="I455" s="260"/>
      <c r="J455" s="260"/>
      <c r="K455" s="260"/>
      <c r="L455" s="260"/>
      <c r="M455" s="260"/>
      <c r="N455" s="260">
        <f>N454</f>
        <v>0</v>
      </c>
      <c r="O455" s="260"/>
      <c r="P455" s="260"/>
      <c r="Q455" s="260"/>
      <c r="R455" s="260"/>
      <c r="S455" s="260"/>
      <c r="T455" s="260"/>
      <c r="U455" s="260"/>
      <c r="V455" s="260"/>
      <c r="W455" s="260"/>
      <c r="X455" s="260"/>
      <c r="Y455" s="368">
        <f>Y454</f>
        <v>0</v>
      </c>
      <c r="Z455" s="368">
        <f t="shared" ref="Z455" si="1347">Z454</f>
        <v>0</v>
      </c>
      <c r="AA455" s="368">
        <f t="shared" ref="AA455" si="1348">AA454</f>
        <v>0</v>
      </c>
      <c r="AB455" s="368">
        <f t="shared" ref="AB455" si="1349">AB454</f>
        <v>0</v>
      </c>
      <c r="AC455" s="368">
        <f t="shared" ref="AC455" si="1350">AC454</f>
        <v>0</v>
      </c>
      <c r="AD455" s="368">
        <f t="shared" ref="AD455" si="1351">AD454</f>
        <v>0</v>
      </c>
      <c r="AE455" s="368">
        <f t="shared" ref="AE455" si="1352">AE454</f>
        <v>0</v>
      </c>
      <c r="AF455" s="368">
        <f t="shared" ref="AF455" si="1353">AF454</f>
        <v>0</v>
      </c>
      <c r="AG455" s="368">
        <f t="shared" ref="AG455" si="1354">AG454</f>
        <v>0</v>
      </c>
      <c r="AH455" s="368">
        <f t="shared" ref="AH455" si="1355">AH454</f>
        <v>0</v>
      </c>
      <c r="AI455" s="368">
        <f t="shared" ref="AI455" si="1356">AI454</f>
        <v>0</v>
      </c>
      <c r="AJ455" s="368">
        <f t="shared" ref="AJ455" si="1357">AJ454</f>
        <v>0</v>
      </c>
      <c r="AK455" s="368">
        <f t="shared" ref="AK455" si="1358">AK454</f>
        <v>0</v>
      </c>
      <c r="AL455" s="368">
        <f t="shared" ref="AL455" si="1359">AL454</f>
        <v>0</v>
      </c>
      <c r="AM455" s="271"/>
    </row>
    <row r="456" spans="1:39" hidden="1" outlineLevel="1">
      <c r="B456" s="259"/>
      <c r="C456" s="256"/>
      <c r="D456" s="256"/>
      <c r="E456" s="256"/>
      <c r="F456" s="256"/>
      <c r="G456" s="256"/>
      <c r="H456" s="256"/>
      <c r="I456" s="256"/>
      <c r="J456" s="256"/>
      <c r="K456" s="256"/>
      <c r="L456" s="256"/>
      <c r="M456" s="256"/>
      <c r="N456" s="256"/>
      <c r="O456" s="256"/>
      <c r="P456" s="256"/>
      <c r="Q456" s="256"/>
      <c r="R456" s="256"/>
      <c r="S456" s="256"/>
      <c r="T456" s="256"/>
      <c r="U456" s="256"/>
      <c r="V456" s="256"/>
      <c r="W456" s="256"/>
      <c r="X456" s="256"/>
      <c r="Y456" s="379"/>
      <c r="Z456" s="382"/>
      <c r="AA456" s="382"/>
      <c r="AB456" s="382"/>
      <c r="AC456" s="382"/>
      <c r="AD456" s="382"/>
      <c r="AE456" s="382"/>
      <c r="AF456" s="382"/>
      <c r="AG456" s="382"/>
      <c r="AH456" s="382"/>
      <c r="AI456" s="382"/>
      <c r="AJ456" s="382"/>
      <c r="AK456" s="382"/>
      <c r="AL456" s="382"/>
      <c r="AM456" s="271"/>
    </row>
    <row r="457" spans="1:39" hidden="1" outlineLevel="1">
      <c r="A457" s="467">
        <v>99</v>
      </c>
      <c r="B457" s="278" t="str">
        <f>VLOOKUP(A457,IESO_pgm,2)</f>
        <v>Not used</v>
      </c>
      <c r="C457" s="256" t="s">
        <v>25</v>
      </c>
      <c r="D457" s="260"/>
      <c r="E457" s="260"/>
      <c r="F457" s="260"/>
      <c r="G457" s="260"/>
      <c r="H457" s="260"/>
      <c r="I457" s="260"/>
      <c r="J457" s="260"/>
      <c r="K457" s="260"/>
      <c r="L457" s="260"/>
      <c r="M457" s="260"/>
      <c r="N457" s="260">
        <f>VLOOKUP(A457,IESO_pgm,3)</f>
        <v>0</v>
      </c>
      <c r="O457" s="260"/>
      <c r="P457" s="260"/>
      <c r="Q457" s="260"/>
      <c r="R457" s="260"/>
      <c r="S457" s="260"/>
      <c r="T457" s="260"/>
      <c r="U457" s="260"/>
      <c r="V457" s="260"/>
      <c r="W457" s="260"/>
      <c r="X457" s="260"/>
      <c r="Y457" s="367"/>
      <c r="Z457" s="367"/>
      <c r="AA457" s="367"/>
      <c r="AB457" s="367"/>
      <c r="AC457" s="367"/>
      <c r="AD457" s="367"/>
      <c r="AE457" s="367"/>
      <c r="AF457" s="367"/>
      <c r="AG457" s="367"/>
      <c r="AH457" s="367"/>
      <c r="AI457" s="367"/>
      <c r="AJ457" s="367"/>
      <c r="AK457" s="367"/>
      <c r="AL457" s="367"/>
      <c r="AM457" s="261">
        <f>SUM(Y457:AL457)</f>
        <v>0</v>
      </c>
    </row>
    <row r="458" spans="1:39" hidden="1" outlineLevel="1">
      <c r="B458" s="259" t="s">
        <v>289</v>
      </c>
      <c r="C458" s="256" t="s">
        <v>163</v>
      </c>
      <c r="D458" s="260"/>
      <c r="E458" s="260"/>
      <c r="F458" s="260"/>
      <c r="G458" s="260"/>
      <c r="H458" s="260"/>
      <c r="I458" s="260"/>
      <c r="J458" s="260"/>
      <c r="K458" s="260"/>
      <c r="L458" s="260"/>
      <c r="M458" s="260"/>
      <c r="N458" s="260">
        <f>N457</f>
        <v>0</v>
      </c>
      <c r="O458" s="260"/>
      <c r="P458" s="260"/>
      <c r="Q458" s="260"/>
      <c r="R458" s="260"/>
      <c r="S458" s="260"/>
      <c r="T458" s="260"/>
      <c r="U458" s="260"/>
      <c r="V458" s="260"/>
      <c r="W458" s="260"/>
      <c r="X458" s="260"/>
      <c r="Y458" s="368">
        <f>Y457</f>
        <v>0</v>
      </c>
      <c r="Z458" s="368">
        <f t="shared" ref="Z458" si="1360">Z457</f>
        <v>0</v>
      </c>
      <c r="AA458" s="368">
        <f t="shared" ref="AA458" si="1361">AA457</f>
        <v>0</v>
      </c>
      <c r="AB458" s="368">
        <f t="shared" ref="AB458" si="1362">AB457</f>
        <v>0</v>
      </c>
      <c r="AC458" s="368">
        <f t="shared" ref="AC458" si="1363">AC457</f>
        <v>0</v>
      </c>
      <c r="AD458" s="368">
        <f t="shared" ref="AD458" si="1364">AD457</f>
        <v>0</v>
      </c>
      <c r="AE458" s="368">
        <f t="shared" ref="AE458" si="1365">AE457</f>
        <v>0</v>
      </c>
      <c r="AF458" s="368">
        <f t="shared" ref="AF458" si="1366">AF457</f>
        <v>0</v>
      </c>
      <c r="AG458" s="368">
        <f t="shared" ref="AG458" si="1367">AG457</f>
        <v>0</v>
      </c>
      <c r="AH458" s="368">
        <f t="shared" ref="AH458" si="1368">AH457</f>
        <v>0</v>
      </c>
      <c r="AI458" s="368">
        <f t="shared" ref="AI458" si="1369">AI457</f>
        <v>0</v>
      </c>
      <c r="AJ458" s="368">
        <f t="shared" ref="AJ458" si="1370">AJ457</f>
        <v>0</v>
      </c>
      <c r="AK458" s="368">
        <f t="shared" ref="AK458" si="1371">AK457</f>
        <v>0</v>
      </c>
      <c r="AL458" s="368">
        <f t="shared" ref="AL458" si="1372">AL457</f>
        <v>0</v>
      </c>
      <c r="AM458" s="271"/>
    </row>
    <row r="459" spans="1:39" hidden="1" outlineLevel="1">
      <c r="B459" s="274"/>
      <c r="C459" s="276"/>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369"/>
      <c r="Z459" s="382"/>
      <c r="AA459" s="382"/>
      <c r="AB459" s="382"/>
      <c r="AC459" s="382"/>
      <c r="AD459" s="382"/>
      <c r="AE459" s="382"/>
      <c r="AF459" s="382"/>
      <c r="AG459" s="382"/>
      <c r="AH459" s="382"/>
      <c r="AI459" s="382"/>
      <c r="AJ459" s="382"/>
      <c r="AK459" s="382"/>
      <c r="AL459" s="382"/>
      <c r="AM459" s="271"/>
    </row>
    <row r="460" spans="1:39" hidden="1" outlineLevel="1">
      <c r="A460" s="467">
        <v>99</v>
      </c>
      <c r="B460" s="278" t="str">
        <f>VLOOKUP(A460,IESO_pgm,2)</f>
        <v>Not used</v>
      </c>
      <c r="C460" s="256" t="s">
        <v>25</v>
      </c>
      <c r="D460" s="260"/>
      <c r="E460" s="260"/>
      <c r="F460" s="260"/>
      <c r="G460" s="260"/>
      <c r="H460" s="260"/>
      <c r="I460" s="260"/>
      <c r="J460" s="260"/>
      <c r="K460" s="260"/>
      <c r="L460" s="260"/>
      <c r="M460" s="260"/>
      <c r="N460" s="260">
        <f>VLOOKUP(A460,IESO_pgm,3)</f>
        <v>0</v>
      </c>
      <c r="O460" s="260"/>
      <c r="P460" s="260"/>
      <c r="Q460" s="260"/>
      <c r="R460" s="260"/>
      <c r="S460" s="260"/>
      <c r="T460" s="260"/>
      <c r="U460" s="260"/>
      <c r="V460" s="260"/>
      <c r="W460" s="260"/>
      <c r="X460" s="260"/>
      <c r="Y460" s="383"/>
      <c r="Z460" s="367"/>
      <c r="AA460" s="367"/>
      <c r="AB460" s="367"/>
      <c r="AC460" s="367"/>
      <c r="AD460" s="367"/>
      <c r="AE460" s="367"/>
      <c r="AF460" s="372"/>
      <c r="AG460" s="372"/>
      <c r="AH460" s="372"/>
      <c r="AI460" s="372"/>
      <c r="AJ460" s="372"/>
      <c r="AK460" s="372"/>
      <c r="AL460" s="372"/>
      <c r="AM460" s="261">
        <f>SUM(Y460:AL460)</f>
        <v>0</v>
      </c>
    </row>
    <row r="461" spans="1:39" hidden="1" outlineLevel="1">
      <c r="B461" s="259" t="s">
        <v>289</v>
      </c>
      <c r="C461" s="256" t="s">
        <v>163</v>
      </c>
      <c r="D461" s="260"/>
      <c r="E461" s="260"/>
      <c r="F461" s="260"/>
      <c r="G461" s="260"/>
      <c r="H461" s="260"/>
      <c r="I461" s="260"/>
      <c r="J461" s="260"/>
      <c r="K461" s="260"/>
      <c r="L461" s="260"/>
      <c r="M461" s="260"/>
      <c r="N461" s="260">
        <f>N460</f>
        <v>0</v>
      </c>
      <c r="O461" s="260"/>
      <c r="P461" s="260"/>
      <c r="Q461" s="260"/>
      <c r="R461" s="260"/>
      <c r="S461" s="260"/>
      <c r="T461" s="260"/>
      <c r="U461" s="260"/>
      <c r="V461" s="260"/>
      <c r="W461" s="260"/>
      <c r="X461" s="260"/>
      <c r="Y461" s="368">
        <f>Y460</f>
        <v>0</v>
      </c>
      <c r="Z461" s="368">
        <f t="shared" ref="Z461" si="1373">Z460</f>
        <v>0</v>
      </c>
      <c r="AA461" s="368">
        <f t="shared" ref="AA461" si="1374">AA460</f>
        <v>0</v>
      </c>
      <c r="AB461" s="368">
        <f t="shared" ref="AB461" si="1375">AB460</f>
        <v>0</v>
      </c>
      <c r="AC461" s="368">
        <f t="shared" ref="AC461" si="1376">AC460</f>
        <v>0</v>
      </c>
      <c r="AD461" s="368">
        <f t="shared" ref="AD461" si="1377">AD460</f>
        <v>0</v>
      </c>
      <c r="AE461" s="368">
        <f t="shared" ref="AE461" si="1378">AE460</f>
        <v>0</v>
      </c>
      <c r="AF461" s="368">
        <f t="shared" ref="AF461" si="1379">AF460</f>
        <v>0</v>
      </c>
      <c r="AG461" s="368">
        <f t="shared" ref="AG461" si="1380">AG460</f>
        <v>0</v>
      </c>
      <c r="AH461" s="368">
        <f t="shared" ref="AH461" si="1381">AH460</f>
        <v>0</v>
      </c>
      <c r="AI461" s="368">
        <f t="shared" ref="AI461" si="1382">AI460</f>
        <v>0</v>
      </c>
      <c r="AJ461" s="368">
        <f t="shared" ref="AJ461" si="1383">AJ460</f>
        <v>0</v>
      </c>
      <c r="AK461" s="368">
        <f t="shared" ref="AK461" si="1384">AK460</f>
        <v>0</v>
      </c>
      <c r="AL461" s="368">
        <f t="shared" ref="AL461" si="1385">AL460</f>
        <v>0</v>
      </c>
      <c r="AM461" s="271"/>
    </row>
    <row r="462" spans="1:39" hidden="1" outlineLevel="1">
      <c r="B462" s="278"/>
      <c r="C462" s="276"/>
      <c r="D462" s="256"/>
      <c r="E462" s="256"/>
      <c r="F462" s="256"/>
      <c r="G462" s="256"/>
      <c r="H462" s="256"/>
      <c r="I462" s="256"/>
      <c r="J462" s="256"/>
      <c r="K462" s="256"/>
      <c r="L462" s="256"/>
      <c r="M462" s="256"/>
      <c r="N462" s="256"/>
      <c r="O462" s="256"/>
      <c r="P462" s="256"/>
      <c r="Q462" s="256"/>
      <c r="R462" s="256"/>
      <c r="S462" s="256"/>
      <c r="T462" s="256"/>
      <c r="U462" s="256"/>
      <c r="V462" s="256"/>
      <c r="W462" s="256"/>
      <c r="X462" s="256"/>
      <c r="Y462" s="369"/>
      <c r="Z462" s="382"/>
      <c r="AA462" s="382"/>
      <c r="AB462" s="382"/>
      <c r="AC462" s="382"/>
      <c r="AD462" s="382"/>
      <c r="AE462" s="382"/>
      <c r="AF462" s="382"/>
      <c r="AG462" s="382"/>
      <c r="AH462" s="382"/>
      <c r="AI462" s="382"/>
      <c r="AJ462" s="382"/>
      <c r="AK462" s="382"/>
      <c r="AL462" s="382"/>
      <c r="AM462" s="271"/>
    </row>
    <row r="463" spans="1:39" hidden="1" outlineLevel="1">
      <c r="A463" s="467">
        <v>99</v>
      </c>
      <c r="B463" s="278" t="str">
        <f>VLOOKUP(A463,IESO_pgm,2)</f>
        <v>Not used</v>
      </c>
      <c r="C463" s="256" t="s">
        <v>25</v>
      </c>
      <c r="D463" s="260"/>
      <c r="E463" s="260"/>
      <c r="F463" s="260"/>
      <c r="G463" s="260"/>
      <c r="H463" s="260"/>
      <c r="I463" s="260"/>
      <c r="J463" s="260"/>
      <c r="K463" s="260"/>
      <c r="L463" s="260"/>
      <c r="M463" s="260"/>
      <c r="N463" s="260">
        <f>VLOOKUP(A463,IESO_pgm,3)</f>
        <v>0</v>
      </c>
      <c r="O463" s="260"/>
      <c r="P463" s="260"/>
      <c r="Q463" s="260"/>
      <c r="R463" s="260"/>
      <c r="S463" s="260"/>
      <c r="T463" s="260"/>
      <c r="U463" s="260"/>
      <c r="V463" s="260"/>
      <c r="W463" s="260"/>
      <c r="X463" s="260"/>
      <c r="Y463" s="383"/>
      <c r="Z463" s="367"/>
      <c r="AA463" s="367"/>
      <c r="AB463" s="367"/>
      <c r="AC463" s="367"/>
      <c r="AD463" s="367"/>
      <c r="AE463" s="367"/>
      <c r="AF463" s="372"/>
      <c r="AG463" s="372"/>
      <c r="AH463" s="372"/>
      <c r="AI463" s="372"/>
      <c r="AJ463" s="372"/>
      <c r="AK463" s="372"/>
      <c r="AL463" s="372"/>
      <c r="AM463" s="261">
        <f>SUM(Y463:AL463)</f>
        <v>0</v>
      </c>
    </row>
    <row r="464" spans="1:39" hidden="1" outlineLevel="1">
      <c r="B464" s="259" t="s">
        <v>289</v>
      </c>
      <c r="C464" s="256" t="s">
        <v>163</v>
      </c>
      <c r="D464" s="260"/>
      <c r="E464" s="260"/>
      <c r="F464" s="260"/>
      <c r="G464" s="260"/>
      <c r="H464" s="260"/>
      <c r="I464" s="260"/>
      <c r="J464" s="260"/>
      <c r="K464" s="260"/>
      <c r="L464" s="260"/>
      <c r="M464" s="260"/>
      <c r="N464" s="260">
        <f>N463</f>
        <v>0</v>
      </c>
      <c r="O464" s="260"/>
      <c r="P464" s="260"/>
      <c r="Q464" s="260"/>
      <c r="R464" s="260"/>
      <c r="S464" s="260"/>
      <c r="T464" s="260"/>
      <c r="U464" s="260"/>
      <c r="V464" s="260"/>
      <c r="W464" s="260"/>
      <c r="X464" s="260"/>
      <c r="Y464" s="368">
        <f>Y463</f>
        <v>0</v>
      </c>
      <c r="Z464" s="368">
        <f t="shared" ref="Z464" si="1386">Z463</f>
        <v>0</v>
      </c>
      <c r="AA464" s="368">
        <f t="shared" ref="AA464" si="1387">AA463</f>
        <v>0</v>
      </c>
      <c r="AB464" s="368">
        <f t="shared" ref="AB464" si="1388">AB463</f>
        <v>0</v>
      </c>
      <c r="AC464" s="368">
        <f t="shared" ref="AC464" si="1389">AC463</f>
        <v>0</v>
      </c>
      <c r="AD464" s="368">
        <f t="shared" ref="AD464" si="1390">AD463</f>
        <v>0</v>
      </c>
      <c r="AE464" s="368">
        <f t="shared" ref="AE464" si="1391">AE463</f>
        <v>0</v>
      </c>
      <c r="AF464" s="368">
        <f t="shared" ref="AF464" si="1392">AF463</f>
        <v>0</v>
      </c>
      <c r="AG464" s="368">
        <f t="shared" ref="AG464" si="1393">AG463</f>
        <v>0</v>
      </c>
      <c r="AH464" s="368">
        <f t="shared" ref="AH464" si="1394">AH463</f>
        <v>0</v>
      </c>
      <c r="AI464" s="368">
        <f t="shared" ref="AI464" si="1395">AI463</f>
        <v>0</v>
      </c>
      <c r="AJ464" s="368">
        <f t="shared" ref="AJ464" si="1396">AJ463</f>
        <v>0</v>
      </c>
      <c r="AK464" s="368">
        <f t="shared" ref="AK464" si="1397">AK463</f>
        <v>0</v>
      </c>
      <c r="AL464" s="368">
        <f t="shared" ref="AL464" si="1398">AL463</f>
        <v>0</v>
      </c>
      <c r="AM464" s="271"/>
    </row>
    <row r="465" spans="1:39" hidden="1" outlineLevel="1">
      <c r="B465" s="278"/>
      <c r="C465" s="276"/>
      <c r="D465" s="280"/>
      <c r="E465" s="280"/>
      <c r="F465" s="280"/>
      <c r="G465" s="280"/>
      <c r="H465" s="280"/>
      <c r="I465" s="280"/>
      <c r="J465" s="280"/>
      <c r="K465" s="280"/>
      <c r="L465" s="280"/>
      <c r="M465" s="280"/>
      <c r="N465" s="256"/>
      <c r="O465" s="256"/>
      <c r="P465" s="256"/>
      <c r="Q465" s="256"/>
      <c r="R465" s="256"/>
      <c r="S465" s="256"/>
      <c r="T465" s="256"/>
      <c r="U465" s="256"/>
      <c r="V465" s="256"/>
      <c r="W465" s="256"/>
      <c r="X465" s="256"/>
      <c r="Y465" s="369"/>
      <c r="Z465" s="382"/>
      <c r="AA465" s="382"/>
      <c r="AB465" s="382"/>
      <c r="AC465" s="382"/>
      <c r="AD465" s="382"/>
      <c r="AE465" s="382"/>
      <c r="AF465" s="382"/>
      <c r="AG465" s="382"/>
      <c r="AH465" s="382"/>
      <c r="AI465" s="382"/>
      <c r="AJ465" s="382"/>
      <c r="AK465" s="382"/>
      <c r="AL465" s="382"/>
      <c r="AM465" s="271"/>
    </row>
    <row r="466" spans="1:39" hidden="1" outlineLevel="1">
      <c r="A466" s="467">
        <v>99</v>
      </c>
      <c r="B466" s="278" t="str">
        <f>VLOOKUP(A466,IESO_pgm,2)</f>
        <v>Not used</v>
      </c>
      <c r="C466" s="256" t="s">
        <v>25</v>
      </c>
      <c r="D466" s="260"/>
      <c r="E466" s="260"/>
      <c r="F466" s="260"/>
      <c r="G466" s="260"/>
      <c r="H466" s="260"/>
      <c r="I466" s="260"/>
      <c r="J466" s="260"/>
      <c r="K466" s="260"/>
      <c r="L466" s="260"/>
      <c r="M466" s="260"/>
      <c r="N466" s="260">
        <f>VLOOKUP(A466,IESO_pgm,3)</f>
        <v>0</v>
      </c>
      <c r="O466" s="260"/>
      <c r="P466" s="260"/>
      <c r="Q466" s="260"/>
      <c r="R466" s="260"/>
      <c r="S466" s="260"/>
      <c r="T466" s="260"/>
      <c r="U466" s="260"/>
      <c r="V466" s="260"/>
      <c r="W466" s="260"/>
      <c r="X466" s="260"/>
      <c r="Y466" s="383"/>
      <c r="Z466" s="367"/>
      <c r="AA466" s="367"/>
      <c r="AB466" s="367"/>
      <c r="AC466" s="367"/>
      <c r="AD466" s="367"/>
      <c r="AE466" s="367"/>
      <c r="AF466" s="372"/>
      <c r="AG466" s="372"/>
      <c r="AH466" s="372"/>
      <c r="AI466" s="372"/>
      <c r="AJ466" s="372"/>
      <c r="AK466" s="372"/>
      <c r="AL466" s="372"/>
      <c r="AM466" s="261">
        <f>SUM(Y466:AL466)</f>
        <v>0</v>
      </c>
    </row>
    <row r="467" spans="1:39" hidden="1" outlineLevel="1">
      <c r="B467" s="259" t="s">
        <v>289</v>
      </c>
      <c r="C467" s="256" t="s">
        <v>163</v>
      </c>
      <c r="D467" s="260"/>
      <c r="E467" s="260"/>
      <c r="F467" s="260"/>
      <c r="G467" s="260"/>
      <c r="H467" s="260"/>
      <c r="I467" s="260"/>
      <c r="J467" s="260"/>
      <c r="K467" s="260"/>
      <c r="L467" s="260"/>
      <c r="M467" s="260"/>
      <c r="N467" s="260">
        <f>N466</f>
        <v>0</v>
      </c>
      <c r="O467" s="260"/>
      <c r="P467" s="260"/>
      <c r="Q467" s="260"/>
      <c r="R467" s="260"/>
      <c r="S467" s="260"/>
      <c r="T467" s="260"/>
      <c r="U467" s="260"/>
      <c r="V467" s="260"/>
      <c r="W467" s="260"/>
      <c r="X467" s="260"/>
      <c r="Y467" s="368">
        <f>Y466</f>
        <v>0</v>
      </c>
      <c r="Z467" s="368">
        <f t="shared" ref="Z467" si="1399">Z466</f>
        <v>0</v>
      </c>
      <c r="AA467" s="368">
        <f t="shared" ref="AA467" si="1400">AA466</f>
        <v>0</v>
      </c>
      <c r="AB467" s="368">
        <f t="shared" ref="AB467" si="1401">AB466</f>
        <v>0</v>
      </c>
      <c r="AC467" s="368">
        <f t="shared" ref="AC467" si="1402">AC466</f>
        <v>0</v>
      </c>
      <c r="AD467" s="368">
        <f t="shared" ref="AD467" si="1403">AD466</f>
        <v>0</v>
      </c>
      <c r="AE467" s="368">
        <f t="shared" ref="AE467" si="1404">AE466</f>
        <v>0</v>
      </c>
      <c r="AF467" s="368">
        <f t="shared" ref="AF467" si="1405">AF466</f>
        <v>0</v>
      </c>
      <c r="AG467" s="368">
        <f t="shared" ref="AG467" si="1406">AG466</f>
        <v>0</v>
      </c>
      <c r="AH467" s="368">
        <f t="shared" ref="AH467" si="1407">AH466</f>
        <v>0</v>
      </c>
      <c r="AI467" s="368">
        <f t="shared" ref="AI467" si="1408">AI466</f>
        <v>0</v>
      </c>
      <c r="AJ467" s="368">
        <f t="shared" ref="AJ467" si="1409">AJ466</f>
        <v>0</v>
      </c>
      <c r="AK467" s="368">
        <f t="shared" ref="AK467" si="1410">AK466</f>
        <v>0</v>
      </c>
      <c r="AL467" s="368">
        <f t="shared" ref="AL467" si="1411">AL466</f>
        <v>0</v>
      </c>
      <c r="AM467" s="271"/>
    </row>
    <row r="468" spans="1:39" hidden="1" outlineLevel="1">
      <c r="B468" s="278"/>
      <c r="C468" s="276"/>
      <c r="D468" s="280"/>
      <c r="E468" s="280"/>
      <c r="F468" s="280"/>
      <c r="G468" s="280"/>
      <c r="H468" s="280"/>
      <c r="I468" s="280"/>
      <c r="J468" s="280"/>
      <c r="K468" s="280"/>
      <c r="L468" s="280"/>
      <c r="M468" s="280"/>
      <c r="N468" s="256"/>
      <c r="O468" s="256"/>
      <c r="P468" s="256"/>
      <c r="Q468" s="256"/>
      <c r="R468" s="256"/>
      <c r="S468" s="256"/>
      <c r="T468" s="256"/>
      <c r="U468" s="256"/>
      <c r="V468" s="256"/>
      <c r="W468" s="256"/>
      <c r="X468" s="256"/>
      <c r="Y468" s="369"/>
      <c r="Z468" s="382"/>
      <c r="AA468" s="382"/>
      <c r="AB468" s="382"/>
      <c r="AC468" s="382"/>
      <c r="AD468" s="382"/>
      <c r="AE468" s="382"/>
      <c r="AF468" s="382"/>
      <c r="AG468" s="382"/>
      <c r="AH468" s="382"/>
      <c r="AI468" s="382"/>
      <c r="AJ468" s="382"/>
      <c r="AK468" s="382"/>
      <c r="AL468" s="382"/>
      <c r="AM468" s="271"/>
    </row>
    <row r="469" spans="1:39" hidden="1" outlineLevel="1">
      <c r="A469" s="467">
        <v>99</v>
      </c>
      <c r="B469" s="278" t="str">
        <f>VLOOKUP(A469,IESO_pgm,2)</f>
        <v>Not used</v>
      </c>
      <c r="C469" s="256" t="s">
        <v>25</v>
      </c>
      <c r="D469" s="260"/>
      <c r="E469" s="260"/>
      <c r="F469" s="260"/>
      <c r="G469" s="260"/>
      <c r="H469" s="260"/>
      <c r="I469" s="260"/>
      <c r="J469" s="260"/>
      <c r="K469" s="260"/>
      <c r="L469" s="260"/>
      <c r="M469" s="260"/>
      <c r="N469" s="260">
        <f>VLOOKUP(A469,IESO_pgm,3)</f>
        <v>0</v>
      </c>
      <c r="O469" s="260"/>
      <c r="P469" s="260"/>
      <c r="Q469" s="260"/>
      <c r="R469" s="260"/>
      <c r="S469" s="260"/>
      <c r="T469" s="260"/>
      <c r="U469" s="260"/>
      <c r="V469" s="260"/>
      <c r="W469" s="260"/>
      <c r="X469" s="260"/>
      <c r="Y469" s="383"/>
      <c r="Z469" s="367"/>
      <c r="AA469" s="367"/>
      <c r="AB469" s="367"/>
      <c r="AC469" s="367"/>
      <c r="AD469" s="367"/>
      <c r="AE469" s="367"/>
      <c r="AF469" s="372"/>
      <c r="AG469" s="372"/>
      <c r="AH469" s="372"/>
      <c r="AI469" s="372"/>
      <c r="AJ469" s="372"/>
      <c r="AK469" s="372"/>
      <c r="AL469" s="372"/>
      <c r="AM469" s="261">
        <f>SUM(Y469:AL469)</f>
        <v>0</v>
      </c>
    </row>
    <row r="470" spans="1:39" hidden="1" outlineLevel="1">
      <c r="B470" s="259" t="s">
        <v>289</v>
      </c>
      <c r="C470" s="256" t="s">
        <v>163</v>
      </c>
      <c r="D470" s="260"/>
      <c r="E470" s="260"/>
      <c r="F470" s="260"/>
      <c r="G470" s="260"/>
      <c r="H470" s="260"/>
      <c r="I470" s="260"/>
      <c r="J470" s="260"/>
      <c r="K470" s="260"/>
      <c r="L470" s="260"/>
      <c r="M470" s="260"/>
      <c r="N470" s="260">
        <f>N469</f>
        <v>0</v>
      </c>
      <c r="O470" s="260"/>
      <c r="P470" s="260"/>
      <c r="Q470" s="260"/>
      <c r="R470" s="260"/>
      <c r="S470" s="260"/>
      <c r="T470" s="260"/>
      <c r="U470" s="260"/>
      <c r="V470" s="260"/>
      <c r="W470" s="260"/>
      <c r="X470" s="260"/>
      <c r="Y470" s="368">
        <f>Y469</f>
        <v>0</v>
      </c>
      <c r="Z470" s="368">
        <f t="shared" ref="Z470" si="1412">Z469</f>
        <v>0</v>
      </c>
      <c r="AA470" s="368">
        <f t="shared" ref="AA470" si="1413">AA469</f>
        <v>0</v>
      </c>
      <c r="AB470" s="368">
        <f t="shared" ref="AB470" si="1414">AB469</f>
        <v>0</v>
      </c>
      <c r="AC470" s="368">
        <f t="shared" ref="AC470" si="1415">AC469</f>
        <v>0</v>
      </c>
      <c r="AD470" s="368">
        <f t="shared" ref="AD470" si="1416">AD469</f>
        <v>0</v>
      </c>
      <c r="AE470" s="368">
        <f t="shared" ref="AE470" si="1417">AE469</f>
        <v>0</v>
      </c>
      <c r="AF470" s="368">
        <f t="shared" ref="AF470" si="1418">AF469</f>
        <v>0</v>
      </c>
      <c r="AG470" s="368">
        <f t="shared" ref="AG470" si="1419">AG469</f>
        <v>0</v>
      </c>
      <c r="AH470" s="368">
        <f t="shared" ref="AH470" si="1420">AH469</f>
        <v>0</v>
      </c>
      <c r="AI470" s="368">
        <f t="shared" ref="AI470" si="1421">AI469</f>
        <v>0</v>
      </c>
      <c r="AJ470" s="368">
        <f t="shared" ref="AJ470" si="1422">AJ469</f>
        <v>0</v>
      </c>
      <c r="AK470" s="368">
        <f t="shared" ref="AK470" si="1423">AK469</f>
        <v>0</v>
      </c>
      <c r="AL470" s="368">
        <f t="shared" ref="AL470" si="1424">AL469</f>
        <v>0</v>
      </c>
      <c r="AM470" s="271"/>
    </row>
    <row r="471" spans="1:39" hidden="1" outlineLevel="1">
      <c r="B471" s="259"/>
      <c r="C471" s="256"/>
      <c r="D471" s="256"/>
      <c r="E471" s="256"/>
      <c r="F471" s="256"/>
      <c r="G471" s="256"/>
      <c r="H471" s="256"/>
      <c r="I471" s="256"/>
      <c r="J471" s="256"/>
      <c r="K471" s="256"/>
      <c r="L471" s="256"/>
      <c r="M471" s="256"/>
      <c r="N471" s="256"/>
      <c r="O471" s="256"/>
      <c r="P471" s="256"/>
      <c r="Q471" s="256"/>
      <c r="R471" s="256"/>
      <c r="S471" s="256"/>
      <c r="T471" s="256"/>
      <c r="U471" s="256"/>
      <c r="V471" s="256"/>
      <c r="W471" s="256"/>
      <c r="X471" s="256"/>
      <c r="Y471" s="369"/>
      <c r="Z471" s="382"/>
      <c r="AA471" s="382"/>
      <c r="AB471" s="382"/>
      <c r="AC471" s="382"/>
      <c r="AD471" s="382"/>
      <c r="AE471" s="382"/>
      <c r="AF471" s="382"/>
      <c r="AG471" s="382"/>
      <c r="AH471" s="382"/>
      <c r="AI471" s="382"/>
      <c r="AJ471" s="382"/>
      <c r="AK471" s="382"/>
      <c r="AL471" s="382"/>
      <c r="AM471" s="271"/>
    </row>
    <row r="472" spans="1:39" hidden="1" outlineLevel="1">
      <c r="A472" s="467">
        <v>99</v>
      </c>
      <c r="B472" s="278" t="str">
        <f>VLOOKUP(A472,IESO_pgm,2)</f>
        <v>Not used</v>
      </c>
      <c r="C472" s="256" t="s">
        <v>25</v>
      </c>
      <c r="D472" s="260"/>
      <c r="E472" s="260"/>
      <c r="F472" s="260"/>
      <c r="G472" s="260"/>
      <c r="H472" s="260"/>
      <c r="I472" s="260"/>
      <c r="J472" s="260"/>
      <c r="K472" s="260"/>
      <c r="L472" s="260"/>
      <c r="M472" s="260"/>
      <c r="N472" s="260">
        <f>VLOOKUP(A472,IESO_pgm,3)</f>
        <v>0</v>
      </c>
      <c r="O472" s="260"/>
      <c r="P472" s="260"/>
      <c r="Q472" s="260"/>
      <c r="R472" s="260"/>
      <c r="S472" s="260"/>
      <c r="T472" s="260"/>
      <c r="U472" s="260"/>
      <c r="V472" s="260"/>
      <c r="W472" s="260"/>
      <c r="X472" s="260"/>
      <c r="Y472" s="383"/>
      <c r="Z472" s="367"/>
      <c r="AA472" s="367"/>
      <c r="AB472" s="367"/>
      <c r="AC472" s="367"/>
      <c r="AD472" s="367"/>
      <c r="AE472" s="367"/>
      <c r="AF472" s="372"/>
      <c r="AG472" s="372"/>
      <c r="AH472" s="372"/>
      <c r="AI472" s="372"/>
      <c r="AJ472" s="372"/>
      <c r="AK472" s="372"/>
      <c r="AL472" s="372"/>
      <c r="AM472" s="261">
        <f>SUM(Y472:AL472)</f>
        <v>0</v>
      </c>
    </row>
    <row r="473" spans="1:39" hidden="1" outlineLevel="1">
      <c r="B473" s="259" t="s">
        <v>289</v>
      </c>
      <c r="C473" s="256" t="s">
        <v>163</v>
      </c>
      <c r="D473" s="260"/>
      <c r="E473" s="260"/>
      <c r="F473" s="260"/>
      <c r="G473" s="260"/>
      <c r="H473" s="260"/>
      <c r="I473" s="260"/>
      <c r="J473" s="260"/>
      <c r="K473" s="260"/>
      <c r="L473" s="260"/>
      <c r="M473" s="260"/>
      <c r="N473" s="260">
        <f>N472</f>
        <v>0</v>
      </c>
      <c r="O473" s="260"/>
      <c r="P473" s="260"/>
      <c r="Q473" s="260"/>
      <c r="R473" s="260"/>
      <c r="S473" s="260"/>
      <c r="T473" s="260"/>
      <c r="U473" s="260"/>
      <c r="V473" s="260"/>
      <c r="W473" s="260"/>
      <c r="X473" s="260"/>
      <c r="Y473" s="368">
        <f>Y472</f>
        <v>0</v>
      </c>
      <c r="Z473" s="368">
        <f t="shared" ref="Z473" si="1425">Z472</f>
        <v>0</v>
      </c>
      <c r="AA473" s="368">
        <f t="shared" ref="AA473" si="1426">AA472</f>
        <v>0</v>
      </c>
      <c r="AB473" s="368">
        <f t="shared" ref="AB473" si="1427">AB472</f>
        <v>0</v>
      </c>
      <c r="AC473" s="368">
        <f t="shared" ref="AC473" si="1428">AC472</f>
        <v>0</v>
      </c>
      <c r="AD473" s="368">
        <f t="shared" ref="AD473" si="1429">AD472</f>
        <v>0</v>
      </c>
      <c r="AE473" s="368">
        <f t="shared" ref="AE473" si="1430">AE472</f>
        <v>0</v>
      </c>
      <c r="AF473" s="368">
        <f t="shared" ref="AF473" si="1431">AF472</f>
        <v>0</v>
      </c>
      <c r="AG473" s="368">
        <f t="shared" ref="AG473" si="1432">AG472</f>
        <v>0</v>
      </c>
      <c r="AH473" s="368">
        <f t="shared" ref="AH473" si="1433">AH472</f>
        <v>0</v>
      </c>
      <c r="AI473" s="368">
        <f t="shared" ref="AI473" si="1434">AI472</f>
        <v>0</v>
      </c>
      <c r="AJ473" s="368">
        <f t="shared" ref="AJ473" si="1435">AJ472</f>
        <v>0</v>
      </c>
      <c r="AK473" s="368">
        <f t="shared" ref="AK473" si="1436">AK472</f>
        <v>0</v>
      </c>
      <c r="AL473" s="368">
        <f t="shared" ref="AL473" si="1437">AL472</f>
        <v>0</v>
      </c>
      <c r="AM473" s="271"/>
    </row>
    <row r="474" spans="1:39" hidden="1" outlineLevel="1">
      <c r="B474" s="259"/>
      <c r="C474" s="256"/>
      <c r="D474" s="256"/>
      <c r="E474" s="256"/>
      <c r="F474" s="256"/>
      <c r="G474" s="256"/>
      <c r="H474" s="256"/>
      <c r="I474" s="256"/>
      <c r="J474" s="256"/>
      <c r="K474" s="256"/>
      <c r="L474" s="256"/>
      <c r="M474" s="256"/>
      <c r="N474" s="256"/>
      <c r="O474" s="256"/>
      <c r="P474" s="256"/>
      <c r="Q474" s="256"/>
      <c r="R474" s="256"/>
      <c r="S474" s="256"/>
      <c r="T474" s="256"/>
      <c r="U474" s="256"/>
      <c r="V474" s="256"/>
      <c r="W474" s="256"/>
      <c r="X474" s="256"/>
      <c r="Y474" s="369"/>
      <c r="Z474" s="382"/>
      <c r="AA474" s="382"/>
      <c r="AB474" s="382"/>
      <c r="AC474" s="382"/>
      <c r="AD474" s="382"/>
      <c r="AE474" s="382"/>
      <c r="AF474" s="382"/>
      <c r="AG474" s="382"/>
      <c r="AH474" s="382"/>
      <c r="AI474" s="382"/>
      <c r="AJ474" s="382"/>
      <c r="AK474" s="382"/>
      <c r="AL474" s="382"/>
      <c r="AM474" s="271"/>
    </row>
    <row r="475" spans="1:39" hidden="1" outlineLevel="1">
      <c r="A475" s="467">
        <v>99</v>
      </c>
      <c r="B475" s="278" t="str">
        <f>VLOOKUP(A475,IESO_pgm,2)</f>
        <v>Not used</v>
      </c>
      <c r="C475" s="256" t="s">
        <v>25</v>
      </c>
      <c r="D475" s="260"/>
      <c r="E475" s="260"/>
      <c r="F475" s="260"/>
      <c r="G475" s="260"/>
      <c r="H475" s="260"/>
      <c r="I475" s="260"/>
      <c r="J475" s="260"/>
      <c r="K475" s="260"/>
      <c r="L475" s="260"/>
      <c r="M475" s="260"/>
      <c r="N475" s="260">
        <f>VLOOKUP(A475,IESO_pgm,3)</f>
        <v>0</v>
      </c>
      <c r="O475" s="260"/>
      <c r="P475" s="260"/>
      <c r="Q475" s="260"/>
      <c r="R475" s="260"/>
      <c r="S475" s="260"/>
      <c r="T475" s="260"/>
      <c r="U475" s="260"/>
      <c r="V475" s="260"/>
      <c r="W475" s="260"/>
      <c r="X475" s="260"/>
      <c r="Y475" s="383"/>
      <c r="Z475" s="367"/>
      <c r="AA475" s="367"/>
      <c r="AB475" s="367"/>
      <c r="AC475" s="367"/>
      <c r="AD475" s="367"/>
      <c r="AE475" s="367"/>
      <c r="AF475" s="372"/>
      <c r="AG475" s="372"/>
      <c r="AH475" s="372"/>
      <c r="AI475" s="372"/>
      <c r="AJ475" s="372"/>
      <c r="AK475" s="372"/>
      <c r="AL475" s="372"/>
      <c r="AM475" s="261">
        <f>SUM(Y475:AL475)</f>
        <v>0</v>
      </c>
    </row>
    <row r="476" spans="1:39" hidden="1" outlineLevel="1">
      <c r="B476" s="259" t="s">
        <v>289</v>
      </c>
      <c r="C476" s="256" t="s">
        <v>163</v>
      </c>
      <c r="D476" s="260"/>
      <c r="E476" s="260"/>
      <c r="F476" s="260"/>
      <c r="G476" s="260"/>
      <c r="H476" s="260"/>
      <c r="I476" s="260"/>
      <c r="J476" s="260"/>
      <c r="K476" s="260"/>
      <c r="L476" s="260"/>
      <c r="M476" s="260"/>
      <c r="N476" s="260">
        <f>N475</f>
        <v>0</v>
      </c>
      <c r="O476" s="260"/>
      <c r="P476" s="260"/>
      <c r="Q476" s="260"/>
      <c r="R476" s="260"/>
      <c r="S476" s="260"/>
      <c r="T476" s="260"/>
      <c r="U476" s="260"/>
      <c r="V476" s="260"/>
      <c r="W476" s="260"/>
      <c r="X476" s="260"/>
      <c r="Y476" s="368">
        <f>Y475</f>
        <v>0</v>
      </c>
      <c r="Z476" s="368">
        <f t="shared" ref="Z476" si="1438">Z475</f>
        <v>0</v>
      </c>
      <c r="AA476" s="368">
        <f t="shared" ref="AA476" si="1439">AA475</f>
        <v>0</v>
      </c>
      <c r="AB476" s="368">
        <f t="shared" ref="AB476" si="1440">AB475</f>
        <v>0</v>
      </c>
      <c r="AC476" s="368">
        <f t="shared" ref="AC476" si="1441">AC475</f>
        <v>0</v>
      </c>
      <c r="AD476" s="368">
        <f t="shared" ref="AD476" si="1442">AD475</f>
        <v>0</v>
      </c>
      <c r="AE476" s="368">
        <f t="shared" ref="AE476" si="1443">AE475</f>
        <v>0</v>
      </c>
      <c r="AF476" s="368">
        <f t="shared" ref="AF476" si="1444">AF475</f>
        <v>0</v>
      </c>
      <c r="AG476" s="368">
        <f t="shared" ref="AG476" si="1445">AG475</f>
        <v>0</v>
      </c>
      <c r="AH476" s="368">
        <f t="shared" ref="AH476" si="1446">AH475</f>
        <v>0</v>
      </c>
      <c r="AI476" s="368">
        <f t="shared" ref="AI476" si="1447">AI475</f>
        <v>0</v>
      </c>
      <c r="AJ476" s="368">
        <f t="shared" ref="AJ476" si="1448">AJ475</f>
        <v>0</v>
      </c>
      <c r="AK476" s="368">
        <f t="shared" ref="AK476" si="1449">AK475</f>
        <v>0</v>
      </c>
      <c r="AL476" s="368">
        <f t="shared" ref="AL476" si="1450">AL475</f>
        <v>0</v>
      </c>
      <c r="AM476" s="271"/>
    </row>
    <row r="477" spans="1:39" hidden="1" outlineLevel="1">
      <c r="B477" s="274"/>
      <c r="C477" s="276"/>
      <c r="D477" s="256"/>
      <c r="E477" s="256"/>
      <c r="F477" s="256"/>
      <c r="G477" s="256"/>
      <c r="H477" s="256"/>
      <c r="I477" s="256"/>
      <c r="J477" s="256"/>
      <c r="K477" s="256"/>
      <c r="L477" s="256"/>
      <c r="M477" s="256"/>
      <c r="N477" s="256"/>
      <c r="O477" s="256"/>
      <c r="P477" s="256"/>
      <c r="Q477" s="256"/>
      <c r="R477" s="256"/>
      <c r="S477" s="256"/>
      <c r="T477" s="256"/>
      <c r="U477" s="256"/>
      <c r="V477" s="256"/>
      <c r="W477" s="256"/>
      <c r="X477" s="256"/>
      <c r="Y477" s="369"/>
      <c r="Z477" s="382"/>
      <c r="AA477" s="382"/>
      <c r="AB477" s="382"/>
      <c r="AC477" s="382"/>
      <c r="AD477" s="382"/>
      <c r="AE477" s="382"/>
      <c r="AF477" s="382"/>
      <c r="AG477" s="382"/>
      <c r="AH477" s="382"/>
      <c r="AI477" s="382"/>
      <c r="AJ477" s="382"/>
      <c r="AK477" s="382"/>
      <c r="AL477" s="382"/>
      <c r="AM477" s="271"/>
    </row>
    <row r="478" spans="1:39" hidden="1" outlineLevel="1">
      <c r="A478" s="467">
        <v>99</v>
      </c>
      <c r="B478" s="278" t="str">
        <f>VLOOKUP(A478,IESO_pgm,2)</f>
        <v>Not used</v>
      </c>
      <c r="C478" s="256" t="s">
        <v>25</v>
      </c>
      <c r="D478" s="260"/>
      <c r="E478" s="260"/>
      <c r="F478" s="260"/>
      <c r="G478" s="260"/>
      <c r="H478" s="260"/>
      <c r="I478" s="260"/>
      <c r="J478" s="260"/>
      <c r="K478" s="260"/>
      <c r="L478" s="260"/>
      <c r="M478" s="260"/>
      <c r="N478" s="260">
        <f>VLOOKUP(A478,IESO_pgm,3)</f>
        <v>0</v>
      </c>
      <c r="O478" s="260"/>
      <c r="P478" s="260"/>
      <c r="Q478" s="260"/>
      <c r="R478" s="260"/>
      <c r="S478" s="260"/>
      <c r="T478" s="260"/>
      <c r="U478" s="260"/>
      <c r="V478" s="260"/>
      <c r="W478" s="260"/>
      <c r="X478" s="260"/>
      <c r="Y478" s="383"/>
      <c r="Z478" s="367"/>
      <c r="AA478" s="367"/>
      <c r="AB478" s="367"/>
      <c r="AC478" s="367"/>
      <c r="AD478" s="367"/>
      <c r="AE478" s="367"/>
      <c r="AF478" s="372"/>
      <c r="AG478" s="372"/>
      <c r="AH478" s="372"/>
      <c r="AI478" s="372"/>
      <c r="AJ478" s="372"/>
      <c r="AK478" s="372"/>
      <c r="AL478" s="372"/>
      <c r="AM478" s="261">
        <f>SUM(Y478:AL478)</f>
        <v>0</v>
      </c>
    </row>
    <row r="479" spans="1:39" hidden="1" outlineLevel="1">
      <c r="B479" s="259" t="s">
        <v>289</v>
      </c>
      <c r="C479" s="256" t="s">
        <v>163</v>
      </c>
      <c r="D479" s="260"/>
      <c r="E479" s="260"/>
      <c r="F479" s="260"/>
      <c r="G479" s="260"/>
      <c r="H479" s="260"/>
      <c r="I479" s="260"/>
      <c r="J479" s="260"/>
      <c r="K479" s="260"/>
      <c r="L479" s="260"/>
      <c r="M479" s="260"/>
      <c r="N479" s="260">
        <f>N478</f>
        <v>0</v>
      </c>
      <c r="O479" s="260"/>
      <c r="P479" s="260"/>
      <c r="Q479" s="260"/>
      <c r="R479" s="260"/>
      <c r="S479" s="260"/>
      <c r="T479" s="260"/>
      <c r="U479" s="260"/>
      <c r="V479" s="260"/>
      <c r="W479" s="260"/>
      <c r="X479" s="260"/>
      <c r="Y479" s="368">
        <f>Y478</f>
        <v>0</v>
      </c>
      <c r="Z479" s="368">
        <f t="shared" ref="Z479" si="1451">Z478</f>
        <v>0</v>
      </c>
      <c r="AA479" s="368">
        <f t="shared" ref="AA479" si="1452">AA478</f>
        <v>0</v>
      </c>
      <c r="AB479" s="368">
        <f t="shared" ref="AB479" si="1453">AB478</f>
        <v>0</v>
      </c>
      <c r="AC479" s="368">
        <f t="shared" ref="AC479" si="1454">AC478</f>
        <v>0</v>
      </c>
      <c r="AD479" s="368">
        <f t="shared" ref="AD479" si="1455">AD478</f>
        <v>0</v>
      </c>
      <c r="AE479" s="368">
        <f t="shared" ref="AE479" si="1456">AE478</f>
        <v>0</v>
      </c>
      <c r="AF479" s="368">
        <f t="shared" ref="AF479" si="1457">AF478</f>
        <v>0</v>
      </c>
      <c r="AG479" s="368">
        <f t="shared" ref="AG479" si="1458">AG478</f>
        <v>0</v>
      </c>
      <c r="AH479" s="368">
        <f t="shared" ref="AH479" si="1459">AH478</f>
        <v>0</v>
      </c>
      <c r="AI479" s="368">
        <f t="shared" ref="AI479" si="1460">AI478</f>
        <v>0</v>
      </c>
      <c r="AJ479" s="368">
        <f t="shared" ref="AJ479" si="1461">AJ478</f>
        <v>0</v>
      </c>
      <c r="AK479" s="368">
        <f t="shared" ref="AK479" si="1462">AK478</f>
        <v>0</v>
      </c>
      <c r="AL479" s="368">
        <f t="shared" ref="AL479" si="1463">AL478</f>
        <v>0</v>
      </c>
      <c r="AM479" s="271"/>
    </row>
    <row r="480" spans="1:39" hidden="1" outlineLevel="1">
      <c r="B480" s="278"/>
      <c r="C480" s="27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369"/>
      <c r="Z480" s="382"/>
      <c r="AA480" s="382"/>
      <c r="AB480" s="382"/>
      <c r="AC480" s="382"/>
      <c r="AD480" s="382"/>
      <c r="AE480" s="382"/>
      <c r="AF480" s="382"/>
      <c r="AG480" s="382"/>
      <c r="AH480" s="382"/>
      <c r="AI480" s="382"/>
      <c r="AJ480" s="382"/>
      <c r="AK480" s="382"/>
      <c r="AL480" s="382"/>
      <c r="AM480" s="271"/>
    </row>
    <row r="481" spans="1:39" hidden="1" outlineLevel="1">
      <c r="A481" s="467">
        <v>99</v>
      </c>
      <c r="B481" s="278" t="str">
        <f>VLOOKUP(A481,IESO_pgm,2)</f>
        <v>Not used</v>
      </c>
      <c r="C481" s="256" t="s">
        <v>25</v>
      </c>
      <c r="D481" s="260"/>
      <c r="E481" s="260"/>
      <c r="F481" s="260"/>
      <c r="G481" s="260"/>
      <c r="H481" s="260"/>
      <c r="I481" s="260"/>
      <c r="J481" s="260"/>
      <c r="K481" s="260"/>
      <c r="L481" s="260"/>
      <c r="M481" s="260"/>
      <c r="N481" s="260">
        <f>VLOOKUP(A481,IESO_pgm,3)</f>
        <v>0</v>
      </c>
      <c r="O481" s="260"/>
      <c r="P481" s="260"/>
      <c r="Q481" s="260"/>
      <c r="R481" s="260"/>
      <c r="S481" s="260"/>
      <c r="T481" s="260"/>
      <c r="U481" s="260"/>
      <c r="V481" s="260"/>
      <c r="W481" s="260"/>
      <c r="X481" s="260"/>
      <c r="Y481" s="383"/>
      <c r="Z481" s="367"/>
      <c r="AA481" s="367"/>
      <c r="AB481" s="367"/>
      <c r="AC481" s="367"/>
      <c r="AD481" s="367"/>
      <c r="AE481" s="367"/>
      <c r="AF481" s="372"/>
      <c r="AG481" s="372"/>
      <c r="AH481" s="372"/>
      <c r="AI481" s="372"/>
      <c r="AJ481" s="372"/>
      <c r="AK481" s="372"/>
      <c r="AL481" s="372"/>
      <c r="AM481" s="261">
        <f>SUM(Y481:AL481)</f>
        <v>0</v>
      </c>
    </row>
    <row r="482" spans="1:39" hidden="1" outlineLevel="1">
      <c r="B482" s="259" t="s">
        <v>289</v>
      </c>
      <c r="C482" s="256" t="s">
        <v>163</v>
      </c>
      <c r="D482" s="260"/>
      <c r="E482" s="260"/>
      <c r="F482" s="260"/>
      <c r="G482" s="260"/>
      <c r="H482" s="260"/>
      <c r="I482" s="260"/>
      <c r="J482" s="260"/>
      <c r="K482" s="260"/>
      <c r="L482" s="260"/>
      <c r="M482" s="260"/>
      <c r="N482" s="260">
        <f>N481</f>
        <v>0</v>
      </c>
      <c r="O482" s="260"/>
      <c r="P482" s="260"/>
      <c r="Q482" s="260"/>
      <c r="R482" s="260"/>
      <c r="S482" s="260"/>
      <c r="T482" s="260"/>
      <c r="U482" s="260"/>
      <c r="V482" s="260"/>
      <c r="W482" s="260"/>
      <c r="X482" s="260"/>
      <c r="Y482" s="368">
        <f>Y481</f>
        <v>0</v>
      </c>
      <c r="Z482" s="368">
        <f t="shared" ref="Z482" si="1464">Z481</f>
        <v>0</v>
      </c>
      <c r="AA482" s="368">
        <f t="shared" ref="AA482" si="1465">AA481</f>
        <v>0</v>
      </c>
      <c r="AB482" s="368">
        <f t="shared" ref="AB482" si="1466">AB481</f>
        <v>0</v>
      </c>
      <c r="AC482" s="368">
        <f t="shared" ref="AC482" si="1467">AC481</f>
        <v>0</v>
      </c>
      <c r="AD482" s="368">
        <f t="shared" ref="AD482" si="1468">AD481</f>
        <v>0</v>
      </c>
      <c r="AE482" s="368">
        <f t="shared" ref="AE482" si="1469">AE481</f>
        <v>0</v>
      </c>
      <c r="AF482" s="368">
        <f t="shared" ref="AF482" si="1470">AF481</f>
        <v>0</v>
      </c>
      <c r="AG482" s="368">
        <f t="shared" ref="AG482" si="1471">AG481</f>
        <v>0</v>
      </c>
      <c r="AH482" s="368">
        <f t="shared" ref="AH482" si="1472">AH481</f>
        <v>0</v>
      </c>
      <c r="AI482" s="368">
        <f t="shared" ref="AI482" si="1473">AI481</f>
        <v>0</v>
      </c>
      <c r="AJ482" s="368">
        <f t="shared" ref="AJ482" si="1474">AJ481</f>
        <v>0</v>
      </c>
      <c r="AK482" s="368">
        <f t="shared" ref="AK482" si="1475">AK481</f>
        <v>0</v>
      </c>
      <c r="AL482" s="368">
        <f t="shared" ref="AL482" si="1476">AL481</f>
        <v>0</v>
      </c>
      <c r="AM482" s="271"/>
    </row>
    <row r="483" spans="1:39" hidden="1" outlineLevel="1">
      <c r="B483" s="278"/>
      <c r="C483" s="276"/>
      <c r="D483" s="280"/>
      <c r="E483" s="280"/>
      <c r="F483" s="280"/>
      <c r="G483" s="280"/>
      <c r="H483" s="280"/>
      <c r="I483" s="280"/>
      <c r="J483" s="280"/>
      <c r="K483" s="280"/>
      <c r="L483" s="280"/>
      <c r="M483" s="280"/>
      <c r="N483" s="256"/>
      <c r="O483" s="256"/>
      <c r="P483" s="256"/>
      <c r="Q483" s="256"/>
      <c r="R483" s="256"/>
      <c r="S483" s="256"/>
      <c r="T483" s="256"/>
      <c r="U483" s="256"/>
      <c r="V483" s="256"/>
      <c r="W483" s="256"/>
      <c r="X483" s="256"/>
      <c r="Y483" s="369"/>
      <c r="Z483" s="382"/>
      <c r="AA483" s="382"/>
      <c r="AB483" s="382"/>
      <c r="AC483" s="382"/>
      <c r="AD483" s="382"/>
      <c r="AE483" s="382"/>
      <c r="AF483" s="382"/>
      <c r="AG483" s="382"/>
      <c r="AH483" s="382"/>
      <c r="AI483" s="382"/>
      <c r="AJ483" s="382"/>
      <c r="AK483" s="382"/>
      <c r="AL483" s="382"/>
      <c r="AM483" s="271"/>
    </row>
    <row r="484" spans="1:39" hidden="1" outlineLevel="1">
      <c r="A484" s="467">
        <v>99</v>
      </c>
      <c r="B484" s="278" t="str">
        <f>VLOOKUP(A484,IESO_pgm,2)</f>
        <v>Not used</v>
      </c>
      <c r="C484" s="256" t="s">
        <v>25</v>
      </c>
      <c r="D484" s="260"/>
      <c r="E484" s="260"/>
      <c r="F484" s="260"/>
      <c r="G484" s="260"/>
      <c r="H484" s="260"/>
      <c r="I484" s="260"/>
      <c r="J484" s="260"/>
      <c r="K484" s="260"/>
      <c r="L484" s="260"/>
      <c r="M484" s="260"/>
      <c r="N484" s="260">
        <f>VLOOKUP(A484,IESO_pgm,3)</f>
        <v>0</v>
      </c>
      <c r="O484" s="260"/>
      <c r="P484" s="260"/>
      <c r="Q484" s="260"/>
      <c r="R484" s="260"/>
      <c r="S484" s="260"/>
      <c r="T484" s="260"/>
      <c r="U484" s="260"/>
      <c r="V484" s="260"/>
      <c r="W484" s="260"/>
      <c r="X484" s="260"/>
      <c r="Y484" s="383"/>
      <c r="Z484" s="367"/>
      <c r="AA484" s="367"/>
      <c r="AB484" s="367"/>
      <c r="AC484" s="367"/>
      <c r="AD484" s="367"/>
      <c r="AE484" s="367"/>
      <c r="AF484" s="372"/>
      <c r="AG484" s="372"/>
      <c r="AH484" s="372"/>
      <c r="AI484" s="372"/>
      <c r="AJ484" s="372"/>
      <c r="AK484" s="372"/>
      <c r="AL484" s="372"/>
      <c r="AM484" s="261">
        <f>SUM(Y484:AL484)</f>
        <v>0</v>
      </c>
    </row>
    <row r="485" spans="1:39" hidden="1" outlineLevel="1">
      <c r="B485" s="259" t="s">
        <v>289</v>
      </c>
      <c r="C485" s="256" t="s">
        <v>163</v>
      </c>
      <c r="D485" s="260"/>
      <c r="E485" s="260"/>
      <c r="F485" s="260"/>
      <c r="G485" s="260"/>
      <c r="H485" s="260"/>
      <c r="I485" s="260"/>
      <c r="J485" s="260"/>
      <c r="K485" s="260"/>
      <c r="L485" s="260"/>
      <c r="M485" s="260"/>
      <c r="N485" s="260">
        <f>N484</f>
        <v>0</v>
      </c>
      <c r="O485" s="260"/>
      <c r="P485" s="260"/>
      <c r="Q485" s="260"/>
      <c r="R485" s="260"/>
      <c r="S485" s="260"/>
      <c r="T485" s="260"/>
      <c r="U485" s="260"/>
      <c r="V485" s="260"/>
      <c r="W485" s="260"/>
      <c r="X485" s="260"/>
      <c r="Y485" s="368">
        <f>Y484</f>
        <v>0</v>
      </c>
      <c r="Z485" s="368">
        <f t="shared" ref="Z485" si="1477">Z484</f>
        <v>0</v>
      </c>
      <c r="AA485" s="368">
        <f t="shared" ref="AA485" si="1478">AA484</f>
        <v>0</v>
      </c>
      <c r="AB485" s="368">
        <f t="shared" ref="AB485" si="1479">AB484</f>
        <v>0</v>
      </c>
      <c r="AC485" s="368">
        <f t="shared" ref="AC485" si="1480">AC484</f>
        <v>0</v>
      </c>
      <c r="AD485" s="368">
        <f t="shared" ref="AD485" si="1481">AD484</f>
        <v>0</v>
      </c>
      <c r="AE485" s="368">
        <f t="shared" ref="AE485" si="1482">AE484</f>
        <v>0</v>
      </c>
      <c r="AF485" s="368">
        <f t="shared" ref="AF485" si="1483">AF484</f>
        <v>0</v>
      </c>
      <c r="AG485" s="368">
        <f t="shared" ref="AG485" si="1484">AG484</f>
        <v>0</v>
      </c>
      <c r="AH485" s="368">
        <f t="shared" ref="AH485" si="1485">AH484</f>
        <v>0</v>
      </c>
      <c r="AI485" s="368">
        <f t="shared" ref="AI485" si="1486">AI484</f>
        <v>0</v>
      </c>
      <c r="AJ485" s="368">
        <f t="shared" ref="AJ485" si="1487">AJ484</f>
        <v>0</v>
      </c>
      <c r="AK485" s="368">
        <f t="shared" ref="AK485" si="1488">AK484</f>
        <v>0</v>
      </c>
      <c r="AL485" s="368">
        <f t="shared" ref="AL485" si="1489">AL484</f>
        <v>0</v>
      </c>
      <c r="AM485" s="271"/>
    </row>
    <row r="486" spans="1:39" hidden="1" outlineLevel="1">
      <c r="B486" s="278"/>
      <c r="C486" s="276"/>
      <c r="D486" s="280"/>
      <c r="E486" s="280"/>
      <c r="F486" s="280"/>
      <c r="G486" s="280"/>
      <c r="H486" s="280"/>
      <c r="I486" s="280"/>
      <c r="J486" s="280"/>
      <c r="K486" s="280"/>
      <c r="L486" s="280"/>
      <c r="M486" s="280"/>
      <c r="N486" s="256"/>
      <c r="O486" s="256"/>
      <c r="P486" s="256"/>
      <c r="Q486" s="256"/>
      <c r="R486" s="256"/>
      <c r="S486" s="256"/>
      <c r="T486" s="256"/>
      <c r="U486" s="256"/>
      <c r="V486" s="256"/>
      <c r="W486" s="256"/>
      <c r="X486" s="256"/>
      <c r="Y486" s="369"/>
      <c r="Z486" s="382"/>
      <c r="AA486" s="382"/>
      <c r="AB486" s="382"/>
      <c r="AC486" s="382"/>
      <c r="AD486" s="382"/>
      <c r="AE486" s="382"/>
      <c r="AF486" s="382"/>
      <c r="AG486" s="382"/>
      <c r="AH486" s="382"/>
      <c r="AI486" s="382"/>
      <c r="AJ486" s="382"/>
      <c r="AK486" s="382"/>
      <c r="AL486" s="382"/>
      <c r="AM486" s="271"/>
    </row>
    <row r="487" spans="1:39" hidden="1" outlineLevel="1">
      <c r="A487" s="467">
        <v>99</v>
      </c>
      <c r="B487" s="278" t="str">
        <f>VLOOKUP(A487,IESO_pgm,2)</f>
        <v>Not used</v>
      </c>
      <c r="C487" s="256" t="s">
        <v>25</v>
      </c>
      <c r="D487" s="260"/>
      <c r="E487" s="260"/>
      <c r="F487" s="260"/>
      <c r="G487" s="260"/>
      <c r="H487" s="260"/>
      <c r="I487" s="260"/>
      <c r="J487" s="260"/>
      <c r="K487" s="260"/>
      <c r="L487" s="260"/>
      <c r="M487" s="260"/>
      <c r="N487" s="260">
        <f>VLOOKUP(A487,IESO_pgm,3)</f>
        <v>0</v>
      </c>
      <c r="O487" s="260"/>
      <c r="P487" s="260"/>
      <c r="Q487" s="260"/>
      <c r="R487" s="260"/>
      <c r="S487" s="260"/>
      <c r="T487" s="260"/>
      <c r="U487" s="260"/>
      <c r="V487" s="260"/>
      <c r="W487" s="260"/>
      <c r="X487" s="260"/>
      <c r="Y487" s="383"/>
      <c r="Z487" s="367"/>
      <c r="AA487" s="367"/>
      <c r="AB487" s="367"/>
      <c r="AC487" s="367"/>
      <c r="AD487" s="367"/>
      <c r="AE487" s="367"/>
      <c r="AF487" s="372"/>
      <c r="AG487" s="372"/>
      <c r="AH487" s="372"/>
      <c r="AI487" s="372"/>
      <c r="AJ487" s="372"/>
      <c r="AK487" s="372"/>
      <c r="AL487" s="372"/>
      <c r="AM487" s="261">
        <f>SUM(Y487:AL487)</f>
        <v>0</v>
      </c>
    </row>
    <row r="488" spans="1:39" hidden="1" outlineLevel="1">
      <c r="B488" s="259" t="s">
        <v>289</v>
      </c>
      <c r="C488" s="256" t="s">
        <v>163</v>
      </c>
      <c r="D488" s="260"/>
      <c r="E488" s="260"/>
      <c r="F488" s="260"/>
      <c r="G488" s="260"/>
      <c r="H488" s="260"/>
      <c r="I488" s="260"/>
      <c r="J488" s="260"/>
      <c r="K488" s="260"/>
      <c r="L488" s="260"/>
      <c r="M488" s="260"/>
      <c r="N488" s="260">
        <f>N487</f>
        <v>0</v>
      </c>
      <c r="O488" s="260"/>
      <c r="P488" s="260"/>
      <c r="Q488" s="260"/>
      <c r="R488" s="260"/>
      <c r="S488" s="260"/>
      <c r="T488" s="260"/>
      <c r="U488" s="260"/>
      <c r="V488" s="260"/>
      <c r="W488" s="260"/>
      <c r="X488" s="260"/>
      <c r="Y488" s="368">
        <f>Y487</f>
        <v>0</v>
      </c>
      <c r="Z488" s="368">
        <f t="shared" ref="Z488" si="1490">Z487</f>
        <v>0</v>
      </c>
      <c r="AA488" s="368">
        <f t="shared" ref="AA488" si="1491">AA487</f>
        <v>0</v>
      </c>
      <c r="AB488" s="368">
        <f t="shared" ref="AB488" si="1492">AB487</f>
        <v>0</v>
      </c>
      <c r="AC488" s="368">
        <f t="shared" ref="AC488" si="1493">AC487</f>
        <v>0</v>
      </c>
      <c r="AD488" s="368">
        <f t="shared" ref="AD488" si="1494">AD487</f>
        <v>0</v>
      </c>
      <c r="AE488" s="368">
        <f t="shared" ref="AE488" si="1495">AE487</f>
        <v>0</v>
      </c>
      <c r="AF488" s="368">
        <f t="shared" ref="AF488" si="1496">AF487</f>
        <v>0</v>
      </c>
      <c r="AG488" s="368">
        <f t="shared" ref="AG488" si="1497">AG487</f>
        <v>0</v>
      </c>
      <c r="AH488" s="368">
        <f t="shared" ref="AH488" si="1498">AH487</f>
        <v>0</v>
      </c>
      <c r="AI488" s="368">
        <f t="shared" ref="AI488" si="1499">AI487</f>
        <v>0</v>
      </c>
      <c r="AJ488" s="368">
        <f t="shared" ref="AJ488" si="1500">AJ487</f>
        <v>0</v>
      </c>
      <c r="AK488" s="368">
        <f t="shared" ref="AK488" si="1501">AK487</f>
        <v>0</v>
      </c>
      <c r="AL488" s="368">
        <f t="shared" ref="AL488" si="1502">AL487</f>
        <v>0</v>
      </c>
      <c r="AM488" s="271"/>
    </row>
    <row r="489" spans="1:39" hidden="1" outlineLevel="1">
      <c r="B489" s="278"/>
      <c r="C489" s="256"/>
      <c r="D489" s="256"/>
      <c r="E489" s="256"/>
      <c r="F489" s="256"/>
      <c r="G489" s="256"/>
      <c r="H489" s="256"/>
      <c r="I489" s="256"/>
      <c r="J489" s="256"/>
      <c r="K489" s="256"/>
      <c r="L489" s="256"/>
      <c r="M489" s="256"/>
      <c r="N489" s="256"/>
      <c r="O489" s="256"/>
      <c r="P489" s="256"/>
      <c r="Q489" s="256"/>
      <c r="R489" s="256"/>
      <c r="S489" s="256"/>
      <c r="T489" s="256"/>
      <c r="U489" s="256"/>
      <c r="V489" s="256"/>
      <c r="W489" s="256"/>
      <c r="X489" s="256"/>
      <c r="Y489" s="369"/>
      <c r="Z489" s="382"/>
      <c r="AA489" s="382"/>
      <c r="AB489" s="382"/>
      <c r="AC489" s="382"/>
      <c r="AD489" s="382"/>
      <c r="AE489" s="382"/>
      <c r="AF489" s="382"/>
      <c r="AG489" s="382"/>
      <c r="AH489" s="382"/>
      <c r="AI489" s="382"/>
      <c r="AJ489" s="382"/>
      <c r="AK489" s="382"/>
      <c r="AL489" s="382"/>
      <c r="AM489" s="271"/>
    </row>
    <row r="490" spans="1:39" hidden="1" outlineLevel="1">
      <c r="A490" s="467">
        <v>99</v>
      </c>
      <c r="B490" s="278" t="str">
        <f>VLOOKUP(A490,IESO_pgm,2)</f>
        <v>Not used</v>
      </c>
      <c r="C490" s="256" t="s">
        <v>25</v>
      </c>
      <c r="D490" s="260"/>
      <c r="E490" s="260"/>
      <c r="F490" s="260"/>
      <c r="G490" s="260"/>
      <c r="H490" s="260"/>
      <c r="I490" s="260"/>
      <c r="J490" s="260"/>
      <c r="K490" s="260"/>
      <c r="L490" s="260"/>
      <c r="M490" s="260"/>
      <c r="N490" s="260">
        <f>VLOOKUP(A490,IESO_pgm,3)</f>
        <v>0</v>
      </c>
      <c r="O490" s="260"/>
      <c r="P490" s="260"/>
      <c r="Q490" s="260"/>
      <c r="R490" s="260"/>
      <c r="S490" s="260"/>
      <c r="T490" s="260"/>
      <c r="U490" s="260"/>
      <c r="V490" s="260"/>
      <c r="W490" s="260"/>
      <c r="X490" s="260"/>
      <c r="Y490" s="383"/>
      <c r="Z490" s="367"/>
      <c r="AA490" s="367"/>
      <c r="AB490" s="367"/>
      <c r="AC490" s="367"/>
      <c r="AD490" s="367"/>
      <c r="AE490" s="367"/>
      <c r="AF490" s="372"/>
      <c r="AG490" s="372"/>
      <c r="AH490" s="372"/>
      <c r="AI490" s="372"/>
      <c r="AJ490" s="372"/>
      <c r="AK490" s="372"/>
      <c r="AL490" s="372"/>
      <c r="AM490" s="261">
        <f>SUM(Y490:AL490)</f>
        <v>0</v>
      </c>
    </row>
    <row r="491" spans="1:39" hidden="1" outlineLevel="1">
      <c r="B491" s="259" t="s">
        <v>289</v>
      </c>
      <c r="C491" s="256" t="s">
        <v>163</v>
      </c>
      <c r="D491" s="260"/>
      <c r="E491" s="260"/>
      <c r="F491" s="260"/>
      <c r="G491" s="260"/>
      <c r="H491" s="260"/>
      <c r="I491" s="260"/>
      <c r="J491" s="260"/>
      <c r="K491" s="260"/>
      <c r="L491" s="260"/>
      <c r="M491" s="260"/>
      <c r="N491" s="260">
        <f>N490</f>
        <v>0</v>
      </c>
      <c r="O491" s="260"/>
      <c r="P491" s="260"/>
      <c r="Q491" s="260"/>
      <c r="R491" s="260"/>
      <c r="S491" s="260"/>
      <c r="T491" s="260"/>
      <c r="U491" s="260"/>
      <c r="V491" s="260"/>
      <c r="W491" s="260"/>
      <c r="X491" s="260"/>
      <c r="Y491" s="368">
        <f>Y490</f>
        <v>0</v>
      </c>
      <c r="Z491" s="368">
        <f t="shared" ref="Z491" si="1503">Z490</f>
        <v>0</v>
      </c>
      <c r="AA491" s="368">
        <f t="shared" ref="AA491" si="1504">AA490</f>
        <v>0</v>
      </c>
      <c r="AB491" s="368">
        <f t="shared" ref="AB491" si="1505">AB490</f>
        <v>0</v>
      </c>
      <c r="AC491" s="368">
        <f t="shared" ref="AC491" si="1506">AC490</f>
        <v>0</v>
      </c>
      <c r="AD491" s="368">
        <f t="shared" ref="AD491" si="1507">AD490</f>
        <v>0</v>
      </c>
      <c r="AE491" s="368">
        <f t="shared" ref="AE491" si="1508">AE490</f>
        <v>0</v>
      </c>
      <c r="AF491" s="368">
        <f t="shared" ref="AF491" si="1509">AF490</f>
        <v>0</v>
      </c>
      <c r="AG491" s="368">
        <f t="shared" ref="AG491" si="1510">AG490</f>
        <v>0</v>
      </c>
      <c r="AH491" s="368">
        <f t="shared" ref="AH491" si="1511">AH490</f>
        <v>0</v>
      </c>
      <c r="AI491" s="368">
        <f t="shared" ref="AI491" si="1512">AI490</f>
        <v>0</v>
      </c>
      <c r="AJ491" s="368">
        <f t="shared" ref="AJ491" si="1513">AJ490</f>
        <v>0</v>
      </c>
      <c r="AK491" s="368">
        <f t="shared" ref="AK491" si="1514">AK490</f>
        <v>0</v>
      </c>
      <c r="AL491" s="368">
        <f t="shared" ref="AL491" si="1515">AL490</f>
        <v>0</v>
      </c>
      <c r="AM491" s="271"/>
    </row>
    <row r="492" spans="1:39" hidden="1" outlineLevel="1">
      <c r="B492" s="259"/>
      <c r="C492" s="256"/>
      <c r="D492" s="256"/>
      <c r="E492" s="256"/>
      <c r="F492" s="256"/>
      <c r="G492" s="256"/>
      <c r="H492" s="256"/>
      <c r="I492" s="256"/>
      <c r="J492" s="256"/>
      <c r="K492" s="256"/>
      <c r="L492" s="256"/>
      <c r="M492" s="256"/>
      <c r="N492" s="256"/>
      <c r="O492" s="256"/>
      <c r="P492" s="256"/>
      <c r="Q492" s="256"/>
      <c r="R492" s="256"/>
      <c r="S492" s="256"/>
      <c r="T492" s="256"/>
      <c r="U492" s="256"/>
      <c r="V492" s="256"/>
      <c r="W492" s="256"/>
      <c r="X492" s="256"/>
      <c r="Y492" s="369"/>
      <c r="Z492" s="382"/>
      <c r="AA492" s="382"/>
      <c r="AB492" s="382"/>
      <c r="AC492" s="382"/>
      <c r="AD492" s="382"/>
      <c r="AE492" s="382"/>
      <c r="AF492" s="382"/>
      <c r="AG492" s="382"/>
      <c r="AH492" s="382"/>
      <c r="AI492" s="382"/>
      <c r="AJ492" s="382"/>
      <c r="AK492" s="382"/>
      <c r="AL492" s="382"/>
      <c r="AM492" s="271"/>
    </row>
    <row r="493" spans="1:39" hidden="1" outlineLevel="1">
      <c r="A493" s="467">
        <v>99</v>
      </c>
      <c r="B493" s="278" t="str">
        <f>VLOOKUP(A493,IESO_pgm,2)</f>
        <v>Not used</v>
      </c>
      <c r="C493" s="256" t="s">
        <v>25</v>
      </c>
      <c r="D493" s="260"/>
      <c r="E493" s="260"/>
      <c r="F493" s="260"/>
      <c r="G493" s="260"/>
      <c r="H493" s="260"/>
      <c r="I493" s="260"/>
      <c r="J493" s="260"/>
      <c r="K493" s="260"/>
      <c r="L493" s="260"/>
      <c r="M493" s="260"/>
      <c r="N493" s="260">
        <f>VLOOKUP(A493,IESO_pgm,3)</f>
        <v>0</v>
      </c>
      <c r="O493" s="260"/>
      <c r="P493" s="260"/>
      <c r="Q493" s="260"/>
      <c r="R493" s="260"/>
      <c r="S493" s="260"/>
      <c r="T493" s="260"/>
      <c r="U493" s="260"/>
      <c r="V493" s="260"/>
      <c r="W493" s="260"/>
      <c r="X493" s="260"/>
      <c r="Y493" s="383"/>
      <c r="Z493" s="367"/>
      <c r="AA493" s="367"/>
      <c r="AB493" s="367"/>
      <c r="AC493" s="367"/>
      <c r="AD493" s="367"/>
      <c r="AE493" s="367"/>
      <c r="AF493" s="372"/>
      <c r="AG493" s="372"/>
      <c r="AH493" s="372"/>
      <c r="AI493" s="372"/>
      <c r="AJ493" s="372"/>
      <c r="AK493" s="372"/>
      <c r="AL493" s="372"/>
      <c r="AM493" s="261">
        <f>SUM(Y493:AL493)</f>
        <v>0</v>
      </c>
    </row>
    <row r="494" spans="1:39" hidden="1" outlineLevel="1">
      <c r="B494" s="259" t="s">
        <v>289</v>
      </c>
      <c r="C494" s="256" t="s">
        <v>163</v>
      </c>
      <c r="D494" s="260"/>
      <c r="E494" s="260"/>
      <c r="F494" s="260"/>
      <c r="G494" s="260"/>
      <c r="H494" s="260"/>
      <c r="I494" s="260"/>
      <c r="J494" s="260"/>
      <c r="K494" s="260"/>
      <c r="L494" s="260"/>
      <c r="M494" s="260"/>
      <c r="N494" s="260">
        <f>N493</f>
        <v>0</v>
      </c>
      <c r="O494" s="260"/>
      <c r="P494" s="260"/>
      <c r="Q494" s="260"/>
      <c r="R494" s="260"/>
      <c r="S494" s="260"/>
      <c r="T494" s="260"/>
      <c r="U494" s="260"/>
      <c r="V494" s="260"/>
      <c r="W494" s="260"/>
      <c r="X494" s="260"/>
      <c r="Y494" s="368">
        <f>Y493</f>
        <v>0</v>
      </c>
      <c r="Z494" s="368">
        <f t="shared" ref="Z494" si="1516">Z493</f>
        <v>0</v>
      </c>
      <c r="AA494" s="368">
        <f t="shared" ref="AA494" si="1517">AA493</f>
        <v>0</v>
      </c>
      <c r="AB494" s="368">
        <f t="shared" ref="AB494" si="1518">AB493</f>
        <v>0</v>
      </c>
      <c r="AC494" s="368">
        <f t="shared" ref="AC494" si="1519">AC493</f>
        <v>0</v>
      </c>
      <c r="AD494" s="368">
        <f t="shared" ref="AD494" si="1520">AD493</f>
        <v>0</v>
      </c>
      <c r="AE494" s="368">
        <f t="shared" ref="AE494" si="1521">AE493</f>
        <v>0</v>
      </c>
      <c r="AF494" s="368">
        <f t="shared" ref="AF494" si="1522">AF493</f>
        <v>0</v>
      </c>
      <c r="AG494" s="368">
        <f t="shared" ref="AG494" si="1523">AG493</f>
        <v>0</v>
      </c>
      <c r="AH494" s="368">
        <f t="shared" ref="AH494" si="1524">AH493</f>
        <v>0</v>
      </c>
      <c r="AI494" s="368">
        <f t="shared" ref="AI494" si="1525">AI493</f>
        <v>0</v>
      </c>
      <c r="AJ494" s="368">
        <f t="shared" ref="AJ494" si="1526">AJ493</f>
        <v>0</v>
      </c>
      <c r="AK494" s="368">
        <f t="shared" ref="AK494" si="1527">AK493</f>
        <v>0</v>
      </c>
      <c r="AL494" s="368">
        <f t="shared" ref="AL494" si="1528">AL493</f>
        <v>0</v>
      </c>
      <c r="AM494" s="271"/>
    </row>
    <row r="495" spans="1:39" hidden="1" outlineLevel="1">
      <c r="B495" s="274"/>
      <c r="C495" s="276"/>
      <c r="D495" s="256"/>
      <c r="E495" s="256"/>
      <c r="F495" s="256"/>
      <c r="G495" s="256"/>
      <c r="H495" s="256"/>
      <c r="I495" s="256"/>
      <c r="J495" s="256"/>
      <c r="K495" s="256"/>
      <c r="L495" s="256"/>
      <c r="M495" s="256"/>
      <c r="N495" s="256"/>
      <c r="O495" s="256"/>
      <c r="P495" s="256"/>
      <c r="Q495" s="256"/>
      <c r="R495" s="256"/>
      <c r="S495" s="256"/>
      <c r="T495" s="256"/>
      <c r="U495" s="256"/>
      <c r="V495" s="256"/>
      <c r="W495" s="256"/>
      <c r="X495" s="256"/>
      <c r="Y495" s="369"/>
      <c r="Z495" s="382"/>
      <c r="AA495" s="382"/>
      <c r="AB495" s="382"/>
      <c r="AC495" s="382"/>
      <c r="AD495" s="382"/>
      <c r="AE495" s="382"/>
      <c r="AF495" s="382"/>
      <c r="AG495" s="382"/>
      <c r="AH495" s="382"/>
      <c r="AI495" s="382"/>
      <c r="AJ495" s="382"/>
      <c r="AK495" s="382"/>
      <c r="AL495" s="382"/>
      <c r="AM495" s="271"/>
    </row>
    <row r="496" spans="1:39" hidden="1" outlineLevel="1">
      <c r="A496" s="467">
        <v>99</v>
      </c>
      <c r="B496" s="278" t="str">
        <f>VLOOKUP(A496,IESO_pgm,2)</f>
        <v>Not used</v>
      </c>
      <c r="C496" s="256" t="s">
        <v>25</v>
      </c>
      <c r="D496" s="260"/>
      <c r="E496" s="260"/>
      <c r="F496" s="260"/>
      <c r="G496" s="260"/>
      <c r="H496" s="260"/>
      <c r="I496" s="260"/>
      <c r="J496" s="260"/>
      <c r="K496" s="260"/>
      <c r="L496" s="260"/>
      <c r="M496" s="260"/>
      <c r="N496" s="260">
        <f>VLOOKUP(A496,IESO_pgm,3)</f>
        <v>0</v>
      </c>
      <c r="O496" s="260"/>
      <c r="P496" s="260"/>
      <c r="Q496" s="260"/>
      <c r="R496" s="260"/>
      <c r="S496" s="260"/>
      <c r="T496" s="260"/>
      <c r="U496" s="260"/>
      <c r="V496" s="260"/>
      <c r="W496" s="260"/>
      <c r="X496" s="260"/>
      <c r="Y496" s="383"/>
      <c r="Z496" s="367"/>
      <c r="AA496" s="367"/>
      <c r="AB496" s="367"/>
      <c r="AC496" s="367"/>
      <c r="AD496" s="367"/>
      <c r="AE496" s="367"/>
      <c r="AF496" s="372"/>
      <c r="AG496" s="372"/>
      <c r="AH496" s="372"/>
      <c r="AI496" s="372"/>
      <c r="AJ496" s="372"/>
      <c r="AK496" s="372"/>
      <c r="AL496" s="372"/>
      <c r="AM496" s="261">
        <f>SUM(Y496:AL496)</f>
        <v>0</v>
      </c>
    </row>
    <row r="497" spans="1:39" hidden="1" outlineLevel="1">
      <c r="B497" s="259" t="s">
        <v>289</v>
      </c>
      <c r="C497" s="256" t="s">
        <v>163</v>
      </c>
      <c r="D497" s="260"/>
      <c r="E497" s="260"/>
      <c r="F497" s="260"/>
      <c r="G497" s="260"/>
      <c r="H497" s="260"/>
      <c r="I497" s="260"/>
      <c r="J497" s="260"/>
      <c r="K497" s="260"/>
      <c r="L497" s="260"/>
      <c r="M497" s="260"/>
      <c r="N497" s="260">
        <f>N496</f>
        <v>0</v>
      </c>
      <c r="O497" s="260"/>
      <c r="P497" s="260"/>
      <c r="Q497" s="260"/>
      <c r="R497" s="260"/>
      <c r="S497" s="260"/>
      <c r="T497" s="260"/>
      <c r="U497" s="260"/>
      <c r="V497" s="260"/>
      <c r="W497" s="260"/>
      <c r="X497" s="260"/>
      <c r="Y497" s="368">
        <f>Y496</f>
        <v>0</v>
      </c>
      <c r="Z497" s="368">
        <f t="shared" ref="Z497" si="1529">Z496</f>
        <v>0</v>
      </c>
      <c r="AA497" s="368">
        <f t="shared" ref="AA497" si="1530">AA496</f>
        <v>0</v>
      </c>
      <c r="AB497" s="368">
        <f t="shared" ref="AB497" si="1531">AB496</f>
        <v>0</v>
      </c>
      <c r="AC497" s="368">
        <f t="shared" ref="AC497" si="1532">AC496</f>
        <v>0</v>
      </c>
      <c r="AD497" s="368">
        <f t="shared" ref="AD497" si="1533">AD496</f>
        <v>0</v>
      </c>
      <c r="AE497" s="368">
        <f t="shared" ref="AE497" si="1534">AE496</f>
        <v>0</v>
      </c>
      <c r="AF497" s="368">
        <f t="shared" ref="AF497" si="1535">AF496</f>
        <v>0</v>
      </c>
      <c r="AG497" s="368">
        <f t="shared" ref="AG497" si="1536">AG496</f>
        <v>0</v>
      </c>
      <c r="AH497" s="368">
        <f t="shared" ref="AH497" si="1537">AH496</f>
        <v>0</v>
      </c>
      <c r="AI497" s="368">
        <f t="shared" ref="AI497" si="1538">AI496</f>
        <v>0</v>
      </c>
      <c r="AJ497" s="368">
        <f t="shared" ref="AJ497" si="1539">AJ496</f>
        <v>0</v>
      </c>
      <c r="AK497" s="368">
        <f t="shared" ref="AK497" si="1540">AK496</f>
        <v>0</v>
      </c>
      <c r="AL497" s="368">
        <f t="shared" ref="AL497" si="1541">AL496</f>
        <v>0</v>
      </c>
      <c r="AM497" s="271"/>
    </row>
    <row r="498" spans="1:39" hidden="1" outlineLevel="1">
      <c r="B498" s="278"/>
      <c r="C498" s="276"/>
      <c r="D498" s="256"/>
      <c r="E498" s="256"/>
      <c r="F498" s="256"/>
      <c r="G498" s="256"/>
      <c r="H498" s="256"/>
      <c r="I498" s="256"/>
      <c r="J498" s="256"/>
      <c r="K498" s="256"/>
      <c r="L498" s="256"/>
      <c r="M498" s="256"/>
      <c r="N498" s="256"/>
      <c r="O498" s="256"/>
      <c r="P498" s="256"/>
      <c r="Q498" s="256"/>
      <c r="R498" s="256"/>
      <c r="S498" s="256"/>
      <c r="T498" s="256"/>
      <c r="U498" s="256"/>
      <c r="V498" s="256"/>
      <c r="W498" s="256"/>
      <c r="X498" s="256"/>
      <c r="Y498" s="369"/>
      <c r="Z498" s="382"/>
      <c r="AA498" s="382"/>
      <c r="AB498" s="382"/>
      <c r="AC498" s="382"/>
      <c r="AD498" s="382"/>
      <c r="AE498" s="382"/>
      <c r="AF498" s="382"/>
      <c r="AG498" s="382"/>
      <c r="AH498" s="382"/>
      <c r="AI498" s="382"/>
      <c r="AJ498" s="382"/>
      <c r="AK498" s="382"/>
      <c r="AL498" s="382"/>
      <c r="AM498" s="271"/>
    </row>
    <row r="499" spans="1:39" hidden="1" outlineLevel="1">
      <c r="A499" s="467">
        <v>99</v>
      </c>
      <c r="B499" s="278" t="str">
        <f>VLOOKUP(A499,IESO_pgm,2)</f>
        <v>Not used</v>
      </c>
      <c r="C499" s="256" t="s">
        <v>25</v>
      </c>
      <c r="D499" s="260"/>
      <c r="E499" s="260"/>
      <c r="F499" s="260"/>
      <c r="G499" s="260"/>
      <c r="H499" s="260"/>
      <c r="I499" s="260"/>
      <c r="J499" s="260"/>
      <c r="K499" s="260"/>
      <c r="L499" s="260"/>
      <c r="M499" s="260"/>
      <c r="N499" s="260">
        <f>VLOOKUP(A499,IESO_pgm,3)</f>
        <v>0</v>
      </c>
      <c r="O499" s="260"/>
      <c r="P499" s="260"/>
      <c r="Q499" s="260"/>
      <c r="R499" s="260"/>
      <c r="S499" s="260"/>
      <c r="T499" s="260"/>
      <c r="U499" s="260"/>
      <c r="V499" s="260"/>
      <c r="W499" s="260"/>
      <c r="X499" s="260"/>
      <c r="Y499" s="383"/>
      <c r="Z499" s="367"/>
      <c r="AA499" s="367"/>
      <c r="AB499" s="367"/>
      <c r="AC499" s="367"/>
      <c r="AD499" s="367"/>
      <c r="AE499" s="367"/>
      <c r="AF499" s="372"/>
      <c r="AG499" s="372"/>
      <c r="AH499" s="372"/>
      <c r="AI499" s="372"/>
      <c r="AJ499" s="372"/>
      <c r="AK499" s="372"/>
      <c r="AL499" s="372"/>
      <c r="AM499" s="261">
        <f>SUM(Y499:AL499)</f>
        <v>0</v>
      </c>
    </row>
    <row r="500" spans="1:39" hidden="1" outlineLevel="1">
      <c r="B500" s="259" t="s">
        <v>289</v>
      </c>
      <c r="C500" s="256" t="s">
        <v>163</v>
      </c>
      <c r="D500" s="260"/>
      <c r="E500" s="260"/>
      <c r="F500" s="260"/>
      <c r="G500" s="260"/>
      <c r="H500" s="260"/>
      <c r="I500" s="260"/>
      <c r="J500" s="260"/>
      <c r="K500" s="260"/>
      <c r="L500" s="260"/>
      <c r="M500" s="260"/>
      <c r="N500" s="260">
        <f>N499</f>
        <v>0</v>
      </c>
      <c r="O500" s="260"/>
      <c r="P500" s="260"/>
      <c r="Q500" s="260"/>
      <c r="R500" s="260"/>
      <c r="S500" s="260"/>
      <c r="T500" s="260"/>
      <c r="U500" s="260"/>
      <c r="V500" s="260"/>
      <c r="W500" s="260"/>
      <c r="X500" s="260"/>
      <c r="Y500" s="368">
        <f>Y499</f>
        <v>0</v>
      </c>
      <c r="Z500" s="368">
        <f t="shared" ref="Z500" si="1542">Z499</f>
        <v>0</v>
      </c>
      <c r="AA500" s="368">
        <f t="shared" ref="AA500" si="1543">AA499</f>
        <v>0</v>
      </c>
      <c r="AB500" s="368">
        <f t="shared" ref="AB500" si="1544">AB499</f>
        <v>0</v>
      </c>
      <c r="AC500" s="368">
        <f t="shared" ref="AC500" si="1545">AC499</f>
        <v>0</v>
      </c>
      <c r="AD500" s="368">
        <f t="shared" ref="AD500" si="1546">AD499</f>
        <v>0</v>
      </c>
      <c r="AE500" s="368">
        <f t="shared" ref="AE500" si="1547">AE499</f>
        <v>0</v>
      </c>
      <c r="AF500" s="368">
        <f t="shared" ref="AF500" si="1548">AF499</f>
        <v>0</v>
      </c>
      <c r="AG500" s="368">
        <f t="shared" ref="AG500" si="1549">AG499</f>
        <v>0</v>
      </c>
      <c r="AH500" s="368">
        <f t="shared" ref="AH500" si="1550">AH499</f>
        <v>0</v>
      </c>
      <c r="AI500" s="368">
        <f t="shared" ref="AI500" si="1551">AI499</f>
        <v>0</v>
      </c>
      <c r="AJ500" s="368">
        <f t="shared" ref="AJ500" si="1552">AJ499</f>
        <v>0</v>
      </c>
      <c r="AK500" s="368">
        <f t="shared" ref="AK500" si="1553">AK499</f>
        <v>0</v>
      </c>
      <c r="AL500" s="368">
        <f t="shared" ref="AL500" si="1554">AL499</f>
        <v>0</v>
      </c>
      <c r="AM500" s="271"/>
    </row>
    <row r="501" spans="1:39" hidden="1" outlineLevel="1">
      <c r="B501" s="278"/>
      <c r="C501" s="276"/>
      <c r="D501" s="280"/>
      <c r="E501" s="280"/>
      <c r="F501" s="280"/>
      <c r="G501" s="280"/>
      <c r="H501" s="280"/>
      <c r="I501" s="280"/>
      <c r="J501" s="280"/>
      <c r="K501" s="280"/>
      <c r="L501" s="280"/>
      <c r="M501" s="280"/>
      <c r="N501" s="256"/>
      <c r="O501" s="256"/>
      <c r="P501" s="256"/>
      <c r="Q501" s="256"/>
      <c r="R501" s="256"/>
      <c r="S501" s="256"/>
      <c r="T501" s="256"/>
      <c r="U501" s="256"/>
      <c r="V501" s="256"/>
      <c r="W501" s="256"/>
      <c r="X501" s="256"/>
      <c r="Y501" s="369"/>
      <c r="Z501" s="382"/>
      <c r="AA501" s="382"/>
      <c r="AB501" s="382"/>
      <c r="AC501" s="382"/>
      <c r="AD501" s="382"/>
      <c r="AE501" s="382"/>
      <c r="AF501" s="382"/>
      <c r="AG501" s="382"/>
      <c r="AH501" s="382"/>
      <c r="AI501" s="382"/>
      <c r="AJ501" s="382"/>
      <c r="AK501" s="382"/>
      <c r="AL501" s="382"/>
      <c r="AM501" s="271"/>
    </row>
    <row r="502" spans="1:39" hidden="1" outlineLevel="1">
      <c r="A502" s="467">
        <v>99</v>
      </c>
      <c r="B502" s="278" t="str">
        <f>VLOOKUP(A502,IESO_pgm,2)</f>
        <v>Not used</v>
      </c>
      <c r="C502" s="256" t="s">
        <v>25</v>
      </c>
      <c r="D502" s="260"/>
      <c r="E502" s="260"/>
      <c r="F502" s="260"/>
      <c r="G502" s="260"/>
      <c r="H502" s="260"/>
      <c r="I502" s="260"/>
      <c r="J502" s="260"/>
      <c r="K502" s="260"/>
      <c r="L502" s="260"/>
      <c r="M502" s="260"/>
      <c r="N502" s="260">
        <f>VLOOKUP(A502,IESO_pgm,3)</f>
        <v>0</v>
      </c>
      <c r="O502" s="260"/>
      <c r="P502" s="260"/>
      <c r="Q502" s="260"/>
      <c r="R502" s="260"/>
      <c r="S502" s="260"/>
      <c r="T502" s="260"/>
      <c r="U502" s="260"/>
      <c r="V502" s="260"/>
      <c r="W502" s="260"/>
      <c r="X502" s="260"/>
      <c r="Y502" s="383"/>
      <c r="Z502" s="367"/>
      <c r="AA502" s="367"/>
      <c r="AB502" s="367"/>
      <c r="AC502" s="367"/>
      <c r="AD502" s="367"/>
      <c r="AE502" s="367"/>
      <c r="AF502" s="372"/>
      <c r="AG502" s="372"/>
      <c r="AH502" s="372"/>
      <c r="AI502" s="372"/>
      <c r="AJ502" s="372"/>
      <c r="AK502" s="372"/>
      <c r="AL502" s="372"/>
      <c r="AM502" s="261">
        <f>SUM(Y502:AL502)</f>
        <v>0</v>
      </c>
    </row>
    <row r="503" spans="1:39" hidden="1" outlineLevel="1">
      <c r="B503" s="259" t="s">
        <v>289</v>
      </c>
      <c r="C503" s="256" t="s">
        <v>163</v>
      </c>
      <c r="D503" s="260"/>
      <c r="E503" s="260"/>
      <c r="F503" s="260"/>
      <c r="G503" s="260"/>
      <c r="H503" s="260"/>
      <c r="I503" s="260"/>
      <c r="J503" s="260"/>
      <c r="K503" s="260"/>
      <c r="L503" s="260"/>
      <c r="M503" s="260"/>
      <c r="N503" s="260">
        <f>N502</f>
        <v>0</v>
      </c>
      <c r="O503" s="260"/>
      <c r="P503" s="260"/>
      <c r="Q503" s="260"/>
      <c r="R503" s="260"/>
      <c r="S503" s="260"/>
      <c r="T503" s="260"/>
      <c r="U503" s="260"/>
      <c r="V503" s="260"/>
      <c r="W503" s="260"/>
      <c r="X503" s="260"/>
      <c r="Y503" s="368">
        <f>Y502</f>
        <v>0</v>
      </c>
      <c r="Z503" s="368">
        <f t="shared" ref="Z503" si="1555">Z502</f>
        <v>0</v>
      </c>
      <c r="AA503" s="368">
        <f t="shared" ref="AA503" si="1556">AA502</f>
        <v>0</v>
      </c>
      <c r="AB503" s="368">
        <f t="shared" ref="AB503" si="1557">AB502</f>
        <v>0</v>
      </c>
      <c r="AC503" s="368">
        <f t="shared" ref="AC503" si="1558">AC502</f>
        <v>0</v>
      </c>
      <c r="AD503" s="368">
        <f t="shared" ref="AD503" si="1559">AD502</f>
        <v>0</v>
      </c>
      <c r="AE503" s="368">
        <f t="shared" ref="AE503" si="1560">AE502</f>
        <v>0</v>
      </c>
      <c r="AF503" s="368">
        <f t="shared" ref="AF503" si="1561">AF502</f>
        <v>0</v>
      </c>
      <c r="AG503" s="368">
        <f t="shared" ref="AG503" si="1562">AG502</f>
        <v>0</v>
      </c>
      <c r="AH503" s="368">
        <f t="shared" ref="AH503" si="1563">AH502</f>
        <v>0</v>
      </c>
      <c r="AI503" s="368">
        <f t="shared" ref="AI503" si="1564">AI502</f>
        <v>0</v>
      </c>
      <c r="AJ503" s="368">
        <f t="shared" ref="AJ503" si="1565">AJ502</f>
        <v>0</v>
      </c>
      <c r="AK503" s="368">
        <f t="shared" ref="AK503" si="1566">AK502</f>
        <v>0</v>
      </c>
      <c r="AL503" s="368">
        <f t="shared" ref="AL503" si="1567">AL502</f>
        <v>0</v>
      </c>
      <c r="AM503" s="271"/>
    </row>
    <row r="504" spans="1:39" hidden="1" outlineLevel="1">
      <c r="B504" s="278"/>
      <c r="C504" s="276"/>
      <c r="D504" s="280"/>
      <c r="E504" s="280"/>
      <c r="F504" s="280"/>
      <c r="G504" s="280"/>
      <c r="H504" s="280"/>
      <c r="I504" s="280"/>
      <c r="J504" s="280"/>
      <c r="K504" s="280"/>
      <c r="L504" s="280"/>
      <c r="M504" s="280"/>
      <c r="N504" s="256"/>
      <c r="O504" s="256"/>
      <c r="P504" s="256"/>
      <c r="Q504" s="256"/>
      <c r="R504" s="256"/>
      <c r="S504" s="256"/>
      <c r="T504" s="256"/>
      <c r="U504" s="256"/>
      <c r="V504" s="256"/>
      <c r="W504" s="256"/>
      <c r="X504" s="256"/>
      <c r="Y504" s="369"/>
      <c r="Z504" s="382"/>
      <c r="AA504" s="382"/>
      <c r="AB504" s="382"/>
      <c r="AC504" s="382"/>
      <c r="AD504" s="382"/>
      <c r="AE504" s="382"/>
      <c r="AF504" s="382"/>
      <c r="AG504" s="382"/>
      <c r="AH504" s="382"/>
      <c r="AI504" s="382"/>
      <c r="AJ504" s="382"/>
      <c r="AK504" s="382"/>
      <c r="AL504" s="382"/>
      <c r="AM504" s="271"/>
    </row>
    <row r="505" spans="1:39" hidden="1" outlineLevel="1">
      <c r="A505" s="467">
        <v>99</v>
      </c>
      <c r="B505" s="278" t="str">
        <f>VLOOKUP(A505,IESO_pgm,2)</f>
        <v>Not used</v>
      </c>
      <c r="C505" s="256" t="s">
        <v>25</v>
      </c>
      <c r="D505" s="260"/>
      <c r="E505" s="260"/>
      <c r="F505" s="260"/>
      <c r="G505" s="260"/>
      <c r="H505" s="260"/>
      <c r="I505" s="260"/>
      <c r="J505" s="260"/>
      <c r="K505" s="260"/>
      <c r="L505" s="260"/>
      <c r="M505" s="260"/>
      <c r="N505" s="260">
        <f>VLOOKUP(A505,IESO_pgm,3)</f>
        <v>0</v>
      </c>
      <c r="O505" s="260"/>
      <c r="P505" s="260"/>
      <c r="Q505" s="260"/>
      <c r="R505" s="260"/>
      <c r="S505" s="260"/>
      <c r="T505" s="260"/>
      <c r="U505" s="260"/>
      <c r="V505" s="260"/>
      <c r="W505" s="260"/>
      <c r="X505" s="260"/>
      <c r="Y505" s="383"/>
      <c r="Z505" s="367"/>
      <c r="AA505" s="367"/>
      <c r="AB505" s="367"/>
      <c r="AC505" s="367"/>
      <c r="AD505" s="367"/>
      <c r="AE505" s="367"/>
      <c r="AF505" s="372"/>
      <c r="AG505" s="372"/>
      <c r="AH505" s="372"/>
      <c r="AI505" s="372"/>
      <c r="AJ505" s="372"/>
      <c r="AK505" s="372"/>
      <c r="AL505" s="372"/>
      <c r="AM505" s="261">
        <f>SUM(Y505:AL505)</f>
        <v>0</v>
      </c>
    </row>
    <row r="506" spans="1:39" hidden="1" outlineLevel="1">
      <c r="B506" s="259" t="s">
        <v>289</v>
      </c>
      <c r="C506" s="256" t="s">
        <v>163</v>
      </c>
      <c r="D506" s="260"/>
      <c r="E506" s="260"/>
      <c r="F506" s="260"/>
      <c r="G506" s="260"/>
      <c r="H506" s="260"/>
      <c r="I506" s="260"/>
      <c r="J506" s="260"/>
      <c r="K506" s="260"/>
      <c r="L506" s="260"/>
      <c r="M506" s="260"/>
      <c r="N506" s="260">
        <f>N505</f>
        <v>0</v>
      </c>
      <c r="O506" s="260"/>
      <c r="P506" s="260"/>
      <c r="Q506" s="260"/>
      <c r="R506" s="260"/>
      <c r="S506" s="260"/>
      <c r="T506" s="260"/>
      <c r="U506" s="260"/>
      <c r="V506" s="260"/>
      <c r="W506" s="260"/>
      <c r="X506" s="260"/>
      <c r="Y506" s="368">
        <f>Y505</f>
        <v>0</v>
      </c>
      <c r="Z506" s="368">
        <f t="shared" ref="Z506" si="1568">Z505</f>
        <v>0</v>
      </c>
      <c r="AA506" s="368">
        <f t="shared" ref="AA506" si="1569">AA505</f>
        <v>0</v>
      </c>
      <c r="AB506" s="368">
        <f t="shared" ref="AB506" si="1570">AB505</f>
        <v>0</v>
      </c>
      <c r="AC506" s="368">
        <f t="shared" ref="AC506" si="1571">AC505</f>
        <v>0</v>
      </c>
      <c r="AD506" s="368">
        <f t="shared" ref="AD506" si="1572">AD505</f>
        <v>0</v>
      </c>
      <c r="AE506" s="368">
        <f t="shared" ref="AE506" si="1573">AE505</f>
        <v>0</v>
      </c>
      <c r="AF506" s="368">
        <f t="shared" ref="AF506" si="1574">AF505</f>
        <v>0</v>
      </c>
      <c r="AG506" s="368">
        <f t="shared" ref="AG506" si="1575">AG505</f>
        <v>0</v>
      </c>
      <c r="AH506" s="368">
        <f t="shared" ref="AH506" si="1576">AH505</f>
        <v>0</v>
      </c>
      <c r="AI506" s="368">
        <f t="shared" ref="AI506" si="1577">AI505</f>
        <v>0</v>
      </c>
      <c r="AJ506" s="368">
        <f t="shared" ref="AJ506" si="1578">AJ505</f>
        <v>0</v>
      </c>
      <c r="AK506" s="368">
        <f t="shared" ref="AK506" si="1579">AK505</f>
        <v>0</v>
      </c>
      <c r="AL506" s="368">
        <f t="shared" ref="AL506" si="1580">AL505</f>
        <v>0</v>
      </c>
      <c r="AM506" s="271"/>
    </row>
    <row r="507" spans="1:39" hidden="1" outlineLevel="1">
      <c r="B507" s="278"/>
      <c r="C507" s="256"/>
      <c r="D507" s="256"/>
      <c r="E507" s="256"/>
      <c r="F507" s="256"/>
      <c r="G507" s="256"/>
      <c r="H507" s="256"/>
      <c r="I507" s="256"/>
      <c r="J507" s="256"/>
      <c r="K507" s="256"/>
      <c r="L507" s="256"/>
      <c r="M507" s="256"/>
      <c r="N507" s="256"/>
      <c r="O507" s="256"/>
      <c r="P507" s="256"/>
      <c r="Q507" s="256"/>
      <c r="R507" s="256"/>
      <c r="S507" s="256"/>
      <c r="T507" s="256"/>
      <c r="U507" s="256"/>
      <c r="V507" s="256"/>
      <c r="W507" s="256"/>
      <c r="X507" s="256"/>
      <c r="Y507" s="369"/>
      <c r="Z507" s="382"/>
      <c r="AA507" s="382"/>
      <c r="AB507" s="382"/>
      <c r="AC507" s="382"/>
      <c r="AD507" s="382"/>
      <c r="AE507" s="382"/>
      <c r="AF507" s="382"/>
      <c r="AG507" s="382"/>
      <c r="AH507" s="382"/>
      <c r="AI507" s="382"/>
      <c r="AJ507" s="382"/>
      <c r="AK507" s="382"/>
      <c r="AL507" s="382"/>
      <c r="AM507" s="271"/>
    </row>
    <row r="508" spans="1:39" hidden="1" outlineLevel="1">
      <c r="A508" s="467">
        <v>99</v>
      </c>
      <c r="B508" s="278" t="str">
        <f>VLOOKUP(A508,IESO_pgm,2)</f>
        <v>Not used</v>
      </c>
      <c r="C508" s="256" t="s">
        <v>25</v>
      </c>
      <c r="D508" s="260"/>
      <c r="E508" s="260"/>
      <c r="F508" s="260"/>
      <c r="G508" s="260"/>
      <c r="H508" s="260"/>
      <c r="I508" s="260"/>
      <c r="J508" s="260"/>
      <c r="K508" s="260"/>
      <c r="L508" s="260"/>
      <c r="M508" s="260"/>
      <c r="N508" s="260">
        <f>VLOOKUP(A508,IESO_pgm,3)</f>
        <v>0</v>
      </c>
      <c r="O508" s="260"/>
      <c r="P508" s="260"/>
      <c r="Q508" s="260"/>
      <c r="R508" s="260"/>
      <c r="S508" s="260"/>
      <c r="T508" s="260"/>
      <c r="U508" s="260"/>
      <c r="V508" s="260"/>
      <c r="W508" s="260"/>
      <c r="X508" s="260"/>
      <c r="Y508" s="383"/>
      <c r="Z508" s="367"/>
      <c r="AA508" s="367"/>
      <c r="AB508" s="367"/>
      <c r="AC508" s="367"/>
      <c r="AD508" s="367"/>
      <c r="AE508" s="367"/>
      <c r="AF508" s="372"/>
      <c r="AG508" s="372"/>
      <c r="AH508" s="372"/>
      <c r="AI508" s="372"/>
      <c r="AJ508" s="372"/>
      <c r="AK508" s="372"/>
      <c r="AL508" s="372"/>
      <c r="AM508" s="261">
        <f>SUM(Y508:AL508)</f>
        <v>0</v>
      </c>
    </row>
    <row r="509" spans="1:39" hidden="1" outlineLevel="1">
      <c r="B509" s="259" t="s">
        <v>289</v>
      </c>
      <c r="C509" s="256" t="s">
        <v>163</v>
      </c>
      <c r="D509" s="260"/>
      <c r="E509" s="260"/>
      <c r="F509" s="260"/>
      <c r="G509" s="260"/>
      <c r="H509" s="260"/>
      <c r="I509" s="260"/>
      <c r="J509" s="260"/>
      <c r="K509" s="260"/>
      <c r="L509" s="260"/>
      <c r="M509" s="260"/>
      <c r="N509" s="260">
        <f>N508</f>
        <v>0</v>
      </c>
      <c r="O509" s="260"/>
      <c r="P509" s="260"/>
      <c r="Q509" s="260"/>
      <c r="R509" s="260"/>
      <c r="S509" s="260"/>
      <c r="T509" s="260"/>
      <c r="U509" s="260"/>
      <c r="V509" s="260"/>
      <c r="W509" s="260"/>
      <c r="X509" s="260"/>
      <c r="Y509" s="368">
        <f>Y508</f>
        <v>0</v>
      </c>
      <c r="Z509" s="368">
        <f t="shared" ref="Z509" si="1581">Z508</f>
        <v>0</v>
      </c>
      <c r="AA509" s="368">
        <f t="shared" ref="AA509" si="1582">AA508</f>
        <v>0</v>
      </c>
      <c r="AB509" s="368">
        <f t="shared" ref="AB509" si="1583">AB508</f>
        <v>0</v>
      </c>
      <c r="AC509" s="368">
        <f t="shared" ref="AC509" si="1584">AC508</f>
        <v>0</v>
      </c>
      <c r="AD509" s="368">
        <f t="shared" ref="AD509" si="1585">AD508</f>
        <v>0</v>
      </c>
      <c r="AE509" s="368">
        <f t="shared" ref="AE509" si="1586">AE508</f>
        <v>0</v>
      </c>
      <c r="AF509" s="368">
        <f t="shared" ref="AF509" si="1587">AF508</f>
        <v>0</v>
      </c>
      <c r="AG509" s="368">
        <f t="shared" ref="AG509" si="1588">AG508</f>
        <v>0</v>
      </c>
      <c r="AH509" s="368">
        <f t="shared" ref="AH509" si="1589">AH508</f>
        <v>0</v>
      </c>
      <c r="AI509" s="368">
        <f t="shared" ref="AI509" si="1590">AI508</f>
        <v>0</v>
      </c>
      <c r="AJ509" s="368">
        <f t="shared" ref="AJ509" si="1591">AJ508</f>
        <v>0</v>
      </c>
      <c r="AK509" s="368">
        <f t="shared" ref="AK509" si="1592">AK508</f>
        <v>0</v>
      </c>
      <c r="AL509" s="368">
        <f t="shared" ref="AL509" si="1593">AL508</f>
        <v>0</v>
      </c>
      <c r="AM509" s="271"/>
    </row>
    <row r="510" spans="1:39" hidden="1" outlineLevel="1">
      <c r="B510" s="259"/>
      <c r="C510" s="256"/>
      <c r="D510" s="256"/>
      <c r="E510" s="256"/>
      <c r="F510" s="256"/>
      <c r="G510" s="256"/>
      <c r="H510" s="256"/>
      <c r="I510" s="256"/>
      <c r="J510" s="256"/>
      <c r="K510" s="256"/>
      <c r="L510" s="256"/>
      <c r="M510" s="256"/>
      <c r="N510" s="256"/>
      <c r="O510" s="256"/>
      <c r="P510" s="256"/>
      <c r="Q510" s="256"/>
      <c r="R510" s="256"/>
      <c r="S510" s="256"/>
      <c r="T510" s="256"/>
      <c r="U510" s="256"/>
      <c r="V510" s="256"/>
      <c r="W510" s="256"/>
      <c r="X510" s="256"/>
      <c r="Y510" s="369"/>
      <c r="Z510" s="382"/>
      <c r="AA510" s="382"/>
      <c r="AB510" s="382"/>
      <c r="AC510" s="382"/>
      <c r="AD510" s="382"/>
      <c r="AE510" s="382"/>
      <c r="AF510" s="382"/>
      <c r="AG510" s="382"/>
      <c r="AH510" s="382"/>
      <c r="AI510" s="382"/>
      <c r="AJ510" s="382"/>
      <c r="AK510" s="382"/>
      <c r="AL510" s="382"/>
      <c r="AM510" s="271"/>
    </row>
    <row r="511" spans="1:39" hidden="1" outlineLevel="1">
      <c r="A511" s="467">
        <v>99</v>
      </c>
      <c r="B511" s="278" t="str">
        <f>VLOOKUP(A511,IESO_pgm,2)</f>
        <v>Not used</v>
      </c>
      <c r="C511" s="256" t="s">
        <v>25</v>
      </c>
      <c r="D511" s="260"/>
      <c r="E511" s="260"/>
      <c r="F511" s="260"/>
      <c r="G511" s="260"/>
      <c r="H511" s="260"/>
      <c r="I511" s="260"/>
      <c r="J511" s="260"/>
      <c r="K511" s="260"/>
      <c r="L511" s="260"/>
      <c r="M511" s="260"/>
      <c r="N511" s="260">
        <f>VLOOKUP(A511,IESO_pgm,3)</f>
        <v>0</v>
      </c>
      <c r="O511" s="260"/>
      <c r="P511" s="260"/>
      <c r="Q511" s="260"/>
      <c r="R511" s="260"/>
      <c r="S511" s="260"/>
      <c r="T511" s="260"/>
      <c r="U511" s="260"/>
      <c r="V511" s="260"/>
      <c r="W511" s="260"/>
      <c r="X511" s="260"/>
      <c r="Y511" s="383"/>
      <c r="Z511" s="367"/>
      <c r="AA511" s="367"/>
      <c r="AB511" s="367"/>
      <c r="AC511" s="367"/>
      <c r="AD511" s="367"/>
      <c r="AE511" s="367"/>
      <c r="AF511" s="372"/>
      <c r="AG511" s="372"/>
      <c r="AH511" s="372"/>
      <c r="AI511" s="372"/>
      <c r="AJ511" s="372"/>
      <c r="AK511" s="372"/>
      <c r="AL511" s="372"/>
      <c r="AM511" s="261">
        <f>SUM(Y511:AL511)</f>
        <v>0</v>
      </c>
    </row>
    <row r="512" spans="1:39" hidden="1" outlineLevel="1">
      <c r="B512" s="259" t="s">
        <v>289</v>
      </c>
      <c r="C512" s="256" t="s">
        <v>163</v>
      </c>
      <c r="D512" s="260"/>
      <c r="E512" s="260"/>
      <c r="F512" s="260"/>
      <c r="G512" s="260"/>
      <c r="H512" s="260"/>
      <c r="I512" s="260"/>
      <c r="J512" s="260"/>
      <c r="K512" s="260"/>
      <c r="L512" s="260"/>
      <c r="M512" s="260"/>
      <c r="N512" s="260">
        <f>N511</f>
        <v>0</v>
      </c>
      <c r="O512" s="260"/>
      <c r="P512" s="260"/>
      <c r="Q512" s="260"/>
      <c r="R512" s="260"/>
      <c r="S512" s="260"/>
      <c r="T512" s="260"/>
      <c r="U512" s="260"/>
      <c r="V512" s="260"/>
      <c r="W512" s="260"/>
      <c r="X512" s="260"/>
      <c r="Y512" s="368">
        <f>Y511</f>
        <v>0</v>
      </c>
      <c r="Z512" s="368">
        <f t="shared" ref="Z512" si="1594">Z511</f>
        <v>0</v>
      </c>
      <c r="AA512" s="368">
        <f t="shared" ref="AA512" si="1595">AA511</f>
        <v>0</v>
      </c>
      <c r="AB512" s="368">
        <f t="shared" ref="AB512" si="1596">AB511</f>
        <v>0</v>
      </c>
      <c r="AC512" s="368">
        <f t="shared" ref="AC512" si="1597">AC511</f>
        <v>0</v>
      </c>
      <c r="AD512" s="368">
        <f t="shared" ref="AD512" si="1598">AD511</f>
        <v>0</v>
      </c>
      <c r="AE512" s="368">
        <f t="shared" ref="AE512" si="1599">AE511</f>
        <v>0</v>
      </c>
      <c r="AF512" s="368">
        <f t="shared" ref="AF512" si="1600">AF511</f>
        <v>0</v>
      </c>
      <c r="AG512" s="368">
        <f t="shared" ref="AG512" si="1601">AG511</f>
        <v>0</v>
      </c>
      <c r="AH512" s="368">
        <f t="shared" ref="AH512" si="1602">AH511</f>
        <v>0</v>
      </c>
      <c r="AI512" s="368">
        <f t="shared" ref="AI512" si="1603">AI511</f>
        <v>0</v>
      </c>
      <c r="AJ512" s="368">
        <f t="shared" ref="AJ512" si="1604">AJ511</f>
        <v>0</v>
      </c>
      <c r="AK512" s="368">
        <f t="shared" ref="AK512" si="1605">AK511</f>
        <v>0</v>
      </c>
      <c r="AL512" s="368">
        <f t="shared" ref="AL512" si="1606">AL511</f>
        <v>0</v>
      </c>
      <c r="AM512" s="271"/>
    </row>
    <row r="513" spans="1:39" hidden="1" outlineLevel="1">
      <c r="B513" s="274"/>
      <c r="C513" s="276"/>
      <c r="D513" s="256"/>
      <c r="E513" s="256"/>
      <c r="F513" s="256"/>
      <c r="G513" s="256"/>
      <c r="H513" s="256"/>
      <c r="I513" s="256"/>
      <c r="J513" s="256"/>
      <c r="K513" s="256"/>
      <c r="L513" s="256"/>
      <c r="M513" s="256"/>
      <c r="N513" s="256"/>
      <c r="O513" s="256"/>
      <c r="P513" s="256"/>
      <c r="Q513" s="256"/>
      <c r="R513" s="256"/>
      <c r="S513" s="256"/>
      <c r="T513" s="256"/>
      <c r="U513" s="256"/>
      <c r="V513" s="256"/>
      <c r="W513" s="256"/>
      <c r="X513" s="256"/>
      <c r="Y513" s="369"/>
      <c r="Z513" s="382"/>
      <c r="AA513" s="382"/>
      <c r="AB513" s="382"/>
      <c r="AC513" s="382"/>
      <c r="AD513" s="382"/>
      <c r="AE513" s="382"/>
      <c r="AF513" s="382"/>
      <c r="AG513" s="382"/>
      <c r="AH513" s="382"/>
      <c r="AI513" s="382"/>
      <c r="AJ513" s="382"/>
      <c r="AK513" s="382"/>
      <c r="AL513" s="382"/>
      <c r="AM513" s="271"/>
    </row>
    <row r="514" spans="1:39" hidden="1" outlineLevel="1">
      <c r="A514" s="467">
        <v>99</v>
      </c>
      <c r="B514" s="278" t="str">
        <f>VLOOKUP(A514,IESO_pgm,2)</f>
        <v>Not used</v>
      </c>
      <c r="C514" s="256" t="s">
        <v>25</v>
      </c>
      <c r="D514" s="260"/>
      <c r="E514" s="260"/>
      <c r="F514" s="260"/>
      <c r="G514" s="260"/>
      <c r="H514" s="260"/>
      <c r="I514" s="260"/>
      <c r="J514" s="260"/>
      <c r="K514" s="260"/>
      <c r="L514" s="260"/>
      <c r="M514" s="260"/>
      <c r="N514" s="260">
        <f>VLOOKUP(A514,IESO_pgm,3)</f>
        <v>0</v>
      </c>
      <c r="O514" s="260"/>
      <c r="P514" s="260"/>
      <c r="Q514" s="260"/>
      <c r="R514" s="260"/>
      <c r="S514" s="260"/>
      <c r="T514" s="260"/>
      <c r="U514" s="260"/>
      <c r="V514" s="260"/>
      <c r="W514" s="260"/>
      <c r="X514" s="260"/>
      <c r="Y514" s="383"/>
      <c r="Z514" s="367"/>
      <c r="AA514" s="367"/>
      <c r="AB514" s="367"/>
      <c r="AC514" s="367"/>
      <c r="AD514" s="367"/>
      <c r="AE514" s="367"/>
      <c r="AF514" s="372"/>
      <c r="AG514" s="372"/>
      <c r="AH514" s="372"/>
      <c r="AI514" s="372"/>
      <c r="AJ514" s="372"/>
      <c r="AK514" s="372"/>
      <c r="AL514" s="372"/>
      <c r="AM514" s="261">
        <f>SUM(Y514:AL514)</f>
        <v>0</v>
      </c>
    </row>
    <row r="515" spans="1:39" hidden="1" outlineLevel="1">
      <c r="B515" s="259" t="s">
        <v>289</v>
      </c>
      <c r="C515" s="256" t="s">
        <v>163</v>
      </c>
      <c r="D515" s="260"/>
      <c r="E515" s="260"/>
      <c r="F515" s="260"/>
      <c r="G515" s="260"/>
      <c r="H515" s="260"/>
      <c r="I515" s="260"/>
      <c r="J515" s="260"/>
      <c r="K515" s="260"/>
      <c r="L515" s="260"/>
      <c r="M515" s="260"/>
      <c r="N515" s="260">
        <f>N514</f>
        <v>0</v>
      </c>
      <c r="O515" s="260"/>
      <c r="P515" s="260"/>
      <c r="Q515" s="260"/>
      <c r="R515" s="260"/>
      <c r="S515" s="260"/>
      <c r="T515" s="260"/>
      <c r="U515" s="260"/>
      <c r="V515" s="260"/>
      <c r="W515" s="260"/>
      <c r="X515" s="260"/>
      <c r="Y515" s="368">
        <f>Y514</f>
        <v>0</v>
      </c>
      <c r="Z515" s="368">
        <f t="shared" ref="Z515" si="1607">Z514</f>
        <v>0</v>
      </c>
      <c r="AA515" s="368">
        <f t="shared" ref="AA515" si="1608">AA514</f>
        <v>0</v>
      </c>
      <c r="AB515" s="368">
        <f t="shared" ref="AB515" si="1609">AB514</f>
        <v>0</v>
      </c>
      <c r="AC515" s="368">
        <f t="shared" ref="AC515" si="1610">AC514</f>
        <v>0</v>
      </c>
      <c r="AD515" s="368">
        <f t="shared" ref="AD515" si="1611">AD514</f>
        <v>0</v>
      </c>
      <c r="AE515" s="368">
        <f t="shared" ref="AE515" si="1612">AE514</f>
        <v>0</v>
      </c>
      <c r="AF515" s="368">
        <f t="shared" ref="AF515" si="1613">AF514</f>
        <v>0</v>
      </c>
      <c r="AG515" s="368">
        <f t="shared" ref="AG515" si="1614">AG514</f>
        <v>0</v>
      </c>
      <c r="AH515" s="368">
        <f t="shared" ref="AH515" si="1615">AH514</f>
        <v>0</v>
      </c>
      <c r="AI515" s="368">
        <f t="shared" ref="AI515" si="1616">AI514</f>
        <v>0</v>
      </c>
      <c r="AJ515" s="368">
        <f t="shared" ref="AJ515" si="1617">AJ514</f>
        <v>0</v>
      </c>
      <c r="AK515" s="368">
        <f t="shared" ref="AK515" si="1618">AK514</f>
        <v>0</v>
      </c>
      <c r="AL515" s="368">
        <f t="shared" ref="AL515" si="1619">AL514</f>
        <v>0</v>
      </c>
      <c r="AM515" s="271"/>
    </row>
    <row r="516" spans="1:39" hidden="1" outlineLevel="1">
      <c r="B516" s="278"/>
      <c r="C516" s="276"/>
      <c r="D516" s="256"/>
      <c r="E516" s="256"/>
      <c r="F516" s="256"/>
      <c r="G516" s="256"/>
      <c r="H516" s="256"/>
      <c r="I516" s="256"/>
      <c r="J516" s="256"/>
      <c r="K516" s="256"/>
      <c r="L516" s="256"/>
      <c r="M516" s="256"/>
      <c r="N516" s="256"/>
      <c r="O516" s="256"/>
      <c r="P516" s="256"/>
      <c r="Q516" s="256"/>
      <c r="R516" s="256"/>
      <c r="S516" s="256"/>
      <c r="T516" s="256"/>
      <c r="U516" s="256"/>
      <c r="V516" s="256"/>
      <c r="W516" s="256"/>
      <c r="X516" s="256"/>
      <c r="Y516" s="369"/>
      <c r="Z516" s="382"/>
      <c r="AA516" s="382"/>
      <c r="AB516" s="382"/>
      <c r="AC516" s="382"/>
      <c r="AD516" s="382"/>
      <c r="AE516" s="382"/>
      <c r="AF516" s="382"/>
      <c r="AG516" s="382"/>
      <c r="AH516" s="382"/>
      <c r="AI516" s="382"/>
      <c r="AJ516" s="382"/>
      <c r="AK516" s="382"/>
      <c r="AL516" s="382"/>
      <c r="AM516" s="271"/>
    </row>
    <row r="517" spans="1:39" hidden="1" outlineLevel="1">
      <c r="A517" s="467">
        <v>99</v>
      </c>
      <c r="B517" s="278" t="str">
        <f>VLOOKUP(A517,IESO_pgm,2)</f>
        <v>Not used</v>
      </c>
      <c r="C517" s="256" t="s">
        <v>25</v>
      </c>
      <c r="D517" s="260"/>
      <c r="E517" s="260"/>
      <c r="F517" s="260"/>
      <c r="G517" s="260"/>
      <c r="H517" s="260"/>
      <c r="I517" s="260"/>
      <c r="J517" s="260"/>
      <c r="K517" s="260"/>
      <c r="L517" s="260"/>
      <c r="M517" s="260"/>
      <c r="N517" s="260">
        <f>VLOOKUP(A517,IESO_pgm,3)</f>
        <v>0</v>
      </c>
      <c r="O517" s="260"/>
      <c r="P517" s="260"/>
      <c r="Q517" s="260"/>
      <c r="R517" s="260"/>
      <c r="S517" s="260"/>
      <c r="T517" s="260"/>
      <c r="U517" s="260"/>
      <c r="V517" s="260"/>
      <c r="W517" s="260"/>
      <c r="X517" s="260"/>
      <c r="Y517" s="383"/>
      <c r="Z517" s="367"/>
      <c r="AA517" s="367"/>
      <c r="AB517" s="367"/>
      <c r="AC517" s="367"/>
      <c r="AD517" s="367"/>
      <c r="AE517" s="367"/>
      <c r="AF517" s="372"/>
      <c r="AG517" s="372"/>
      <c r="AH517" s="372"/>
      <c r="AI517" s="372"/>
      <c r="AJ517" s="372"/>
      <c r="AK517" s="372"/>
      <c r="AL517" s="372"/>
      <c r="AM517" s="261">
        <f>SUM(Y517:AL517)</f>
        <v>0</v>
      </c>
    </row>
    <row r="518" spans="1:39" hidden="1" outlineLevel="1">
      <c r="B518" s="259" t="s">
        <v>289</v>
      </c>
      <c r="C518" s="256" t="s">
        <v>163</v>
      </c>
      <c r="D518" s="260"/>
      <c r="E518" s="260"/>
      <c r="F518" s="260"/>
      <c r="G518" s="260"/>
      <c r="H518" s="260"/>
      <c r="I518" s="260"/>
      <c r="J518" s="260"/>
      <c r="K518" s="260"/>
      <c r="L518" s="260"/>
      <c r="M518" s="260"/>
      <c r="N518" s="260">
        <f>N517</f>
        <v>0</v>
      </c>
      <c r="O518" s="260"/>
      <c r="P518" s="260"/>
      <c r="Q518" s="260"/>
      <c r="R518" s="260"/>
      <c r="S518" s="260"/>
      <c r="T518" s="260"/>
      <c r="U518" s="260"/>
      <c r="V518" s="260"/>
      <c r="W518" s="260"/>
      <c r="X518" s="260"/>
      <c r="Y518" s="368">
        <f>Y517</f>
        <v>0</v>
      </c>
      <c r="Z518" s="368">
        <f t="shared" ref="Z518" si="1620">Z517</f>
        <v>0</v>
      </c>
      <c r="AA518" s="368">
        <f t="shared" ref="AA518" si="1621">AA517</f>
        <v>0</v>
      </c>
      <c r="AB518" s="368">
        <f t="shared" ref="AB518" si="1622">AB517</f>
        <v>0</v>
      </c>
      <c r="AC518" s="368">
        <f t="shared" ref="AC518" si="1623">AC517</f>
        <v>0</v>
      </c>
      <c r="AD518" s="368">
        <f t="shared" ref="AD518" si="1624">AD517</f>
        <v>0</v>
      </c>
      <c r="AE518" s="368">
        <f t="shared" ref="AE518" si="1625">AE517</f>
        <v>0</v>
      </c>
      <c r="AF518" s="368">
        <f t="shared" ref="AF518" si="1626">AF517</f>
        <v>0</v>
      </c>
      <c r="AG518" s="368">
        <f t="shared" ref="AG518" si="1627">AG517</f>
        <v>0</v>
      </c>
      <c r="AH518" s="368">
        <f t="shared" ref="AH518" si="1628">AH517</f>
        <v>0</v>
      </c>
      <c r="AI518" s="368">
        <f t="shared" ref="AI518" si="1629">AI517</f>
        <v>0</v>
      </c>
      <c r="AJ518" s="368">
        <f t="shared" ref="AJ518" si="1630">AJ517</f>
        <v>0</v>
      </c>
      <c r="AK518" s="368">
        <f t="shared" ref="AK518" si="1631">AK517</f>
        <v>0</v>
      </c>
      <c r="AL518" s="368">
        <f t="shared" ref="AL518" si="1632">AL517</f>
        <v>0</v>
      </c>
      <c r="AM518" s="271"/>
    </row>
    <row r="519" spans="1:39" hidden="1" outlineLevel="1">
      <c r="B519" s="278"/>
      <c r="C519" s="276"/>
      <c r="D519" s="280"/>
      <c r="E519" s="280"/>
      <c r="F519" s="280"/>
      <c r="G519" s="280"/>
      <c r="H519" s="280"/>
      <c r="I519" s="280"/>
      <c r="J519" s="280"/>
      <c r="K519" s="280"/>
      <c r="L519" s="280"/>
      <c r="M519" s="280"/>
      <c r="N519" s="256"/>
      <c r="O519" s="256"/>
      <c r="P519" s="256"/>
      <c r="Q519" s="256"/>
      <c r="R519" s="256"/>
      <c r="S519" s="256"/>
      <c r="T519" s="256"/>
      <c r="U519" s="256"/>
      <c r="V519" s="256"/>
      <c r="W519" s="256"/>
      <c r="X519" s="256"/>
      <c r="Y519" s="369"/>
      <c r="Z519" s="382"/>
      <c r="AA519" s="382"/>
      <c r="AB519" s="382"/>
      <c r="AC519" s="382"/>
      <c r="AD519" s="382"/>
      <c r="AE519" s="382"/>
      <c r="AF519" s="382"/>
      <c r="AG519" s="382"/>
      <c r="AH519" s="382"/>
      <c r="AI519" s="382"/>
      <c r="AJ519" s="382"/>
      <c r="AK519" s="382"/>
      <c r="AL519" s="382"/>
      <c r="AM519" s="271"/>
    </row>
    <row r="520" spans="1:39" hidden="1" outlineLevel="1">
      <c r="A520" s="467">
        <v>99</v>
      </c>
      <c r="B520" s="278" t="str">
        <f>VLOOKUP(A520,IESO_pgm,2)</f>
        <v>Not used</v>
      </c>
      <c r="C520" s="256" t="s">
        <v>25</v>
      </c>
      <c r="D520" s="260"/>
      <c r="E520" s="260"/>
      <c r="F520" s="260"/>
      <c r="G520" s="260"/>
      <c r="H520" s="260"/>
      <c r="I520" s="260"/>
      <c r="J520" s="260"/>
      <c r="K520" s="260"/>
      <c r="L520" s="260"/>
      <c r="M520" s="260"/>
      <c r="N520" s="260">
        <f>VLOOKUP(A520,IESO_pgm,3)</f>
        <v>0</v>
      </c>
      <c r="O520" s="260"/>
      <c r="P520" s="260"/>
      <c r="Q520" s="260"/>
      <c r="R520" s="260"/>
      <c r="S520" s="260"/>
      <c r="T520" s="260"/>
      <c r="U520" s="260"/>
      <c r="V520" s="260"/>
      <c r="W520" s="260"/>
      <c r="X520" s="260"/>
      <c r="Y520" s="383"/>
      <c r="Z520" s="367"/>
      <c r="AA520" s="367"/>
      <c r="AB520" s="367"/>
      <c r="AC520" s="367"/>
      <c r="AD520" s="367"/>
      <c r="AE520" s="367"/>
      <c r="AF520" s="372"/>
      <c r="AG520" s="372"/>
      <c r="AH520" s="372"/>
      <c r="AI520" s="372"/>
      <c r="AJ520" s="372"/>
      <c r="AK520" s="372"/>
      <c r="AL520" s="372"/>
      <c r="AM520" s="261">
        <f>SUM(Y520:AL520)</f>
        <v>0</v>
      </c>
    </row>
    <row r="521" spans="1:39" hidden="1" outlineLevel="1">
      <c r="B521" s="259" t="s">
        <v>289</v>
      </c>
      <c r="C521" s="256" t="s">
        <v>163</v>
      </c>
      <c r="D521" s="260"/>
      <c r="E521" s="260"/>
      <c r="F521" s="260"/>
      <c r="G521" s="260"/>
      <c r="H521" s="260"/>
      <c r="I521" s="260"/>
      <c r="J521" s="260"/>
      <c r="K521" s="260"/>
      <c r="L521" s="260"/>
      <c r="M521" s="260"/>
      <c r="N521" s="260">
        <f>N520</f>
        <v>0</v>
      </c>
      <c r="O521" s="260"/>
      <c r="P521" s="260"/>
      <c r="Q521" s="260"/>
      <c r="R521" s="260"/>
      <c r="S521" s="260"/>
      <c r="T521" s="260"/>
      <c r="U521" s="260"/>
      <c r="V521" s="260"/>
      <c r="W521" s="260"/>
      <c r="X521" s="260"/>
      <c r="Y521" s="368">
        <f>Y520</f>
        <v>0</v>
      </c>
      <c r="Z521" s="368">
        <f t="shared" ref="Z521" si="1633">Z520</f>
        <v>0</v>
      </c>
      <c r="AA521" s="368">
        <f t="shared" ref="AA521" si="1634">AA520</f>
        <v>0</v>
      </c>
      <c r="AB521" s="368">
        <f t="shared" ref="AB521" si="1635">AB520</f>
        <v>0</v>
      </c>
      <c r="AC521" s="368">
        <f t="shared" ref="AC521" si="1636">AC520</f>
        <v>0</v>
      </c>
      <c r="AD521" s="368">
        <f t="shared" ref="AD521" si="1637">AD520</f>
        <v>0</v>
      </c>
      <c r="AE521" s="368">
        <f t="shared" ref="AE521" si="1638">AE520</f>
        <v>0</v>
      </c>
      <c r="AF521" s="368">
        <f t="shared" ref="AF521" si="1639">AF520</f>
        <v>0</v>
      </c>
      <c r="AG521" s="368">
        <f t="shared" ref="AG521" si="1640">AG520</f>
        <v>0</v>
      </c>
      <c r="AH521" s="368">
        <f t="shared" ref="AH521" si="1641">AH520</f>
        <v>0</v>
      </c>
      <c r="AI521" s="368">
        <f t="shared" ref="AI521" si="1642">AI520</f>
        <v>0</v>
      </c>
      <c r="AJ521" s="368">
        <f t="shared" ref="AJ521" si="1643">AJ520</f>
        <v>0</v>
      </c>
      <c r="AK521" s="368">
        <f t="shared" ref="AK521" si="1644">AK520</f>
        <v>0</v>
      </c>
      <c r="AL521" s="368">
        <f t="shared" ref="AL521" si="1645">AL520</f>
        <v>0</v>
      </c>
      <c r="AM521" s="271"/>
    </row>
    <row r="522" spans="1:39" hidden="1" outlineLevel="1">
      <c r="B522" s="278"/>
      <c r="C522" s="276"/>
      <c r="D522" s="280"/>
      <c r="E522" s="280"/>
      <c r="F522" s="280"/>
      <c r="G522" s="280"/>
      <c r="H522" s="280"/>
      <c r="I522" s="280"/>
      <c r="J522" s="280"/>
      <c r="K522" s="280"/>
      <c r="L522" s="280"/>
      <c r="M522" s="280"/>
      <c r="N522" s="256"/>
      <c r="O522" s="256"/>
      <c r="P522" s="256"/>
      <c r="Q522" s="256"/>
      <c r="R522" s="256"/>
      <c r="S522" s="256"/>
      <c r="T522" s="256"/>
      <c r="U522" s="256"/>
      <c r="V522" s="256"/>
      <c r="W522" s="256"/>
      <c r="X522" s="256"/>
      <c r="Y522" s="369"/>
      <c r="Z522" s="382"/>
      <c r="AA522" s="382"/>
      <c r="AB522" s="382"/>
      <c r="AC522" s="382"/>
      <c r="AD522" s="382"/>
      <c r="AE522" s="382"/>
      <c r="AF522" s="382"/>
      <c r="AG522" s="382"/>
      <c r="AH522" s="382"/>
      <c r="AI522" s="382"/>
      <c r="AJ522" s="382"/>
      <c r="AK522" s="382"/>
      <c r="AL522" s="382"/>
      <c r="AM522" s="271"/>
    </row>
    <row r="523" spans="1:39" hidden="1" outlineLevel="1">
      <c r="A523" s="467">
        <v>99</v>
      </c>
      <c r="B523" s="278" t="str">
        <f>VLOOKUP(A523,IESO_pgm,2)</f>
        <v>Not used</v>
      </c>
      <c r="C523" s="256" t="s">
        <v>25</v>
      </c>
      <c r="D523" s="260"/>
      <c r="E523" s="260"/>
      <c r="F523" s="260"/>
      <c r="G523" s="260"/>
      <c r="H523" s="260"/>
      <c r="I523" s="260"/>
      <c r="J523" s="260"/>
      <c r="K523" s="260"/>
      <c r="L523" s="260"/>
      <c r="M523" s="260"/>
      <c r="N523" s="260">
        <f>VLOOKUP(A523,IESO_pgm,3)</f>
        <v>0</v>
      </c>
      <c r="O523" s="260"/>
      <c r="P523" s="260"/>
      <c r="Q523" s="260"/>
      <c r="R523" s="260"/>
      <c r="S523" s="260"/>
      <c r="T523" s="260"/>
      <c r="U523" s="260"/>
      <c r="V523" s="260"/>
      <c r="W523" s="260"/>
      <c r="X523" s="260"/>
      <c r="Y523" s="383"/>
      <c r="Z523" s="367"/>
      <c r="AA523" s="367"/>
      <c r="AB523" s="367"/>
      <c r="AC523" s="367"/>
      <c r="AD523" s="367"/>
      <c r="AE523" s="367"/>
      <c r="AF523" s="372"/>
      <c r="AG523" s="372"/>
      <c r="AH523" s="372"/>
      <c r="AI523" s="372"/>
      <c r="AJ523" s="372"/>
      <c r="AK523" s="372"/>
      <c r="AL523" s="372"/>
      <c r="AM523" s="261">
        <f>SUM(Y523:AL523)</f>
        <v>0</v>
      </c>
    </row>
    <row r="524" spans="1:39" hidden="1" outlineLevel="1">
      <c r="B524" s="259" t="s">
        <v>289</v>
      </c>
      <c r="C524" s="256" t="s">
        <v>163</v>
      </c>
      <c r="D524" s="260"/>
      <c r="E524" s="260"/>
      <c r="F524" s="260"/>
      <c r="G524" s="260"/>
      <c r="H524" s="260"/>
      <c r="I524" s="260"/>
      <c r="J524" s="260"/>
      <c r="K524" s="260"/>
      <c r="L524" s="260"/>
      <c r="M524" s="260"/>
      <c r="N524" s="260">
        <f>N523</f>
        <v>0</v>
      </c>
      <c r="O524" s="260"/>
      <c r="P524" s="260"/>
      <c r="Q524" s="260"/>
      <c r="R524" s="260"/>
      <c r="S524" s="260"/>
      <c r="T524" s="260"/>
      <c r="U524" s="260"/>
      <c r="V524" s="260"/>
      <c r="W524" s="260"/>
      <c r="X524" s="260"/>
      <c r="Y524" s="368">
        <f>Y523</f>
        <v>0</v>
      </c>
      <c r="Z524" s="368">
        <f t="shared" ref="Z524" si="1646">Z523</f>
        <v>0</v>
      </c>
      <c r="AA524" s="368">
        <f t="shared" ref="AA524" si="1647">AA523</f>
        <v>0</v>
      </c>
      <c r="AB524" s="368">
        <f t="shared" ref="AB524" si="1648">AB523</f>
        <v>0</v>
      </c>
      <c r="AC524" s="368">
        <f t="shared" ref="AC524" si="1649">AC523</f>
        <v>0</v>
      </c>
      <c r="AD524" s="368">
        <f t="shared" ref="AD524" si="1650">AD523</f>
        <v>0</v>
      </c>
      <c r="AE524" s="368">
        <f t="shared" ref="AE524" si="1651">AE523</f>
        <v>0</v>
      </c>
      <c r="AF524" s="368">
        <f t="shared" ref="AF524" si="1652">AF523</f>
        <v>0</v>
      </c>
      <c r="AG524" s="368">
        <f t="shared" ref="AG524" si="1653">AG523</f>
        <v>0</v>
      </c>
      <c r="AH524" s="368">
        <f t="shared" ref="AH524" si="1654">AH523</f>
        <v>0</v>
      </c>
      <c r="AI524" s="368">
        <f t="shared" ref="AI524" si="1655">AI523</f>
        <v>0</v>
      </c>
      <c r="AJ524" s="368">
        <f t="shared" ref="AJ524" si="1656">AJ523</f>
        <v>0</v>
      </c>
      <c r="AK524" s="368">
        <f t="shared" ref="AK524" si="1657">AK523</f>
        <v>0</v>
      </c>
      <c r="AL524" s="368">
        <f t="shared" ref="AL524" si="1658">AL523</f>
        <v>0</v>
      </c>
      <c r="AM524" s="271"/>
    </row>
    <row r="525" spans="1:39" hidden="1" outlineLevel="1">
      <c r="B525" s="278"/>
      <c r="C525" s="256"/>
      <c r="D525" s="256"/>
      <c r="E525" s="256"/>
      <c r="F525" s="256"/>
      <c r="G525" s="256"/>
      <c r="H525" s="256"/>
      <c r="I525" s="256"/>
      <c r="J525" s="256"/>
      <c r="K525" s="256"/>
      <c r="L525" s="256"/>
      <c r="M525" s="256"/>
      <c r="N525" s="256"/>
      <c r="O525" s="256"/>
      <c r="P525" s="256"/>
      <c r="Q525" s="256"/>
      <c r="R525" s="256"/>
      <c r="S525" s="256"/>
      <c r="T525" s="256"/>
      <c r="U525" s="256"/>
      <c r="V525" s="256"/>
      <c r="W525" s="256"/>
      <c r="X525" s="256"/>
      <c r="Y525" s="369"/>
      <c r="Z525" s="382"/>
      <c r="AA525" s="382"/>
      <c r="AB525" s="382"/>
      <c r="AC525" s="382"/>
      <c r="AD525" s="382"/>
      <c r="AE525" s="382"/>
      <c r="AF525" s="382"/>
      <c r="AG525" s="382"/>
      <c r="AH525" s="382"/>
      <c r="AI525" s="382"/>
      <c r="AJ525" s="382"/>
      <c r="AK525" s="382"/>
      <c r="AL525" s="382"/>
      <c r="AM525" s="271"/>
    </row>
    <row r="526" spans="1:39" hidden="1" outlineLevel="1">
      <c r="A526" s="467">
        <v>99</v>
      </c>
      <c r="B526" s="278" t="str">
        <f>VLOOKUP(A526,IESO_pgm,2)</f>
        <v>Not used</v>
      </c>
      <c r="C526" s="256" t="s">
        <v>25</v>
      </c>
      <c r="D526" s="260"/>
      <c r="E526" s="260"/>
      <c r="F526" s="260"/>
      <c r="G526" s="260"/>
      <c r="H526" s="260"/>
      <c r="I526" s="260"/>
      <c r="J526" s="260"/>
      <c r="K526" s="260"/>
      <c r="L526" s="260"/>
      <c r="M526" s="260"/>
      <c r="N526" s="260">
        <f>VLOOKUP(A526,IESO_pgm,3)</f>
        <v>0</v>
      </c>
      <c r="O526" s="260"/>
      <c r="P526" s="260"/>
      <c r="Q526" s="260"/>
      <c r="R526" s="260"/>
      <c r="S526" s="260"/>
      <c r="T526" s="260"/>
      <c r="U526" s="260"/>
      <c r="V526" s="260"/>
      <c r="W526" s="260"/>
      <c r="X526" s="260"/>
      <c r="Y526" s="383"/>
      <c r="Z526" s="367"/>
      <c r="AA526" s="367"/>
      <c r="AB526" s="367"/>
      <c r="AC526" s="367"/>
      <c r="AD526" s="367"/>
      <c r="AE526" s="367"/>
      <c r="AF526" s="372"/>
      <c r="AG526" s="372"/>
      <c r="AH526" s="372"/>
      <c r="AI526" s="372"/>
      <c r="AJ526" s="372"/>
      <c r="AK526" s="372"/>
      <c r="AL526" s="372"/>
      <c r="AM526" s="261">
        <f>SUM(Y526:AL526)</f>
        <v>0</v>
      </c>
    </row>
    <row r="527" spans="1:39" hidden="1" outlineLevel="1">
      <c r="B527" s="259" t="s">
        <v>289</v>
      </c>
      <c r="C527" s="256" t="s">
        <v>163</v>
      </c>
      <c r="D527" s="260"/>
      <c r="E527" s="260"/>
      <c r="F527" s="260"/>
      <c r="G527" s="260"/>
      <c r="H527" s="260"/>
      <c r="I527" s="260"/>
      <c r="J527" s="260"/>
      <c r="K527" s="260"/>
      <c r="L527" s="260"/>
      <c r="M527" s="260"/>
      <c r="N527" s="260">
        <f>N526</f>
        <v>0</v>
      </c>
      <c r="O527" s="260"/>
      <c r="P527" s="260"/>
      <c r="Q527" s="260"/>
      <c r="R527" s="260"/>
      <c r="S527" s="260"/>
      <c r="T527" s="260"/>
      <c r="U527" s="260"/>
      <c r="V527" s="260"/>
      <c r="W527" s="260"/>
      <c r="X527" s="260"/>
      <c r="Y527" s="368">
        <f>Y526</f>
        <v>0</v>
      </c>
      <c r="Z527" s="368">
        <f t="shared" ref="Z527" si="1659">Z526</f>
        <v>0</v>
      </c>
      <c r="AA527" s="368">
        <f t="shared" ref="AA527" si="1660">AA526</f>
        <v>0</v>
      </c>
      <c r="AB527" s="368">
        <f t="shared" ref="AB527" si="1661">AB526</f>
        <v>0</v>
      </c>
      <c r="AC527" s="368">
        <f t="shared" ref="AC527" si="1662">AC526</f>
        <v>0</v>
      </c>
      <c r="AD527" s="368">
        <f t="shared" ref="AD527" si="1663">AD526</f>
        <v>0</v>
      </c>
      <c r="AE527" s="368">
        <f t="shared" ref="AE527" si="1664">AE526</f>
        <v>0</v>
      </c>
      <c r="AF527" s="368">
        <f t="shared" ref="AF527" si="1665">AF526</f>
        <v>0</v>
      </c>
      <c r="AG527" s="368">
        <f t="shared" ref="AG527" si="1666">AG526</f>
        <v>0</v>
      </c>
      <c r="AH527" s="368">
        <f t="shared" ref="AH527" si="1667">AH526</f>
        <v>0</v>
      </c>
      <c r="AI527" s="368">
        <f t="shared" ref="AI527" si="1668">AI526</f>
        <v>0</v>
      </c>
      <c r="AJ527" s="368">
        <f t="shared" ref="AJ527" si="1669">AJ526</f>
        <v>0</v>
      </c>
      <c r="AK527" s="368">
        <f t="shared" ref="AK527" si="1670">AK526</f>
        <v>0</v>
      </c>
      <c r="AL527" s="368">
        <f t="shared" ref="AL527" si="1671">AL526</f>
        <v>0</v>
      </c>
      <c r="AM527" s="271"/>
    </row>
    <row r="528" spans="1:39" hidden="1" outlineLevel="1">
      <c r="B528" s="278"/>
      <c r="C528" s="276"/>
      <c r="D528" s="280"/>
      <c r="E528" s="280"/>
      <c r="F528" s="280"/>
      <c r="G528" s="280"/>
      <c r="H528" s="280"/>
      <c r="I528" s="280"/>
      <c r="J528" s="280"/>
      <c r="K528" s="280"/>
      <c r="L528" s="280"/>
      <c r="M528" s="280"/>
      <c r="N528" s="256"/>
      <c r="O528" s="256"/>
      <c r="P528" s="256"/>
      <c r="Q528" s="256"/>
      <c r="R528" s="256"/>
      <c r="S528" s="256"/>
      <c r="T528" s="256"/>
      <c r="U528" s="256"/>
      <c r="V528" s="256"/>
      <c r="W528" s="256"/>
      <c r="X528" s="256"/>
      <c r="Y528" s="369"/>
      <c r="Z528" s="382"/>
      <c r="AA528" s="382"/>
      <c r="AB528" s="382"/>
      <c r="AC528" s="382"/>
      <c r="AD528" s="382"/>
      <c r="AE528" s="382"/>
      <c r="AF528" s="382"/>
      <c r="AG528" s="382"/>
      <c r="AH528" s="382"/>
      <c r="AI528" s="382"/>
      <c r="AJ528" s="382"/>
      <c r="AK528" s="382"/>
      <c r="AL528" s="382"/>
      <c r="AM528" s="271"/>
    </row>
    <row r="529" spans="1:39" hidden="1" outlineLevel="1">
      <c r="A529" s="467">
        <v>99</v>
      </c>
      <c r="B529" s="278" t="str">
        <f>VLOOKUP(A529,IESO_pgm,2)</f>
        <v>Not used</v>
      </c>
      <c r="C529" s="256" t="s">
        <v>25</v>
      </c>
      <c r="D529" s="260"/>
      <c r="E529" s="260"/>
      <c r="F529" s="260"/>
      <c r="G529" s="260"/>
      <c r="H529" s="260"/>
      <c r="I529" s="260"/>
      <c r="J529" s="260"/>
      <c r="K529" s="260"/>
      <c r="L529" s="260"/>
      <c r="M529" s="260"/>
      <c r="N529" s="260">
        <f>VLOOKUP(A529,IESO_pgm,3)</f>
        <v>0</v>
      </c>
      <c r="O529" s="260"/>
      <c r="P529" s="260"/>
      <c r="Q529" s="260"/>
      <c r="R529" s="260"/>
      <c r="S529" s="260"/>
      <c r="T529" s="260"/>
      <c r="U529" s="260"/>
      <c r="V529" s="260"/>
      <c r="W529" s="260"/>
      <c r="X529" s="260"/>
      <c r="Y529" s="383"/>
      <c r="Z529" s="367"/>
      <c r="AA529" s="367"/>
      <c r="AB529" s="367"/>
      <c r="AC529" s="367"/>
      <c r="AD529" s="367"/>
      <c r="AE529" s="367"/>
      <c r="AF529" s="372"/>
      <c r="AG529" s="372"/>
      <c r="AH529" s="372"/>
      <c r="AI529" s="372"/>
      <c r="AJ529" s="372"/>
      <c r="AK529" s="372"/>
      <c r="AL529" s="372"/>
      <c r="AM529" s="261">
        <f>SUM(Y529:AL529)</f>
        <v>0</v>
      </c>
    </row>
    <row r="530" spans="1:39" hidden="1" outlineLevel="1">
      <c r="B530" s="259" t="s">
        <v>289</v>
      </c>
      <c r="C530" s="256" t="s">
        <v>163</v>
      </c>
      <c r="D530" s="260"/>
      <c r="E530" s="260"/>
      <c r="F530" s="260"/>
      <c r="G530" s="260"/>
      <c r="H530" s="260"/>
      <c r="I530" s="260"/>
      <c r="J530" s="260"/>
      <c r="K530" s="260"/>
      <c r="L530" s="260"/>
      <c r="M530" s="260"/>
      <c r="N530" s="260">
        <f>N529</f>
        <v>0</v>
      </c>
      <c r="O530" s="260"/>
      <c r="P530" s="260"/>
      <c r="Q530" s="260"/>
      <c r="R530" s="260"/>
      <c r="S530" s="260"/>
      <c r="T530" s="260"/>
      <c r="U530" s="260"/>
      <c r="V530" s="260"/>
      <c r="W530" s="260"/>
      <c r="X530" s="260"/>
      <c r="Y530" s="368">
        <f>Y529</f>
        <v>0</v>
      </c>
      <c r="Z530" s="368">
        <f t="shared" ref="Z530" si="1672">Z529</f>
        <v>0</v>
      </c>
      <c r="AA530" s="368">
        <f t="shared" ref="AA530" si="1673">AA529</f>
        <v>0</v>
      </c>
      <c r="AB530" s="368">
        <f t="shared" ref="AB530" si="1674">AB529</f>
        <v>0</v>
      </c>
      <c r="AC530" s="368">
        <f t="shared" ref="AC530" si="1675">AC529</f>
        <v>0</v>
      </c>
      <c r="AD530" s="368">
        <f t="shared" ref="AD530" si="1676">AD529</f>
        <v>0</v>
      </c>
      <c r="AE530" s="368">
        <f t="shared" ref="AE530" si="1677">AE529</f>
        <v>0</v>
      </c>
      <c r="AF530" s="368">
        <f t="shared" ref="AF530" si="1678">AF529</f>
        <v>0</v>
      </c>
      <c r="AG530" s="368">
        <f t="shared" ref="AG530" si="1679">AG529</f>
        <v>0</v>
      </c>
      <c r="AH530" s="368">
        <f t="shared" ref="AH530" si="1680">AH529</f>
        <v>0</v>
      </c>
      <c r="AI530" s="368">
        <f t="shared" ref="AI530" si="1681">AI529</f>
        <v>0</v>
      </c>
      <c r="AJ530" s="368">
        <f t="shared" ref="AJ530" si="1682">AJ529</f>
        <v>0</v>
      </c>
      <c r="AK530" s="368">
        <f t="shared" ref="AK530" si="1683">AK529</f>
        <v>0</v>
      </c>
      <c r="AL530" s="368">
        <f t="shared" ref="AL530" si="1684">AL529</f>
        <v>0</v>
      </c>
      <c r="AM530" s="271"/>
    </row>
    <row r="531" spans="1:39" hidden="1" outlineLevel="1">
      <c r="B531" s="278"/>
      <c r="C531" s="276"/>
      <c r="D531" s="280"/>
      <c r="E531" s="280"/>
      <c r="F531" s="280"/>
      <c r="G531" s="280"/>
      <c r="H531" s="280"/>
      <c r="I531" s="280"/>
      <c r="J531" s="280"/>
      <c r="K531" s="280"/>
      <c r="L531" s="280"/>
      <c r="M531" s="280"/>
      <c r="N531" s="256"/>
      <c r="O531" s="256"/>
      <c r="P531" s="256"/>
      <c r="Q531" s="256"/>
      <c r="R531" s="256"/>
      <c r="S531" s="256"/>
      <c r="T531" s="256"/>
      <c r="U531" s="256"/>
      <c r="V531" s="256"/>
      <c r="W531" s="256"/>
      <c r="X531" s="256"/>
      <c r="Y531" s="369"/>
      <c r="Z531" s="382"/>
      <c r="AA531" s="382"/>
      <c r="AB531" s="382"/>
      <c r="AC531" s="382"/>
      <c r="AD531" s="382"/>
      <c r="AE531" s="382"/>
      <c r="AF531" s="382"/>
      <c r="AG531" s="382"/>
      <c r="AH531" s="382"/>
      <c r="AI531" s="382"/>
      <c r="AJ531" s="382"/>
      <c r="AK531" s="382"/>
      <c r="AL531" s="382"/>
      <c r="AM531" s="271"/>
    </row>
    <row r="532" spans="1:39" hidden="1" outlineLevel="1">
      <c r="A532" s="467">
        <v>99</v>
      </c>
      <c r="B532" s="278" t="str">
        <f>VLOOKUP(A532,IESO_pgm,2)</f>
        <v>Not used</v>
      </c>
      <c r="C532" s="256" t="s">
        <v>25</v>
      </c>
      <c r="D532" s="260"/>
      <c r="E532" s="260"/>
      <c r="F532" s="260"/>
      <c r="G532" s="260"/>
      <c r="H532" s="260"/>
      <c r="I532" s="260"/>
      <c r="J532" s="260"/>
      <c r="K532" s="260"/>
      <c r="L532" s="260"/>
      <c r="M532" s="260"/>
      <c r="N532" s="260">
        <f>VLOOKUP(A532,IESO_pgm,3)</f>
        <v>0</v>
      </c>
      <c r="O532" s="260"/>
      <c r="P532" s="260"/>
      <c r="Q532" s="260"/>
      <c r="R532" s="260"/>
      <c r="S532" s="260"/>
      <c r="T532" s="260"/>
      <c r="U532" s="260"/>
      <c r="V532" s="260"/>
      <c r="W532" s="260"/>
      <c r="X532" s="260"/>
      <c r="Y532" s="383"/>
      <c r="Z532" s="367"/>
      <c r="AA532" s="367"/>
      <c r="AB532" s="367"/>
      <c r="AC532" s="367"/>
      <c r="AD532" s="367"/>
      <c r="AE532" s="367"/>
      <c r="AF532" s="372"/>
      <c r="AG532" s="372"/>
      <c r="AH532" s="372"/>
      <c r="AI532" s="372"/>
      <c r="AJ532" s="372"/>
      <c r="AK532" s="372"/>
      <c r="AL532" s="372"/>
      <c r="AM532" s="261">
        <f>SUM(Y532:AL532)</f>
        <v>0</v>
      </c>
    </row>
    <row r="533" spans="1:39" hidden="1" outlineLevel="1">
      <c r="B533" s="259" t="s">
        <v>289</v>
      </c>
      <c r="C533" s="256" t="s">
        <v>163</v>
      </c>
      <c r="D533" s="260"/>
      <c r="E533" s="260"/>
      <c r="F533" s="260"/>
      <c r="G533" s="260"/>
      <c r="H533" s="260"/>
      <c r="I533" s="260"/>
      <c r="J533" s="260"/>
      <c r="K533" s="260"/>
      <c r="L533" s="260"/>
      <c r="M533" s="260"/>
      <c r="N533" s="260">
        <f>N532</f>
        <v>0</v>
      </c>
      <c r="O533" s="260"/>
      <c r="P533" s="260"/>
      <c r="Q533" s="260"/>
      <c r="R533" s="260"/>
      <c r="S533" s="260"/>
      <c r="T533" s="260"/>
      <c r="U533" s="260"/>
      <c r="V533" s="260"/>
      <c r="W533" s="260"/>
      <c r="X533" s="260"/>
      <c r="Y533" s="368">
        <f>Y532</f>
        <v>0</v>
      </c>
      <c r="Z533" s="368">
        <f t="shared" ref="Z533" si="1685">Z532</f>
        <v>0</v>
      </c>
      <c r="AA533" s="368">
        <f t="shared" ref="AA533" si="1686">AA532</f>
        <v>0</v>
      </c>
      <c r="AB533" s="368">
        <f t="shared" ref="AB533" si="1687">AB532</f>
        <v>0</v>
      </c>
      <c r="AC533" s="368">
        <f t="shared" ref="AC533" si="1688">AC532</f>
        <v>0</v>
      </c>
      <c r="AD533" s="368">
        <f t="shared" ref="AD533" si="1689">AD532</f>
        <v>0</v>
      </c>
      <c r="AE533" s="368">
        <f t="shared" ref="AE533" si="1690">AE532</f>
        <v>0</v>
      </c>
      <c r="AF533" s="368">
        <f t="shared" ref="AF533" si="1691">AF532</f>
        <v>0</v>
      </c>
      <c r="AG533" s="368">
        <f t="shared" ref="AG533" si="1692">AG532</f>
        <v>0</v>
      </c>
      <c r="AH533" s="368">
        <f t="shared" ref="AH533" si="1693">AH532</f>
        <v>0</v>
      </c>
      <c r="AI533" s="368">
        <f t="shared" ref="AI533" si="1694">AI532</f>
        <v>0</v>
      </c>
      <c r="AJ533" s="368">
        <f t="shared" ref="AJ533" si="1695">AJ532</f>
        <v>0</v>
      </c>
      <c r="AK533" s="368">
        <f t="shared" ref="AK533" si="1696">AK532</f>
        <v>0</v>
      </c>
      <c r="AL533" s="368">
        <f t="shared" ref="AL533" si="1697">AL532</f>
        <v>0</v>
      </c>
      <c r="AM533" s="271"/>
    </row>
    <row r="534" spans="1:39" outlineLevel="1">
      <c r="A534" s="469"/>
      <c r="B534" s="388"/>
      <c r="C534" s="270"/>
      <c r="D534" s="256"/>
      <c r="E534" s="256"/>
      <c r="F534" s="256"/>
      <c r="G534" s="256"/>
      <c r="H534" s="256"/>
      <c r="I534" s="256"/>
      <c r="J534" s="256"/>
      <c r="K534" s="256"/>
      <c r="L534" s="256"/>
      <c r="M534" s="256"/>
      <c r="N534" s="256"/>
      <c r="O534" s="256"/>
      <c r="P534" s="256"/>
      <c r="Q534" s="256"/>
      <c r="R534" s="256"/>
      <c r="S534" s="256"/>
      <c r="T534" s="256"/>
      <c r="U534" s="256"/>
      <c r="V534" s="256"/>
      <c r="W534" s="256"/>
      <c r="X534" s="256"/>
      <c r="Y534" s="266"/>
      <c r="Z534" s="266"/>
      <c r="AA534" s="266"/>
      <c r="AB534" s="266"/>
      <c r="AC534" s="266"/>
      <c r="AD534" s="266"/>
      <c r="AE534" s="266"/>
      <c r="AF534" s="266"/>
      <c r="AG534" s="266"/>
      <c r="AH534" s="266"/>
      <c r="AI534" s="266"/>
      <c r="AJ534" s="266"/>
      <c r="AK534" s="266"/>
      <c r="AL534" s="266"/>
      <c r="AM534" s="271"/>
    </row>
    <row r="535" spans="1:39" ht="15.75">
      <c r="B535" s="291" t="s">
        <v>292</v>
      </c>
      <c r="C535" s="293"/>
      <c r="D535" s="293">
        <f>SUM(D388:D533)</f>
        <v>9582028</v>
      </c>
      <c r="E535" s="293"/>
      <c r="F535" s="293"/>
      <c r="G535" s="293"/>
      <c r="H535" s="293"/>
      <c r="I535" s="293"/>
      <c r="J535" s="293"/>
      <c r="K535" s="293"/>
      <c r="L535" s="293"/>
      <c r="M535" s="293"/>
      <c r="N535" s="293"/>
      <c r="O535" s="293">
        <f>SUM(O388:O533)</f>
        <v>1248</v>
      </c>
      <c r="P535" s="293"/>
      <c r="Q535" s="293"/>
      <c r="R535" s="293"/>
      <c r="S535" s="293"/>
      <c r="T535" s="293"/>
      <c r="U535" s="293"/>
      <c r="V535" s="293"/>
      <c r="W535" s="293"/>
      <c r="X535" s="293"/>
      <c r="Y535" s="293">
        <f>IF(Y386="kWh",SUMPRODUCT(D388:D533,Y388:Y533))</f>
        <v>6674669</v>
      </c>
      <c r="Z535" s="293">
        <f>IF(Z386="kWh",SUMPRODUCT(D388:D533,Z388:Z533))</f>
        <v>766830.30559589202</v>
      </c>
      <c r="AA535" s="293">
        <f>IF(AA386="kw",SUMPRODUCT(N388:N533,O388:O533,AA388:AA533),SUMPRODUCT(D388:D533,AA388:AA533))</f>
        <v>3867.507585072</v>
      </c>
      <c r="AB535" s="293">
        <f>IF(AB386="kw",SUMPRODUCT(N388:N533,O388:O533,AB388:AB533),SUMPRODUCT(D388:D533,AB388:AB533))</f>
        <v>0</v>
      </c>
      <c r="AC535" s="293">
        <f>IF(AC386="kw",SUMPRODUCT(N388:N533,O388:O533,AC388:AC533),SUMPRODUCT(D388:D533,AC388:AC533))</f>
        <v>0</v>
      </c>
      <c r="AD535" s="293">
        <f>IF(AD386="kw",SUMPRODUCT(N388:N533,O388:O533,AD388:AD533),SUMPRODUCT(D388:D533,AD388:AD533))</f>
        <v>0</v>
      </c>
      <c r="AE535" s="293">
        <f>IF(AE386="kw",SUMPRODUCT(N388:N533,O388:O533,AE388:AE533),SUMPRODUCT(D388:D533,AE388:AE533))</f>
        <v>0</v>
      </c>
      <c r="AF535" s="293">
        <f>IF(AF386="kw",SUMPRODUCT(N388:N533,O388:O533,AF388:AF533),SUMPRODUCT(D388:D533,AF388:AF533))</f>
        <v>0</v>
      </c>
      <c r="AG535" s="293">
        <f>IF(AG386="kw",SUMPRODUCT(N388:N533,O388:O533,AG388:AG533),SUMPRODUCT(D388:D533,AG388:AG533))</f>
        <v>0</v>
      </c>
      <c r="AH535" s="293">
        <f>IF(AH386="kw",SUMPRODUCT(N388:N533,O388:O533,AH388:AH533),SUMPRODUCT(D388:D533,AH388:AH533))</f>
        <v>0</v>
      </c>
      <c r="AI535" s="293">
        <f>IF(AI386="kw",SUMPRODUCT(N388:N533,O388:O533,AI388:AI533),SUMPRODUCT(D388:D533,AI388:AI533))</f>
        <v>0</v>
      </c>
      <c r="AJ535" s="293">
        <f>IF(AJ386="kw",SUMPRODUCT(N388:N533,O388:O533,AJ388:AJ533),SUMPRODUCT(D388:D533,AJ388:AJ533))</f>
        <v>0</v>
      </c>
      <c r="AK535" s="293">
        <f>IF(AK386="kw",SUMPRODUCT(N388:N533,O388:O533,AK388:AK533),SUMPRODUCT(D388:D533,AK388:AK533))</f>
        <v>0</v>
      </c>
      <c r="AL535" s="293">
        <f>IF(AL386="kw",SUMPRODUCT(N388:N533,O388:O533,AL388:AL533),SUMPRODUCT(D388:D533,AL388:AL533))</f>
        <v>0</v>
      </c>
      <c r="AM535" s="294"/>
    </row>
    <row r="536" spans="1:39" ht="15.75">
      <c r="B536" s="349" t="s">
        <v>293</v>
      </c>
      <c r="C536" s="350"/>
      <c r="D536" s="350"/>
      <c r="E536" s="350"/>
      <c r="F536" s="350"/>
      <c r="G536" s="350"/>
      <c r="H536" s="350"/>
      <c r="I536" s="350"/>
      <c r="J536" s="350"/>
      <c r="K536" s="350"/>
      <c r="L536" s="350"/>
      <c r="M536" s="350"/>
      <c r="N536" s="350"/>
      <c r="O536" s="350"/>
      <c r="P536" s="350"/>
      <c r="Q536" s="350"/>
      <c r="R536" s="350"/>
      <c r="S536" s="350"/>
      <c r="T536" s="350"/>
      <c r="U536" s="350"/>
      <c r="V536" s="350"/>
      <c r="W536" s="350"/>
      <c r="X536" s="350"/>
      <c r="Y536" s="350">
        <f>HLOOKUP(Y211,'2. LRAMVA Threshold'!$B$42:$Q$53,9,FALSE)</f>
        <v>4550758</v>
      </c>
      <c r="Z536" s="350">
        <f>HLOOKUP(Z211,'2. LRAMVA Threshold'!$B$42:$Q$53,9,FALSE)</f>
        <v>1365379</v>
      </c>
      <c r="AA536" s="350">
        <f>HLOOKUP(AA211,'2. LRAMVA Threshold'!$B$42:$Q$53,9,FALSE)</f>
        <v>8396</v>
      </c>
      <c r="AB536" s="350">
        <f>HLOOKUP(AB211,'2. LRAMVA Threshold'!$B$42:$Q$53,9,FALSE)</f>
        <v>11657</v>
      </c>
      <c r="AC536" s="350">
        <f>HLOOKUP(AC211,'2. LRAMVA Threshold'!$B$42:$Q$53,9,FALSE)</f>
        <v>10</v>
      </c>
      <c r="AD536" s="350">
        <f>HLOOKUP(AD211,'2. LRAMVA Threshold'!$B$42:$Q$53,9,FALSE)</f>
        <v>295</v>
      </c>
      <c r="AE536" s="350">
        <f>HLOOKUP(AE211,'2. LRAMVA Threshold'!$B$42:$Q$53,9,FALSE)</f>
        <v>0</v>
      </c>
      <c r="AF536" s="350">
        <f>HLOOKUP(AF211,'2. LRAMVA Threshold'!$B$42:$Q$53,9,FALSE)</f>
        <v>0</v>
      </c>
      <c r="AG536" s="350">
        <f>HLOOKUP(AG211,'2. LRAMVA Threshold'!$B$42:$Q$53,9,FALSE)</f>
        <v>0</v>
      </c>
      <c r="AH536" s="350">
        <f>HLOOKUP(AH211,'2. LRAMVA Threshold'!$B$42:$Q$53,9,FALSE)</f>
        <v>0</v>
      </c>
      <c r="AI536" s="350">
        <f>HLOOKUP(AI211,'2. LRAMVA Threshold'!$B$42:$Q$53,9,FALSE)</f>
        <v>0</v>
      </c>
      <c r="AJ536" s="350">
        <f>HLOOKUP(AJ211,'2. LRAMVA Threshold'!$B$42:$Q$53,9,FALSE)</f>
        <v>0</v>
      </c>
      <c r="AK536" s="350">
        <f>HLOOKUP(AK211,'2. LRAMVA Threshold'!$B$42:$Q$53,9,FALSE)</f>
        <v>0</v>
      </c>
      <c r="AL536" s="350">
        <f>HLOOKUP(AL211,'2. LRAMVA Threshold'!$B$42:$Q$53,9,FALSE)</f>
        <v>0</v>
      </c>
      <c r="AM536" s="351"/>
    </row>
    <row r="537" spans="1:39">
      <c r="B537" s="352"/>
      <c r="C537" s="389"/>
      <c r="D537" s="390"/>
      <c r="E537" s="390"/>
      <c r="F537" s="390"/>
      <c r="G537" s="390"/>
      <c r="H537" s="390"/>
      <c r="I537" s="390"/>
      <c r="J537" s="390"/>
      <c r="K537" s="390"/>
      <c r="L537" s="390"/>
      <c r="M537" s="390"/>
      <c r="N537" s="390"/>
      <c r="O537" s="391"/>
      <c r="P537" s="390"/>
      <c r="Q537" s="390"/>
      <c r="R537" s="390"/>
      <c r="S537" s="392"/>
      <c r="T537" s="392"/>
      <c r="U537" s="392"/>
      <c r="V537" s="392"/>
      <c r="W537" s="390"/>
      <c r="X537" s="390"/>
      <c r="Y537" s="393"/>
      <c r="Z537" s="393"/>
      <c r="AA537" s="393"/>
      <c r="AB537" s="393"/>
      <c r="AC537" s="393"/>
      <c r="AD537" s="393"/>
      <c r="AE537" s="393"/>
      <c r="AF537" s="357"/>
      <c r="AG537" s="357"/>
      <c r="AH537" s="357"/>
      <c r="AI537" s="357"/>
      <c r="AJ537" s="357"/>
      <c r="AK537" s="357"/>
      <c r="AL537" s="357"/>
      <c r="AM537" s="358"/>
    </row>
    <row r="538" spans="1:39">
      <c r="B538" s="288" t="s">
        <v>294</v>
      </c>
      <c r="C538" s="301"/>
      <c r="D538" s="301"/>
      <c r="E538" s="335"/>
      <c r="F538" s="335"/>
      <c r="G538" s="335"/>
      <c r="H538" s="335"/>
      <c r="I538" s="335"/>
      <c r="J538" s="335"/>
      <c r="K538" s="335"/>
      <c r="L538" s="335"/>
      <c r="M538" s="335"/>
      <c r="N538" s="335"/>
      <c r="O538" s="256"/>
      <c r="P538" s="303"/>
      <c r="Q538" s="303"/>
      <c r="R538" s="303"/>
      <c r="S538" s="302"/>
      <c r="T538" s="302"/>
      <c r="U538" s="302"/>
      <c r="V538" s="302"/>
      <c r="W538" s="303"/>
      <c r="X538" s="303"/>
      <c r="Y538" s="304">
        <f>HLOOKUP(Y$35,'3.  Distribution Rates'!$C$122:$P$133,9,FALSE)</f>
        <v>1.15E-2</v>
      </c>
      <c r="Z538" s="304">
        <f>HLOOKUP(Z$35,'3.  Distribution Rates'!$C$122:$P$133,9,FALSE)</f>
        <v>2.0500000000000001E-2</v>
      </c>
      <c r="AA538" s="304">
        <f>HLOOKUP(AA$35,'3.  Distribution Rates'!$C$122:$P$133,9,FALSE)</f>
        <v>5.4225000000000003</v>
      </c>
      <c r="AB538" s="304">
        <f>HLOOKUP(AB$35,'3.  Distribution Rates'!$C$122:$P$133,9,FALSE)</f>
        <v>3.1E-2</v>
      </c>
      <c r="AC538" s="304">
        <f>HLOOKUP(AC$35,'3.  Distribution Rates'!$C$122:$P$133,9,FALSE)</f>
        <v>27.277699999999999</v>
      </c>
      <c r="AD538" s="304">
        <f>HLOOKUP(AD$35,'3.  Distribution Rates'!$C$122:$P$133,9,FALSE)</f>
        <v>19.144200000000001</v>
      </c>
      <c r="AE538" s="304">
        <f>HLOOKUP(AE$35,'3.  Distribution Rates'!$C$122:$P$133,9,FALSE)</f>
        <v>0</v>
      </c>
      <c r="AF538" s="304">
        <f>HLOOKUP(AF$35,'3.  Distribution Rates'!$C$122:$P$133,9,FALSE)</f>
        <v>0</v>
      </c>
      <c r="AG538" s="304">
        <f>HLOOKUP(AG$35,'3.  Distribution Rates'!$C$122:$P$133,9,FALSE)</f>
        <v>0</v>
      </c>
      <c r="AH538" s="304">
        <f>HLOOKUP(AH$35,'3.  Distribution Rates'!$C$122:$P$133,9,FALSE)</f>
        <v>0</v>
      </c>
      <c r="AI538" s="304">
        <f>HLOOKUP(AI$35,'3.  Distribution Rates'!$C$122:$P$133,9,FALSE)</f>
        <v>0</v>
      </c>
      <c r="AJ538" s="304">
        <f>HLOOKUP(AJ$35,'3.  Distribution Rates'!$C$122:$P$133,9,FALSE)</f>
        <v>0</v>
      </c>
      <c r="AK538" s="304">
        <f>HLOOKUP(AK$35,'3.  Distribution Rates'!$C$122:$P$133,9,FALSE)</f>
        <v>0</v>
      </c>
      <c r="AL538" s="304">
        <f>HLOOKUP(AL$35,'3.  Distribution Rates'!$C$122:$P$133,9,FALSE)</f>
        <v>0</v>
      </c>
      <c r="AM538" s="398"/>
    </row>
    <row r="539" spans="1:39">
      <c r="B539" s="288" t="s">
        <v>295</v>
      </c>
      <c r="C539" s="306"/>
      <c r="D539" s="248"/>
      <c r="E539" s="245"/>
      <c r="F539" s="245"/>
      <c r="G539" s="245"/>
      <c r="H539" s="245"/>
      <c r="I539" s="245"/>
      <c r="J539" s="245"/>
      <c r="K539" s="245"/>
      <c r="L539" s="245"/>
      <c r="M539" s="245"/>
      <c r="N539" s="245"/>
      <c r="O539" s="256"/>
      <c r="P539" s="245"/>
      <c r="Q539" s="245"/>
      <c r="R539" s="245"/>
      <c r="S539" s="248"/>
      <c r="T539" s="248"/>
      <c r="U539" s="248"/>
      <c r="V539" s="248"/>
      <c r="W539" s="245"/>
      <c r="X539" s="245"/>
      <c r="Y539" s="337">
        <f>'4.  2011-2014 LRAM'!Y140*Y538</f>
        <v>6317.882239544022</v>
      </c>
      <c r="Z539" s="337">
        <f>'4.  2011-2014 LRAM'!Z140*Z538</f>
        <v>4133.9038005367365</v>
      </c>
      <c r="AA539" s="337">
        <f>'4.  2011-2014 LRAM'!AA140*AA538</f>
        <v>14456.226999592855</v>
      </c>
      <c r="AB539" s="337">
        <f>'4.  2011-2014 LRAM'!AB140*AB538</f>
        <v>0</v>
      </c>
      <c r="AC539" s="337">
        <f>'4.  2011-2014 LRAM'!AC140*AC538</f>
        <v>0</v>
      </c>
      <c r="AD539" s="337">
        <f>'4.  2011-2014 LRAM'!AD140*AD538</f>
        <v>0</v>
      </c>
      <c r="AE539" s="337">
        <f>'4.  2011-2014 LRAM'!AE140*AE538</f>
        <v>0</v>
      </c>
      <c r="AF539" s="337">
        <f>'4.  2011-2014 LRAM'!AF140*AF538</f>
        <v>0</v>
      </c>
      <c r="AG539" s="337">
        <f>'4.  2011-2014 LRAM'!AG140*AG538</f>
        <v>0</v>
      </c>
      <c r="AH539" s="337">
        <f>'4.  2011-2014 LRAM'!AH140*AH538</f>
        <v>0</v>
      </c>
      <c r="AI539" s="337">
        <f>'4.  2011-2014 LRAM'!AI140*AI538</f>
        <v>0</v>
      </c>
      <c r="AJ539" s="337">
        <f>'4.  2011-2014 LRAM'!AJ140*AJ538</f>
        <v>0</v>
      </c>
      <c r="AK539" s="337">
        <f>'4.  2011-2014 LRAM'!AK140*AK538</f>
        <v>0</v>
      </c>
      <c r="AL539" s="337">
        <f>'4.  2011-2014 LRAM'!AL140*AL538</f>
        <v>0</v>
      </c>
      <c r="AM539" s="551">
        <f t="shared" ref="AM539:AM545" si="1698">SUM(Y539:AL539)</f>
        <v>24908.013039673613</v>
      </c>
    </row>
    <row r="540" spans="1:39">
      <c r="B540" s="288" t="s">
        <v>296</v>
      </c>
      <c r="C540" s="306"/>
      <c r="D540" s="248"/>
      <c r="E540" s="245"/>
      <c r="F540" s="245"/>
      <c r="G540" s="245"/>
      <c r="H540" s="245"/>
      <c r="I540" s="245"/>
      <c r="J540" s="245"/>
      <c r="K540" s="245"/>
      <c r="L540" s="245"/>
      <c r="M540" s="245"/>
      <c r="N540" s="245"/>
      <c r="O540" s="256"/>
      <c r="P540" s="245"/>
      <c r="Q540" s="245"/>
      <c r="R540" s="245"/>
      <c r="S540" s="248"/>
      <c r="T540" s="248"/>
      <c r="U540" s="248"/>
      <c r="V540" s="248"/>
      <c r="W540" s="245"/>
      <c r="X540" s="245"/>
      <c r="Y540" s="337">
        <f>'4.  2011-2014 LRAM'!Y269*Y538</f>
        <v>4838.2816242985346</v>
      </c>
      <c r="Z540" s="337">
        <f>'4.  2011-2014 LRAM'!Z269*Z538</f>
        <v>14053.005840681841</v>
      </c>
      <c r="AA540" s="337">
        <f>'4.  2011-2014 LRAM'!AA269*AA538</f>
        <v>19857.804854008184</v>
      </c>
      <c r="AB540" s="337">
        <f>'4.  2011-2014 LRAM'!AB269*AB538</f>
        <v>0</v>
      </c>
      <c r="AC540" s="337">
        <f>'4.  2011-2014 LRAM'!AC269*AC538</f>
        <v>0</v>
      </c>
      <c r="AD540" s="337">
        <f>'4.  2011-2014 LRAM'!AD269*AD538</f>
        <v>0</v>
      </c>
      <c r="AE540" s="337">
        <f>'4.  2011-2014 LRAM'!AE269*AE538</f>
        <v>0</v>
      </c>
      <c r="AF540" s="337">
        <f>'4.  2011-2014 LRAM'!AF269*AF538</f>
        <v>0</v>
      </c>
      <c r="AG540" s="337">
        <f>'4.  2011-2014 LRAM'!AG269*AG538</f>
        <v>0</v>
      </c>
      <c r="AH540" s="337">
        <f>'4.  2011-2014 LRAM'!AH269*AH538</f>
        <v>0</v>
      </c>
      <c r="AI540" s="337">
        <f>'4.  2011-2014 LRAM'!AI269*AI538</f>
        <v>0</v>
      </c>
      <c r="AJ540" s="337">
        <f>'4.  2011-2014 LRAM'!AJ269*AJ538</f>
        <v>0</v>
      </c>
      <c r="AK540" s="337">
        <f>'4.  2011-2014 LRAM'!AK269*AK538</f>
        <v>0</v>
      </c>
      <c r="AL540" s="337">
        <f>'4.  2011-2014 LRAM'!AL269*AL538</f>
        <v>0</v>
      </c>
      <c r="AM540" s="551">
        <f t="shared" si="1698"/>
        <v>38749.092318988558</v>
      </c>
    </row>
    <row r="541" spans="1:39">
      <c r="B541" s="288" t="s">
        <v>297</v>
      </c>
      <c r="C541" s="306"/>
      <c r="D541" s="248"/>
      <c r="E541" s="245"/>
      <c r="F541" s="245"/>
      <c r="G541" s="245"/>
      <c r="H541" s="245"/>
      <c r="I541" s="245"/>
      <c r="J541" s="245"/>
      <c r="K541" s="245"/>
      <c r="L541" s="245"/>
      <c r="M541" s="245"/>
      <c r="N541" s="245"/>
      <c r="O541" s="256"/>
      <c r="P541" s="245"/>
      <c r="Q541" s="245"/>
      <c r="R541" s="245"/>
      <c r="S541" s="248"/>
      <c r="T541" s="248"/>
      <c r="U541" s="248"/>
      <c r="V541" s="248"/>
      <c r="W541" s="245"/>
      <c r="X541" s="245"/>
      <c r="Y541" s="337">
        <f>'4.  2011-2014 LRAM'!Y398*Y538</f>
        <v>7703.4627064445685</v>
      </c>
      <c r="Z541" s="337">
        <f>'4.  2011-2014 LRAM'!Z398*Z538</f>
        <v>11432.679287769122</v>
      </c>
      <c r="AA541" s="337">
        <f>'4.  2011-2014 LRAM'!AA398*AA538</f>
        <v>15487.58471781916</v>
      </c>
      <c r="AB541" s="337">
        <f>'4.  2011-2014 LRAM'!AB398*AB538</f>
        <v>0</v>
      </c>
      <c r="AC541" s="337">
        <f>'4.  2011-2014 LRAM'!AC398*AC538</f>
        <v>0</v>
      </c>
      <c r="AD541" s="337">
        <f>'4.  2011-2014 LRAM'!AD398*AD538</f>
        <v>0</v>
      </c>
      <c r="AE541" s="337">
        <f>'4.  2011-2014 LRAM'!AE398*AE538</f>
        <v>0</v>
      </c>
      <c r="AF541" s="337">
        <f>'4.  2011-2014 LRAM'!AF398*AF538</f>
        <v>0</v>
      </c>
      <c r="AG541" s="337">
        <f>'4.  2011-2014 LRAM'!AG398*AG538</f>
        <v>0</v>
      </c>
      <c r="AH541" s="337">
        <f>'4.  2011-2014 LRAM'!AH398*AH538</f>
        <v>0</v>
      </c>
      <c r="AI541" s="337">
        <f>'4.  2011-2014 LRAM'!AI398*AI538</f>
        <v>0</v>
      </c>
      <c r="AJ541" s="337">
        <f>'4.  2011-2014 LRAM'!AJ398*AJ538</f>
        <v>0</v>
      </c>
      <c r="AK541" s="337">
        <f>'4.  2011-2014 LRAM'!AK398*AK538</f>
        <v>0</v>
      </c>
      <c r="AL541" s="337">
        <f>'4.  2011-2014 LRAM'!AL398*AL538</f>
        <v>0</v>
      </c>
      <c r="AM541" s="551">
        <f t="shared" si="1698"/>
        <v>34623.726712032854</v>
      </c>
    </row>
    <row r="542" spans="1:39">
      <c r="B542" s="288" t="s">
        <v>298</v>
      </c>
      <c r="C542" s="306"/>
      <c r="D542" s="248"/>
      <c r="E542" s="245"/>
      <c r="F542" s="245"/>
      <c r="G542" s="245"/>
      <c r="H542" s="245"/>
      <c r="I542" s="245"/>
      <c r="J542" s="245"/>
      <c r="K542" s="245"/>
      <c r="L542" s="245"/>
      <c r="M542" s="245"/>
      <c r="N542" s="245"/>
      <c r="O542" s="256"/>
      <c r="P542" s="245"/>
      <c r="Q542" s="245"/>
      <c r="R542" s="245"/>
      <c r="S542" s="248"/>
      <c r="T542" s="248"/>
      <c r="U542" s="248"/>
      <c r="V542" s="248"/>
      <c r="W542" s="245"/>
      <c r="X542" s="245"/>
      <c r="Y542" s="337">
        <f>'4.  2011-2014 LRAM'!Y528*Y538</f>
        <v>19098.512767292468</v>
      </c>
      <c r="Z542" s="337">
        <f>'4.  2011-2014 LRAM'!Z528*Z538</f>
        <v>15104.386401735001</v>
      </c>
      <c r="AA542" s="337">
        <f>'4.  2011-2014 LRAM'!AA528*AA538</f>
        <v>4684.9337364929861</v>
      </c>
      <c r="AB542" s="337">
        <f>'4.  2011-2014 LRAM'!AB528*AB538</f>
        <v>0</v>
      </c>
      <c r="AC542" s="337">
        <f>'4.  2011-2014 LRAM'!AC528*AC538</f>
        <v>0</v>
      </c>
      <c r="AD542" s="337">
        <f>'4.  2011-2014 LRAM'!AD528*AD538</f>
        <v>0</v>
      </c>
      <c r="AE542" s="337">
        <f>'4.  2011-2014 LRAM'!AE528*AE538</f>
        <v>0</v>
      </c>
      <c r="AF542" s="337">
        <f>'4.  2011-2014 LRAM'!AF528*AF538</f>
        <v>0</v>
      </c>
      <c r="AG542" s="337">
        <f>'4.  2011-2014 LRAM'!AG528*AG538</f>
        <v>0</v>
      </c>
      <c r="AH542" s="337">
        <f>'4.  2011-2014 LRAM'!AH528*AH538</f>
        <v>0</v>
      </c>
      <c r="AI542" s="337">
        <f>'4.  2011-2014 LRAM'!AI528*AI538</f>
        <v>0</v>
      </c>
      <c r="AJ542" s="337">
        <f>'4.  2011-2014 LRAM'!AJ528*AJ538</f>
        <v>0</v>
      </c>
      <c r="AK542" s="337">
        <f>'4.  2011-2014 LRAM'!AK528*AK538</f>
        <v>0</v>
      </c>
      <c r="AL542" s="337">
        <f>'4.  2011-2014 LRAM'!AL528*AL538</f>
        <v>0</v>
      </c>
      <c r="AM542" s="551">
        <f t="shared" si="1698"/>
        <v>38887.832905520459</v>
      </c>
    </row>
    <row r="543" spans="1:39">
      <c r="B543" s="288" t="s">
        <v>299</v>
      </c>
      <c r="C543" s="306"/>
      <c r="D543" s="248"/>
      <c r="E543" s="245"/>
      <c r="F543" s="245"/>
      <c r="G543" s="245"/>
      <c r="H543" s="245"/>
      <c r="I543" s="245"/>
      <c r="J543" s="245"/>
      <c r="K543" s="245"/>
      <c r="L543" s="245"/>
      <c r="M543" s="245"/>
      <c r="N543" s="245"/>
      <c r="O543" s="256"/>
      <c r="P543" s="245"/>
      <c r="Q543" s="245"/>
      <c r="R543" s="245"/>
      <c r="S543" s="248"/>
      <c r="T543" s="248"/>
      <c r="U543" s="248"/>
      <c r="V543" s="248"/>
      <c r="W543" s="245"/>
      <c r="X543" s="245"/>
      <c r="Y543" s="337">
        <f t="shared" ref="Y543:AL543" si="1699">Y202*Y538</f>
        <v>21965.620999999999</v>
      </c>
      <c r="Z543" s="337">
        <f t="shared" si="1699"/>
        <v>3927.2601887708101</v>
      </c>
      <c r="AA543" s="337">
        <f t="shared" si="1699"/>
        <v>21268.154158105266</v>
      </c>
      <c r="AB543" s="337">
        <f t="shared" si="1699"/>
        <v>0</v>
      </c>
      <c r="AC543" s="337">
        <f t="shared" si="1699"/>
        <v>0</v>
      </c>
      <c r="AD543" s="337">
        <f t="shared" si="1699"/>
        <v>18017.643409811775</v>
      </c>
      <c r="AE543" s="337">
        <f t="shared" si="1699"/>
        <v>0</v>
      </c>
      <c r="AF543" s="337">
        <f t="shared" si="1699"/>
        <v>0</v>
      </c>
      <c r="AG543" s="337">
        <f t="shared" si="1699"/>
        <v>0</v>
      </c>
      <c r="AH543" s="337">
        <f t="shared" si="1699"/>
        <v>0</v>
      </c>
      <c r="AI543" s="337">
        <f t="shared" si="1699"/>
        <v>0</v>
      </c>
      <c r="AJ543" s="337">
        <f t="shared" si="1699"/>
        <v>0</v>
      </c>
      <c r="AK543" s="337">
        <f t="shared" si="1699"/>
        <v>0</v>
      </c>
      <c r="AL543" s="337">
        <f t="shared" si="1699"/>
        <v>0</v>
      </c>
      <c r="AM543" s="551">
        <f t="shared" si="1698"/>
        <v>65178.678756687848</v>
      </c>
    </row>
    <row r="544" spans="1:39">
      <c r="B544" s="288" t="s">
        <v>300</v>
      </c>
      <c r="C544" s="306"/>
      <c r="D544" s="248"/>
      <c r="E544" s="245"/>
      <c r="F544" s="245"/>
      <c r="G544" s="245"/>
      <c r="H544" s="245"/>
      <c r="I544" s="245"/>
      <c r="J544" s="245"/>
      <c r="K544" s="245"/>
      <c r="L544" s="245"/>
      <c r="M544" s="245"/>
      <c r="N544" s="245"/>
      <c r="O544" s="256"/>
      <c r="P544" s="245"/>
      <c r="Q544" s="245"/>
      <c r="R544" s="245"/>
      <c r="S544" s="248"/>
      <c r="T544" s="248"/>
      <c r="U544" s="248"/>
      <c r="V544" s="248"/>
      <c r="W544" s="245"/>
      <c r="X544" s="245"/>
      <c r="Y544" s="337">
        <f t="shared" ref="Y544:AL544" si="1700">Y376*Y538</f>
        <v>44675.775000000001</v>
      </c>
      <c r="Z544" s="337">
        <f t="shared" si="1700"/>
        <v>29943.577902803285</v>
      </c>
      <c r="AA544" s="337">
        <f t="shared" si="1700"/>
        <v>16331.093644042199</v>
      </c>
      <c r="AB544" s="337">
        <f t="shared" si="1700"/>
        <v>0</v>
      </c>
      <c r="AC544" s="337">
        <f t="shared" si="1700"/>
        <v>0</v>
      </c>
      <c r="AD544" s="337">
        <f t="shared" si="1700"/>
        <v>97876.362341832748</v>
      </c>
      <c r="AE544" s="337">
        <f t="shared" si="1700"/>
        <v>0</v>
      </c>
      <c r="AF544" s="337">
        <f t="shared" si="1700"/>
        <v>0</v>
      </c>
      <c r="AG544" s="337">
        <f t="shared" si="1700"/>
        <v>0</v>
      </c>
      <c r="AH544" s="337">
        <f t="shared" si="1700"/>
        <v>0</v>
      </c>
      <c r="AI544" s="337">
        <f t="shared" si="1700"/>
        <v>0</v>
      </c>
      <c r="AJ544" s="337">
        <f t="shared" si="1700"/>
        <v>0</v>
      </c>
      <c r="AK544" s="337">
        <f t="shared" si="1700"/>
        <v>0</v>
      </c>
      <c r="AL544" s="337">
        <f t="shared" si="1700"/>
        <v>0</v>
      </c>
      <c r="AM544" s="551">
        <f t="shared" si="1698"/>
        <v>188826.80888867821</v>
      </c>
    </row>
    <row r="545" spans="1:39">
      <c r="B545" s="288" t="s">
        <v>301</v>
      </c>
      <c r="C545" s="306"/>
      <c r="D545" s="248"/>
      <c r="E545" s="245"/>
      <c r="F545" s="245"/>
      <c r="G545" s="245"/>
      <c r="H545" s="245"/>
      <c r="I545" s="245"/>
      <c r="J545" s="245"/>
      <c r="K545" s="245"/>
      <c r="L545" s="245"/>
      <c r="M545" s="245"/>
      <c r="N545" s="245"/>
      <c r="O545" s="256"/>
      <c r="P545" s="245"/>
      <c r="Q545" s="245"/>
      <c r="R545" s="245"/>
      <c r="S545" s="248"/>
      <c r="T545" s="248"/>
      <c r="U545" s="248"/>
      <c r="V545" s="248"/>
      <c r="W545" s="245"/>
      <c r="X545" s="245"/>
      <c r="Y545" s="337">
        <f>Y535*Y538</f>
        <v>76758.693499999994</v>
      </c>
      <c r="Z545" s="337">
        <f t="shared" ref="Z545:AL545" si="1701">Z535*Z538</f>
        <v>15720.021264715788</v>
      </c>
      <c r="AA545" s="337">
        <f t="shared" si="1701"/>
        <v>20971.559880052922</v>
      </c>
      <c r="AB545" s="337">
        <f t="shared" si="1701"/>
        <v>0</v>
      </c>
      <c r="AC545" s="337">
        <f t="shared" si="1701"/>
        <v>0</v>
      </c>
      <c r="AD545" s="337">
        <f t="shared" si="1701"/>
        <v>0</v>
      </c>
      <c r="AE545" s="337">
        <f t="shared" si="1701"/>
        <v>0</v>
      </c>
      <c r="AF545" s="337">
        <f t="shared" si="1701"/>
        <v>0</v>
      </c>
      <c r="AG545" s="337">
        <f t="shared" si="1701"/>
        <v>0</v>
      </c>
      <c r="AH545" s="337">
        <f t="shared" si="1701"/>
        <v>0</v>
      </c>
      <c r="AI545" s="337">
        <f t="shared" si="1701"/>
        <v>0</v>
      </c>
      <c r="AJ545" s="337">
        <f t="shared" si="1701"/>
        <v>0</v>
      </c>
      <c r="AK545" s="337">
        <f t="shared" si="1701"/>
        <v>0</v>
      </c>
      <c r="AL545" s="337">
        <f t="shared" si="1701"/>
        <v>0</v>
      </c>
      <c r="AM545" s="551">
        <f t="shared" si="1698"/>
        <v>113450.27464476871</v>
      </c>
    </row>
    <row r="546" spans="1:39" ht="15.75">
      <c r="B546" s="310" t="s">
        <v>302</v>
      </c>
      <c r="C546" s="306"/>
      <c r="D546" s="268"/>
      <c r="E546" s="298"/>
      <c r="F546" s="298"/>
      <c r="G546" s="298"/>
      <c r="H546" s="298"/>
      <c r="I546" s="298"/>
      <c r="J546" s="298"/>
      <c r="K546" s="298"/>
      <c r="L546" s="298"/>
      <c r="M546" s="298"/>
      <c r="N546" s="298"/>
      <c r="O546" s="265"/>
      <c r="P546" s="298"/>
      <c r="Q546" s="298"/>
      <c r="R546" s="298"/>
      <c r="S546" s="268"/>
      <c r="T546" s="268"/>
      <c r="U546" s="268"/>
      <c r="V546" s="268"/>
      <c r="W546" s="298"/>
      <c r="X546" s="298"/>
      <c r="Y546" s="307">
        <f>SUM(Y539:Y545)</f>
        <v>181358.22883757958</v>
      </c>
      <c r="Z546" s="307">
        <f>SUM(Z539:Z545)</f>
        <v>94314.834687012582</v>
      </c>
      <c r="AA546" s="307">
        <f t="shared" ref="AA546:AE546" si="1702">SUM(AA539:AA545)</f>
        <v>113057.35799011357</v>
      </c>
      <c r="AB546" s="307">
        <f t="shared" si="1702"/>
        <v>0</v>
      </c>
      <c r="AC546" s="307">
        <f t="shared" si="1702"/>
        <v>0</v>
      </c>
      <c r="AD546" s="307">
        <f>SUM(AD539:AD545)</f>
        <v>115894.00575164452</v>
      </c>
      <c r="AE546" s="307">
        <f t="shared" si="1702"/>
        <v>0</v>
      </c>
      <c r="AF546" s="307">
        <f>SUM(AF539:AF545)</f>
        <v>0</v>
      </c>
      <c r="AG546" s="307">
        <f>SUM(AG539:AG545)</f>
        <v>0</v>
      </c>
      <c r="AH546" s="307">
        <f t="shared" ref="AH546:AL546" si="1703">SUM(AH539:AH545)</f>
        <v>0</v>
      </c>
      <c r="AI546" s="307">
        <f t="shared" si="1703"/>
        <v>0</v>
      </c>
      <c r="AJ546" s="307">
        <f>SUM(AJ539:AJ545)</f>
        <v>0</v>
      </c>
      <c r="AK546" s="307">
        <f t="shared" si="1703"/>
        <v>0</v>
      </c>
      <c r="AL546" s="307">
        <f t="shared" si="1703"/>
        <v>0</v>
      </c>
      <c r="AM546" s="365">
        <f>SUM(AM539:AM545)</f>
        <v>504624.42726635025</v>
      </c>
    </row>
    <row r="547" spans="1:39" ht="15.75">
      <c r="B547" s="310" t="s">
        <v>303</v>
      </c>
      <c r="C547" s="306"/>
      <c r="D547" s="311"/>
      <c r="E547" s="298"/>
      <c r="F547" s="298"/>
      <c r="G547" s="298"/>
      <c r="H547" s="298"/>
      <c r="I547" s="298"/>
      <c r="J547" s="298"/>
      <c r="K547" s="298"/>
      <c r="L547" s="298"/>
      <c r="M547" s="298"/>
      <c r="N547" s="298"/>
      <c r="O547" s="265"/>
      <c r="P547" s="298"/>
      <c r="Q547" s="298"/>
      <c r="R547" s="298"/>
      <c r="S547" s="268"/>
      <c r="T547" s="268"/>
      <c r="U547" s="268"/>
      <c r="V547" s="268"/>
      <c r="W547" s="298"/>
      <c r="X547" s="298"/>
      <c r="Y547" s="308">
        <f>Y536*Y538</f>
        <v>52333.716999999997</v>
      </c>
      <c r="Z547" s="308">
        <f t="shared" ref="Z547:AE547" si="1704">Z536*Z538</f>
        <v>27990.269500000002</v>
      </c>
      <c r="AA547" s="308">
        <f t="shared" si="1704"/>
        <v>45527.310000000005</v>
      </c>
      <c r="AB547" s="308">
        <f t="shared" si="1704"/>
        <v>361.36700000000002</v>
      </c>
      <c r="AC547" s="308">
        <f t="shared" si="1704"/>
        <v>272.77699999999999</v>
      </c>
      <c r="AD547" s="308">
        <f>AD536*AD538</f>
        <v>5647.5390000000007</v>
      </c>
      <c r="AE547" s="308">
        <f t="shared" si="1704"/>
        <v>0</v>
      </c>
      <c r="AF547" s="308">
        <f>AF536*AF538</f>
        <v>0</v>
      </c>
      <c r="AG547" s="308">
        <f t="shared" ref="AG547:AL547" si="1705">AG536*AG538</f>
        <v>0</v>
      </c>
      <c r="AH547" s="308">
        <f t="shared" si="1705"/>
        <v>0</v>
      </c>
      <c r="AI547" s="308">
        <f t="shared" si="1705"/>
        <v>0</v>
      </c>
      <c r="AJ547" s="308">
        <f>AJ536*AJ538</f>
        <v>0</v>
      </c>
      <c r="AK547" s="308">
        <f>AK536*AK538</f>
        <v>0</v>
      </c>
      <c r="AL547" s="308">
        <f t="shared" si="1705"/>
        <v>0</v>
      </c>
      <c r="AM547" s="365">
        <f>SUM(Y547:AL547)</f>
        <v>132132.97949999999</v>
      </c>
    </row>
    <row r="548" spans="1:39" ht="15.75">
      <c r="B548" s="310" t="s">
        <v>304</v>
      </c>
      <c r="C548" s="306"/>
      <c r="D548" s="311"/>
      <c r="E548" s="298"/>
      <c r="F548" s="298"/>
      <c r="G548" s="298"/>
      <c r="H548" s="298"/>
      <c r="I548" s="298"/>
      <c r="J548" s="298"/>
      <c r="K548" s="298"/>
      <c r="L548" s="298"/>
      <c r="M548" s="298"/>
      <c r="N548" s="298"/>
      <c r="O548" s="265"/>
      <c r="P548" s="298"/>
      <c r="Q548" s="298"/>
      <c r="R548" s="298"/>
      <c r="S548" s="311"/>
      <c r="T548" s="311"/>
      <c r="U548" s="311"/>
      <c r="V548" s="311"/>
      <c r="W548" s="298"/>
      <c r="X548" s="298"/>
      <c r="Y548" s="312"/>
      <c r="Z548" s="312"/>
      <c r="AA548" s="312"/>
      <c r="AB548" s="312"/>
      <c r="AC548" s="312"/>
      <c r="AD548" s="312"/>
      <c r="AE548" s="312"/>
      <c r="AF548" s="312"/>
      <c r="AG548" s="312"/>
      <c r="AH548" s="312"/>
      <c r="AI548" s="312"/>
      <c r="AJ548" s="312"/>
      <c r="AK548" s="312"/>
      <c r="AL548" s="312"/>
      <c r="AM548" s="365">
        <f>AM546-AM547</f>
        <v>372491.44776635023</v>
      </c>
    </row>
    <row r="549" spans="1:39">
      <c r="B549" s="288"/>
      <c r="C549" s="311"/>
      <c r="D549" s="311"/>
      <c r="E549" s="298"/>
      <c r="F549" s="298"/>
      <c r="G549" s="298"/>
      <c r="H549" s="298"/>
      <c r="I549" s="298"/>
      <c r="J549" s="298"/>
      <c r="K549" s="298"/>
      <c r="L549" s="298"/>
      <c r="M549" s="298"/>
      <c r="N549" s="298"/>
      <c r="O549" s="265"/>
      <c r="P549" s="298"/>
      <c r="Q549" s="298"/>
      <c r="R549" s="298"/>
      <c r="S549" s="311"/>
      <c r="T549" s="306"/>
      <c r="U549" s="311"/>
      <c r="V549" s="311"/>
      <c r="W549" s="298"/>
      <c r="X549" s="298"/>
      <c r="Y549" s="313"/>
      <c r="Z549" s="313"/>
      <c r="AA549" s="313"/>
      <c r="AB549" s="313"/>
      <c r="AC549" s="313"/>
      <c r="AD549" s="313"/>
      <c r="AE549" s="313"/>
      <c r="AF549" s="313"/>
      <c r="AG549" s="313"/>
      <c r="AH549" s="313"/>
      <c r="AI549" s="313"/>
      <c r="AJ549" s="313"/>
      <c r="AK549" s="313"/>
      <c r="AL549" s="313"/>
      <c r="AM549" s="309"/>
    </row>
    <row r="550" spans="1:39">
      <c r="B550" s="396" t="s">
        <v>305</v>
      </c>
      <c r="C550" s="269"/>
      <c r="D550" s="245"/>
      <c r="E550" s="245"/>
      <c r="F550" s="245"/>
      <c r="G550" s="245"/>
      <c r="H550" s="245"/>
      <c r="I550" s="245"/>
      <c r="J550" s="245"/>
      <c r="K550" s="245"/>
      <c r="L550" s="245"/>
      <c r="M550" s="245"/>
      <c r="N550" s="245"/>
      <c r="O550" s="317"/>
      <c r="P550" s="245"/>
      <c r="Q550" s="245"/>
      <c r="R550" s="245"/>
      <c r="S550" s="269"/>
      <c r="T550" s="248"/>
      <c r="U550" s="248"/>
      <c r="V550" s="245"/>
      <c r="W550" s="245"/>
      <c r="X550" s="248"/>
      <c r="Y550" s="256">
        <f>SUMPRODUCT(E388:E533,Y388:Y533)</f>
        <v>5274471</v>
      </c>
      <c r="Z550" s="256">
        <f>SUMPRODUCT(E388:E533,Z388:Z533)</f>
        <v>810461.82983899594</v>
      </c>
      <c r="AA550" s="256">
        <f t="shared" ref="AA550:AL550" si="1706">IF(AA386="kw",SUMPRODUCT($N$388:$N$533,$P$388:$P$533,AA388:AA533),SUMPRODUCT($E$388:$E$533,AA388:AA533))</f>
        <v>4391.0318947440001</v>
      </c>
      <c r="AB550" s="256">
        <f t="shared" si="1706"/>
        <v>0</v>
      </c>
      <c r="AC550" s="256">
        <f t="shared" si="1706"/>
        <v>0</v>
      </c>
      <c r="AD550" s="256">
        <f t="shared" si="1706"/>
        <v>0</v>
      </c>
      <c r="AE550" s="256">
        <f t="shared" si="1706"/>
        <v>0</v>
      </c>
      <c r="AF550" s="256">
        <f t="shared" si="1706"/>
        <v>0</v>
      </c>
      <c r="AG550" s="256">
        <f t="shared" si="1706"/>
        <v>0</v>
      </c>
      <c r="AH550" s="256">
        <f t="shared" si="1706"/>
        <v>0</v>
      </c>
      <c r="AI550" s="256">
        <f t="shared" si="1706"/>
        <v>0</v>
      </c>
      <c r="AJ550" s="256">
        <f t="shared" si="1706"/>
        <v>0</v>
      </c>
      <c r="AK550" s="256">
        <f t="shared" si="1706"/>
        <v>0</v>
      </c>
      <c r="AL550" s="256">
        <f t="shared" si="1706"/>
        <v>0</v>
      </c>
      <c r="AM550" s="300"/>
    </row>
    <row r="551" spans="1:39">
      <c r="B551" s="396" t="s">
        <v>306</v>
      </c>
      <c r="C551" s="269"/>
      <c r="D551" s="245"/>
      <c r="E551" s="245"/>
      <c r="F551" s="245"/>
      <c r="G551" s="245"/>
      <c r="H551" s="245"/>
      <c r="I551" s="245"/>
      <c r="J551" s="245"/>
      <c r="K551" s="245"/>
      <c r="L551" s="245"/>
      <c r="M551" s="245"/>
      <c r="N551" s="245"/>
      <c r="O551" s="317"/>
      <c r="P551" s="245"/>
      <c r="Q551" s="245"/>
      <c r="R551" s="245"/>
      <c r="S551" s="269"/>
      <c r="T551" s="248"/>
      <c r="U551" s="248"/>
      <c r="V551" s="245"/>
      <c r="W551" s="245"/>
      <c r="X551" s="248"/>
      <c r="Y551" s="256">
        <f>SUMPRODUCT(F388:F533,Y388:Y533)</f>
        <v>5274471</v>
      </c>
      <c r="Z551" s="256">
        <f>SUMPRODUCT(F388:F533,Z388:Z533)</f>
        <v>810461.82983899594</v>
      </c>
      <c r="AA551" s="256">
        <f t="shared" ref="AA551:AL551" si="1707">IF(AA386="kw",SUMPRODUCT($N$388:$N$533,$Q$388:$Q$533,AA388:AA533),SUMPRODUCT($F$388:$F$533,AA388:AA533))</f>
        <v>4391.0318947440001</v>
      </c>
      <c r="AB551" s="256">
        <f t="shared" si="1707"/>
        <v>0</v>
      </c>
      <c r="AC551" s="256">
        <f t="shared" si="1707"/>
        <v>0</v>
      </c>
      <c r="AD551" s="256">
        <f t="shared" si="1707"/>
        <v>0</v>
      </c>
      <c r="AE551" s="256">
        <f t="shared" si="1707"/>
        <v>0</v>
      </c>
      <c r="AF551" s="256">
        <f t="shared" si="1707"/>
        <v>0</v>
      </c>
      <c r="AG551" s="256">
        <f t="shared" si="1707"/>
        <v>0</v>
      </c>
      <c r="AH551" s="256">
        <f t="shared" si="1707"/>
        <v>0</v>
      </c>
      <c r="AI551" s="256">
        <f t="shared" si="1707"/>
        <v>0</v>
      </c>
      <c r="AJ551" s="256">
        <f t="shared" si="1707"/>
        <v>0</v>
      </c>
      <c r="AK551" s="256">
        <f t="shared" si="1707"/>
        <v>0</v>
      </c>
      <c r="AL551" s="256">
        <f t="shared" si="1707"/>
        <v>0</v>
      </c>
      <c r="AM551" s="300"/>
    </row>
    <row r="552" spans="1:39">
      <c r="B552" s="397" t="s">
        <v>307</v>
      </c>
      <c r="C552" s="324"/>
      <c r="D552" s="343"/>
      <c r="E552" s="343"/>
      <c r="F552" s="343"/>
      <c r="G552" s="343"/>
      <c r="H552" s="343"/>
      <c r="I552" s="343"/>
      <c r="J552" s="343"/>
      <c r="K552" s="343"/>
      <c r="L552" s="343"/>
      <c r="M552" s="343"/>
      <c r="N552" s="343"/>
      <c r="O552" s="342"/>
      <c r="P552" s="343"/>
      <c r="Q552" s="343"/>
      <c r="R552" s="343"/>
      <c r="S552" s="324"/>
      <c r="T552" s="344"/>
      <c r="U552" s="344"/>
      <c r="V552" s="343"/>
      <c r="W552" s="343"/>
      <c r="X552" s="344"/>
      <c r="Y552" s="290">
        <f>SUMPRODUCT(G388:G533,Y388:Y533)</f>
        <v>5274471</v>
      </c>
      <c r="Z552" s="290">
        <f>SUMPRODUCT(G388:G533,Z388:Z533)</f>
        <v>810461.82983899594</v>
      </c>
      <c r="AA552" s="290">
        <f t="shared" ref="AA552:AL552" si="1708">IF(AA386="kw",SUMPRODUCT($N$388:$N$533,$R$388:$R$533,AA388:AA533),SUMPRODUCT($G$388:$G$533,AA388:AA533))</f>
        <v>4391.0318947440001</v>
      </c>
      <c r="AB552" s="290">
        <f t="shared" si="1708"/>
        <v>0</v>
      </c>
      <c r="AC552" s="290">
        <f t="shared" si="1708"/>
        <v>0</v>
      </c>
      <c r="AD552" s="290">
        <f t="shared" si="1708"/>
        <v>0</v>
      </c>
      <c r="AE552" s="290">
        <f t="shared" si="1708"/>
        <v>0</v>
      </c>
      <c r="AF552" s="290">
        <f t="shared" si="1708"/>
        <v>0</v>
      </c>
      <c r="AG552" s="290">
        <f t="shared" si="1708"/>
        <v>0</v>
      </c>
      <c r="AH552" s="290">
        <f t="shared" si="1708"/>
        <v>0</v>
      </c>
      <c r="AI552" s="290">
        <f t="shared" si="1708"/>
        <v>0</v>
      </c>
      <c r="AJ552" s="290">
        <f t="shared" si="1708"/>
        <v>0</v>
      </c>
      <c r="AK552" s="290">
        <f t="shared" si="1708"/>
        <v>0</v>
      </c>
      <c r="AL552" s="290">
        <f t="shared" si="1708"/>
        <v>0</v>
      </c>
      <c r="AM552" s="345"/>
    </row>
    <row r="553" spans="1:39" ht="22.5" customHeight="1">
      <c r="B553" s="328" t="s">
        <v>585</v>
      </c>
      <c r="C553" s="346"/>
      <c r="D553" s="347"/>
      <c r="E553" s="347"/>
      <c r="F553" s="347"/>
      <c r="G553" s="347"/>
      <c r="H553" s="347"/>
      <c r="I553" s="347"/>
      <c r="J553" s="347"/>
      <c r="K553" s="347"/>
      <c r="L553" s="347"/>
      <c r="M553" s="347"/>
      <c r="N553" s="347"/>
      <c r="O553" s="347"/>
      <c r="P553" s="347"/>
      <c r="Q553" s="347"/>
      <c r="R553" s="347"/>
      <c r="S553" s="331"/>
      <c r="T553" s="332"/>
      <c r="U553" s="347"/>
      <c r="V553" s="347"/>
      <c r="W553" s="347"/>
      <c r="X553" s="347"/>
      <c r="Y553" s="348"/>
      <c r="Z553" s="348"/>
      <c r="AA553" s="348"/>
      <c r="AB553" s="348"/>
      <c r="AC553" s="348"/>
      <c r="AD553" s="348"/>
      <c r="AE553" s="348"/>
      <c r="AF553" s="348"/>
      <c r="AG553" s="348"/>
      <c r="AH553" s="348"/>
      <c r="AI553" s="348"/>
      <c r="AJ553" s="348"/>
      <c r="AK553" s="348"/>
      <c r="AL553" s="348"/>
      <c r="AM553" s="348"/>
    </row>
    <row r="556" spans="1:39" ht="15.75">
      <c r="B556" s="246" t="s">
        <v>308</v>
      </c>
      <c r="C556" s="247"/>
      <c r="D556" s="516" t="s">
        <v>524</v>
      </c>
      <c r="E556" s="222"/>
      <c r="F556" s="516"/>
      <c r="G556" s="222"/>
      <c r="H556" s="222"/>
      <c r="I556" s="222"/>
      <c r="J556" s="222"/>
      <c r="K556" s="222"/>
      <c r="L556" s="222"/>
      <c r="M556" s="222"/>
      <c r="N556" s="222"/>
      <c r="O556" s="247"/>
      <c r="P556" s="222"/>
      <c r="Q556" s="222"/>
      <c r="R556" s="222"/>
      <c r="S556" s="222"/>
      <c r="T556" s="222"/>
      <c r="U556" s="222"/>
      <c r="V556" s="222"/>
      <c r="W556" s="222"/>
      <c r="X556" s="222"/>
      <c r="Y556" s="236"/>
      <c r="Z556" s="234"/>
      <c r="AA556" s="234"/>
      <c r="AB556" s="234"/>
      <c r="AC556" s="234"/>
      <c r="AD556" s="234"/>
      <c r="AE556" s="234"/>
      <c r="AF556" s="234"/>
      <c r="AG556" s="234"/>
      <c r="AH556" s="234"/>
      <c r="AI556" s="234"/>
      <c r="AJ556" s="234"/>
      <c r="AK556" s="234"/>
      <c r="AL556" s="234"/>
    </row>
    <row r="557" spans="1:39" ht="33.75" customHeight="1">
      <c r="B557" s="756" t="s">
        <v>211</v>
      </c>
      <c r="C557" s="758" t="s">
        <v>33</v>
      </c>
      <c r="D557" s="249" t="s">
        <v>420</v>
      </c>
      <c r="E557" s="760" t="s">
        <v>209</v>
      </c>
      <c r="F557" s="761"/>
      <c r="G557" s="761"/>
      <c r="H557" s="761"/>
      <c r="I557" s="761"/>
      <c r="J557" s="761"/>
      <c r="K557" s="761"/>
      <c r="L557" s="761"/>
      <c r="M557" s="762"/>
      <c r="N557" s="766" t="s">
        <v>213</v>
      </c>
      <c r="O557" s="249" t="s">
        <v>421</v>
      </c>
      <c r="P557" s="760" t="s">
        <v>212</v>
      </c>
      <c r="Q557" s="761"/>
      <c r="R557" s="761"/>
      <c r="S557" s="761"/>
      <c r="T557" s="761"/>
      <c r="U557" s="761"/>
      <c r="V557" s="761"/>
      <c r="W557" s="761"/>
      <c r="X557" s="762"/>
      <c r="Y557" s="763" t="s">
        <v>243</v>
      </c>
      <c r="Z557" s="764"/>
      <c r="AA557" s="764"/>
      <c r="AB557" s="764"/>
      <c r="AC557" s="764"/>
      <c r="AD557" s="764"/>
      <c r="AE557" s="764"/>
      <c r="AF557" s="764"/>
      <c r="AG557" s="764"/>
      <c r="AH557" s="764"/>
      <c r="AI557" s="764"/>
      <c r="AJ557" s="764"/>
      <c r="AK557" s="764"/>
      <c r="AL557" s="764"/>
      <c r="AM557" s="765"/>
    </row>
    <row r="558" spans="1:39" ht="68.25" customHeight="1">
      <c r="B558" s="757"/>
      <c r="C558" s="759"/>
      <c r="D558" s="250">
        <v>2018</v>
      </c>
      <c r="E558" s="250">
        <v>2019</v>
      </c>
      <c r="F558" s="250">
        <v>2020</v>
      </c>
      <c r="G558" s="250">
        <v>2021</v>
      </c>
      <c r="H558" s="250">
        <v>2022</v>
      </c>
      <c r="I558" s="250">
        <v>2023</v>
      </c>
      <c r="J558" s="250">
        <v>2024</v>
      </c>
      <c r="K558" s="250">
        <v>2025</v>
      </c>
      <c r="L558" s="250">
        <v>2026</v>
      </c>
      <c r="M558" s="250">
        <v>2027</v>
      </c>
      <c r="N558" s="767"/>
      <c r="O558" s="250">
        <v>2018</v>
      </c>
      <c r="P558" s="250">
        <v>2019</v>
      </c>
      <c r="Q558" s="250">
        <v>2020</v>
      </c>
      <c r="R558" s="250">
        <v>2021</v>
      </c>
      <c r="S558" s="250">
        <v>2022</v>
      </c>
      <c r="T558" s="250">
        <v>2023</v>
      </c>
      <c r="U558" s="250">
        <v>2024</v>
      </c>
      <c r="V558" s="250">
        <v>2025</v>
      </c>
      <c r="W558" s="250">
        <v>2026</v>
      </c>
      <c r="X558" s="250">
        <v>2027</v>
      </c>
      <c r="Y558" s="250" t="str">
        <f>'1.  LRAMVA Summary'!D52</f>
        <v>Residential</v>
      </c>
      <c r="Z558" s="250" t="str">
        <f>'1.  LRAMVA Summary'!E52</f>
        <v>GS&lt;50 kW</v>
      </c>
      <c r="AA558" s="250" t="str">
        <f>'1.  LRAMVA Summary'!F52</f>
        <v>GS 50 to 4,999 kW</v>
      </c>
      <c r="AB558" s="250" t="str">
        <f>'1.  LRAMVA Summary'!G52</f>
        <v>Unmetered Scattered Load</v>
      </c>
      <c r="AC558" s="250" t="str">
        <f>'1.  LRAMVA Summary'!H52</f>
        <v>Sentinel Lighting</v>
      </c>
      <c r="AD558" s="250" t="str">
        <f>'1.  LRAMVA Summary'!I52</f>
        <v>Street Lighting</v>
      </c>
      <c r="AE558" s="250" t="str">
        <f>'1.  LRAMVA Summary'!J52</f>
        <v/>
      </c>
      <c r="AF558" s="250" t="str">
        <f>'1.  LRAMVA Summary'!K52</f>
        <v/>
      </c>
      <c r="AG558" s="250" t="str">
        <f>'1.  LRAMVA Summary'!L52</f>
        <v/>
      </c>
      <c r="AH558" s="250" t="str">
        <f>'1.  LRAMVA Summary'!M52</f>
        <v/>
      </c>
      <c r="AI558" s="250" t="str">
        <f>'1.  LRAMVA Summary'!N52</f>
        <v/>
      </c>
      <c r="AJ558" s="250" t="str">
        <f>'1.  LRAMVA Summary'!O52</f>
        <v/>
      </c>
      <c r="AK558" s="250" t="str">
        <f>'1.  LRAMVA Summary'!P52</f>
        <v/>
      </c>
      <c r="AL558" s="250" t="str">
        <f>'1.  LRAMVA Summary'!Q52</f>
        <v/>
      </c>
      <c r="AM558" s="252" t="str">
        <f>'1.  LRAMVA Summary'!R52</f>
        <v>Total</v>
      </c>
    </row>
    <row r="559" spans="1:39" ht="15.75" customHeight="1">
      <c r="A559" s="469"/>
      <c r="B559" s="464" t="s">
        <v>502</v>
      </c>
      <c r="C559" s="254"/>
      <c r="D559" s="254"/>
      <c r="E559" s="254"/>
      <c r="F559" s="254"/>
      <c r="G559" s="254"/>
      <c r="H559" s="254"/>
      <c r="I559" s="254"/>
      <c r="J559" s="254"/>
      <c r="K559" s="254"/>
      <c r="L559" s="254"/>
      <c r="M559" s="254"/>
      <c r="N559" s="255"/>
      <c r="O559" s="254"/>
      <c r="P559" s="254"/>
      <c r="Q559" s="254"/>
      <c r="R559" s="254"/>
      <c r="S559" s="254"/>
      <c r="T559" s="254"/>
      <c r="U559" s="254"/>
      <c r="V559" s="254"/>
      <c r="W559" s="254"/>
      <c r="X559" s="254"/>
      <c r="Y559" s="256" t="str">
        <f>'1.  LRAMVA Summary'!D53</f>
        <v>kWh</v>
      </c>
      <c r="Z559" s="256" t="str">
        <f>'1.  LRAMVA Summary'!E53</f>
        <v>kWh</v>
      </c>
      <c r="AA559" s="256" t="str">
        <f>'1.  LRAMVA Summary'!F53</f>
        <v>kW</v>
      </c>
      <c r="AB559" s="256" t="str">
        <f>'1.  LRAMVA Summary'!G53</f>
        <v>kWh</v>
      </c>
      <c r="AC559" s="256" t="str">
        <f>'1.  LRAMVA Summary'!H53</f>
        <v>kW</v>
      </c>
      <c r="AD559" s="256" t="str">
        <f>'1.  LRAMVA Summary'!I53</f>
        <v>kW</v>
      </c>
      <c r="AE559" s="256">
        <f>'1.  LRAMVA Summary'!J53</f>
        <v>0</v>
      </c>
      <c r="AF559" s="256">
        <f>'1.  LRAMVA Summary'!K53</f>
        <v>0</v>
      </c>
      <c r="AG559" s="256">
        <f>'1.  LRAMVA Summary'!L53</f>
        <v>0</v>
      </c>
      <c r="AH559" s="256">
        <f>'1.  LRAMVA Summary'!M53</f>
        <v>0</v>
      </c>
      <c r="AI559" s="256">
        <f>'1.  LRAMVA Summary'!N53</f>
        <v>0</v>
      </c>
      <c r="AJ559" s="256">
        <f>'1.  LRAMVA Summary'!O53</f>
        <v>0</v>
      </c>
      <c r="AK559" s="256">
        <f>'1.  LRAMVA Summary'!P53</f>
        <v>0</v>
      </c>
      <c r="AL559" s="256">
        <f>'1.  LRAMVA Summary'!Q53</f>
        <v>0</v>
      </c>
      <c r="AM559" s="257"/>
    </row>
    <row r="560" spans="1:39" ht="15.75" hidden="1" outlineLevel="1">
      <c r="A560" s="469"/>
      <c r="B560" s="454" t="s">
        <v>495</v>
      </c>
      <c r="C560" s="254"/>
      <c r="D560" s="254"/>
      <c r="E560" s="254"/>
      <c r="F560" s="254"/>
      <c r="G560" s="254"/>
      <c r="H560" s="254"/>
      <c r="I560" s="254"/>
      <c r="J560" s="254"/>
      <c r="K560" s="254"/>
      <c r="L560" s="254"/>
      <c r="M560" s="254"/>
      <c r="N560" s="255"/>
      <c r="O560" s="254"/>
      <c r="P560" s="254"/>
      <c r="Q560" s="254"/>
      <c r="R560" s="254"/>
      <c r="S560" s="254"/>
      <c r="T560" s="254"/>
      <c r="U560" s="254"/>
      <c r="V560" s="254"/>
      <c r="W560" s="254"/>
      <c r="X560" s="254"/>
      <c r="Y560" s="256"/>
      <c r="Z560" s="256"/>
      <c r="AA560" s="256"/>
      <c r="AB560" s="256"/>
      <c r="AC560" s="256"/>
      <c r="AD560" s="256"/>
      <c r="AE560" s="256"/>
      <c r="AF560" s="256"/>
      <c r="AG560" s="256"/>
      <c r="AH560" s="256"/>
      <c r="AI560" s="256"/>
      <c r="AJ560" s="256"/>
      <c r="AK560" s="256"/>
      <c r="AL560" s="256"/>
      <c r="AM560" s="257"/>
    </row>
    <row r="561" spans="1:39" hidden="1" outlineLevel="1">
      <c r="A561" s="469">
        <v>1</v>
      </c>
      <c r="B561" s="385" t="s">
        <v>95</v>
      </c>
      <c r="C561" s="256" t="s">
        <v>25</v>
      </c>
      <c r="D561" s="260"/>
      <c r="E561" s="260"/>
      <c r="F561" s="260"/>
      <c r="G561" s="260"/>
      <c r="H561" s="260"/>
      <c r="I561" s="260"/>
      <c r="J561" s="260"/>
      <c r="K561" s="260"/>
      <c r="L561" s="260"/>
      <c r="M561" s="260"/>
      <c r="N561" s="256"/>
      <c r="O561" s="260"/>
      <c r="P561" s="260"/>
      <c r="Q561" s="260"/>
      <c r="R561" s="260"/>
      <c r="S561" s="260"/>
      <c r="T561" s="260"/>
      <c r="U561" s="260"/>
      <c r="V561" s="260"/>
      <c r="W561" s="260"/>
      <c r="X561" s="260"/>
      <c r="Y561" s="367"/>
      <c r="Z561" s="367"/>
      <c r="AA561" s="367"/>
      <c r="AB561" s="367"/>
      <c r="AC561" s="367"/>
      <c r="AD561" s="367"/>
      <c r="AE561" s="367"/>
      <c r="AF561" s="367"/>
      <c r="AG561" s="367"/>
      <c r="AH561" s="367"/>
      <c r="AI561" s="367"/>
      <c r="AJ561" s="367"/>
      <c r="AK561" s="367"/>
      <c r="AL561" s="367"/>
      <c r="AM561" s="261">
        <f>SUM(Y561:AL561)</f>
        <v>0</v>
      </c>
    </row>
    <row r="562" spans="1:39" hidden="1" outlineLevel="1">
      <c r="A562" s="469"/>
      <c r="B562" s="259" t="s">
        <v>309</v>
      </c>
      <c r="C562" s="256" t="s">
        <v>163</v>
      </c>
      <c r="D562" s="260"/>
      <c r="E562" s="260"/>
      <c r="F562" s="260"/>
      <c r="G562" s="260"/>
      <c r="H562" s="260"/>
      <c r="I562" s="260"/>
      <c r="J562" s="260"/>
      <c r="K562" s="260"/>
      <c r="L562" s="260"/>
      <c r="M562" s="260"/>
      <c r="N562" s="419"/>
      <c r="O562" s="260"/>
      <c r="P562" s="260"/>
      <c r="Q562" s="260"/>
      <c r="R562" s="260"/>
      <c r="S562" s="260"/>
      <c r="T562" s="260"/>
      <c r="U562" s="260"/>
      <c r="V562" s="260"/>
      <c r="W562" s="260"/>
      <c r="X562" s="260"/>
      <c r="Y562" s="368">
        <f>Y561</f>
        <v>0</v>
      </c>
      <c r="Z562" s="368">
        <f t="shared" ref="Z562" si="1709">Z561</f>
        <v>0</v>
      </c>
      <c r="AA562" s="368">
        <f t="shared" ref="AA562" si="1710">AA561</f>
        <v>0</v>
      </c>
      <c r="AB562" s="368">
        <f t="shared" ref="AB562" si="1711">AB561</f>
        <v>0</v>
      </c>
      <c r="AC562" s="368">
        <f t="shared" ref="AC562" si="1712">AC561</f>
        <v>0</v>
      </c>
      <c r="AD562" s="368">
        <f t="shared" ref="AD562" si="1713">AD561</f>
        <v>0</v>
      </c>
      <c r="AE562" s="368">
        <f t="shared" ref="AE562" si="1714">AE561</f>
        <v>0</v>
      </c>
      <c r="AF562" s="368">
        <f t="shared" ref="AF562" si="1715">AF561</f>
        <v>0</v>
      </c>
      <c r="AG562" s="368">
        <f t="shared" ref="AG562" si="1716">AG561</f>
        <v>0</v>
      </c>
      <c r="AH562" s="368">
        <f t="shared" ref="AH562" si="1717">AH561</f>
        <v>0</v>
      </c>
      <c r="AI562" s="368">
        <f t="shared" ref="AI562" si="1718">AI561</f>
        <v>0</v>
      </c>
      <c r="AJ562" s="368">
        <f t="shared" ref="AJ562" si="1719">AJ561</f>
        <v>0</v>
      </c>
      <c r="AK562" s="368">
        <f t="shared" ref="AK562" si="1720">AK561</f>
        <v>0</v>
      </c>
      <c r="AL562" s="368">
        <f t="shared" ref="AL562" si="1721">AL561</f>
        <v>0</v>
      </c>
      <c r="AM562" s="262"/>
    </row>
    <row r="563" spans="1:39" ht="15.75" hidden="1" outlineLevel="1">
      <c r="A563" s="469"/>
      <c r="B563" s="263"/>
      <c r="C563" s="264"/>
      <c r="D563" s="264"/>
      <c r="E563" s="264"/>
      <c r="F563" s="264"/>
      <c r="G563" s="264"/>
      <c r="H563" s="264"/>
      <c r="I563" s="264"/>
      <c r="J563" s="264"/>
      <c r="K563" s="264"/>
      <c r="L563" s="264"/>
      <c r="M563" s="264"/>
      <c r="N563" s="265"/>
      <c r="O563" s="264"/>
      <c r="P563" s="264"/>
      <c r="Q563" s="264"/>
      <c r="R563" s="264"/>
      <c r="S563" s="264"/>
      <c r="T563" s="264"/>
      <c r="U563" s="264"/>
      <c r="V563" s="264"/>
      <c r="W563" s="264"/>
      <c r="X563" s="264"/>
      <c r="Y563" s="369"/>
      <c r="Z563" s="370"/>
      <c r="AA563" s="370"/>
      <c r="AB563" s="370"/>
      <c r="AC563" s="370"/>
      <c r="AD563" s="370"/>
      <c r="AE563" s="370"/>
      <c r="AF563" s="370"/>
      <c r="AG563" s="370"/>
      <c r="AH563" s="370"/>
      <c r="AI563" s="370"/>
      <c r="AJ563" s="370"/>
      <c r="AK563" s="370"/>
      <c r="AL563" s="370"/>
      <c r="AM563" s="267"/>
    </row>
    <row r="564" spans="1:39" hidden="1" outlineLevel="1">
      <c r="A564" s="469">
        <v>2</v>
      </c>
      <c r="B564" s="385" t="s">
        <v>96</v>
      </c>
      <c r="C564" s="256" t="s">
        <v>25</v>
      </c>
      <c r="D564" s="260"/>
      <c r="E564" s="260"/>
      <c r="F564" s="260"/>
      <c r="G564" s="260"/>
      <c r="H564" s="260"/>
      <c r="I564" s="260"/>
      <c r="J564" s="260"/>
      <c r="K564" s="260"/>
      <c r="L564" s="260"/>
      <c r="M564" s="260"/>
      <c r="N564" s="256"/>
      <c r="O564" s="260"/>
      <c r="P564" s="260"/>
      <c r="Q564" s="260"/>
      <c r="R564" s="260"/>
      <c r="S564" s="260"/>
      <c r="T564" s="260"/>
      <c r="U564" s="260"/>
      <c r="V564" s="260"/>
      <c r="W564" s="260"/>
      <c r="X564" s="260"/>
      <c r="Y564" s="367"/>
      <c r="Z564" s="367"/>
      <c r="AA564" s="367"/>
      <c r="AB564" s="367"/>
      <c r="AC564" s="367"/>
      <c r="AD564" s="367"/>
      <c r="AE564" s="367"/>
      <c r="AF564" s="367"/>
      <c r="AG564" s="367"/>
      <c r="AH564" s="367"/>
      <c r="AI564" s="367"/>
      <c r="AJ564" s="367"/>
      <c r="AK564" s="367"/>
      <c r="AL564" s="367"/>
      <c r="AM564" s="261">
        <f>SUM(Y564:AL564)</f>
        <v>0</v>
      </c>
    </row>
    <row r="565" spans="1:39" hidden="1" outlineLevel="1">
      <c r="A565" s="469"/>
      <c r="B565" s="259" t="s">
        <v>309</v>
      </c>
      <c r="C565" s="256" t="s">
        <v>163</v>
      </c>
      <c r="D565" s="260"/>
      <c r="E565" s="260"/>
      <c r="F565" s="260"/>
      <c r="G565" s="260"/>
      <c r="H565" s="260"/>
      <c r="I565" s="260"/>
      <c r="J565" s="260"/>
      <c r="K565" s="260"/>
      <c r="L565" s="260"/>
      <c r="M565" s="260"/>
      <c r="N565" s="419"/>
      <c r="O565" s="260"/>
      <c r="P565" s="260"/>
      <c r="Q565" s="260"/>
      <c r="R565" s="260"/>
      <c r="S565" s="260"/>
      <c r="T565" s="260"/>
      <c r="U565" s="260"/>
      <c r="V565" s="260"/>
      <c r="W565" s="260"/>
      <c r="X565" s="260"/>
      <c r="Y565" s="368">
        <f>Y564</f>
        <v>0</v>
      </c>
      <c r="Z565" s="368">
        <f t="shared" ref="Z565" si="1722">Z564</f>
        <v>0</v>
      </c>
      <c r="AA565" s="368">
        <f t="shared" ref="AA565" si="1723">AA564</f>
        <v>0</v>
      </c>
      <c r="AB565" s="368">
        <f t="shared" ref="AB565" si="1724">AB564</f>
        <v>0</v>
      </c>
      <c r="AC565" s="368">
        <f t="shared" ref="AC565" si="1725">AC564</f>
        <v>0</v>
      </c>
      <c r="AD565" s="368">
        <f t="shared" ref="AD565" si="1726">AD564</f>
        <v>0</v>
      </c>
      <c r="AE565" s="368">
        <f t="shared" ref="AE565" si="1727">AE564</f>
        <v>0</v>
      </c>
      <c r="AF565" s="368">
        <f t="shared" ref="AF565" si="1728">AF564</f>
        <v>0</v>
      </c>
      <c r="AG565" s="368">
        <f t="shared" ref="AG565" si="1729">AG564</f>
        <v>0</v>
      </c>
      <c r="AH565" s="368">
        <f t="shared" ref="AH565" si="1730">AH564</f>
        <v>0</v>
      </c>
      <c r="AI565" s="368">
        <f t="shared" ref="AI565" si="1731">AI564</f>
        <v>0</v>
      </c>
      <c r="AJ565" s="368">
        <f t="shared" ref="AJ565" si="1732">AJ564</f>
        <v>0</v>
      </c>
      <c r="AK565" s="368">
        <f t="shared" ref="AK565" si="1733">AK564</f>
        <v>0</v>
      </c>
      <c r="AL565" s="368">
        <f t="shared" ref="AL565" si="1734">AL564</f>
        <v>0</v>
      </c>
      <c r="AM565" s="262"/>
    </row>
    <row r="566" spans="1:39" ht="15.75" hidden="1" outlineLevel="1">
      <c r="A566" s="469"/>
      <c r="B566" s="263"/>
      <c r="C566" s="264"/>
      <c r="D566" s="269"/>
      <c r="E566" s="269"/>
      <c r="F566" s="269"/>
      <c r="G566" s="269"/>
      <c r="H566" s="269"/>
      <c r="I566" s="269"/>
      <c r="J566" s="269"/>
      <c r="K566" s="269"/>
      <c r="L566" s="269"/>
      <c r="M566" s="269"/>
      <c r="N566" s="265"/>
      <c r="O566" s="269"/>
      <c r="P566" s="269"/>
      <c r="Q566" s="269"/>
      <c r="R566" s="269"/>
      <c r="S566" s="269"/>
      <c r="T566" s="269"/>
      <c r="U566" s="269"/>
      <c r="V566" s="269"/>
      <c r="W566" s="269"/>
      <c r="X566" s="269"/>
      <c r="Y566" s="369"/>
      <c r="Z566" s="370"/>
      <c r="AA566" s="370"/>
      <c r="AB566" s="370"/>
      <c r="AC566" s="370"/>
      <c r="AD566" s="370"/>
      <c r="AE566" s="370"/>
      <c r="AF566" s="370"/>
      <c r="AG566" s="370"/>
      <c r="AH566" s="370"/>
      <c r="AI566" s="370"/>
      <c r="AJ566" s="370"/>
      <c r="AK566" s="370"/>
      <c r="AL566" s="370"/>
      <c r="AM566" s="267"/>
    </row>
    <row r="567" spans="1:39" hidden="1" outlineLevel="1">
      <c r="A567" s="469">
        <v>3</v>
      </c>
      <c r="B567" s="385" t="s">
        <v>97</v>
      </c>
      <c r="C567" s="256" t="s">
        <v>25</v>
      </c>
      <c r="D567" s="260"/>
      <c r="E567" s="260"/>
      <c r="F567" s="260"/>
      <c r="G567" s="260"/>
      <c r="H567" s="260"/>
      <c r="I567" s="260"/>
      <c r="J567" s="260"/>
      <c r="K567" s="260"/>
      <c r="L567" s="260"/>
      <c r="M567" s="260"/>
      <c r="N567" s="256"/>
      <c r="O567" s="260"/>
      <c r="P567" s="260"/>
      <c r="Q567" s="260"/>
      <c r="R567" s="260"/>
      <c r="S567" s="260"/>
      <c r="T567" s="260"/>
      <c r="U567" s="260"/>
      <c r="V567" s="260"/>
      <c r="W567" s="260"/>
      <c r="X567" s="260"/>
      <c r="Y567" s="367"/>
      <c r="Z567" s="367"/>
      <c r="AA567" s="367"/>
      <c r="AB567" s="367"/>
      <c r="AC567" s="367"/>
      <c r="AD567" s="367"/>
      <c r="AE567" s="367"/>
      <c r="AF567" s="367"/>
      <c r="AG567" s="367"/>
      <c r="AH567" s="367"/>
      <c r="AI567" s="367"/>
      <c r="AJ567" s="367"/>
      <c r="AK567" s="367"/>
      <c r="AL567" s="367"/>
      <c r="AM567" s="261">
        <f>SUM(Y567:AL567)</f>
        <v>0</v>
      </c>
    </row>
    <row r="568" spans="1:39" hidden="1" outlineLevel="1">
      <c r="A568" s="469"/>
      <c r="B568" s="259" t="s">
        <v>309</v>
      </c>
      <c r="C568" s="256" t="s">
        <v>163</v>
      </c>
      <c r="D568" s="260"/>
      <c r="E568" s="260"/>
      <c r="F568" s="260"/>
      <c r="G568" s="260"/>
      <c r="H568" s="260"/>
      <c r="I568" s="260"/>
      <c r="J568" s="260"/>
      <c r="K568" s="260"/>
      <c r="L568" s="260"/>
      <c r="M568" s="260"/>
      <c r="N568" s="419"/>
      <c r="O568" s="260"/>
      <c r="P568" s="260"/>
      <c r="Q568" s="260"/>
      <c r="R568" s="260"/>
      <c r="S568" s="260"/>
      <c r="T568" s="260"/>
      <c r="U568" s="260"/>
      <c r="V568" s="260"/>
      <c r="W568" s="260"/>
      <c r="X568" s="260"/>
      <c r="Y568" s="368">
        <f>Y567</f>
        <v>0</v>
      </c>
      <c r="Z568" s="368">
        <f t="shared" ref="Z568" si="1735">Z567</f>
        <v>0</v>
      </c>
      <c r="AA568" s="368">
        <f t="shared" ref="AA568" si="1736">AA567</f>
        <v>0</v>
      </c>
      <c r="AB568" s="368">
        <f t="shared" ref="AB568" si="1737">AB567</f>
        <v>0</v>
      </c>
      <c r="AC568" s="368">
        <f t="shared" ref="AC568" si="1738">AC567</f>
        <v>0</v>
      </c>
      <c r="AD568" s="368">
        <f t="shared" ref="AD568" si="1739">AD567</f>
        <v>0</v>
      </c>
      <c r="AE568" s="368">
        <f t="shared" ref="AE568" si="1740">AE567</f>
        <v>0</v>
      </c>
      <c r="AF568" s="368">
        <f t="shared" ref="AF568" si="1741">AF567</f>
        <v>0</v>
      </c>
      <c r="AG568" s="368">
        <f t="shared" ref="AG568" si="1742">AG567</f>
        <v>0</v>
      </c>
      <c r="AH568" s="368">
        <f t="shared" ref="AH568" si="1743">AH567</f>
        <v>0</v>
      </c>
      <c r="AI568" s="368">
        <f t="shared" ref="AI568" si="1744">AI567</f>
        <v>0</v>
      </c>
      <c r="AJ568" s="368">
        <f t="shared" ref="AJ568" si="1745">AJ567</f>
        <v>0</v>
      </c>
      <c r="AK568" s="368">
        <f t="shared" ref="AK568" si="1746">AK567</f>
        <v>0</v>
      </c>
      <c r="AL568" s="368">
        <f t="shared" ref="AL568" si="1747">AL567</f>
        <v>0</v>
      </c>
      <c r="AM568" s="262"/>
    </row>
    <row r="569" spans="1:39" hidden="1" outlineLevel="1">
      <c r="A569" s="469"/>
      <c r="B569" s="259"/>
      <c r="C569" s="270"/>
      <c r="D569" s="256"/>
      <c r="E569" s="256"/>
      <c r="F569" s="256"/>
      <c r="G569" s="256"/>
      <c r="H569" s="256"/>
      <c r="I569" s="256"/>
      <c r="J569" s="256"/>
      <c r="K569" s="256"/>
      <c r="L569" s="256"/>
      <c r="M569" s="256"/>
      <c r="N569" s="256"/>
      <c r="O569" s="256"/>
      <c r="P569" s="256"/>
      <c r="Q569" s="256"/>
      <c r="R569" s="256"/>
      <c r="S569" s="256"/>
      <c r="T569" s="256"/>
      <c r="U569" s="256"/>
      <c r="V569" s="256"/>
      <c r="W569" s="256"/>
      <c r="X569" s="256"/>
      <c r="Y569" s="369"/>
      <c r="Z569" s="369"/>
      <c r="AA569" s="369"/>
      <c r="AB569" s="369"/>
      <c r="AC569" s="369"/>
      <c r="AD569" s="369"/>
      <c r="AE569" s="369"/>
      <c r="AF569" s="369"/>
      <c r="AG569" s="369"/>
      <c r="AH569" s="369"/>
      <c r="AI569" s="369"/>
      <c r="AJ569" s="369"/>
      <c r="AK569" s="369"/>
      <c r="AL569" s="369"/>
      <c r="AM569" s="271"/>
    </row>
    <row r="570" spans="1:39" hidden="1" outlineLevel="1">
      <c r="A570" s="469">
        <v>4</v>
      </c>
      <c r="B570" s="278" t="s">
        <v>676</v>
      </c>
      <c r="C570" s="256" t="s">
        <v>25</v>
      </c>
      <c r="D570" s="260"/>
      <c r="E570" s="260"/>
      <c r="F570" s="260"/>
      <c r="G570" s="260"/>
      <c r="H570" s="260"/>
      <c r="I570" s="260"/>
      <c r="J570" s="260"/>
      <c r="K570" s="260"/>
      <c r="L570" s="260"/>
      <c r="M570" s="260"/>
      <c r="N570" s="256"/>
      <c r="O570" s="260"/>
      <c r="P570" s="260"/>
      <c r="Q570" s="260"/>
      <c r="R570" s="260"/>
      <c r="S570" s="260"/>
      <c r="T570" s="260"/>
      <c r="U570" s="260"/>
      <c r="V570" s="260"/>
      <c r="W570" s="260"/>
      <c r="X570" s="260"/>
      <c r="Y570" s="367"/>
      <c r="Z570" s="367"/>
      <c r="AA570" s="367"/>
      <c r="AB570" s="367"/>
      <c r="AC570" s="367"/>
      <c r="AD570" s="367"/>
      <c r="AE570" s="367"/>
      <c r="AF570" s="367"/>
      <c r="AG570" s="367"/>
      <c r="AH570" s="367"/>
      <c r="AI570" s="367"/>
      <c r="AJ570" s="367"/>
      <c r="AK570" s="367"/>
      <c r="AL570" s="367"/>
      <c r="AM570" s="261">
        <f>SUM(Y570:AL570)</f>
        <v>0</v>
      </c>
    </row>
    <row r="571" spans="1:39" hidden="1" outlineLevel="1">
      <c r="A571" s="469"/>
      <c r="B571" s="259" t="s">
        <v>309</v>
      </c>
      <c r="C571" s="256" t="s">
        <v>163</v>
      </c>
      <c r="D571" s="260"/>
      <c r="E571" s="260"/>
      <c r="F571" s="260"/>
      <c r="G571" s="260"/>
      <c r="H571" s="260"/>
      <c r="I571" s="260"/>
      <c r="J571" s="260"/>
      <c r="K571" s="260"/>
      <c r="L571" s="260"/>
      <c r="M571" s="260"/>
      <c r="N571" s="419"/>
      <c r="O571" s="260"/>
      <c r="P571" s="260"/>
      <c r="Q571" s="260"/>
      <c r="R571" s="260"/>
      <c r="S571" s="260"/>
      <c r="T571" s="260"/>
      <c r="U571" s="260"/>
      <c r="V571" s="260"/>
      <c r="W571" s="260"/>
      <c r="X571" s="260"/>
      <c r="Y571" s="368">
        <f>Y570</f>
        <v>0</v>
      </c>
      <c r="Z571" s="368">
        <f t="shared" ref="Z571" si="1748">Z570</f>
        <v>0</v>
      </c>
      <c r="AA571" s="368">
        <f t="shared" ref="AA571" si="1749">AA570</f>
        <v>0</v>
      </c>
      <c r="AB571" s="368">
        <f t="shared" ref="AB571" si="1750">AB570</f>
        <v>0</v>
      </c>
      <c r="AC571" s="368">
        <f t="shared" ref="AC571" si="1751">AC570</f>
        <v>0</v>
      </c>
      <c r="AD571" s="368">
        <f t="shared" ref="AD571" si="1752">AD570</f>
        <v>0</v>
      </c>
      <c r="AE571" s="368">
        <f t="shared" ref="AE571" si="1753">AE570</f>
        <v>0</v>
      </c>
      <c r="AF571" s="368">
        <f t="shared" ref="AF571" si="1754">AF570</f>
        <v>0</v>
      </c>
      <c r="AG571" s="368">
        <f t="shared" ref="AG571" si="1755">AG570</f>
        <v>0</v>
      </c>
      <c r="AH571" s="368">
        <f t="shared" ref="AH571" si="1756">AH570</f>
        <v>0</v>
      </c>
      <c r="AI571" s="368">
        <f t="shared" ref="AI571" si="1757">AI570</f>
        <v>0</v>
      </c>
      <c r="AJ571" s="368">
        <f t="shared" ref="AJ571" si="1758">AJ570</f>
        <v>0</v>
      </c>
      <c r="AK571" s="368">
        <f t="shared" ref="AK571" si="1759">AK570</f>
        <v>0</v>
      </c>
      <c r="AL571" s="368">
        <f t="shared" ref="AL571" si="1760">AL570</f>
        <v>0</v>
      </c>
      <c r="AM571" s="262"/>
    </row>
    <row r="572" spans="1:39" hidden="1" outlineLevel="1">
      <c r="A572" s="469"/>
      <c r="B572" s="259"/>
      <c r="C572" s="270"/>
      <c r="D572" s="269"/>
      <c r="E572" s="269"/>
      <c r="F572" s="269"/>
      <c r="G572" s="269"/>
      <c r="H572" s="269"/>
      <c r="I572" s="269"/>
      <c r="J572" s="269"/>
      <c r="K572" s="269"/>
      <c r="L572" s="269"/>
      <c r="M572" s="269"/>
      <c r="N572" s="256"/>
      <c r="O572" s="269"/>
      <c r="P572" s="269"/>
      <c r="Q572" s="269"/>
      <c r="R572" s="269"/>
      <c r="S572" s="269"/>
      <c r="T572" s="269"/>
      <c r="U572" s="269"/>
      <c r="V572" s="269"/>
      <c r="W572" s="269"/>
      <c r="X572" s="269"/>
      <c r="Y572" s="369"/>
      <c r="Z572" s="369"/>
      <c r="AA572" s="369"/>
      <c r="AB572" s="369"/>
      <c r="AC572" s="369"/>
      <c r="AD572" s="369"/>
      <c r="AE572" s="369"/>
      <c r="AF572" s="369"/>
      <c r="AG572" s="369"/>
      <c r="AH572" s="369"/>
      <c r="AI572" s="369"/>
      <c r="AJ572" s="369"/>
      <c r="AK572" s="369"/>
      <c r="AL572" s="369"/>
      <c r="AM572" s="271"/>
    </row>
    <row r="573" spans="1:39" ht="15.75" hidden="1" customHeight="1" outlineLevel="1">
      <c r="A573" s="469">
        <v>5</v>
      </c>
      <c r="B573" s="385" t="s">
        <v>98</v>
      </c>
      <c r="C573" s="256" t="s">
        <v>25</v>
      </c>
      <c r="D573" s="260"/>
      <c r="E573" s="260"/>
      <c r="F573" s="260"/>
      <c r="G573" s="260"/>
      <c r="H573" s="260"/>
      <c r="I573" s="260"/>
      <c r="J573" s="260"/>
      <c r="K573" s="260"/>
      <c r="L573" s="260"/>
      <c r="M573" s="260"/>
      <c r="N573" s="256"/>
      <c r="O573" s="260"/>
      <c r="P573" s="260"/>
      <c r="Q573" s="260"/>
      <c r="R573" s="260"/>
      <c r="S573" s="260"/>
      <c r="T573" s="260"/>
      <c r="U573" s="260"/>
      <c r="V573" s="260"/>
      <c r="W573" s="260"/>
      <c r="X573" s="260"/>
      <c r="Y573" s="367"/>
      <c r="Z573" s="367"/>
      <c r="AA573" s="367"/>
      <c r="AB573" s="367"/>
      <c r="AC573" s="367"/>
      <c r="AD573" s="367"/>
      <c r="AE573" s="367"/>
      <c r="AF573" s="367"/>
      <c r="AG573" s="367"/>
      <c r="AH573" s="367"/>
      <c r="AI573" s="367"/>
      <c r="AJ573" s="367"/>
      <c r="AK573" s="367"/>
      <c r="AL573" s="367"/>
      <c r="AM573" s="261">
        <f>SUM(Y573:AL573)</f>
        <v>0</v>
      </c>
    </row>
    <row r="574" spans="1:39" hidden="1" outlineLevel="1">
      <c r="A574" s="469"/>
      <c r="B574" s="259" t="s">
        <v>309</v>
      </c>
      <c r="C574" s="256" t="s">
        <v>163</v>
      </c>
      <c r="D574" s="260"/>
      <c r="E574" s="260"/>
      <c r="F574" s="260"/>
      <c r="G574" s="260"/>
      <c r="H574" s="260"/>
      <c r="I574" s="260"/>
      <c r="J574" s="260"/>
      <c r="K574" s="260"/>
      <c r="L574" s="260"/>
      <c r="M574" s="260"/>
      <c r="N574" s="419"/>
      <c r="O574" s="260"/>
      <c r="P574" s="260"/>
      <c r="Q574" s="260"/>
      <c r="R574" s="260"/>
      <c r="S574" s="260"/>
      <c r="T574" s="260"/>
      <c r="U574" s="260"/>
      <c r="V574" s="260"/>
      <c r="W574" s="260"/>
      <c r="X574" s="260"/>
      <c r="Y574" s="368">
        <f>Y573</f>
        <v>0</v>
      </c>
      <c r="Z574" s="368">
        <f t="shared" ref="Z574" si="1761">Z573</f>
        <v>0</v>
      </c>
      <c r="AA574" s="368">
        <f t="shared" ref="AA574" si="1762">AA573</f>
        <v>0</v>
      </c>
      <c r="AB574" s="368">
        <f t="shared" ref="AB574" si="1763">AB573</f>
        <v>0</v>
      </c>
      <c r="AC574" s="368">
        <f t="shared" ref="AC574" si="1764">AC573</f>
        <v>0</v>
      </c>
      <c r="AD574" s="368">
        <f t="shared" ref="AD574" si="1765">AD573</f>
        <v>0</v>
      </c>
      <c r="AE574" s="368">
        <f t="shared" ref="AE574" si="1766">AE573</f>
        <v>0</v>
      </c>
      <c r="AF574" s="368">
        <f t="shared" ref="AF574" si="1767">AF573</f>
        <v>0</v>
      </c>
      <c r="AG574" s="368">
        <f t="shared" ref="AG574" si="1768">AG573</f>
        <v>0</v>
      </c>
      <c r="AH574" s="368">
        <f t="shared" ref="AH574" si="1769">AH573</f>
        <v>0</v>
      </c>
      <c r="AI574" s="368">
        <f t="shared" ref="AI574" si="1770">AI573</f>
        <v>0</v>
      </c>
      <c r="AJ574" s="368">
        <f t="shared" ref="AJ574" si="1771">AJ573</f>
        <v>0</v>
      </c>
      <c r="AK574" s="368">
        <f t="shared" ref="AK574" si="1772">AK573</f>
        <v>0</v>
      </c>
      <c r="AL574" s="368">
        <f t="shared" ref="AL574" si="1773">AL573</f>
        <v>0</v>
      </c>
      <c r="AM574" s="262"/>
    </row>
    <row r="575" spans="1:39" hidden="1" outlineLevel="1">
      <c r="A575" s="469"/>
      <c r="B575" s="259"/>
      <c r="C575" s="256"/>
      <c r="D575" s="256"/>
      <c r="E575" s="256"/>
      <c r="F575" s="256"/>
      <c r="G575" s="256"/>
      <c r="H575" s="256"/>
      <c r="I575" s="256"/>
      <c r="J575" s="256"/>
      <c r="K575" s="256"/>
      <c r="L575" s="256"/>
      <c r="M575" s="256"/>
      <c r="N575" s="256"/>
      <c r="O575" s="256"/>
      <c r="P575" s="256"/>
      <c r="Q575" s="256"/>
      <c r="R575" s="256"/>
      <c r="S575" s="256"/>
      <c r="T575" s="256"/>
      <c r="U575" s="256"/>
      <c r="V575" s="256"/>
      <c r="W575" s="256"/>
      <c r="X575" s="256"/>
      <c r="Y575" s="379"/>
      <c r="Z575" s="380"/>
      <c r="AA575" s="380"/>
      <c r="AB575" s="380"/>
      <c r="AC575" s="380"/>
      <c r="AD575" s="380"/>
      <c r="AE575" s="380"/>
      <c r="AF575" s="380"/>
      <c r="AG575" s="380"/>
      <c r="AH575" s="380"/>
      <c r="AI575" s="380"/>
      <c r="AJ575" s="380"/>
      <c r="AK575" s="380"/>
      <c r="AL575" s="380"/>
      <c r="AM575" s="262"/>
    </row>
    <row r="576" spans="1:39" ht="15.75" hidden="1" outlineLevel="1">
      <c r="A576" s="469"/>
      <c r="B576" s="283" t="s">
        <v>496</v>
      </c>
      <c r="C576" s="254"/>
      <c r="D576" s="254"/>
      <c r="E576" s="254"/>
      <c r="F576" s="254"/>
      <c r="G576" s="254"/>
      <c r="H576" s="254"/>
      <c r="I576" s="254"/>
      <c r="J576" s="254"/>
      <c r="K576" s="254"/>
      <c r="L576" s="254"/>
      <c r="M576" s="254"/>
      <c r="N576" s="255"/>
      <c r="O576" s="254"/>
      <c r="P576" s="254"/>
      <c r="Q576" s="254"/>
      <c r="R576" s="254"/>
      <c r="S576" s="254"/>
      <c r="T576" s="254"/>
      <c r="U576" s="254"/>
      <c r="V576" s="254"/>
      <c r="W576" s="254"/>
      <c r="X576" s="254"/>
      <c r="Y576" s="371"/>
      <c r="Z576" s="371"/>
      <c r="AA576" s="371"/>
      <c r="AB576" s="371"/>
      <c r="AC576" s="371"/>
      <c r="AD576" s="371"/>
      <c r="AE576" s="371"/>
      <c r="AF576" s="371"/>
      <c r="AG576" s="371"/>
      <c r="AH576" s="371"/>
      <c r="AI576" s="371"/>
      <c r="AJ576" s="371"/>
      <c r="AK576" s="371"/>
      <c r="AL576" s="371"/>
      <c r="AM576" s="257"/>
    </row>
    <row r="577" spans="1:39" hidden="1" outlineLevel="1">
      <c r="A577" s="469">
        <v>6</v>
      </c>
      <c r="B577" s="385" t="s">
        <v>99</v>
      </c>
      <c r="C577" s="256" t="s">
        <v>25</v>
      </c>
      <c r="D577" s="260"/>
      <c r="E577" s="260"/>
      <c r="F577" s="260"/>
      <c r="G577" s="260"/>
      <c r="H577" s="260"/>
      <c r="I577" s="260"/>
      <c r="J577" s="260"/>
      <c r="K577" s="260"/>
      <c r="L577" s="260"/>
      <c r="M577" s="260"/>
      <c r="N577" s="260">
        <v>12</v>
      </c>
      <c r="O577" s="260"/>
      <c r="P577" s="260"/>
      <c r="Q577" s="260"/>
      <c r="R577" s="260"/>
      <c r="S577" s="260"/>
      <c r="T577" s="260"/>
      <c r="U577" s="260"/>
      <c r="V577" s="260"/>
      <c r="W577" s="260"/>
      <c r="X577" s="260"/>
      <c r="Y577" s="372"/>
      <c r="Z577" s="367"/>
      <c r="AA577" s="367"/>
      <c r="AB577" s="367"/>
      <c r="AC577" s="367"/>
      <c r="AD577" s="367"/>
      <c r="AE577" s="367"/>
      <c r="AF577" s="372"/>
      <c r="AG577" s="372"/>
      <c r="AH577" s="372"/>
      <c r="AI577" s="372"/>
      <c r="AJ577" s="372"/>
      <c r="AK577" s="372"/>
      <c r="AL577" s="372"/>
      <c r="AM577" s="261">
        <f>SUM(Y577:AL577)</f>
        <v>0</v>
      </c>
    </row>
    <row r="578" spans="1:39" hidden="1" outlineLevel="1">
      <c r="A578" s="469"/>
      <c r="B578" s="259" t="s">
        <v>309</v>
      </c>
      <c r="C578" s="256" t="s">
        <v>163</v>
      </c>
      <c r="D578" s="260"/>
      <c r="E578" s="260"/>
      <c r="F578" s="260"/>
      <c r="G578" s="260"/>
      <c r="H578" s="260"/>
      <c r="I578" s="260"/>
      <c r="J578" s="260"/>
      <c r="K578" s="260"/>
      <c r="L578" s="260"/>
      <c r="M578" s="260"/>
      <c r="N578" s="260">
        <f>N577</f>
        <v>12</v>
      </c>
      <c r="O578" s="260"/>
      <c r="P578" s="260"/>
      <c r="Q578" s="260"/>
      <c r="R578" s="260"/>
      <c r="S578" s="260"/>
      <c r="T578" s="260"/>
      <c r="U578" s="260"/>
      <c r="V578" s="260"/>
      <c r="W578" s="260"/>
      <c r="X578" s="260"/>
      <c r="Y578" s="368">
        <f>Y577</f>
        <v>0</v>
      </c>
      <c r="Z578" s="368">
        <f t="shared" ref="Z578" si="1774">Z577</f>
        <v>0</v>
      </c>
      <c r="AA578" s="368">
        <f t="shared" ref="AA578" si="1775">AA577</f>
        <v>0</v>
      </c>
      <c r="AB578" s="368">
        <f t="shared" ref="AB578" si="1776">AB577</f>
        <v>0</v>
      </c>
      <c r="AC578" s="368">
        <f t="shared" ref="AC578" si="1777">AC577</f>
        <v>0</v>
      </c>
      <c r="AD578" s="368">
        <f t="shared" ref="AD578" si="1778">AD577</f>
        <v>0</v>
      </c>
      <c r="AE578" s="368">
        <f t="shared" ref="AE578" si="1779">AE577</f>
        <v>0</v>
      </c>
      <c r="AF578" s="368">
        <f t="shared" ref="AF578" si="1780">AF577</f>
        <v>0</v>
      </c>
      <c r="AG578" s="368">
        <f t="shared" ref="AG578" si="1781">AG577</f>
        <v>0</v>
      </c>
      <c r="AH578" s="368">
        <f t="shared" ref="AH578" si="1782">AH577</f>
        <v>0</v>
      </c>
      <c r="AI578" s="368">
        <f t="shared" ref="AI578" si="1783">AI577</f>
        <v>0</v>
      </c>
      <c r="AJ578" s="368">
        <f t="shared" ref="AJ578" si="1784">AJ577</f>
        <v>0</v>
      </c>
      <c r="AK578" s="368">
        <f t="shared" ref="AK578" si="1785">AK577</f>
        <v>0</v>
      </c>
      <c r="AL578" s="368">
        <f t="shared" ref="AL578" si="1786">AL577</f>
        <v>0</v>
      </c>
      <c r="AM578" s="275"/>
    </row>
    <row r="579" spans="1:39" hidden="1" outlineLevel="1">
      <c r="A579" s="469"/>
      <c r="B579" s="274"/>
      <c r="C579" s="276"/>
      <c r="D579" s="256"/>
      <c r="E579" s="256"/>
      <c r="F579" s="256"/>
      <c r="G579" s="256"/>
      <c r="H579" s="256"/>
      <c r="I579" s="256"/>
      <c r="J579" s="256"/>
      <c r="K579" s="256"/>
      <c r="L579" s="256"/>
      <c r="M579" s="256"/>
      <c r="N579" s="256"/>
      <c r="O579" s="256"/>
      <c r="P579" s="256"/>
      <c r="Q579" s="256"/>
      <c r="R579" s="256"/>
      <c r="S579" s="256"/>
      <c r="T579" s="256"/>
      <c r="U579" s="256"/>
      <c r="V579" s="256"/>
      <c r="W579" s="256"/>
      <c r="X579" s="256"/>
      <c r="Y579" s="373"/>
      <c r="Z579" s="373"/>
      <c r="AA579" s="373"/>
      <c r="AB579" s="373"/>
      <c r="AC579" s="373"/>
      <c r="AD579" s="373"/>
      <c r="AE579" s="373"/>
      <c r="AF579" s="373"/>
      <c r="AG579" s="373"/>
      <c r="AH579" s="373"/>
      <c r="AI579" s="373"/>
      <c r="AJ579" s="373"/>
      <c r="AK579" s="373"/>
      <c r="AL579" s="373"/>
      <c r="AM579" s="277"/>
    </row>
    <row r="580" spans="1:39" ht="30" hidden="1" outlineLevel="1">
      <c r="A580" s="469">
        <v>7</v>
      </c>
      <c r="B580" s="385" t="s">
        <v>100</v>
      </c>
      <c r="C580" s="256" t="s">
        <v>25</v>
      </c>
      <c r="D580" s="260"/>
      <c r="E580" s="260"/>
      <c r="F580" s="260"/>
      <c r="G580" s="260"/>
      <c r="H580" s="260"/>
      <c r="I580" s="260"/>
      <c r="J580" s="260"/>
      <c r="K580" s="260"/>
      <c r="L580" s="260"/>
      <c r="M580" s="260"/>
      <c r="N580" s="260">
        <v>12</v>
      </c>
      <c r="O580" s="260"/>
      <c r="P580" s="260"/>
      <c r="Q580" s="260"/>
      <c r="R580" s="260"/>
      <c r="S580" s="260"/>
      <c r="T580" s="260"/>
      <c r="U580" s="260"/>
      <c r="V580" s="260"/>
      <c r="W580" s="260"/>
      <c r="X580" s="260"/>
      <c r="Y580" s="372"/>
      <c r="Z580" s="367"/>
      <c r="AA580" s="367"/>
      <c r="AB580" s="367"/>
      <c r="AC580" s="367"/>
      <c r="AD580" s="367"/>
      <c r="AE580" s="367"/>
      <c r="AF580" s="372"/>
      <c r="AG580" s="372"/>
      <c r="AH580" s="372"/>
      <c r="AI580" s="372"/>
      <c r="AJ580" s="372"/>
      <c r="AK580" s="372"/>
      <c r="AL580" s="372"/>
      <c r="AM580" s="261">
        <f>SUM(Y580:AL580)</f>
        <v>0</v>
      </c>
    </row>
    <row r="581" spans="1:39" hidden="1" outlineLevel="1">
      <c r="A581" s="469"/>
      <c r="B581" s="259" t="s">
        <v>309</v>
      </c>
      <c r="C581" s="256" t="s">
        <v>163</v>
      </c>
      <c r="D581" s="260"/>
      <c r="E581" s="260"/>
      <c r="F581" s="260"/>
      <c r="G581" s="260"/>
      <c r="H581" s="260"/>
      <c r="I581" s="260"/>
      <c r="J581" s="260"/>
      <c r="K581" s="260"/>
      <c r="L581" s="260"/>
      <c r="M581" s="260"/>
      <c r="N581" s="260">
        <f>N580</f>
        <v>12</v>
      </c>
      <c r="O581" s="260"/>
      <c r="P581" s="260"/>
      <c r="Q581" s="260"/>
      <c r="R581" s="260"/>
      <c r="S581" s="260"/>
      <c r="T581" s="260"/>
      <c r="U581" s="260"/>
      <c r="V581" s="260"/>
      <c r="W581" s="260"/>
      <c r="X581" s="260"/>
      <c r="Y581" s="368">
        <f>Y580</f>
        <v>0</v>
      </c>
      <c r="Z581" s="368">
        <f t="shared" ref="Z581" si="1787">Z580</f>
        <v>0</v>
      </c>
      <c r="AA581" s="368">
        <f t="shared" ref="AA581" si="1788">AA580</f>
        <v>0</v>
      </c>
      <c r="AB581" s="368">
        <f t="shared" ref="AB581" si="1789">AB580</f>
        <v>0</v>
      </c>
      <c r="AC581" s="368">
        <f t="shared" ref="AC581" si="1790">AC580</f>
        <v>0</v>
      </c>
      <c r="AD581" s="368">
        <f t="shared" ref="AD581" si="1791">AD580</f>
        <v>0</v>
      </c>
      <c r="AE581" s="368">
        <f t="shared" ref="AE581" si="1792">AE580</f>
        <v>0</v>
      </c>
      <c r="AF581" s="368">
        <f t="shared" ref="AF581" si="1793">AF580</f>
        <v>0</v>
      </c>
      <c r="AG581" s="368">
        <f t="shared" ref="AG581" si="1794">AG580</f>
        <v>0</v>
      </c>
      <c r="AH581" s="368">
        <f t="shared" ref="AH581" si="1795">AH580</f>
        <v>0</v>
      </c>
      <c r="AI581" s="368">
        <f t="shared" ref="AI581" si="1796">AI580</f>
        <v>0</v>
      </c>
      <c r="AJ581" s="368">
        <f t="shared" ref="AJ581" si="1797">AJ580</f>
        <v>0</v>
      </c>
      <c r="AK581" s="368">
        <f t="shared" ref="AK581" si="1798">AK580</f>
        <v>0</v>
      </c>
      <c r="AL581" s="368">
        <f t="shared" ref="AL581" si="1799">AL580</f>
        <v>0</v>
      </c>
      <c r="AM581" s="275"/>
    </row>
    <row r="582" spans="1:39" hidden="1" outlineLevel="1">
      <c r="A582" s="469"/>
      <c r="B582" s="278"/>
      <c r="C582" s="276"/>
      <c r="D582" s="256"/>
      <c r="E582" s="256"/>
      <c r="F582" s="256"/>
      <c r="G582" s="256"/>
      <c r="H582" s="256"/>
      <c r="I582" s="256"/>
      <c r="J582" s="256"/>
      <c r="K582" s="256"/>
      <c r="L582" s="256"/>
      <c r="M582" s="256"/>
      <c r="N582" s="256"/>
      <c r="O582" s="256"/>
      <c r="P582" s="256"/>
      <c r="Q582" s="256"/>
      <c r="R582" s="256"/>
      <c r="S582" s="256"/>
      <c r="T582" s="256"/>
      <c r="U582" s="256"/>
      <c r="V582" s="256"/>
      <c r="W582" s="256"/>
      <c r="X582" s="256"/>
      <c r="Y582" s="373"/>
      <c r="Z582" s="374"/>
      <c r="AA582" s="373"/>
      <c r="AB582" s="373"/>
      <c r="AC582" s="373"/>
      <c r="AD582" s="373"/>
      <c r="AE582" s="373"/>
      <c r="AF582" s="373"/>
      <c r="AG582" s="373"/>
      <c r="AH582" s="373"/>
      <c r="AI582" s="373"/>
      <c r="AJ582" s="373"/>
      <c r="AK582" s="373"/>
      <c r="AL582" s="373"/>
      <c r="AM582" s="277"/>
    </row>
    <row r="583" spans="1:39" ht="30" hidden="1" outlineLevel="1">
      <c r="A583" s="469">
        <v>8</v>
      </c>
      <c r="B583" s="385" t="s">
        <v>101</v>
      </c>
      <c r="C583" s="256" t="s">
        <v>25</v>
      </c>
      <c r="D583" s="260"/>
      <c r="E583" s="260"/>
      <c r="F583" s="260"/>
      <c r="G583" s="260"/>
      <c r="H583" s="260"/>
      <c r="I583" s="260"/>
      <c r="J583" s="260"/>
      <c r="K583" s="260"/>
      <c r="L583" s="260"/>
      <c r="M583" s="260"/>
      <c r="N583" s="260">
        <v>12</v>
      </c>
      <c r="O583" s="260"/>
      <c r="P583" s="260"/>
      <c r="Q583" s="260"/>
      <c r="R583" s="260"/>
      <c r="S583" s="260"/>
      <c r="T583" s="260"/>
      <c r="U583" s="260"/>
      <c r="V583" s="260"/>
      <c r="W583" s="260"/>
      <c r="X583" s="260"/>
      <c r="Y583" s="372"/>
      <c r="Z583" s="367"/>
      <c r="AA583" s="367"/>
      <c r="AB583" s="367"/>
      <c r="AC583" s="367"/>
      <c r="AD583" s="367"/>
      <c r="AE583" s="367"/>
      <c r="AF583" s="372"/>
      <c r="AG583" s="372"/>
      <c r="AH583" s="372"/>
      <c r="AI583" s="372"/>
      <c r="AJ583" s="372"/>
      <c r="AK583" s="372"/>
      <c r="AL583" s="372"/>
      <c r="AM583" s="261">
        <f>SUM(Y583:AL583)</f>
        <v>0</v>
      </c>
    </row>
    <row r="584" spans="1:39" hidden="1" outlineLevel="1">
      <c r="A584" s="469"/>
      <c r="B584" s="259" t="s">
        <v>309</v>
      </c>
      <c r="C584" s="256" t="s">
        <v>163</v>
      </c>
      <c r="D584" s="260"/>
      <c r="E584" s="260"/>
      <c r="F584" s="260"/>
      <c r="G584" s="260"/>
      <c r="H584" s="260"/>
      <c r="I584" s="260"/>
      <c r="J584" s="260"/>
      <c r="K584" s="260"/>
      <c r="L584" s="260"/>
      <c r="M584" s="260"/>
      <c r="N584" s="260">
        <f>N583</f>
        <v>12</v>
      </c>
      <c r="O584" s="260"/>
      <c r="P584" s="260"/>
      <c r="Q584" s="260"/>
      <c r="R584" s="260"/>
      <c r="S584" s="260"/>
      <c r="T584" s="260"/>
      <c r="U584" s="260"/>
      <c r="V584" s="260"/>
      <c r="W584" s="260"/>
      <c r="X584" s="260"/>
      <c r="Y584" s="368">
        <f>Y583</f>
        <v>0</v>
      </c>
      <c r="Z584" s="368">
        <f t="shared" ref="Z584" si="1800">Z583</f>
        <v>0</v>
      </c>
      <c r="AA584" s="368">
        <f t="shared" ref="AA584" si="1801">AA583</f>
        <v>0</v>
      </c>
      <c r="AB584" s="368">
        <f t="shared" ref="AB584" si="1802">AB583</f>
        <v>0</v>
      </c>
      <c r="AC584" s="368">
        <f t="shared" ref="AC584" si="1803">AC583</f>
        <v>0</v>
      </c>
      <c r="AD584" s="368">
        <f t="shared" ref="AD584" si="1804">AD583</f>
        <v>0</v>
      </c>
      <c r="AE584" s="368">
        <f t="shared" ref="AE584" si="1805">AE583</f>
        <v>0</v>
      </c>
      <c r="AF584" s="368">
        <f t="shared" ref="AF584" si="1806">AF583</f>
        <v>0</v>
      </c>
      <c r="AG584" s="368">
        <f t="shared" ref="AG584" si="1807">AG583</f>
        <v>0</v>
      </c>
      <c r="AH584" s="368">
        <f t="shared" ref="AH584" si="1808">AH583</f>
        <v>0</v>
      </c>
      <c r="AI584" s="368">
        <f t="shared" ref="AI584" si="1809">AI583</f>
        <v>0</v>
      </c>
      <c r="AJ584" s="368">
        <f t="shared" ref="AJ584" si="1810">AJ583</f>
        <v>0</v>
      </c>
      <c r="AK584" s="368">
        <f t="shared" ref="AK584" si="1811">AK583</f>
        <v>0</v>
      </c>
      <c r="AL584" s="368">
        <f t="shared" ref="AL584" si="1812">AL583</f>
        <v>0</v>
      </c>
      <c r="AM584" s="275"/>
    </row>
    <row r="585" spans="1:39" hidden="1" outlineLevel="1">
      <c r="A585" s="469"/>
      <c r="B585" s="278"/>
      <c r="C585" s="276"/>
      <c r="D585" s="280"/>
      <c r="E585" s="280"/>
      <c r="F585" s="280"/>
      <c r="G585" s="280"/>
      <c r="H585" s="280"/>
      <c r="I585" s="280"/>
      <c r="J585" s="280"/>
      <c r="K585" s="280"/>
      <c r="L585" s="280"/>
      <c r="M585" s="280"/>
      <c r="N585" s="256"/>
      <c r="O585" s="280"/>
      <c r="P585" s="280"/>
      <c r="Q585" s="280"/>
      <c r="R585" s="280"/>
      <c r="S585" s="280"/>
      <c r="T585" s="280"/>
      <c r="U585" s="280"/>
      <c r="V585" s="280"/>
      <c r="W585" s="280"/>
      <c r="X585" s="280"/>
      <c r="Y585" s="373"/>
      <c r="Z585" s="374"/>
      <c r="AA585" s="373"/>
      <c r="AB585" s="373"/>
      <c r="AC585" s="373"/>
      <c r="AD585" s="373"/>
      <c r="AE585" s="373"/>
      <c r="AF585" s="373"/>
      <c r="AG585" s="373"/>
      <c r="AH585" s="373"/>
      <c r="AI585" s="373"/>
      <c r="AJ585" s="373"/>
      <c r="AK585" s="373"/>
      <c r="AL585" s="373"/>
      <c r="AM585" s="277"/>
    </row>
    <row r="586" spans="1:39" ht="30" hidden="1" outlineLevel="1">
      <c r="A586" s="469">
        <v>9</v>
      </c>
      <c r="B586" s="385" t="s">
        <v>102</v>
      </c>
      <c r="C586" s="256" t="s">
        <v>25</v>
      </c>
      <c r="D586" s="260"/>
      <c r="E586" s="260"/>
      <c r="F586" s="260"/>
      <c r="G586" s="260"/>
      <c r="H586" s="260"/>
      <c r="I586" s="260"/>
      <c r="J586" s="260"/>
      <c r="K586" s="260"/>
      <c r="L586" s="260"/>
      <c r="M586" s="260"/>
      <c r="N586" s="260">
        <v>12</v>
      </c>
      <c r="O586" s="260"/>
      <c r="P586" s="260"/>
      <c r="Q586" s="260"/>
      <c r="R586" s="260"/>
      <c r="S586" s="260"/>
      <c r="T586" s="260"/>
      <c r="U586" s="260"/>
      <c r="V586" s="260"/>
      <c r="W586" s="260"/>
      <c r="X586" s="260"/>
      <c r="Y586" s="372"/>
      <c r="Z586" s="367"/>
      <c r="AA586" s="367"/>
      <c r="AB586" s="367"/>
      <c r="AC586" s="367"/>
      <c r="AD586" s="367"/>
      <c r="AE586" s="367"/>
      <c r="AF586" s="372"/>
      <c r="AG586" s="372"/>
      <c r="AH586" s="372"/>
      <c r="AI586" s="372"/>
      <c r="AJ586" s="372"/>
      <c r="AK586" s="372"/>
      <c r="AL586" s="372"/>
      <c r="AM586" s="261">
        <f>SUM(Y586:AL586)</f>
        <v>0</v>
      </c>
    </row>
    <row r="587" spans="1:39" hidden="1" outlineLevel="1">
      <c r="A587" s="469"/>
      <c r="B587" s="259" t="s">
        <v>309</v>
      </c>
      <c r="C587" s="256" t="s">
        <v>163</v>
      </c>
      <c r="D587" s="260"/>
      <c r="E587" s="260"/>
      <c r="F587" s="260"/>
      <c r="G587" s="260"/>
      <c r="H587" s="260"/>
      <c r="I587" s="260"/>
      <c r="J587" s="260"/>
      <c r="K587" s="260"/>
      <c r="L587" s="260"/>
      <c r="M587" s="260"/>
      <c r="N587" s="260">
        <f>N586</f>
        <v>12</v>
      </c>
      <c r="O587" s="260"/>
      <c r="P587" s="260"/>
      <c r="Q587" s="260"/>
      <c r="R587" s="260"/>
      <c r="S587" s="260"/>
      <c r="T587" s="260"/>
      <c r="U587" s="260"/>
      <c r="V587" s="260"/>
      <c r="W587" s="260"/>
      <c r="X587" s="260"/>
      <c r="Y587" s="368">
        <f>Y586</f>
        <v>0</v>
      </c>
      <c r="Z587" s="368">
        <f t="shared" ref="Z587" si="1813">Z586</f>
        <v>0</v>
      </c>
      <c r="AA587" s="368">
        <f t="shared" ref="AA587" si="1814">AA586</f>
        <v>0</v>
      </c>
      <c r="AB587" s="368">
        <f t="shared" ref="AB587" si="1815">AB586</f>
        <v>0</v>
      </c>
      <c r="AC587" s="368">
        <f t="shared" ref="AC587" si="1816">AC586</f>
        <v>0</v>
      </c>
      <c r="AD587" s="368">
        <f t="shared" ref="AD587" si="1817">AD586</f>
        <v>0</v>
      </c>
      <c r="AE587" s="368">
        <f t="shared" ref="AE587" si="1818">AE586</f>
        <v>0</v>
      </c>
      <c r="AF587" s="368">
        <f t="shared" ref="AF587" si="1819">AF586</f>
        <v>0</v>
      </c>
      <c r="AG587" s="368">
        <f t="shared" ref="AG587" si="1820">AG586</f>
        <v>0</v>
      </c>
      <c r="AH587" s="368">
        <f t="shared" ref="AH587" si="1821">AH586</f>
        <v>0</v>
      </c>
      <c r="AI587" s="368">
        <f t="shared" ref="AI587" si="1822">AI586</f>
        <v>0</v>
      </c>
      <c r="AJ587" s="368">
        <f t="shared" ref="AJ587" si="1823">AJ586</f>
        <v>0</v>
      </c>
      <c r="AK587" s="368">
        <f t="shared" ref="AK587" si="1824">AK586</f>
        <v>0</v>
      </c>
      <c r="AL587" s="368">
        <f t="shared" ref="AL587" si="1825">AL586</f>
        <v>0</v>
      </c>
      <c r="AM587" s="275"/>
    </row>
    <row r="588" spans="1:39" hidden="1" outlineLevel="1">
      <c r="A588" s="469"/>
      <c r="B588" s="278"/>
      <c r="C588" s="276"/>
      <c r="D588" s="280"/>
      <c r="E588" s="280"/>
      <c r="F588" s="280"/>
      <c r="G588" s="280"/>
      <c r="H588" s="280"/>
      <c r="I588" s="280"/>
      <c r="J588" s="280"/>
      <c r="K588" s="280"/>
      <c r="L588" s="280"/>
      <c r="M588" s="280"/>
      <c r="N588" s="256"/>
      <c r="O588" s="280"/>
      <c r="P588" s="280"/>
      <c r="Q588" s="280"/>
      <c r="R588" s="280"/>
      <c r="S588" s="280"/>
      <c r="T588" s="280"/>
      <c r="U588" s="280"/>
      <c r="V588" s="280"/>
      <c r="W588" s="280"/>
      <c r="X588" s="280"/>
      <c r="Y588" s="373"/>
      <c r="Z588" s="373"/>
      <c r="AA588" s="373"/>
      <c r="AB588" s="373"/>
      <c r="AC588" s="373"/>
      <c r="AD588" s="373"/>
      <c r="AE588" s="373"/>
      <c r="AF588" s="373"/>
      <c r="AG588" s="373"/>
      <c r="AH588" s="373"/>
      <c r="AI588" s="373"/>
      <c r="AJ588" s="373"/>
      <c r="AK588" s="373"/>
      <c r="AL588" s="373"/>
      <c r="AM588" s="277"/>
    </row>
    <row r="589" spans="1:39" ht="30" hidden="1" outlineLevel="1">
      <c r="A589" s="469">
        <v>10</v>
      </c>
      <c r="B589" s="385" t="s">
        <v>103</v>
      </c>
      <c r="C589" s="256" t="s">
        <v>25</v>
      </c>
      <c r="D589" s="260"/>
      <c r="E589" s="260"/>
      <c r="F589" s="260"/>
      <c r="G589" s="260"/>
      <c r="H589" s="260"/>
      <c r="I589" s="260"/>
      <c r="J589" s="260"/>
      <c r="K589" s="260"/>
      <c r="L589" s="260"/>
      <c r="M589" s="260"/>
      <c r="N589" s="260">
        <v>3</v>
      </c>
      <c r="O589" s="260"/>
      <c r="P589" s="260"/>
      <c r="Q589" s="260"/>
      <c r="R589" s="260"/>
      <c r="S589" s="260"/>
      <c r="T589" s="260"/>
      <c r="U589" s="260"/>
      <c r="V589" s="260"/>
      <c r="W589" s="260"/>
      <c r="X589" s="260"/>
      <c r="Y589" s="372"/>
      <c r="Z589" s="367"/>
      <c r="AA589" s="367"/>
      <c r="AB589" s="367"/>
      <c r="AC589" s="367"/>
      <c r="AD589" s="367"/>
      <c r="AE589" s="367"/>
      <c r="AF589" s="372"/>
      <c r="AG589" s="372"/>
      <c r="AH589" s="372"/>
      <c r="AI589" s="372"/>
      <c r="AJ589" s="372"/>
      <c r="AK589" s="372"/>
      <c r="AL589" s="372"/>
      <c r="AM589" s="261">
        <f>SUM(Y589:AL589)</f>
        <v>0</v>
      </c>
    </row>
    <row r="590" spans="1:39" hidden="1" outlineLevel="1">
      <c r="A590" s="469"/>
      <c r="B590" s="259" t="s">
        <v>309</v>
      </c>
      <c r="C590" s="256" t="s">
        <v>163</v>
      </c>
      <c r="D590" s="260"/>
      <c r="E590" s="260"/>
      <c r="F590" s="260"/>
      <c r="G590" s="260"/>
      <c r="H590" s="260"/>
      <c r="I590" s="260"/>
      <c r="J590" s="260"/>
      <c r="K590" s="260"/>
      <c r="L590" s="260"/>
      <c r="M590" s="260"/>
      <c r="N590" s="260">
        <f>N589</f>
        <v>3</v>
      </c>
      <c r="O590" s="260"/>
      <c r="P590" s="260"/>
      <c r="Q590" s="260"/>
      <c r="R590" s="260"/>
      <c r="S590" s="260"/>
      <c r="T590" s="260"/>
      <c r="U590" s="260"/>
      <c r="V590" s="260"/>
      <c r="W590" s="260"/>
      <c r="X590" s="260"/>
      <c r="Y590" s="368">
        <f>Y589</f>
        <v>0</v>
      </c>
      <c r="Z590" s="368">
        <f t="shared" ref="Z590" si="1826">Z589</f>
        <v>0</v>
      </c>
      <c r="AA590" s="368">
        <f t="shared" ref="AA590" si="1827">AA589</f>
        <v>0</v>
      </c>
      <c r="AB590" s="368">
        <f t="shared" ref="AB590" si="1828">AB589</f>
        <v>0</v>
      </c>
      <c r="AC590" s="368">
        <f t="shared" ref="AC590" si="1829">AC589</f>
        <v>0</v>
      </c>
      <c r="AD590" s="368">
        <f t="shared" ref="AD590" si="1830">AD589</f>
        <v>0</v>
      </c>
      <c r="AE590" s="368">
        <f t="shared" ref="AE590" si="1831">AE589</f>
        <v>0</v>
      </c>
      <c r="AF590" s="368">
        <f t="shared" ref="AF590" si="1832">AF589</f>
        <v>0</v>
      </c>
      <c r="AG590" s="368">
        <f t="shared" ref="AG590" si="1833">AG589</f>
        <v>0</v>
      </c>
      <c r="AH590" s="368">
        <f t="shared" ref="AH590" si="1834">AH589</f>
        <v>0</v>
      </c>
      <c r="AI590" s="368">
        <f t="shared" ref="AI590" si="1835">AI589</f>
        <v>0</v>
      </c>
      <c r="AJ590" s="368">
        <f t="shared" ref="AJ590" si="1836">AJ589</f>
        <v>0</v>
      </c>
      <c r="AK590" s="368">
        <f t="shared" ref="AK590" si="1837">AK589</f>
        <v>0</v>
      </c>
      <c r="AL590" s="368">
        <f t="shared" ref="AL590" si="1838">AL589</f>
        <v>0</v>
      </c>
      <c r="AM590" s="275"/>
    </row>
    <row r="591" spans="1:39" hidden="1" outlineLevel="1">
      <c r="A591" s="469"/>
      <c r="B591" s="278"/>
      <c r="C591" s="276"/>
      <c r="D591" s="280"/>
      <c r="E591" s="280"/>
      <c r="F591" s="280"/>
      <c r="G591" s="280"/>
      <c r="H591" s="280"/>
      <c r="I591" s="280"/>
      <c r="J591" s="280"/>
      <c r="K591" s="280"/>
      <c r="L591" s="280"/>
      <c r="M591" s="280"/>
      <c r="N591" s="256"/>
      <c r="O591" s="280"/>
      <c r="P591" s="280"/>
      <c r="Q591" s="280"/>
      <c r="R591" s="280"/>
      <c r="S591" s="280"/>
      <c r="T591" s="280"/>
      <c r="U591" s="280"/>
      <c r="V591" s="280"/>
      <c r="W591" s="280"/>
      <c r="X591" s="280"/>
      <c r="Y591" s="373"/>
      <c r="Z591" s="374"/>
      <c r="AA591" s="373"/>
      <c r="AB591" s="373"/>
      <c r="AC591" s="373"/>
      <c r="AD591" s="373"/>
      <c r="AE591" s="373"/>
      <c r="AF591" s="373"/>
      <c r="AG591" s="373"/>
      <c r="AH591" s="373"/>
      <c r="AI591" s="373"/>
      <c r="AJ591" s="373"/>
      <c r="AK591" s="373"/>
      <c r="AL591" s="373"/>
      <c r="AM591" s="277"/>
    </row>
    <row r="592" spans="1:39" ht="15.75" hidden="1" outlineLevel="1">
      <c r="A592" s="469"/>
      <c r="B592" s="253" t="s">
        <v>10</v>
      </c>
      <c r="C592" s="254"/>
      <c r="D592" s="254"/>
      <c r="E592" s="254"/>
      <c r="F592" s="254"/>
      <c r="G592" s="254"/>
      <c r="H592" s="254"/>
      <c r="I592" s="254"/>
      <c r="J592" s="254"/>
      <c r="K592" s="254"/>
      <c r="L592" s="254"/>
      <c r="M592" s="254"/>
      <c r="N592" s="255"/>
      <c r="O592" s="254"/>
      <c r="P592" s="254"/>
      <c r="Q592" s="254"/>
      <c r="R592" s="254"/>
      <c r="S592" s="254"/>
      <c r="T592" s="254"/>
      <c r="U592" s="254"/>
      <c r="V592" s="254"/>
      <c r="W592" s="254"/>
      <c r="X592" s="254"/>
      <c r="Y592" s="371"/>
      <c r="Z592" s="371"/>
      <c r="AA592" s="371"/>
      <c r="AB592" s="371"/>
      <c r="AC592" s="371"/>
      <c r="AD592" s="371"/>
      <c r="AE592" s="371"/>
      <c r="AF592" s="371"/>
      <c r="AG592" s="371"/>
      <c r="AH592" s="371"/>
      <c r="AI592" s="371"/>
      <c r="AJ592" s="371"/>
      <c r="AK592" s="371"/>
      <c r="AL592" s="371"/>
      <c r="AM592" s="257"/>
    </row>
    <row r="593" spans="1:40" ht="30" hidden="1" outlineLevel="1">
      <c r="A593" s="469">
        <v>11</v>
      </c>
      <c r="B593" s="385" t="s">
        <v>104</v>
      </c>
      <c r="C593" s="256" t="s">
        <v>25</v>
      </c>
      <c r="D593" s="260"/>
      <c r="E593" s="260"/>
      <c r="F593" s="260"/>
      <c r="G593" s="260"/>
      <c r="H593" s="260"/>
      <c r="I593" s="260"/>
      <c r="J593" s="260"/>
      <c r="K593" s="260"/>
      <c r="L593" s="260"/>
      <c r="M593" s="260"/>
      <c r="N593" s="260">
        <v>12</v>
      </c>
      <c r="O593" s="260"/>
      <c r="P593" s="260"/>
      <c r="Q593" s="260"/>
      <c r="R593" s="260"/>
      <c r="S593" s="260"/>
      <c r="T593" s="260"/>
      <c r="U593" s="260"/>
      <c r="V593" s="260"/>
      <c r="W593" s="260"/>
      <c r="X593" s="260"/>
      <c r="Y593" s="383"/>
      <c r="Z593" s="367"/>
      <c r="AA593" s="367"/>
      <c r="AB593" s="367"/>
      <c r="AC593" s="367"/>
      <c r="AD593" s="367"/>
      <c r="AE593" s="367"/>
      <c r="AF593" s="372"/>
      <c r="AG593" s="372"/>
      <c r="AH593" s="372"/>
      <c r="AI593" s="372"/>
      <c r="AJ593" s="372"/>
      <c r="AK593" s="372"/>
      <c r="AL593" s="372"/>
      <c r="AM593" s="261">
        <f>SUM(Y593:AL593)</f>
        <v>0</v>
      </c>
    </row>
    <row r="594" spans="1:40" hidden="1" outlineLevel="1">
      <c r="A594" s="469"/>
      <c r="B594" s="259" t="s">
        <v>309</v>
      </c>
      <c r="C594" s="256" t="s">
        <v>163</v>
      </c>
      <c r="D594" s="260"/>
      <c r="E594" s="260"/>
      <c r="F594" s="260"/>
      <c r="G594" s="260"/>
      <c r="H594" s="260"/>
      <c r="I594" s="260"/>
      <c r="J594" s="260"/>
      <c r="K594" s="260"/>
      <c r="L594" s="260"/>
      <c r="M594" s="260"/>
      <c r="N594" s="260">
        <f>N593</f>
        <v>12</v>
      </c>
      <c r="O594" s="260"/>
      <c r="P594" s="260"/>
      <c r="Q594" s="260"/>
      <c r="R594" s="260"/>
      <c r="S594" s="260"/>
      <c r="T594" s="260"/>
      <c r="U594" s="260"/>
      <c r="V594" s="260"/>
      <c r="W594" s="260"/>
      <c r="X594" s="260"/>
      <c r="Y594" s="368">
        <f>Y593</f>
        <v>0</v>
      </c>
      <c r="Z594" s="368">
        <f t="shared" ref="Z594" si="1839">Z593</f>
        <v>0</v>
      </c>
      <c r="AA594" s="368">
        <f t="shared" ref="AA594" si="1840">AA593</f>
        <v>0</v>
      </c>
      <c r="AB594" s="368">
        <f t="shared" ref="AB594" si="1841">AB593</f>
        <v>0</v>
      </c>
      <c r="AC594" s="368">
        <f t="shared" ref="AC594" si="1842">AC593</f>
        <v>0</v>
      </c>
      <c r="AD594" s="368">
        <f t="shared" ref="AD594" si="1843">AD593</f>
        <v>0</v>
      </c>
      <c r="AE594" s="368">
        <f t="shared" ref="AE594" si="1844">AE593</f>
        <v>0</v>
      </c>
      <c r="AF594" s="368">
        <f t="shared" ref="AF594" si="1845">AF593</f>
        <v>0</v>
      </c>
      <c r="AG594" s="368">
        <f t="shared" ref="AG594" si="1846">AG593</f>
        <v>0</v>
      </c>
      <c r="AH594" s="368">
        <f t="shared" ref="AH594" si="1847">AH593</f>
        <v>0</v>
      </c>
      <c r="AI594" s="368">
        <f t="shared" ref="AI594" si="1848">AI593</f>
        <v>0</v>
      </c>
      <c r="AJ594" s="368">
        <f t="shared" ref="AJ594" si="1849">AJ593</f>
        <v>0</v>
      </c>
      <c r="AK594" s="368">
        <f t="shared" ref="AK594" si="1850">AK593</f>
        <v>0</v>
      </c>
      <c r="AL594" s="368">
        <f t="shared" ref="AL594" si="1851">AL593</f>
        <v>0</v>
      </c>
      <c r="AM594" s="262"/>
    </row>
    <row r="595" spans="1:40" hidden="1" outlineLevel="1">
      <c r="A595" s="469"/>
      <c r="B595" s="279"/>
      <c r="C595" s="270"/>
      <c r="D595" s="256"/>
      <c r="E595" s="256"/>
      <c r="F595" s="256"/>
      <c r="G595" s="256"/>
      <c r="H595" s="256"/>
      <c r="I595" s="256"/>
      <c r="J595" s="256"/>
      <c r="K595" s="256"/>
      <c r="L595" s="256"/>
      <c r="M595" s="256"/>
      <c r="N595" s="256"/>
      <c r="O595" s="256"/>
      <c r="P595" s="256"/>
      <c r="Q595" s="256"/>
      <c r="R595" s="256"/>
      <c r="S595" s="256"/>
      <c r="T595" s="256"/>
      <c r="U595" s="256"/>
      <c r="V595" s="256"/>
      <c r="W595" s="256"/>
      <c r="X595" s="256"/>
      <c r="Y595" s="369"/>
      <c r="Z595" s="378"/>
      <c r="AA595" s="378"/>
      <c r="AB595" s="378"/>
      <c r="AC595" s="378"/>
      <c r="AD595" s="378"/>
      <c r="AE595" s="378"/>
      <c r="AF595" s="378"/>
      <c r="AG595" s="378"/>
      <c r="AH595" s="378"/>
      <c r="AI595" s="378"/>
      <c r="AJ595" s="378"/>
      <c r="AK595" s="378"/>
      <c r="AL595" s="378"/>
      <c r="AM595" s="271"/>
    </row>
    <row r="596" spans="1:40" ht="45" hidden="1" outlineLevel="1">
      <c r="A596" s="469">
        <v>12</v>
      </c>
      <c r="B596" s="385" t="s">
        <v>105</v>
      </c>
      <c r="C596" s="256" t="s">
        <v>25</v>
      </c>
      <c r="D596" s="260"/>
      <c r="E596" s="260"/>
      <c r="F596" s="260"/>
      <c r="G596" s="260"/>
      <c r="H596" s="260"/>
      <c r="I596" s="260"/>
      <c r="J596" s="260"/>
      <c r="K596" s="260"/>
      <c r="L596" s="260"/>
      <c r="M596" s="260"/>
      <c r="N596" s="260">
        <v>12</v>
      </c>
      <c r="O596" s="260"/>
      <c r="P596" s="260"/>
      <c r="Q596" s="260"/>
      <c r="R596" s="260"/>
      <c r="S596" s="260"/>
      <c r="T596" s="260"/>
      <c r="U596" s="260"/>
      <c r="V596" s="260"/>
      <c r="W596" s="260"/>
      <c r="X596" s="260"/>
      <c r="Y596" s="367"/>
      <c r="Z596" s="367"/>
      <c r="AA596" s="367"/>
      <c r="AB596" s="367"/>
      <c r="AC596" s="367"/>
      <c r="AD596" s="367"/>
      <c r="AE596" s="367"/>
      <c r="AF596" s="372"/>
      <c r="AG596" s="372"/>
      <c r="AH596" s="372"/>
      <c r="AI596" s="372"/>
      <c r="AJ596" s="372"/>
      <c r="AK596" s="372"/>
      <c r="AL596" s="372"/>
      <c r="AM596" s="261">
        <f>SUM(Y596:AL596)</f>
        <v>0</v>
      </c>
    </row>
    <row r="597" spans="1:40" hidden="1" outlineLevel="1">
      <c r="A597" s="469"/>
      <c r="B597" s="259" t="s">
        <v>309</v>
      </c>
      <c r="C597" s="256" t="s">
        <v>163</v>
      </c>
      <c r="D597" s="260"/>
      <c r="E597" s="260"/>
      <c r="F597" s="260"/>
      <c r="G597" s="260"/>
      <c r="H597" s="260"/>
      <c r="I597" s="260"/>
      <c r="J597" s="260"/>
      <c r="K597" s="260"/>
      <c r="L597" s="260"/>
      <c r="M597" s="260"/>
      <c r="N597" s="260">
        <f>N596</f>
        <v>12</v>
      </c>
      <c r="O597" s="260"/>
      <c r="P597" s="260"/>
      <c r="Q597" s="260"/>
      <c r="R597" s="260"/>
      <c r="S597" s="260"/>
      <c r="T597" s="260"/>
      <c r="U597" s="260"/>
      <c r="V597" s="260"/>
      <c r="W597" s="260"/>
      <c r="X597" s="260"/>
      <c r="Y597" s="368">
        <f>Y596</f>
        <v>0</v>
      </c>
      <c r="Z597" s="368">
        <f t="shared" ref="Z597" si="1852">Z596</f>
        <v>0</v>
      </c>
      <c r="AA597" s="368">
        <f t="shared" ref="AA597" si="1853">AA596</f>
        <v>0</v>
      </c>
      <c r="AB597" s="368">
        <f t="shared" ref="AB597" si="1854">AB596</f>
        <v>0</v>
      </c>
      <c r="AC597" s="368">
        <f t="shared" ref="AC597" si="1855">AC596</f>
        <v>0</v>
      </c>
      <c r="AD597" s="368">
        <f t="shared" ref="AD597" si="1856">AD596</f>
        <v>0</v>
      </c>
      <c r="AE597" s="368">
        <f t="shared" ref="AE597" si="1857">AE596</f>
        <v>0</v>
      </c>
      <c r="AF597" s="368">
        <f t="shared" ref="AF597" si="1858">AF596</f>
        <v>0</v>
      </c>
      <c r="AG597" s="368">
        <f t="shared" ref="AG597" si="1859">AG596</f>
        <v>0</v>
      </c>
      <c r="AH597" s="368">
        <f t="shared" ref="AH597" si="1860">AH596</f>
        <v>0</v>
      </c>
      <c r="AI597" s="368">
        <f t="shared" ref="AI597" si="1861">AI596</f>
        <v>0</v>
      </c>
      <c r="AJ597" s="368">
        <f t="shared" ref="AJ597" si="1862">AJ596</f>
        <v>0</v>
      </c>
      <c r="AK597" s="368">
        <f t="shared" ref="AK597" si="1863">AK596</f>
        <v>0</v>
      </c>
      <c r="AL597" s="368">
        <f t="shared" ref="AL597" si="1864">AL596</f>
        <v>0</v>
      </c>
      <c r="AM597" s="262"/>
    </row>
    <row r="598" spans="1:40" hidden="1" outlineLevel="1">
      <c r="A598" s="469"/>
      <c r="B598" s="279"/>
      <c r="C598" s="270"/>
      <c r="D598" s="256"/>
      <c r="E598" s="256"/>
      <c r="F598" s="256"/>
      <c r="G598" s="256"/>
      <c r="H598" s="256"/>
      <c r="I598" s="256"/>
      <c r="J598" s="256"/>
      <c r="K598" s="256"/>
      <c r="L598" s="256"/>
      <c r="M598" s="256"/>
      <c r="N598" s="256"/>
      <c r="O598" s="256"/>
      <c r="P598" s="256"/>
      <c r="Q598" s="256"/>
      <c r="R598" s="256"/>
      <c r="S598" s="256"/>
      <c r="T598" s="256"/>
      <c r="U598" s="256"/>
      <c r="V598" s="256"/>
      <c r="W598" s="256"/>
      <c r="X598" s="256"/>
      <c r="Y598" s="379"/>
      <c r="Z598" s="379"/>
      <c r="AA598" s="369"/>
      <c r="AB598" s="369"/>
      <c r="AC598" s="369"/>
      <c r="AD598" s="369"/>
      <c r="AE598" s="369"/>
      <c r="AF598" s="369"/>
      <c r="AG598" s="369"/>
      <c r="AH598" s="369"/>
      <c r="AI598" s="369"/>
      <c r="AJ598" s="369"/>
      <c r="AK598" s="369"/>
      <c r="AL598" s="369"/>
      <c r="AM598" s="271"/>
    </row>
    <row r="599" spans="1:40" ht="30" hidden="1" outlineLevel="1">
      <c r="A599" s="469">
        <v>13</v>
      </c>
      <c r="B599" s="385" t="s">
        <v>106</v>
      </c>
      <c r="C599" s="256" t="s">
        <v>25</v>
      </c>
      <c r="D599" s="260"/>
      <c r="E599" s="260"/>
      <c r="F599" s="260"/>
      <c r="G599" s="260"/>
      <c r="H599" s="260"/>
      <c r="I599" s="260"/>
      <c r="J599" s="260"/>
      <c r="K599" s="260"/>
      <c r="L599" s="260"/>
      <c r="M599" s="260"/>
      <c r="N599" s="260">
        <v>12</v>
      </c>
      <c r="O599" s="260"/>
      <c r="P599" s="260"/>
      <c r="Q599" s="260"/>
      <c r="R599" s="260"/>
      <c r="S599" s="260"/>
      <c r="T599" s="260"/>
      <c r="U599" s="260"/>
      <c r="V599" s="260"/>
      <c r="W599" s="260"/>
      <c r="X599" s="260"/>
      <c r="Y599" s="367"/>
      <c r="Z599" s="367"/>
      <c r="AA599" s="367"/>
      <c r="AB599" s="367"/>
      <c r="AC599" s="367"/>
      <c r="AD599" s="367"/>
      <c r="AE599" s="367"/>
      <c r="AF599" s="372"/>
      <c r="AG599" s="372"/>
      <c r="AH599" s="372"/>
      <c r="AI599" s="372"/>
      <c r="AJ599" s="372"/>
      <c r="AK599" s="372"/>
      <c r="AL599" s="372"/>
      <c r="AM599" s="261">
        <f>SUM(Y599:AL599)</f>
        <v>0</v>
      </c>
    </row>
    <row r="600" spans="1:40" hidden="1" outlineLevel="1">
      <c r="A600" s="469"/>
      <c r="B600" s="259" t="s">
        <v>309</v>
      </c>
      <c r="C600" s="256" t="s">
        <v>163</v>
      </c>
      <c r="D600" s="260"/>
      <c r="E600" s="260"/>
      <c r="F600" s="260"/>
      <c r="G600" s="260"/>
      <c r="H600" s="260"/>
      <c r="I600" s="260"/>
      <c r="J600" s="260"/>
      <c r="K600" s="260"/>
      <c r="L600" s="260"/>
      <c r="M600" s="260"/>
      <c r="N600" s="260">
        <f>N599</f>
        <v>12</v>
      </c>
      <c r="O600" s="260"/>
      <c r="P600" s="260"/>
      <c r="Q600" s="260"/>
      <c r="R600" s="260"/>
      <c r="S600" s="260"/>
      <c r="T600" s="260"/>
      <c r="U600" s="260"/>
      <c r="V600" s="260"/>
      <c r="W600" s="260"/>
      <c r="X600" s="260"/>
      <c r="Y600" s="368">
        <f>Y599</f>
        <v>0</v>
      </c>
      <c r="Z600" s="368">
        <f t="shared" ref="Z600" si="1865">Z599</f>
        <v>0</v>
      </c>
      <c r="AA600" s="368">
        <f t="shared" ref="AA600" si="1866">AA599</f>
        <v>0</v>
      </c>
      <c r="AB600" s="368">
        <f t="shared" ref="AB600" si="1867">AB599</f>
        <v>0</v>
      </c>
      <c r="AC600" s="368">
        <f t="shared" ref="AC600" si="1868">AC599</f>
        <v>0</v>
      </c>
      <c r="AD600" s="368">
        <f t="shared" ref="AD600" si="1869">AD599</f>
        <v>0</v>
      </c>
      <c r="AE600" s="368">
        <f t="shared" ref="AE600" si="1870">AE599</f>
        <v>0</v>
      </c>
      <c r="AF600" s="368">
        <f t="shared" ref="AF600" si="1871">AF599</f>
        <v>0</v>
      </c>
      <c r="AG600" s="368">
        <f t="shared" ref="AG600" si="1872">AG599</f>
        <v>0</v>
      </c>
      <c r="AH600" s="368">
        <f t="shared" ref="AH600" si="1873">AH599</f>
        <v>0</v>
      </c>
      <c r="AI600" s="368">
        <f t="shared" ref="AI600" si="1874">AI599</f>
        <v>0</v>
      </c>
      <c r="AJ600" s="368">
        <f t="shared" ref="AJ600" si="1875">AJ599</f>
        <v>0</v>
      </c>
      <c r="AK600" s="368">
        <f t="shared" ref="AK600" si="1876">AK599</f>
        <v>0</v>
      </c>
      <c r="AL600" s="368">
        <f t="shared" ref="AL600" si="1877">AL599</f>
        <v>0</v>
      </c>
      <c r="AM600" s="271"/>
    </row>
    <row r="601" spans="1:40" hidden="1" outlineLevel="1">
      <c r="A601" s="469"/>
      <c r="B601" s="279"/>
      <c r="C601" s="270"/>
      <c r="D601" s="256"/>
      <c r="E601" s="256"/>
      <c r="F601" s="256"/>
      <c r="G601" s="256"/>
      <c r="H601" s="256"/>
      <c r="I601" s="256"/>
      <c r="J601" s="256"/>
      <c r="K601" s="256"/>
      <c r="L601" s="256"/>
      <c r="M601" s="256"/>
      <c r="N601" s="256"/>
      <c r="O601" s="256"/>
      <c r="P601" s="256"/>
      <c r="Q601" s="256"/>
      <c r="R601" s="256"/>
      <c r="S601" s="256"/>
      <c r="T601" s="256"/>
      <c r="U601" s="256"/>
      <c r="V601" s="256"/>
      <c r="W601" s="256"/>
      <c r="X601" s="256"/>
      <c r="Y601" s="369"/>
      <c r="Z601" s="369"/>
      <c r="AA601" s="369"/>
      <c r="AB601" s="369"/>
      <c r="AC601" s="369"/>
      <c r="AD601" s="369"/>
      <c r="AE601" s="369"/>
      <c r="AF601" s="369"/>
      <c r="AG601" s="369"/>
      <c r="AH601" s="369"/>
      <c r="AI601" s="369"/>
      <c r="AJ601" s="369"/>
      <c r="AK601" s="369"/>
      <c r="AL601" s="369"/>
      <c r="AM601" s="271"/>
    </row>
    <row r="602" spans="1:40" ht="15.75" hidden="1" outlineLevel="1">
      <c r="A602" s="469"/>
      <c r="B602" s="253" t="s">
        <v>107</v>
      </c>
      <c r="C602" s="254"/>
      <c r="D602" s="255"/>
      <c r="E602" s="255"/>
      <c r="F602" s="255"/>
      <c r="G602" s="255"/>
      <c r="H602" s="255"/>
      <c r="I602" s="255"/>
      <c r="J602" s="255"/>
      <c r="K602" s="255"/>
      <c r="L602" s="255"/>
      <c r="M602" s="255"/>
      <c r="N602" s="255"/>
      <c r="O602" s="255"/>
      <c r="P602" s="254"/>
      <c r="Q602" s="254"/>
      <c r="R602" s="254"/>
      <c r="S602" s="254"/>
      <c r="T602" s="254"/>
      <c r="U602" s="254"/>
      <c r="V602" s="254"/>
      <c r="W602" s="254"/>
      <c r="X602" s="254"/>
      <c r="Y602" s="371"/>
      <c r="Z602" s="371"/>
      <c r="AA602" s="371"/>
      <c r="AB602" s="371"/>
      <c r="AC602" s="371"/>
      <c r="AD602" s="371"/>
      <c r="AE602" s="371"/>
      <c r="AF602" s="371"/>
      <c r="AG602" s="371"/>
      <c r="AH602" s="371"/>
      <c r="AI602" s="371"/>
      <c r="AJ602" s="371"/>
      <c r="AK602" s="371"/>
      <c r="AL602" s="371"/>
      <c r="AM602" s="257"/>
    </row>
    <row r="603" spans="1:40" hidden="1" outlineLevel="1">
      <c r="A603" s="469">
        <v>14</v>
      </c>
      <c r="B603" s="279" t="s">
        <v>108</v>
      </c>
      <c r="C603" s="256" t="s">
        <v>25</v>
      </c>
      <c r="D603" s="260"/>
      <c r="E603" s="260"/>
      <c r="F603" s="260"/>
      <c r="G603" s="260"/>
      <c r="H603" s="260"/>
      <c r="I603" s="260"/>
      <c r="J603" s="260"/>
      <c r="K603" s="260"/>
      <c r="L603" s="260"/>
      <c r="M603" s="260"/>
      <c r="N603" s="260">
        <v>12</v>
      </c>
      <c r="O603" s="260"/>
      <c r="P603" s="260"/>
      <c r="Q603" s="260"/>
      <c r="R603" s="260"/>
      <c r="S603" s="260"/>
      <c r="T603" s="260"/>
      <c r="U603" s="260"/>
      <c r="V603" s="260"/>
      <c r="W603" s="260"/>
      <c r="X603" s="260"/>
      <c r="Y603" s="367"/>
      <c r="Z603" s="367"/>
      <c r="AA603" s="367"/>
      <c r="AB603" s="367"/>
      <c r="AC603" s="367"/>
      <c r="AD603" s="367"/>
      <c r="AE603" s="367"/>
      <c r="AF603" s="367"/>
      <c r="AG603" s="367"/>
      <c r="AH603" s="367"/>
      <c r="AI603" s="367"/>
      <c r="AJ603" s="367"/>
      <c r="AK603" s="367"/>
      <c r="AL603" s="367"/>
      <c r="AM603" s="261">
        <f>SUM(Y603:AL603)</f>
        <v>0</v>
      </c>
    </row>
    <row r="604" spans="1:40" hidden="1" outlineLevel="1">
      <c r="A604" s="469"/>
      <c r="B604" s="259" t="s">
        <v>309</v>
      </c>
      <c r="C604" s="256" t="s">
        <v>163</v>
      </c>
      <c r="D604" s="260"/>
      <c r="E604" s="260"/>
      <c r="F604" s="260"/>
      <c r="G604" s="260"/>
      <c r="H604" s="260"/>
      <c r="I604" s="260"/>
      <c r="J604" s="260"/>
      <c r="K604" s="260"/>
      <c r="L604" s="260"/>
      <c r="M604" s="260"/>
      <c r="N604" s="260">
        <f>N603</f>
        <v>12</v>
      </c>
      <c r="O604" s="260"/>
      <c r="P604" s="260"/>
      <c r="Q604" s="260"/>
      <c r="R604" s="260"/>
      <c r="S604" s="260"/>
      <c r="T604" s="260"/>
      <c r="U604" s="260"/>
      <c r="V604" s="260"/>
      <c r="W604" s="260"/>
      <c r="X604" s="260"/>
      <c r="Y604" s="368">
        <f>Y603</f>
        <v>0</v>
      </c>
      <c r="Z604" s="368">
        <f t="shared" ref="Z604" si="1878">Z603</f>
        <v>0</v>
      </c>
      <c r="AA604" s="368">
        <f t="shared" ref="AA604" si="1879">AA603</f>
        <v>0</v>
      </c>
      <c r="AB604" s="368">
        <f t="shared" ref="AB604" si="1880">AB603</f>
        <v>0</v>
      </c>
      <c r="AC604" s="368">
        <f t="shared" ref="AC604" si="1881">AC603</f>
        <v>0</v>
      </c>
      <c r="AD604" s="368">
        <f t="shared" ref="AD604" si="1882">AD603</f>
        <v>0</v>
      </c>
      <c r="AE604" s="368">
        <f t="shared" ref="AE604" si="1883">AE603</f>
        <v>0</v>
      </c>
      <c r="AF604" s="368">
        <f t="shared" ref="AF604" si="1884">AF603</f>
        <v>0</v>
      </c>
      <c r="AG604" s="368">
        <f t="shared" ref="AG604" si="1885">AG603</f>
        <v>0</v>
      </c>
      <c r="AH604" s="368">
        <f t="shared" ref="AH604" si="1886">AH603</f>
        <v>0</v>
      </c>
      <c r="AI604" s="368">
        <f t="shared" ref="AI604" si="1887">AI603</f>
        <v>0</v>
      </c>
      <c r="AJ604" s="368">
        <f t="shared" ref="AJ604" si="1888">AJ603</f>
        <v>0</v>
      </c>
      <c r="AK604" s="368">
        <f t="shared" ref="AK604" si="1889">AK603</f>
        <v>0</v>
      </c>
      <c r="AL604" s="368">
        <f t="shared" ref="AL604" si="1890">AL603</f>
        <v>0</v>
      </c>
      <c r="AM604" s="462"/>
      <c r="AN604" s="552"/>
    </row>
    <row r="605" spans="1:40" hidden="1" outlineLevel="1">
      <c r="A605" s="469"/>
      <c r="B605" s="279"/>
      <c r="C605" s="270"/>
      <c r="D605" s="256"/>
      <c r="E605" s="256"/>
      <c r="F605" s="256"/>
      <c r="G605" s="256"/>
      <c r="H605" s="256"/>
      <c r="I605" s="256"/>
      <c r="J605" s="256"/>
      <c r="K605" s="256"/>
      <c r="L605" s="256"/>
      <c r="M605" s="256"/>
      <c r="N605" s="419"/>
      <c r="O605" s="256"/>
      <c r="P605" s="256"/>
      <c r="Q605" s="256"/>
      <c r="R605" s="256"/>
      <c r="S605" s="256"/>
      <c r="T605" s="256"/>
      <c r="U605" s="256"/>
      <c r="V605" s="256"/>
      <c r="W605" s="256"/>
      <c r="X605" s="256"/>
      <c r="Y605" s="369"/>
      <c r="Z605" s="369"/>
      <c r="AA605" s="369"/>
      <c r="AB605" s="369"/>
      <c r="AC605" s="369"/>
      <c r="AD605" s="369"/>
      <c r="AE605" s="369"/>
      <c r="AF605" s="369"/>
      <c r="AG605" s="369"/>
      <c r="AH605" s="369"/>
      <c r="AI605" s="369"/>
      <c r="AJ605" s="369"/>
      <c r="AK605" s="369"/>
      <c r="AL605" s="369"/>
      <c r="AM605" s="266"/>
      <c r="AN605" s="552"/>
    </row>
    <row r="606" spans="1:40" s="248" customFormat="1" ht="15.75" hidden="1" outlineLevel="1">
      <c r="A606" s="469"/>
      <c r="B606" s="253" t="s">
        <v>488</v>
      </c>
      <c r="C606" s="256"/>
      <c r="D606" s="256"/>
      <c r="E606" s="256"/>
      <c r="F606" s="256"/>
      <c r="G606" s="256"/>
      <c r="H606" s="256"/>
      <c r="I606" s="256"/>
      <c r="J606" s="256"/>
      <c r="K606" s="256"/>
      <c r="L606" s="256"/>
      <c r="M606" s="256"/>
      <c r="N606" s="256"/>
      <c r="O606" s="256"/>
      <c r="P606" s="256"/>
      <c r="Q606" s="256"/>
      <c r="R606" s="256"/>
      <c r="S606" s="256"/>
      <c r="T606" s="256"/>
      <c r="U606" s="256"/>
      <c r="V606" s="256"/>
      <c r="W606" s="256"/>
      <c r="X606" s="256"/>
      <c r="Y606" s="369"/>
      <c r="Z606" s="369"/>
      <c r="AA606" s="369"/>
      <c r="AB606" s="369"/>
      <c r="AC606" s="369"/>
      <c r="AD606" s="369"/>
      <c r="AE606" s="373"/>
      <c r="AF606" s="373"/>
      <c r="AG606" s="373"/>
      <c r="AH606" s="373"/>
      <c r="AI606" s="373"/>
      <c r="AJ606" s="373"/>
      <c r="AK606" s="373"/>
      <c r="AL606" s="373"/>
      <c r="AM606" s="463"/>
      <c r="AN606" s="553"/>
    </row>
    <row r="607" spans="1:40" hidden="1" outlineLevel="1">
      <c r="A607" s="469">
        <v>15</v>
      </c>
      <c r="B607" s="259" t="s">
        <v>493</v>
      </c>
      <c r="C607" s="256" t="s">
        <v>25</v>
      </c>
      <c r="D607" s="260"/>
      <c r="E607" s="260"/>
      <c r="F607" s="260"/>
      <c r="G607" s="260"/>
      <c r="H607" s="260"/>
      <c r="I607" s="260"/>
      <c r="J607" s="260"/>
      <c r="K607" s="260"/>
      <c r="L607" s="260"/>
      <c r="M607" s="260"/>
      <c r="N607" s="260">
        <v>0</v>
      </c>
      <c r="O607" s="260"/>
      <c r="P607" s="260"/>
      <c r="Q607" s="260"/>
      <c r="R607" s="260"/>
      <c r="S607" s="260"/>
      <c r="T607" s="260"/>
      <c r="U607" s="260"/>
      <c r="V607" s="260"/>
      <c r="W607" s="260"/>
      <c r="X607" s="260"/>
      <c r="Y607" s="367"/>
      <c r="Z607" s="367"/>
      <c r="AA607" s="367"/>
      <c r="AB607" s="367"/>
      <c r="AC607" s="367"/>
      <c r="AD607" s="367"/>
      <c r="AE607" s="367"/>
      <c r="AF607" s="367"/>
      <c r="AG607" s="367"/>
      <c r="AH607" s="367"/>
      <c r="AI607" s="367"/>
      <c r="AJ607" s="367"/>
      <c r="AK607" s="367"/>
      <c r="AL607" s="367"/>
      <c r="AM607" s="261">
        <f>SUM(Y607:AL607)</f>
        <v>0</v>
      </c>
    </row>
    <row r="608" spans="1:40" hidden="1" outlineLevel="1">
      <c r="A608" s="469"/>
      <c r="B608" s="259" t="s">
        <v>309</v>
      </c>
      <c r="C608" s="256" t="s">
        <v>163</v>
      </c>
      <c r="D608" s="260"/>
      <c r="E608" s="260"/>
      <c r="F608" s="260"/>
      <c r="G608" s="260"/>
      <c r="H608" s="260"/>
      <c r="I608" s="260"/>
      <c r="J608" s="260"/>
      <c r="K608" s="260"/>
      <c r="L608" s="260"/>
      <c r="M608" s="260"/>
      <c r="N608" s="260">
        <f>N607</f>
        <v>0</v>
      </c>
      <c r="O608" s="260"/>
      <c r="P608" s="260"/>
      <c r="Q608" s="260"/>
      <c r="R608" s="260"/>
      <c r="S608" s="260"/>
      <c r="T608" s="260"/>
      <c r="U608" s="260"/>
      <c r="V608" s="260"/>
      <c r="W608" s="260"/>
      <c r="X608" s="260"/>
      <c r="Y608" s="368">
        <f>Y607</f>
        <v>0</v>
      </c>
      <c r="Z608" s="368">
        <f t="shared" ref="Z608:AL608" si="1891">Z607</f>
        <v>0</v>
      </c>
      <c r="AA608" s="368">
        <f t="shared" si="1891"/>
        <v>0</v>
      </c>
      <c r="AB608" s="368">
        <f t="shared" si="1891"/>
        <v>0</v>
      </c>
      <c r="AC608" s="368">
        <f t="shared" si="1891"/>
        <v>0</v>
      </c>
      <c r="AD608" s="368">
        <f t="shared" si="1891"/>
        <v>0</v>
      </c>
      <c r="AE608" s="368">
        <f t="shared" si="1891"/>
        <v>0</v>
      </c>
      <c r="AF608" s="368">
        <f t="shared" si="1891"/>
        <v>0</v>
      </c>
      <c r="AG608" s="368">
        <f t="shared" si="1891"/>
        <v>0</v>
      </c>
      <c r="AH608" s="368">
        <f t="shared" si="1891"/>
        <v>0</v>
      </c>
      <c r="AI608" s="368">
        <f t="shared" si="1891"/>
        <v>0</v>
      </c>
      <c r="AJ608" s="368">
        <f t="shared" si="1891"/>
        <v>0</v>
      </c>
      <c r="AK608" s="368">
        <f t="shared" si="1891"/>
        <v>0</v>
      </c>
      <c r="AL608" s="368">
        <f t="shared" si="1891"/>
        <v>0</v>
      </c>
      <c r="AM608" s="262"/>
    </row>
    <row r="609" spans="1:39" hidden="1" outlineLevel="1">
      <c r="A609" s="469"/>
      <c r="B609" s="279"/>
      <c r="C609" s="270"/>
      <c r="D609" s="256"/>
      <c r="E609" s="256"/>
      <c r="F609" s="256"/>
      <c r="G609" s="256"/>
      <c r="H609" s="256"/>
      <c r="I609" s="256"/>
      <c r="J609" s="256"/>
      <c r="K609" s="256"/>
      <c r="L609" s="256"/>
      <c r="M609" s="256"/>
      <c r="N609" s="256"/>
      <c r="O609" s="256"/>
      <c r="P609" s="256"/>
      <c r="Q609" s="256"/>
      <c r="R609" s="256"/>
      <c r="S609" s="256"/>
      <c r="T609" s="256"/>
      <c r="U609" s="256"/>
      <c r="V609" s="256"/>
      <c r="W609" s="256"/>
      <c r="X609" s="256"/>
      <c r="Y609" s="369"/>
      <c r="Z609" s="369"/>
      <c r="AA609" s="369"/>
      <c r="AB609" s="369"/>
      <c r="AC609" s="369"/>
      <c r="AD609" s="369"/>
      <c r="AE609" s="369"/>
      <c r="AF609" s="369"/>
      <c r="AG609" s="369"/>
      <c r="AH609" s="369"/>
      <c r="AI609" s="369"/>
      <c r="AJ609" s="369"/>
      <c r="AK609" s="369"/>
      <c r="AL609" s="369"/>
      <c r="AM609" s="271"/>
    </row>
    <row r="610" spans="1:39" s="248" customFormat="1" hidden="1" outlineLevel="1">
      <c r="A610" s="469">
        <v>16</v>
      </c>
      <c r="B610" s="288" t="s">
        <v>489</v>
      </c>
      <c r="C610" s="256" t="s">
        <v>25</v>
      </c>
      <c r="D610" s="260"/>
      <c r="E610" s="260"/>
      <c r="F610" s="260"/>
      <c r="G610" s="260"/>
      <c r="H610" s="260"/>
      <c r="I610" s="260"/>
      <c r="J610" s="260"/>
      <c r="K610" s="260"/>
      <c r="L610" s="260"/>
      <c r="M610" s="260"/>
      <c r="N610" s="260">
        <v>0</v>
      </c>
      <c r="O610" s="260"/>
      <c r="P610" s="260"/>
      <c r="Q610" s="260"/>
      <c r="R610" s="260"/>
      <c r="S610" s="260"/>
      <c r="T610" s="260"/>
      <c r="U610" s="260"/>
      <c r="V610" s="260"/>
      <c r="W610" s="260"/>
      <c r="X610" s="260"/>
      <c r="Y610" s="367"/>
      <c r="Z610" s="367"/>
      <c r="AA610" s="367"/>
      <c r="AB610" s="367"/>
      <c r="AC610" s="367"/>
      <c r="AD610" s="367"/>
      <c r="AE610" s="367"/>
      <c r="AF610" s="367"/>
      <c r="AG610" s="367"/>
      <c r="AH610" s="367"/>
      <c r="AI610" s="367"/>
      <c r="AJ610" s="367"/>
      <c r="AK610" s="367"/>
      <c r="AL610" s="367"/>
      <c r="AM610" s="261">
        <f>SUM(Y610:AL610)</f>
        <v>0</v>
      </c>
    </row>
    <row r="611" spans="1:39" s="248" customFormat="1" hidden="1" outlineLevel="1">
      <c r="A611" s="469"/>
      <c r="B611" s="259" t="s">
        <v>309</v>
      </c>
      <c r="C611" s="256" t="s">
        <v>163</v>
      </c>
      <c r="D611" s="260"/>
      <c r="E611" s="260"/>
      <c r="F611" s="260"/>
      <c r="G611" s="260"/>
      <c r="H611" s="260"/>
      <c r="I611" s="260"/>
      <c r="J611" s="260"/>
      <c r="K611" s="260"/>
      <c r="L611" s="260"/>
      <c r="M611" s="260"/>
      <c r="N611" s="260">
        <f>N610</f>
        <v>0</v>
      </c>
      <c r="O611" s="260"/>
      <c r="P611" s="260"/>
      <c r="Q611" s="260"/>
      <c r="R611" s="260"/>
      <c r="S611" s="260"/>
      <c r="T611" s="260"/>
      <c r="U611" s="260"/>
      <c r="V611" s="260"/>
      <c r="W611" s="260"/>
      <c r="X611" s="260"/>
      <c r="Y611" s="368">
        <f>Y610</f>
        <v>0</v>
      </c>
      <c r="Z611" s="368">
        <f t="shared" ref="Z611:AL611" si="1892">Z610</f>
        <v>0</v>
      </c>
      <c r="AA611" s="368">
        <f t="shared" si="1892"/>
        <v>0</v>
      </c>
      <c r="AB611" s="368">
        <f t="shared" si="1892"/>
        <v>0</v>
      </c>
      <c r="AC611" s="368">
        <f t="shared" si="1892"/>
        <v>0</v>
      </c>
      <c r="AD611" s="368">
        <f t="shared" si="1892"/>
        <v>0</v>
      </c>
      <c r="AE611" s="368">
        <f t="shared" si="1892"/>
        <v>0</v>
      </c>
      <c r="AF611" s="368">
        <f t="shared" si="1892"/>
        <v>0</v>
      </c>
      <c r="AG611" s="368">
        <f t="shared" si="1892"/>
        <v>0</v>
      </c>
      <c r="AH611" s="368">
        <f t="shared" si="1892"/>
        <v>0</v>
      </c>
      <c r="AI611" s="368">
        <f t="shared" si="1892"/>
        <v>0</v>
      </c>
      <c r="AJ611" s="368">
        <f t="shared" si="1892"/>
        <v>0</v>
      </c>
      <c r="AK611" s="368">
        <f t="shared" si="1892"/>
        <v>0</v>
      </c>
      <c r="AL611" s="368">
        <f t="shared" si="1892"/>
        <v>0</v>
      </c>
      <c r="AM611" s="262"/>
    </row>
    <row r="612" spans="1:39" s="248" customFormat="1" hidden="1" outlineLevel="1">
      <c r="A612" s="469"/>
      <c r="B612" s="288"/>
      <c r="C612" s="256"/>
      <c r="D612" s="256"/>
      <c r="E612" s="256"/>
      <c r="F612" s="256"/>
      <c r="G612" s="256"/>
      <c r="H612" s="256"/>
      <c r="I612" s="256"/>
      <c r="J612" s="256"/>
      <c r="K612" s="256"/>
      <c r="L612" s="256"/>
      <c r="M612" s="256"/>
      <c r="N612" s="256"/>
      <c r="O612" s="256"/>
      <c r="P612" s="256"/>
      <c r="Q612" s="256"/>
      <c r="R612" s="256"/>
      <c r="S612" s="256"/>
      <c r="T612" s="256"/>
      <c r="U612" s="256"/>
      <c r="V612" s="256"/>
      <c r="W612" s="256"/>
      <c r="X612" s="256"/>
      <c r="Y612" s="369"/>
      <c r="Z612" s="369"/>
      <c r="AA612" s="369"/>
      <c r="AB612" s="369"/>
      <c r="AC612" s="369"/>
      <c r="AD612" s="369"/>
      <c r="AE612" s="373"/>
      <c r="AF612" s="373"/>
      <c r="AG612" s="373"/>
      <c r="AH612" s="373"/>
      <c r="AI612" s="373"/>
      <c r="AJ612" s="373"/>
      <c r="AK612" s="373"/>
      <c r="AL612" s="373"/>
      <c r="AM612" s="277"/>
    </row>
    <row r="613" spans="1:39" ht="15.75" hidden="1" outlineLevel="1">
      <c r="A613" s="469"/>
      <c r="B613" s="465" t="s">
        <v>494</v>
      </c>
      <c r="C613" s="284"/>
      <c r="D613" s="255"/>
      <c r="E613" s="254"/>
      <c r="F613" s="254"/>
      <c r="G613" s="254"/>
      <c r="H613" s="254"/>
      <c r="I613" s="254"/>
      <c r="J613" s="254"/>
      <c r="K613" s="254"/>
      <c r="L613" s="254"/>
      <c r="M613" s="254"/>
      <c r="N613" s="255"/>
      <c r="O613" s="254"/>
      <c r="P613" s="254"/>
      <c r="Q613" s="254"/>
      <c r="R613" s="254"/>
      <c r="S613" s="254"/>
      <c r="T613" s="254"/>
      <c r="U613" s="254"/>
      <c r="V613" s="254"/>
      <c r="W613" s="254"/>
      <c r="X613" s="254"/>
      <c r="Y613" s="371"/>
      <c r="Z613" s="371"/>
      <c r="AA613" s="371"/>
      <c r="AB613" s="371"/>
      <c r="AC613" s="371"/>
      <c r="AD613" s="371"/>
      <c r="AE613" s="371"/>
      <c r="AF613" s="371"/>
      <c r="AG613" s="371"/>
      <c r="AH613" s="371"/>
      <c r="AI613" s="371"/>
      <c r="AJ613" s="371"/>
      <c r="AK613" s="371"/>
      <c r="AL613" s="371"/>
      <c r="AM613" s="257"/>
    </row>
    <row r="614" spans="1:39" hidden="1" outlineLevel="1">
      <c r="A614" s="469">
        <v>17</v>
      </c>
      <c r="B614" s="385" t="s">
        <v>112</v>
      </c>
      <c r="C614" s="256" t="s">
        <v>25</v>
      </c>
      <c r="D614" s="260"/>
      <c r="E614" s="260"/>
      <c r="F614" s="260"/>
      <c r="G614" s="260"/>
      <c r="H614" s="260"/>
      <c r="I614" s="260"/>
      <c r="J614" s="260"/>
      <c r="K614" s="260"/>
      <c r="L614" s="260"/>
      <c r="M614" s="260"/>
      <c r="N614" s="260">
        <v>12</v>
      </c>
      <c r="O614" s="260"/>
      <c r="P614" s="260"/>
      <c r="Q614" s="260"/>
      <c r="R614" s="260"/>
      <c r="S614" s="260"/>
      <c r="T614" s="260"/>
      <c r="U614" s="260"/>
      <c r="V614" s="260"/>
      <c r="W614" s="260"/>
      <c r="X614" s="260"/>
      <c r="Y614" s="383"/>
      <c r="Z614" s="367"/>
      <c r="AA614" s="367"/>
      <c r="AB614" s="367"/>
      <c r="AC614" s="367"/>
      <c r="AD614" s="367"/>
      <c r="AE614" s="367"/>
      <c r="AF614" s="372"/>
      <c r="AG614" s="372"/>
      <c r="AH614" s="372"/>
      <c r="AI614" s="372"/>
      <c r="AJ614" s="372"/>
      <c r="AK614" s="372"/>
      <c r="AL614" s="372"/>
      <c r="AM614" s="261">
        <f>SUM(Y614:AL614)</f>
        <v>0</v>
      </c>
    </row>
    <row r="615" spans="1:39" hidden="1" outlineLevel="1">
      <c r="A615" s="469"/>
      <c r="B615" s="259" t="s">
        <v>309</v>
      </c>
      <c r="C615" s="256" t="s">
        <v>163</v>
      </c>
      <c r="D615" s="260"/>
      <c r="E615" s="260"/>
      <c r="F615" s="260"/>
      <c r="G615" s="260"/>
      <c r="H615" s="260"/>
      <c r="I615" s="260"/>
      <c r="J615" s="260"/>
      <c r="K615" s="260"/>
      <c r="L615" s="260"/>
      <c r="M615" s="260"/>
      <c r="N615" s="260">
        <f>N614</f>
        <v>12</v>
      </c>
      <c r="O615" s="260"/>
      <c r="P615" s="260"/>
      <c r="Q615" s="260"/>
      <c r="R615" s="260"/>
      <c r="S615" s="260"/>
      <c r="T615" s="260"/>
      <c r="U615" s="260"/>
      <c r="V615" s="260"/>
      <c r="W615" s="260"/>
      <c r="X615" s="260"/>
      <c r="Y615" s="368">
        <f>Y614</f>
        <v>0</v>
      </c>
      <c r="Z615" s="368">
        <f t="shared" ref="Z615:AL615" si="1893">Z614</f>
        <v>0</v>
      </c>
      <c r="AA615" s="368">
        <f t="shared" si="1893"/>
        <v>0</v>
      </c>
      <c r="AB615" s="368">
        <f t="shared" si="1893"/>
        <v>0</v>
      </c>
      <c r="AC615" s="368">
        <f t="shared" si="1893"/>
        <v>0</v>
      </c>
      <c r="AD615" s="368">
        <f t="shared" si="1893"/>
        <v>0</v>
      </c>
      <c r="AE615" s="368">
        <f t="shared" si="1893"/>
        <v>0</v>
      </c>
      <c r="AF615" s="368">
        <f t="shared" si="1893"/>
        <v>0</v>
      </c>
      <c r="AG615" s="368">
        <f t="shared" si="1893"/>
        <v>0</v>
      </c>
      <c r="AH615" s="368">
        <f t="shared" si="1893"/>
        <v>0</v>
      </c>
      <c r="AI615" s="368">
        <f t="shared" si="1893"/>
        <v>0</v>
      </c>
      <c r="AJ615" s="368">
        <f t="shared" si="1893"/>
        <v>0</v>
      </c>
      <c r="AK615" s="368">
        <f t="shared" si="1893"/>
        <v>0</v>
      </c>
      <c r="AL615" s="368">
        <f t="shared" si="1893"/>
        <v>0</v>
      </c>
      <c r="AM615" s="271"/>
    </row>
    <row r="616" spans="1:39" hidden="1" outlineLevel="1">
      <c r="A616" s="469"/>
      <c r="B616" s="259"/>
      <c r="C616" s="256"/>
      <c r="D616" s="256"/>
      <c r="E616" s="256"/>
      <c r="F616" s="256"/>
      <c r="G616" s="256"/>
      <c r="H616" s="256"/>
      <c r="I616" s="256"/>
      <c r="J616" s="256"/>
      <c r="K616" s="256"/>
      <c r="L616" s="256"/>
      <c r="M616" s="256"/>
      <c r="N616" s="256"/>
      <c r="O616" s="256"/>
      <c r="P616" s="256"/>
      <c r="Q616" s="256"/>
      <c r="R616" s="256"/>
      <c r="S616" s="256"/>
      <c r="T616" s="256"/>
      <c r="U616" s="256"/>
      <c r="V616" s="256"/>
      <c r="W616" s="256"/>
      <c r="X616" s="256"/>
      <c r="Y616" s="379"/>
      <c r="Z616" s="382"/>
      <c r="AA616" s="382"/>
      <c r="AB616" s="382"/>
      <c r="AC616" s="382"/>
      <c r="AD616" s="382"/>
      <c r="AE616" s="382"/>
      <c r="AF616" s="382"/>
      <c r="AG616" s="382"/>
      <c r="AH616" s="382"/>
      <c r="AI616" s="382"/>
      <c r="AJ616" s="382"/>
      <c r="AK616" s="382"/>
      <c r="AL616" s="382"/>
      <c r="AM616" s="271"/>
    </row>
    <row r="617" spans="1:39" hidden="1" outlineLevel="1">
      <c r="A617" s="469">
        <v>18</v>
      </c>
      <c r="B617" s="385" t="s">
        <v>109</v>
      </c>
      <c r="C617" s="256" t="s">
        <v>25</v>
      </c>
      <c r="D617" s="260"/>
      <c r="E617" s="260"/>
      <c r="F617" s="260"/>
      <c r="G617" s="260"/>
      <c r="H617" s="260"/>
      <c r="I617" s="260"/>
      <c r="J617" s="260"/>
      <c r="K617" s="260"/>
      <c r="L617" s="260"/>
      <c r="M617" s="260"/>
      <c r="N617" s="260">
        <v>12</v>
      </c>
      <c r="O617" s="260"/>
      <c r="P617" s="260"/>
      <c r="Q617" s="260"/>
      <c r="R617" s="260"/>
      <c r="S617" s="260"/>
      <c r="T617" s="260"/>
      <c r="U617" s="260"/>
      <c r="V617" s="260"/>
      <c r="W617" s="260"/>
      <c r="X617" s="260"/>
      <c r="Y617" s="383"/>
      <c r="Z617" s="367"/>
      <c r="AA617" s="367"/>
      <c r="AB617" s="367"/>
      <c r="AC617" s="367"/>
      <c r="AD617" s="367"/>
      <c r="AE617" s="367"/>
      <c r="AF617" s="372"/>
      <c r="AG617" s="372"/>
      <c r="AH617" s="372"/>
      <c r="AI617" s="372"/>
      <c r="AJ617" s="372"/>
      <c r="AK617" s="372"/>
      <c r="AL617" s="372"/>
      <c r="AM617" s="261">
        <f>SUM(Y617:AL617)</f>
        <v>0</v>
      </c>
    </row>
    <row r="618" spans="1:39" hidden="1" outlineLevel="1">
      <c r="A618" s="469"/>
      <c r="B618" s="259" t="s">
        <v>309</v>
      </c>
      <c r="C618" s="256" t="s">
        <v>163</v>
      </c>
      <c r="D618" s="260"/>
      <c r="E618" s="260"/>
      <c r="F618" s="260"/>
      <c r="G618" s="260"/>
      <c r="H618" s="260"/>
      <c r="I618" s="260"/>
      <c r="J618" s="260"/>
      <c r="K618" s="260"/>
      <c r="L618" s="260"/>
      <c r="M618" s="260"/>
      <c r="N618" s="260">
        <f>N617</f>
        <v>12</v>
      </c>
      <c r="O618" s="260"/>
      <c r="P618" s="260"/>
      <c r="Q618" s="260"/>
      <c r="R618" s="260"/>
      <c r="S618" s="260"/>
      <c r="T618" s="260"/>
      <c r="U618" s="260"/>
      <c r="V618" s="260"/>
      <c r="W618" s="260"/>
      <c r="X618" s="260"/>
      <c r="Y618" s="368">
        <f>Y617</f>
        <v>0</v>
      </c>
      <c r="Z618" s="368">
        <f t="shared" ref="Z618:AL618" si="1894">Z617</f>
        <v>0</v>
      </c>
      <c r="AA618" s="368">
        <f t="shared" si="1894"/>
        <v>0</v>
      </c>
      <c r="AB618" s="368">
        <f t="shared" si="1894"/>
        <v>0</v>
      </c>
      <c r="AC618" s="368">
        <f t="shared" si="1894"/>
        <v>0</v>
      </c>
      <c r="AD618" s="368">
        <f t="shared" si="1894"/>
        <v>0</v>
      </c>
      <c r="AE618" s="368">
        <f t="shared" si="1894"/>
        <v>0</v>
      </c>
      <c r="AF618" s="368">
        <f t="shared" si="1894"/>
        <v>0</v>
      </c>
      <c r="AG618" s="368">
        <f t="shared" si="1894"/>
        <v>0</v>
      </c>
      <c r="AH618" s="368">
        <f t="shared" si="1894"/>
        <v>0</v>
      </c>
      <c r="AI618" s="368">
        <f t="shared" si="1894"/>
        <v>0</v>
      </c>
      <c r="AJ618" s="368">
        <f t="shared" si="1894"/>
        <v>0</v>
      </c>
      <c r="AK618" s="368">
        <f t="shared" si="1894"/>
        <v>0</v>
      </c>
      <c r="AL618" s="368">
        <f t="shared" si="1894"/>
        <v>0</v>
      </c>
      <c r="AM618" s="271"/>
    </row>
    <row r="619" spans="1:39" hidden="1" outlineLevel="1">
      <c r="A619" s="469"/>
      <c r="B619" s="286"/>
      <c r="C619" s="256"/>
      <c r="D619" s="256"/>
      <c r="E619" s="256"/>
      <c r="F619" s="256"/>
      <c r="G619" s="256"/>
      <c r="H619" s="256"/>
      <c r="I619" s="256"/>
      <c r="J619" s="256"/>
      <c r="K619" s="256"/>
      <c r="L619" s="256"/>
      <c r="M619" s="256"/>
      <c r="N619" s="256"/>
      <c r="O619" s="256"/>
      <c r="P619" s="256"/>
      <c r="Q619" s="256"/>
      <c r="R619" s="256"/>
      <c r="S619" s="256"/>
      <c r="T619" s="256"/>
      <c r="U619" s="256"/>
      <c r="V619" s="256"/>
      <c r="W619" s="256"/>
      <c r="X619" s="256"/>
      <c r="Y619" s="380"/>
      <c r="Z619" s="381"/>
      <c r="AA619" s="381"/>
      <c r="AB619" s="381"/>
      <c r="AC619" s="381"/>
      <c r="AD619" s="381"/>
      <c r="AE619" s="381"/>
      <c r="AF619" s="381"/>
      <c r="AG619" s="381"/>
      <c r="AH619" s="381"/>
      <c r="AI619" s="381"/>
      <c r="AJ619" s="381"/>
      <c r="AK619" s="381"/>
      <c r="AL619" s="381"/>
      <c r="AM619" s="262"/>
    </row>
    <row r="620" spans="1:39" hidden="1" outlineLevel="1">
      <c r="A620" s="469">
        <v>19</v>
      </c>
      <c r="B620" s="385" t="s">
        <v>111</v>
      </c>
      <c r="C620" s="256" t="s">
        <v>25</v>
      </c>
      <c r="D620" s="260"/>
      <c r="E620" s="260"/>
      <c r="F620" s="260"/>
      <c r="G620" s="260"/>
      <c r="H620" s="260"/>
      <c r="I620" s="260"/>
      <c r="J620" s="260"/>
      <c r="K620" s="260"/>
      <c r="L620" s="260"/>
      <c r="M620" s="260"/>
      <c r="N620" s="260">
        <v>12</v>
      </c>
      <c r="O620" s="260"/>
      <c r="P620" s="260"/>
      <c r="Q620" s="260"/>
      <c r="R620" s="260"/>
      <c r="S620" s="260"/>
      <c r="T620" s="260"/>
      <c r="U620" s="260"/>
      <c r="V620" s="260"/>
      <c r="W620" s="260"/>
      <c r="X620" s="260"/>
      <c r="Y620" s="383"/>
      <c r="Z620" s="367"/>
      <c r="AA620" s="367"/>
      <c r="AB620" s="367"/>
      <c r="AC620" s="367"/>
      <c r="AD620" s="367"/>
      <c r="AE620" s="367"/>
      <c r="AF620" s="372"/>
      <c r="AG620" s="372"/>
      <c r="AH620" s="372"/>
      <c r="AI620" s="372"/>
      <c r="AJ620" s="372"/>
      <c r="AK620" s="372"/>
      <c r="AL620" s="372"/>
      <c r="AM620" s="261">
        <f>SUM(Y620:AL620)</f>
        <v>0</v>
      </c>
    </row>
    <row r="621" spans="1:39" hidden="1" outlineLevel="1">
      <c r="A621" s="469"/>
      <c r="B621" s="259" t="s">
        <v>309</v>
      </c>
      <c r="C621" s="256" t="s">
        <v>163</v>
      </c>
      <c r="D621" s="260"/>
      <c r="E621" s="260"/>
      <c r="F621" s="260"/>
      <c r="G621" s="260"/>
      <c r="H621" s="260"/>
      <c r="I621" s="260"/>
      <c r="J621" s="260"/>
      <c r="K621" s="260"/>
      <c r="L621" s="260"/>
      <c r="M621" s="260"/>
      <c r="N621" s="260">
        <f>N620</f>
        <v>12</v>
      </c>
      <c r="O621" s="260"/>
      <c r="P621" s="260"/>
      <c r="Q621" s="260"/>
      <c r="R621" s="260"/>
      <c r="S621" s="260"/>
      <c r="T621" s="260"/>
      <c r="U621" s="260"/>
      <c r="V621" s="260"/>
      <c r="W621" s="260"/>
      <c r="X621" s="260"/>
      <c r="Y621" s="368">
        <f>Y620</f>
        <v>0</v>
      </c>
      <c r="Z621" s="368">
        <f t="shared" ref="Z621:AL621" si="1895">Z620</f>
        <v>0</v>
      </c>
      <c r="AA621" s="368">
        <f t="shared" si="1895"/>
        <v>0</v>
      </c>
      <c r="AB621" s="368">
        <f t="shared" si="1895"/>
        <v>0</v>
      </c>
      <c r="AC621" s="368">
        <f t="shared" si="1895"/>
        <v>0</v>
      </c>
      <c r="AD621" s="368">
        <f t="shared" si="1895"/>
        <v>0</v>
      </c>
      <c r="AE621" s="368">
        <f t="shared" si="1895"/>
        <v>0</v>
      </c>
      <c r="AF621" s="368">
        <f t="shared" si="1895"/>
        <v>0</v>
      </c>
      <c r="AG621" s="368">
        <f t="shared" si="1895"/>
        <v>0</v>
      </c>
      <c r="AH621" s="368">
        <f t="shared" si="1895"/>
        <v>0</v>
      </c>
      <c r="AI621" s="368">
        <f t="shared" si="1895"/>
        <v>0</v>
      </c>
      <c r="AJ621" s="368">
        <f t="shared" si="1895"/>
        <v>0</v>
      </c>
      <c r="AK621" s="368">
        <f t="shared" si="1895"/>
        <v>0</v>
      </c>
      <c r="AL621" s="368">
        <f t="shared" si="1895"/>
        <v>0</v>
      </c>
      <c r="AM621" s="262"/>
    </row>
    <row r="622" spans="1:39" hidden="1" outlineLevel="1">
      <c r="A622" s="469"/>
      <c r="B622" s="286"/>
      <c r="C622" s="256"/>
      <c r="D622" s="256"/>
      <c r="E622" s="256"/>
      <c r="F622" s="256"/>
      <c r="G622" s="256"/>
      <c r="H622" s="256"/>
      <c r="I622" s="256"/>
      <c r="J622" s="256"/>
      <c r="K622" s="256"/>
      <c r="L622" s="256"/>
      <c r="M622" s="256"/>
      <c r="N622" s="256"/>
      <c r="O622" s="256"/>
      <c r="P622" s="256"/>
      <c r="Q622" s="256"/>
      <c r="R622" s="256"/>
      <c r="S622" s="256"/>
      <c r="T622" s="256"/>
      <c r="U622" s="256"/>
      <c r="V622" s="256"/>
      <c r="W622" s="256"/>
      <c r="X622" s="256"/>
      <c r="Y622" s="369"/>
      <c r="Z622" s="369"/>
      <c r="AA622" s="369"/>
      <c r="AB622" s="369"/>
      <c r="AC622" s="369"/>
      <c r="AD622" s="369"/>
      <c r="AE622" s="369"/>
      <c r="AF622" s="369"/>
      <c r="AG622" s="369"/>
      <c r="AH622" s="369"/>
      <c r="AI622" s="369"/>
      <c r="AJ622" s="369"/>
      <c r="AK622" s="369"/>
      <c r="AL622" s="369"/>
      <c r="AM622" s="271"/>
    </row>
    <row r="623" spans="1:39" hidden="1" outlineLevel="1">
      <c r="A623" s="469">
        <v>20</v>
      </c>
      <c r="B623" s="385" t="s">
        <v>110</v>
      </c>
      <c r="C623" s="256" t="s">
        <v>25</v>
      </c>
      <c r="D623" s="260"/>
      <c r="E623" s="260"/>
      <c r="F623" s="260"/>
      <c r="G623" s="260"/>
      <c r="H623" s="260"/>
      <c r="I623" s="260"/>
      <c r="J623" s="260"/>
      <c r="K623" s="260"/>
      <c r="L623" s="260"/>
      <c r="M623" s="260"/>
      <c r="N623" s="260">
        <v>12</v>
      </c>
      <c r="O623" s="260"/>
      <c r="P623" s="260"/>
      <c r="Q623" s="260"/>
      <c r="R623" s="260"/>
      <c r="S623" s="260"/>
      <c r="T623" s="260"/>
      <c r="U623" s="260"/>
      <c r="V623" s="260"/>
      <c r="W623" s="260"/>
      <c r="X623" s="260"/>
      <c r="Y623" s="383"/>
      <c r="Z623" s="367"/>
      <c r="AA623" s="367"/>
      <c r="AB623" s="367"/>
      <c r="AC623" s="367"/>
      <c r="AD623" s="367"/>
      <c r="AE623" s="367"/>
      <c r="AF623" s="372"/>
      <c r="AG623" s="372"/>
      <c r="AH623" s="372"/>
      <c r="AI623" s="372"/>
      <c r="AJ623" s="372"/>
      <c r="AK623" s="372"/>
      <c r="AL623" s="372"/>
      <c r="AM623" s="261">
        <f>SUM(Y623:AL623)</f>
        <v>0</v>
      </c>
    </row>
    <row r="624" spans="1:39" hidden="1" outlineLevel="1">
      <c r="A624" s="469"/>
      <c r="B624" s="259" t="s">
        <v>309</v>
      </c>
      <c r="C624" s="256" t="s">
        <v>163</v>
      </c>
      <c r="D624" s="260"/>
      <c r="E624" s="260"/>
      <c r="F624" s="260"/>
      <c r="G624" s="260"/>
      <c r="H624" s="260"/>
      <c r="I624" s="260"/>
      <c r="J624" s="260"/>
      <c r="K624" s="260"/>
      <c r="L624" s="260"/>
      <c r="M624" s="260"/>
      <c r="N624" s="260">
        <f>N623</f>
        <v>12</v>
      </c>
      <c r="O624" s="260"/>
      <c r="P624" s="260"/>
      <c r="Q624" s="260"/>
      <c r="R624" s="260"/>
      <c r="S624" s="260"/>
      <c r="T624" s="260"/>
      <c r="U624" s="260"/>
      <c r="V624" s="260"/>
      <c r="W624" s="260"/>
      <c r="X624" s="260"/>
      <c r="Y624" s="368">
        <f>Y623</f>
        <v>0</v>
      </c>
      <c r="Z624" s="368">
        <f t="shared" ref="Z624:AL624" si="1896">Z623</f>
        <v>0</v>
      </c>
      <c r="AA624" s="368">
        <f t="shared" si="1896"/>
        <v>0</v>
      </c>
      <c r="AB624" s="368">
        <f t="shared" si="1896"/>
        <v>0</v>
      </c>
      <c r="AC624" s="368">
        <f t="shared" si="1896"/>
        <v>0</v>
      </c>
      <c r="AD624" s="368">
        <f t="shared" si="1896"/>
        <v>0</v>
      </c>
      <c r="AE624" s="368">
        <f t="shared" si="1896"/>
        <v>0</v>
      </c>
      <c r="AF624" s="368">
        <f t="shared" si="1896"/>
        <v>0</v>
      </c>
      <c r="AG624" s="368">
        <f t="shared" si="1896"/>
        <v>0</v>
      </c>
      <c r="AH624" s="368">
        <f t="shared" si="1896"/>
        <v>0</v>
      </c>
      <c r="AI624" s="368">
        <f t="shared" si="1896"/>
        <v>0</v>
      </c>
      <c r="AJ624" s="368">
        <f t="shared" si="1896"/>
        <v>0</v>
      </c>
      <c r="AK624" s="368">
        <f t="shared" si="1896"/>
        <v>0</v>
      </c>
      <c r="AL624" s="368">
        <f t="shared" si="1896"/>
        <v>0</v>
      </c>
      <c r="AM624" s="271"/>
    </row>
    <row r="625" spans="1:39" ht="15.75" hidden="1" outlineLevel="1">
      <c r="A625" s="469"/>
      <c r="B625" s="287"/>
      <c r="C625" s="265"/>
      <c r="D625" s="256"/>
      <c r="E625" s="256"/>
      <c r="F625" s="256"/>
      <c r="G625" s="256"/>
      <c r="H625" s="256"/>
      <c r="I625" s="256"/>
      <c r="J625" s="256"/>
      <c r="K625" s="256"/>
      <c r="L625" s="256"/>
      <c r="M625" s="256"/>
      <c r="N625" s="265"/>
      <c r="O625" s="256"/>
      <c r="P625" s="256"/>
      <c r="Q625" s="256"/>
      <c r="R625" s="256"/>
      <c r="S625" s="256"/>
      <c r="T625" s="256"/>
      <c r="U625" s="256"/>
      <c r="V625" s="256"/>
      <c r="W625" s="256"/>
      <c r="X625" s="256"/>
      <c r="Y625" s="369"/>
      <c r="Z625" s="369"/>
      <c r="AA625" s="369"/>
      <c r="AB625" s="369"/>
      <c r="AC625" s="369"/>
      <c r="AD625" s="369"/>
      <c r="AE625" s="369"/>
      <c r="AF625" s="369"/>
      <c r="AG625" s="369"/>
      <c r="AH625" s="369"/>
      <c r="AI625" s="369"/>
      <c r="AJ625" s="369"/>
      <c r="AK625" s="369"/>
      <c r="AL625" s="369"/>
      <c r="AM625" s="271"/>
    </row>
    <row r="626" spans="1:39" ht="15.75" hidden="1" outlineLevel="1">
      <c r="A626" s="469"/>
      <c r="B626" s="464" t="s">
        <v>501</v>
      </c>
      <c r="C626" s="256"/>
      <c r="D626" s="256"/>
      <c r="E626" s="256"/>
      <c r="F626" s="256"/>
      <c r="G626" s="256"/>
      <c r="H626" s="256"/>
      <c r="I626" s="256"/>
      <c r="J626" s="256"/>
      <c r="K626" s="256"/>
      <c r="L626" s="256"/>
      <c r="M626" s="256"/>
      <c r="N626" s="256"/>
      <c r="O626" s="256"/>
      <c r="P626" s="256"/>
      <c r="Q626" s="256"/>
      <c r="R626" s="256"/>
      <c r="S626" s="256"/>
      <c r="T626" s="256"/>
      <c r="U626" s="256"/>
      <c r="V626" s="256"/>
      <c r="W626" s="256"/>
      <c r="X626" s="256"/>
      <c r="Y626" s="379"/>
      <c r="Z626" s="382"/>
      <c r="AA626" s="382"/>
      <c r="AB626" s="382"/>
      <c r="AC626" s="382"/>
      <c r="AD626" s="382"/>
      <c r="AE626" s="382"/>
      <c r="AF626" s="382"/>
      <c r="AG626" s="382"/>
      <c r="AH626" s="382"/>
      <c r="AI626" s="382"/>
      <c r="AJ626" s="382"/>
      <c r="AK626" s="382"/>
      <c r="AL626" s="382"/>
      <c r="AM626" s="271"/>
    </row>
    <row r="627" spans="1:39" ht="15.75" hidden="1" outlineLevel="1">
      <c r="A627" s="469"/>
      <c r="B627" s="454" t="s">
        <v>497</v>
      </c>
      <c r="C627" s="256"/>
      <c r="D627" s="256"/>
      <c r="E627" s="256"/>
      <c r="F627" s="256"/>
      <c r="G627" s="256"/>
      <c r="H627" s="256"/>
      <c r="I627" s="256"/>
      <c r="J627" s="256"/>
      <c r="K627" s="256"/>
      <c r="L627" s="256"/>
      <c r="M627" s="256"/>
      <c r="N627" s="256"/>
      <c r="O627" s="256"/>
      <c r="P627" s="256"/>
      <c r="Q627" s="256"/>
      <c r="R627" s="256"/>
      <c r="S627" s="256"/>
      <c r="T627" s="256"/>
      <c r="U627" s="256"/>
      <c r="V627" s="256"/>
      <c r="W627" s="256"/>
      <c r="X627" s="256"/>
      <c r="Y627" s="379"/>
      <c r="Z627" s="382"/>
      <c r="AA627" s="382"/>
      <c r="AB627" s="382"/>
      <c r="AC627" s="382"/>
      <c r="AD627" s="382"/>
      <c r="AE627" s="382"/>
      <c r="AF627" s="382"/>
      <c r="AG627" s="382"/>
      <c r="AH627" s="382"/>
      <c r="AI627" s="382"/>
      <c r="AJ627" s="382"/>
      <c r="AK627" s="382"/>
      <c r="AL627" s="382"/>
      <c r="AM627" s="271"/>
    </row>
    <row r="628" spans="1:39" hidden="1" outlineLevel="1">
      <c r="A628" s="469">
        <v>21</v>
      </c>
      <c r="B628" s="385" t="s">
        <v>113</v>
      </c>
      <c r="C628" s="256" t="s">
        <v>25</v>
      </c>
      <c r="D628" s="260"/>
      <c r="E628" s="260"/>
      <c r="F628" s="260"/>
      <c r="G628" s="260"/>
      <c r="H628" s="260"/>
      <c r="I628" s="260"/>
      <c r="J628" s="260"/>
      <c r="K628" s="260"/>
      <c r="L628" s="260"/>
      <c r="M628" s="260"/>
      <c r="N628" s="256"/>
      <c r="O628" s="260"/>
      <c r="P628" s="260"/>
      <c r="Q628" s="260"/>
      <c r="R628" s="260"/>
      <c r="S628" s="260"/>
      <c r="T628" s="260"/>
      <c r="U628" s="260"/>
      <c r="V628" s="260"/>
      <c r="W628" s="260"/>
      <c r="X628" s="260"/>
      <c r="Y628" s="367"/>
      <c r="Z628" s="367"/>
      <c r="AA628" s="367"/>
      <c r="AB628" s="367"/>
      <c r="AC628" s="367"/>
      <c r="AD628" s="367"/>
      <c r="AE628" s="367"/>
      <c r="AF628" s="367"/>
      <c r="AG628" s="367"/>
      <c r="AH628" s="367"/>
      <c r="AI628" s="367"/>
      <c r="AJ628" s="367"/>
      <c r="AK628" s="367"/>
      <c r="AL628" s="367"/>
      <c r="AM628" s="261">
        <f>SUM(Y628:AL628)</f>
        <v>0</v>
      </c>
    </row>
    <row r="629" spans="1:39" hidden="1" outlineLevel="1">
      <c r="A629" s="469"/>
      <c r="B629" s="259" t="s">
        <v>309</v>
      </c>
      <c r="C629" s="256" t="s">
        <v>163</v>
      </c>
      <c r="D629" s="260"/>
      <c r="E629" s="260"/>
      <c r="F629" s="260"/>
      <c r="G629" s="260"/>
      <c r="H629" s="260"/>
      <c r="I629" s="260"/>
      <c r="J629" s="260"/>
      <c r="K629" s="260"/>
      <c r="L629" s="260"/>
      <c r="M629" s="260"/>
      <c r="N629" s="256"/>
      <c r="O629" s="260"/>
      <c r="P629" s="260"/>
      <c r="Q629" s="260"/>
      <c r="R629" s="260"/>
      <c r="S629" s="260"/>
      <c r="T629" s="260"/>
      <c r="U629" s="260"/>
      <c r="V629" s="260"/>
      <c r="W629" s="260"/>
      <c r="X629" s="260"/>
      <c r="Y629" s="368">
        <f>Y628</f>
        <v>0</v>
      </c>
      <c r="Z629" s="368">
        <f t="shared" ref="Z629" si="1897">Z628</f>
        <v>0</v>
      </c>
      <c r="AA629" s="368">
        <f t="shared" ref="AA629" si="1898">AA628</f>
        <v>0</v>
      </c>
      <c r="AB629" s="368">
        <f t="shared" ref="AB629" si="1899">AB628</f>
        <v>0</v>
      </c>
      <c r="AC629" s="368">
        <f t="shared" ref="AC629" si="1900">AC628</f>
        <v>0</v>
      </c>
      <c r="AD629" s="368">
        <f t="shared" ref="AD629" si="1901">AD628</f>
        <v>0</v>
      </c>
      <c r="AE629" s="368">
        <f t="shared" ref="AE629" si="1902">AE628</f>
        <v>0</v>
      </c>
      <c r="AF629" s="368">
        <f t="shared" ref="AF629" si="1903">AF628</f>
        <v>0</v>
      </c>
      <c r="AG629" s="368">
        <f t="shared" ref="AG629" si="1904">AG628</f>
        <v>0</v>
      </c>
      <c r="AH629" s="368">
        <f t="shared" ref="AH629" si="1905">AH628</f>
        <v>0</v>
      </c>
      <c r="AI629" s="368">
        <f t="shared" ref="AI629" si="1906">AI628</f>
        <v>0</v>
      </c>
      <c r="AJ629" s="368">
        <f t="shared" ref="AJ629" si="1907">AJ628</f>
        <v>0</v>
      </c>
      <c r="AK629" s="368">
        <f t="shared" ref="AK629" si="1908">AK628</f>
        <v>0</v>
      </c>
      <c r="AL629" s="368">
        <f t="shared" ref="AL629" si="1909">AL628</f>
        <v>0</v>
      </c>
      <c r="AM629" s="271"/>
    </row>
    <row r="630" spans="1:39" hidden="1" outlineLevel="1">
      <c r="A630" s="469"/>
      <c r="B630" s="259"/>
      <c r="C630" s="256"/>
      <c r="D630" s="256"/>
      <c r="E630" s="256"/>
      <c r="F630" s="256"/>
      <c r="G630" s="256"/>
      <c r="H630" s="256"/>
      <c r="I630" s="256"/>
      <c r="J630" s="256"/>
      <c r="K630" s="256"/>
      <c r="L630" s="256"/>
      <c r="M630" s="256"/>
      <c r="N630" s="256"/>
      <c r="O630" s="256"/>
      <c r="P630" s="256"/>
      <c r="Q630" s="256"/>
      <c r="R630" s="256"/>
      <c r="S630" s="256"/>
      <c r="T630" s="256"/>
      <c r="U630" s="256"/>
      <c r="V630" s="256"/>
      <c r="W630" s="256"/>
      <c r="X630" s="256"/>
      <c r="Y630" s="379"/>
      <c r="Z630" s="382"/>
      <c r="AA630" s="382"/>
      <c r="AB630" s="382"/>
      <c r="AC630" s="382"/>
      <c r="AD630" s="382"/>
      <c r="AE630" s="382"/>
      <c r="AF630" s="382"/>
      <c r="AG630" s="382"/>
      <c r="AH630" s="382"/>
      <c r="AI630" s="382"/>
      <c r="AJ630" s="382"/>
      <c r="AK630" s="382"/>
      <c r="AL630" s="382"/>
      <c r="AM630" s="271"/>
    </row>
    <row r="631" spans="1:39" ht="30" hidden="1" outlineLevel="1">
      <c r="A631" s="469">
        <v>22</v>
      </c>
      <c r="B631" s="385" t="s">
        <v>114</v>
      </c>
      <c r="C631" s="256" t="s">
        <v>25</v>
      </c>
      <c r="D631" s="260"/>
      <c r="E631" s="260"/>
      <c r="F631" s="260"/>
      <c r="G631" s="260"/>
      <c r="H631" s="260"/>
      <c r="I631" s="260"/>
      <c r="J631" s="260"/>
      <c r="K631" s="260"/>
      <c r="L631" s="260"/>
      <c r="M631" s="260"/>
      <c r="N631" s="256"/>
      <c r="O631" s="260"/>
      <c r="P631" s="260"/>
      <c r="Q631" s="260"/>
      <c r="R631" s="260"/>
      <c r="S631" s="260"/>
      <c r="T631" s="260"/>
      <c r="U631" s="260"/>
      <c r="V631" s="260"/>
      <c r="W631" s="260"/>
      <c r="X631" s="260"/>
      <c r="Y631" s="367"/>
      <c r="Z631" s="367"/>
      <c r="AA631" s="367"/>
      <c r="AB631" s="367"/>
      <c r="AC631" s="367"/>
      <c r="AD631" s="367"/>
      <c r="AE631" s="367"/>
      <c r="AF631" s="367"/>
      <c r="AG631" s="367"/>
      <c r="AH631" s="367"/>
      <c r="AI631" s="367"/>
      <c r="AJ631" s="367"/>
      <c r="AK631" s="367"/>
      <c r="AL631" s="367"/>
      <c r="AM631" s="261">
        <f>SUM(Y631:AL631)</f>
        <v>0</v>
      </c>
    </row>
    <row r="632" spans="1:39" hidden="1" outlineLevel="1">
      <c r="A632" s="469"/>
      <c r="B632" s="259" t="s">
        <v>309</v>
      </c>
      <c r="C632" s="256" t="s">
        <v>163</v>
      </c>
      <c r="D632" s="260"/>
      <c r="E632" s="260"/>
      <c r="F632" s="260"/>
      <c r="G632" s="260"/>
      <c r="H632" s="260"/>
      <c r="I632" s="260"/>
      <c r="J632" s="260"/>
      <c r="K632" s="260"/>
      <c r="L632" s="260"/>
      <c r="M632" s="260"/>
      <c r="N632" s="256"/>
      <c r="O632" s="260"/>
      <c r="P632" s="260"/>
      <c r="Q632" s="260"/>
      <c r="R632" s="260"/>
      <c r="S632" s="260"/>
      <c r="T632" s="260"/>
      <c r="U632" s="260"/>
      <c r="V632" s="260"/>
      <c r="W632" s="260"/>
      <c r="X632" s="260"/>
      <c r="Y632" s="368">
        <f>Y631</f>
        <v>0</v>
      </c>
      <c r="Z632" s="368">
        <f t="shared" ref="Z632" si="1910">Z631</f>
        <v>0</v>
      </c>
      <c r="AA632" s="368">
        <f t="shared" ref="AA632" si="1911">AA631</f>
        <v>0</v>
      </c>
      <c r="AB632" s="368">
        <f t="shared" ref="AB632" si="1912">AB631</f>
        <v>0</v>
      </c>
      <c r="AC632" s="368">
        <f t="shared" ref="AC632" si="1913">AC631</f>
        <v>0</v>
      </c>
      <c r="AD632" s="368">
        <f t="shared" ref="AD632" si="1914">AD631</f>
        <v>0</v>
      </c>
      <c r="AE632" s="368">
        <f t="shared" ref="AE632" si="1915">AE631</f>
        <v>0</v>
      </c>
      <c r="AF632" s="368">
        <f t="shared" ref="AF632" si="1916">AF631</f>
        <v>0</v>
      </c>
      <c r="AG632" s="368">
        <f t="shared" ref="AG632" si="1917">AG631</f>
        <v>0</v>
      </c>
      <c r="AH632" s="368">
        <f t="shared" ref="AH632" si="1918">AH631</f>
        <v>0</v>
      </c>
      <c r="AI632" s="368">
        <f t="shared" ref="AI632" si="1919">AI631</f>
        <v>0</v>
      </c>
      <c r="AJ632" s="368">
        <f t="shared" ref="AJ632" si="1920">AJ631</f>
        <v>0</v>
      </c>
      <c r="AK632" s="368">
        <f t="shared" ref="AK632" si="1921">AK631</f>
        <v>0</v>
      </c>
      <c r="AL632" s="368">
        <f t="shared" ref="AL632" si="1922">AL631</f>
        <v>0</v>
      </c>
      <c r="AM632" s="271"/>
    </row>
    <row r="633" spans="1:39" hidden="1" outlineLevel="1">
      <c r="A633" s="469"/>
      <c r="B633" s="259"/>
      <c r="C633" s="256"/>
      <c r="D633" s="256"/>
      <c r="E633" s="256"/>
      <c r="F633" s="256"/>
      <c r="G633" s="256"/>
      <c r="H633" s="256"/>
      <c r="I633" s="256"/>
      <c r="J633" s="256"/>
      <c r="K633" s="256"/>
      <c r="L633" s="256"/>
      <c r="M633" s="256"/>
      <c r="N633" s="256"/>
      <c r="O633" s="256"/>
      <c r="P633" s="256"/>
      <c r="Q633" s="256"/>
      <c r="R633" s="256"/>
      <c r="S633" s="256"/>
      <c r="T633" s="256"/>
      <c r="U633" s="256"/>
      <c r="V633" s="256"/>
      <c r="W633" s="256"/>
      <c r="X633" s="256"/>
      <c r="Y633" s="379"/>
      <c r="Z633" s="382"/>
      <c r="AA633" s="382"/>
      <c r="AB633" s="382"/>
      <c r="AC633" s="382"/>
      <c r="AD633" s="382"/>
      <c r="AE633" s="382"/>
      <c r="AF633" s="382"/>
      <c r="AG633" s="382"/>
      <c r="AH633" s="382"/>
      <c r="AI633" s="382"/>
      <c r="AJ633" s="382"/>
      <c r="AK633" s="382"/>
      <c r="AL633" s="382"/>
      <c r="AM633" s="271"/>
    </row>
    <row r="634" spans="1:39" ht="30" hidden="1" outlineLevel="1">
      <c r="A634" s="469">
        <v>23</v>
      </c>
      <c r="B634" s="385" t="s">
        <v>115</v>
      </c>
      <c r="C634" s="256" t="s">
        <v>25</v>
      </c>
      <c r="D634" s="260"/>
      <c r="E634" s="260"/>
      <c r="F634" s="260"/>
      <c r="G634" s="260"/>
      <c r="H634" s="260"/>
      <c r="I634" s="260"/>
      <c r="J634" s="260"/>
      <c r="K634" s="260"/>
      <c r="L634" s="260"/>
      <c r="M634" s="260"/>
      <c r="N634" s="256"/>
      <c r="O634" s="260"/>
      <c r="P634" s="260"/>
      <c r="Q634" s="260"/>
      <c r="R634" s="260"/>
      <c r="S634" s="260"/>
      <c r="T634" s="260"/>
      <c r="U634" s="260"/>
      <c r="V634" s="260"/>
      <c r="W634" s="260"/>
      <c r="X634" s="260"/>
      <c r="Y634" s="367"/>
      <c r="Z634" s="367"/>
      <c r="AA634" s="367"/>
      <c r="AB634" s="367"/>
      <c r="AC634" s="367"/>
      <c r="AD634" s="367"/>
      <c r="AE634" s="367"/>
      <c r="AF634" s="367"/>
      <c r="AG634" s="367"/>
      <c r="AH634" s="367"/>
      <c r="AI634" s="367"/>
      <c r="AJ634" s="367"/>
      <c r="AK634" s="367"/>
      <c r="AL634" s="367"/>
      <c r="AM634" s="261">
        <f>SUM(Y634:AL634)</f>
        <v>0</v>
      </c>
    </row>
    <row r="635" spans="1:39" hidden="1" outlineLevel="1">
      <c r="A635" s="469"/>
      <c r="B635" s="259" t="s">
        <v>309</v>
      </c>
      <c r="C635" s="256" t="s">
        <v>163</v>
      </c>
      <c r="D635" s="260"/>
      <c r="E635" s="260"/>
      <c r="F635" s="260"/>
      <c r="G635" s="260"/>
      <c r="H635" s="260"/>
      <c r="I635" s="260"/>
      <c r="J635" s="260"/>
      <c r="K635" s="260"/>
      <c r="L635" s="260"/>
      <c r="M635" s="260"/>
      <c r="N635" s="256"/>
      <c r="O635" s="260"/>
      <c r="P635" s="260"/>
      <c r="Q635" s="260"/>
      <c r="R635" s="260"/>
      <c r="S635" s="260"/>
      <c r="T635" s="260"/>
      <c r="U635" s="260"/>
      <c r="V635" s="260"/>
      <c r="W635" s="260"/>
      <c r="X635" s="260"/>
      <c r="Y635" s="368">
        <f>Y634</f>
        <v>0</v>
      </c>
      <c r="Z635" s="368">
        <f t="shared" ref="Z635" si="1923">Z634</f>
        <v>0</v>
      </c>
      <c r="AA635" s="368">
        <f t="shared" ref="AA635" si="1924">AA634</f>
        <v>0</v>
      </c>
      <c r="AB635" s="368">
        <f t="shared" ref="AB635" si="1925">AB634</f>
        <v>0</v>
      </c>
      <c r="AC635" s="368">
        <f t="shared" ref="AC635" si="1926">AC634</f>
        <v>0</v>
      </c>
      <c r="AD635" s="368">
        <f t="shared" ref="AD635" si="1927">AD634</f>
        <v>0</v>
      </c>
      <c r="AE635" s="368">
        <f t="shared" ref="AE635" si="1928">AE634</f>
        <v>0</v>
      </c>
      <c r="AF635" s="368">
        <f t="shared" ref="AF635" si="1929">AF634</f>
        <v>0</v>
      </c>
      <c r="AG635" s="368">
        <f t="shared" ref="AG635" si="1930">AG634</f>
        <v>0</v>
      </c>
      <c r="AH635" s="368">
        <f t="shared" ref="AH635" si="1931">AH634</f>
        <v>0</v>
      </c>
      <c r="AI635" s="368">
        <f t="shared" ref="AI635" si="1932">AI634</f>
        <v>0</v>
      </c>
      <c r="AJ635" s="368">
        <f t="shared" ref="AJ635" si="1933">AJ634</f>
        <v>0</v>
      </c>
      <c r="AK635" s="368">
        <f t="shared" ref="AK635" si="1934">AK634</f>
        <v>0</v>
      </c>
      <c r="AL635" s="368">
        <f t="shared" ref="AL635" si="1935">AL634</f>
        <v>0</v>
      </c>
      <c r="AM635" s="271"/>
    </row>
    <row r="636" spans="1:39" hidden="1" outlineLevel="1">
      <c r="A636" s="469"/>
      <c r="B636" s="387"/>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379"/>
      <c r="Z636" s="382"/>
      <c r="AA636" s="382"/>
      <c r="AB636" s="382"/>
      <c r="AC636" s="382"/>
      <c r="AD636" s="382"/>
      <c r="AE636" s="382"/>
      <c r="AF636" s="382"/>
      <c r="AG636" s="382"/>
      <c r="AH636" s="382"/>
      <c r="AI636" s="382"/>
      <c r="AJ636" s="382"/>
      <c r="AK636" s="382"/>
      <c r="AL636" s="382"/>
      <c r="AM636" s="271"/>
    </row>
    <row r="637" spans="1:39" ht="30" hidden="1" outlineLevel="1">
      <c r="A637" s="469">
        <v>24</v>
      </c>
      <c r="B637" s="385" t="s">
        <v>116</v>
      </c>
      <c r="C637" s="256" t="s">
        <v>25</v>
      </c>
      <c r="D637" s="260"/>
      <c r="E637" s="260"/>
      <c r="F637" s="260"/>
      <c r="G637" s="260"/>
      <c r="H637" s="260"/>
      <c r="I637" s="260"/>
      <c r="J637" s="260"/>
      <c r="K637" s="260"/>
      <c r="L637" s="260"/>
      <c r="M637" s="260"/>
      <c r="N637" s="256"/>
      <c r="O637" s="260"/>
      <c r="P637" s="260"/>
      <c r="Q637" s="260"/>
      <c r="R637" s="260"/>
      <c r="S637" s="260"/>
      <c r="T637" s="260"/>
      <c r="U637" s="260"/>
      <c r="V637" s="260"/>
      <c r="W637" s="260"/>
      <c r="X637" s="260"/>
      <c r="Y637" s="367"/>
      <c r="Z637" s="367"/>
      <c r="AA637" s="367"/>
      <c r="AB637" s="367"/>
      <c r="AC637" s="367"/>
      <c r="AD637" s="367"/>
      <c r="AE637" s="367"/>
      <c r="AF637" s="367"/>
      <c r="AG637" s="367"/>
      <c r="AH637" s="367"/>
      <c r="AI637" s="367"/>
      <c r="AJ637" s="367"/>
      <c r="AK637" s="367"/>
      <c r="AL637" s="367"/>
      <c r="AM637" s="261">
        <f>SUM(Y637:AL637)</f>
        <v>0</v>
      </c>
    </row>
    <row r="638" spans="1:39" hidden="1" outlineLevel="1">
      <c r="A638" s="469"/>
      <c r="B638" s="259" t="s">
        <v>309</v>
      </c>
      <c r="C638" s="256" t="s">
        <v>163</v>
      </c>
      <c r="D638" s="260"/>
      <c r="E638" s="260"/>
      <c r="F638" s="260"/>
      <c r="G638" s="260"/>
      <c r="H638" s="260"/>
      <c r="I638" s="260"/>
      <c r="J638" s="260"/>
      <c r="K638" s="260"/>
      <c r="L638" s="260"/>
      <c r="M638" s="260"/>
      <c r="N638" s="256"/>
      <c r="O638" s="260"/>
      <c r="P638" s="260"/>
      <c r="Q638" s="260"/>
      <c r="R638" s="260"/>
      <c r="S638" s="260"/>
      <c r="T638" s="260"/>
      <c r="U638" s="260"/>
      <c r="V638" s="260"/>
      <c r="W638" s="260"/>
      <c r="X638" s="260"/>
      <c r="Y638" s="368">
        <f>Y637</f>
        <v>0</v>
      </c>
      <c r="Z638" s="368">
        <f t="shared" ref="Z638" si="1936">Z637</f>
        <v>0</v>
      </c>
      <c r="AA638" s="368">
        <f t="shared" ref="AA638" si="1937">AA637</f>
        <v>0</v>
      </c>
      <c r="AB638" s="368">
        <f t="shared" ref="AB638" si="1938">AB637</f>
        <v>0</v>
      </c>
      <c r="AC638" s="368">
        <f t="shared" ref="AC638" si="1939">AC637</f>
        <v>0</v>
      </c>
      <c r="AD638" s="368">
        <f t="shared" ref="AD638" si="1940">AD637</f>
        <v>0</v>
      </c>
      <c r="AE638" s="368">
        <f t="shared" ref="AE638" si="1941">AE637</f>
        <v>0</v>
      </c>
      <c r="AF638" s="368">
        <f t="shared" ref="AF638" si="1942">AF637</f>
        <v>0</v>
      </c>
      <c r="AG638" s="368">
        <f t="shared" ref="AG638" si="1943">AG637</f>
        <v>0</v>
      </c>
      <c r="AH638" s="368">
        <f t="shared" ref="AH638" si="1944">AH637</f>
        <v>0</v>
      </c>
      <c r="AI638" s="368">
        <f t="shared" ref="AI638" si="1945">AI637</f>
        <v>0</v>
      </c>
      <c r="AJ638" s="368">
        <f t="shared" ref="AJ638" si="1946">AJ637</f>
        <v>0</v>
      </c>
      <c r="AK638" s="368">
        <f t="shared" ref="AK638" si="1947">AK637</f>
        <v>0</v>
      </c>
      <c r="AL638" s="368">
        <f t="shared" ref="AL638" si="1948">AL637</f>
        <v>0</v>
      </c>
      <c r="AM638" s="271"/>
    </row>
    <row r="639" spans="1:39" hidden="1" outlineLevel="1">
      <c r="A639" s="469"/>
      <c r="B639" s="259"/>
      <c r="C639" s="256"/>
      <c r="D639" s="256"/>
      <c r="E639" s="256"/>
      <c r="F639" s="256"/>
      <c r="G639" s="256"/>
      <c r="H639" s="256"/>
      <c r="I639" s="256"/>
      <c r="J639" s="256"/>
      <c r="K639" s="256"/>
      <c r="L639" s="256"/>
      <c r="M639" s="256"/>
      <c r="N639" s="256"/>
      <c r="O639" s="256"/>
      <c r="P639" s="256"/>
      <c r="Q639" s="256"/>
      <c r="R639" s="256"/>
      <c r="S639" s="256"/>
      <c r="T639" s="256"/>
      <c r="U639" s="256"/>
      <c r="V639" s="256"/>
      <c r="W639" s="256"/>
      <c r="X639" s="256"/>
      <c r="Y639" s="369"/>
      <c r="Z639" s="382"/>
      <c r="AA639" s="382"/>
      <c r="AB639" s="382"/>
      <c r="AC639" s="382"/>
      <c r="AD639" s="382"/>
      <c r="AE639" s="382"/>
      <c r="AF639" s="382"/>
      <c r="AG639" s="382"/>
      <c r="AH639" s="382"/>
      <c r="AI639" s="382"/>
      <c r="AJ639" s="382"/>
      <c r="AK639" s="382"/>
      <c r="AL639" s="382"/>
      <c r="AM639" s="271"/>
    </row>
    <row r="640" spans="1:39" ht="15.75" hidden="1" outlineLevel="1">
      <c r="A640" s="469"/>
      <c r="B640" s="253" t="s">
        <v>498</v>
      </c>
      <c r="C640" s="256"/>
      <c r="D640" s="256"/>
      <c r="E640" s="256"/>
      <c r="F640" s="256"/>
      <c r="G640" s="256"/>
      <c r="H640" s="256"/>
      <c r="I640" s="256"/>
      <c r="J640" s="256"/>
      <c r="K640" s="256"/>
      <c r="L640" s="256"/>
      <c r="M640" s="256"/>
      <c r="N640" s="256"/>
      <c r="O640" s="256"/>
      <c r="P640" s="256"/>
      <c r="Q640" s="256"/>
      <c r="R640" s="256"/>
      <c r="S640" s="256"/>
      <c r="T640" s="256"/>
      <c r="U640" s="256"/>
      <c r="V640" s="256"/>
      <c r="W640" s="256"/>
      <c r="X640" s="256"/>
      <c r="Y640" s="369"/>
      <c r="Z640" s="382"/>
      <c r="AA640" s="382"/>
      <c r="AB640" s="382"/>
      <c r="AC640" s="382"/>
      <c r="AD640" s="382"/>
      <c r="AE640" s="382"/>
      <c r="AF640" s="382"/>
      <c r="AG640" s="382"/>
      <c r="AH640" s="382"/>
      <c r="AI640" s="382"/>
      <c r="AJ640" s="382"/>
      <c r="AK640" s="382"/>
      <c r="AL640" s="382"/>
      <c r="AM640" s="271"/>
    </row>
    <row r="641" spans="1:39" hidden="1" outlineLevel="1">
      <c r="A641" s="469">
        <v>25</v>
      </c>
      <c r="B641" s="385" t="s">
        <v>117</v>
      </c>
      <c r="C641" s="256" t="s">
        <v>25</v>
      </c>
      <c r="D641" s="260"/>
      <c r="E641" s="260"/>
      <c r="F641" s="260"/>
      <c r="G641" s="260"/>
      <c r="H641" s="260"/>
      <c r="I641" s="260"/>
      <c r="J641" s="260"/>
      <c r="K641" s="260"/>
      <c r="L641" s="260"/>
      <c r="M641" s="260"/>
      <c r="N641" s="260">
        <v>12</v>
      </c>
      <c r="O641" s="260"/>
      <c r="P641" s="260"/>
      <c r="Q641" s="260"/>
      <c r="R641" s="260"/>
      <c r="S641" s="260"/>
      <c r="T641" s="260"/>
      <c r="U641" s="260"/>
      <c r="V641" s="260"/>
      <c r="W641" s="260"/>
      <c r="X641" s="260"/>
      <c r="Y641" s="383"/>
      <c r="Z641" s="367"/>
      <c r="AA641" s="367"/>
      <c r="AB641" s="367"/>
      <c r="AC641" s="367"/>
      <c r="AD641" s="367"/>
      <c r="AE641" s="367"/>
      <c r="AF641" s="372"/>
      <c r="AG641" s="372"/>
      <c r="AH641" s="372"/>
      <c r="AI641" s="372"/>
      <c r="AJ641" s="372"/>
      <c r="AK641" s="372"/>
      <c r="AL641" s="372"/>
      <c r="AM641" s="261">
        <f>SUM(Y641:AL641)</f>
        <v>0</v>
      </c>
    </row>
    <row r="642" spans="1:39" hidden="1" outlineLevel="1">
      <c r="A642" s="469"/>
      <c r="B642" s="259" t="s">
        <v>309</v>
      </c>
      <c r="C642" s="256" t="s">
        <v>163</v>
      </c>
      <c r="D642" s="260"/>
      <c r="E642" s="260"/>
      <c r="F642" s="260"/>
      <c r="G642" s="260"/>
      <c r="H642" s="260"/>
      <c r="I642" s="260"/>
      <c r="J642" s="260"/>
      <c r="K642" s="260"/>
      <c r="L642" s="260"/>
      <c r="M642" s="260"/>
      <c r="N642" s="260">
        <f>N641</f>
        <v>12</v>
      </c>
      <c r="O642" s="260"/>
      <c r="P642" s="260"/>
      <c r="Q642" s="260"/>
      <c r="R642" s="260"/>
      <c r="S642" s="260"/>
      <c r="T642" s="260"/>
      <c r="U642" s="260"/>
      <c r="V642" s="260"/>
      <c r="W642" s="260"/>
      <c r="X642" s="260"/>
      <c r="Y642" s="368">
        <f>Y641</f>
        <v>0</v>
      </c>
      <c r="Z642" s="368">
        <f t="shared" ref="Z642" si="1949">Z641</f>
        <v>0</v>
      </c>
      <c r="AA642" s="368">
        <f t="shared" ref="AA642" si="1950">AA641</f>
        <v>0</v>
      </c>
      <c r="AB642" s="368">
        <f t="shared" ref="AB642" si="1951">AB641</f>
        <v>0</v>
      </c>
      <c r="AC642" s="368">
        <f t="shared" ref="AC642" si="1952">AC641</f>
        <v>0</v>
      </c>
      <c r="AD642" s="368">
        <f t="shared" ref="AD642" si="1953">AD641</f>
        <v>0</v>
      </c>
      <c r="AE642" s="368">
        <f t="shared" ref="AE642" si="1954">AE641</f>
        <v>0</v>
      </c>
      <c r="AF642" s="368">
        <f t="shared" ref="AF642" si="1955">AF641</f>
        <v>0</v>
      </c>
      <c r="AG642" s="368">
        <f t="shared" ref="AG642" si="1956">AG641</f>
        <v>0</v>
      </c>
      <c r="AH642" s="368">
        <f t="shared" ref="AH642" si="1957">AH641</f>
        <v>0</v>
      </c>
      <c r="AI642" s="368">
        <f t="shared" ref="AI642" si="1958">AI641</f>
        <v>0</v>
      </c>
      <c r="AJ642" s="368">
        <f t="shared" ref="AJ642" si="1959">AJ641</f>
        <v>0</v>
      </c>
      <c r="AK642" s="368">
        <f t="shared" ref="AK642" si="1960">AK641</f>
        <v>0</v>
      </c>
      <c r="AL642" s="368">
        <f t="shared" ref="AL642" si="1961">AL641</f>
        <v>0</v>
      </c>
      <c r="AM642" s="271"/>
    </row>
    <row r="643" spans="1:39" hidden="1" outlineLevel="1">
      <c r="A643" s="469"/>
      <c r="B643" s="259"/>
      <c r="C643" s="256"/>
      <c r="D643" s="256"/>
      <c r="E643" s="256"/>
      <c r="F643" s="256"/>
      <c r="G643" s="256"/>
      <c r="H643" s="256"/>
      <c r="I643" s="256"/>
      <c r="J643" s="256"/>
      <c r="K643" s="256"/>
      <c r="L643" s="256"/>
      <c r="M643" s="256"/>
      <c r="N643" s="256"/>
      <c r="O643" s="256"/>
      <c r="P643" s="256"/>
      <c r="Q643" s="256"/>
      <c r="R643" s="256"/>
      <c r="S643" s="256"/>
      <c r="T643" s="256"/>
      <c r="U643" s="256"/>
      <c r="V643" s="256"/>
      <c r="W643" s="256"/>
      <c r="X643" s="256"/>
      <c r="Y643" s="369"/>
      <c r="Z643" s="382"/>
      <c r="AA643" s="382"/>
      <c r="AB643" s="382"/>
      <c r="AC643" s="382"/>
      <c r="AD643" s="382"/>
      <c r="AE643" s="382"/>
      <c r="AF643" s="382"/>
      <c r="AG643" s="382"/>
      <c r="AH643" s="382"/>
      <c r="AI643" s="382"/>
      <c r="AJ643" s="382"/>
      <c r="AK643" s="382"/>
      <c r="AL643" s="382"/>
      <c r="AM643" s="271"/>
    </row>
    <row r="644" spans="1:39" hidden="1" outlineLevel="1">
      <c r="A644" s="469">
        <v>26</v>
      </c>
      <c r="B644" s="385" t="s">
        <v>118</v>
      </c>
      <c r="C644" s="256" t="s">
        <v>25</v>
      </c>
      <c r="D644" s="260"/>
      <c r="E644" s="260"/>
      <c r="F644" s="260"/>
      <c r="G644" s="260"/>
      <c r="H644" s="260"/>
      <c r="I644" s="260"/>
      <c r="J644" s="260"/>
      <c r="K644" s="260"/>
      <c r="L644" s="260"/>
      <c r="M644" s="260"/>
      <c r="N644" s="260">
        <v>12</v>
      </c>
      <c r="O644" s="260"/>
      <c r="P644" s="260"/>
      <c r="Q644" s="260"/>
      <c r="R644" s="260"/>
      <c r="S644" s="260"/>
      <c r="T644" s="260"/>
      <c r="U644" s="260"/>
      <c r="V644" s="260"/>
      <c r="W644" s="260"/>
      <c r="X644" s="260"/>
      <c r="Y644" s="383"/>
      <c r="Z644" s="367"/>
      <c r="AA644" s="367"/>
      <c r="AB644" s="367"/>
      <c r="AC644" s="367"/>
      <c r="AD644" s="367"/>
      <c r="AE644" s="367"/>
      <c r="AF644" s="372"/>
      <c r="AG644" s="372"/>
      <c r="AH644" s="372"/>
      <c r="AI644" s="372"/>
      <c r="AJ644" s="372"/>
      <c r="AK644" s="372"/>
      <c r="AL644" s="372"/>
      <c r="AM644" s="261">
        <f>SUM(Y644:AL644)</f>
        <v>0</v>
      </c>
    </row>
    <row r="645" spans="1:39" hidden="1" outlineLevel="1">
      <c r="A645" s="469"/>
      <c r="B645" s="259" t="s">
        <v>309</v>
      </c>
      <c r="C645" s="256" t="s">
        <v>163</v>
      </c>
      <c r="D645" s="260"/>
      <c r="E645" s="260"/>
      <c r="F645" s="260"/>
      <c r="G645" s="260"/>
      <c r="H645" s="260"/>
      <c r="I645" s="260"/>
      <c r="J645" s="260"/>
      <c r="K645" s="260"/>
      <c r="L645" s="260"/>
      <c r="M645" s="260"/>
      <c r="N645" s="260">
        <f>N644</f>
        <v>12</v>
      </c>
      <c r="O645" s="260"/>
      <c r="P645" s="260"/>
      <c r="Q645" s="260"/>
      <c r="R645" s="260"/>
      <c r="S645" s="260"/>
      <c r="T645" s="260"/>
      <c r="U645" s="260"/>
      <c r="V645" s="260"/>
      <c r="W645" s="260"/>
      <c r="X645" s="260"/>
      <c r="Y645" s="368">
        <f>Y644</f>
        <v>0</v>
      </c>
      <c r="Z645" s="368">
        <f t="shared" ref="Z645" si="1962">Z644</f>
        <v>0</v>
      </c>
      <c r="AA645" s="368">
        <f t="shared" ref="AA645" si="1963">AA644</f>
        <v>0</v>
      </c>
      <c r="AB645" s="368">
        <f t="shared" ref="AB645" si="1964">AB644</f>
        <v>0</v>
      </c>
      <c r="AC645" s="368">
        <f t="shared" ref="AC645" si="1965">AC644</f>
        <v>0</v>
      </c>
      <c r="AD645" s="368">
        <f t="shared" ref="AD645" si="1966">AD644</f>
        <v>0</v>
      </c>
      <c r="AE645" s="368">
        <f t="shared" ref="AE645" si="1967">AE644</f>
        <v>0</v>
      </c>
      <c r="AF645" s="368">
        <f t="shared" ref="AF645" si="1968">AF644</f>
        <v>0</v>
      </c>
      <c r="AG645" s="368">
        <f t="shared" ref="AG645" si="1969">AG644</f>
        <v>0</v>
      </c>
      <c r="AH645" s="368">
        <f t="shared" ref="AH645" si="1970">AH644</f>
        <v>0</v>
      </c>
      <c r="AI645" s="368">
        <f t="shared" ref="AI645" si="1971">AI644</f>
        <v>0</v>
      </c>
      <c r="AJ645" s="368">
        <f t="shared" ref="AJ645" si="1972">AJ644</f>
        <v>0</v>
      </c>
      <c r="AK645" s="368">
        <f t="shared" ref="AK645" si="1973">AK644</f>
        <v>0</v>
      </c>
      <c r="AL645" s="368">
        <f t="shared" ref="AL645" si="1974">AL644</f>
        <v>0</v>
      </c>
      <c r="AM645" s="271"/>
    </row>
    <row r="646" spans="1:39" hidden="1" outlineLevel="1">
      <c r="A646" s="469"/>
      <c r="B646" s="259"/>
      <c r="C646" s="256"/>
      <c r="D646" s="256"/>
      <c r="E646" s="256"/>
      <c r="F646" s="256"/>
      <c r="G646" s="256"/>
      <c r="H646" s="256"/>
      <c r="I646" s="256"/>
      <c r="J646" s="256"/>
      <c r="K646" s="256"/>
      <c r="L646" s="256"/>
      <c r="M646" s="256"/>
      <c r="N646" s="256"/>
      <c r="O646" s="256"/>
      <c r="P646" s="256"/>
      <c r="Q646" s="256"/>
      <c r="R646" s="256"/>
      <c r="S646" s="256"/>
      <c r="T646" s="256"/>
      <c r="U646" s="256"/>
      <c r="V646" s="256"/>
      <c r="W646" s="256"/>
      <c r="X646" s="256"/>
      <c r="Y646" s="369"/>
      <c r="Z646" s="382"/>
      <c r="AA646" s="382"/>
      <c r="AB646" s="382"/>
      <c r="AC646" s="382"/>
      <c r="AD646" s="382"/>
      <c r="AE646" s="382"/>
      <c r="AF646" s="382"/>
      <c r="AG646" s="382"/>
      <c r="AH646" s="382"/>
      <c r="AI646" s="382"/>
      <c r="AJ646" s="382"/>
      <c r="AK646" s="382"/>
      <c r="AL646" s="382"/>
      <c r="AM646" s="271"/>
    </row>
    <row r="647" spans="1:39" ht="30" hidden="1" outlineLevel="1">
      <c r="A647" s="469">
        <v>27</v>
      </c>
      <c r="B647" s="385" t="s">
        <v>119</v>
      </c>
      <c r="C647" s="256" t="s">
        <v>25</v>
      </c>
      <c r="D647" s="260"/>
      <c r="E647" s="260"/>
      <c r="F647" s="260"/>
      <c r="G647" s="260"/>
      <c r="H647" s="260"/>
      <c r="I647" s="260"/>
      <c r="J647" s="260"/>
      <c r="K647" s="260"/>
      <c r="L647" s="260"/>
      <c r="M647" s="260"/>
      <c r="N647" s="260">
        <v>12</v>
      </c>
      <c r="O647" s="260"/>
      <c r="P647" s="260"/>
      <c r="Q647" s="260"/>
      <c r="R647" s="260"/>
      <c r="S647" s="260"/>
      <c r="T647" s="260"/>
      <c r="U647" s="260"/>
      <c r="V647" s="260"/>
      <c r="W647" s="260"/>
      <c r="X647" s="260"/>
      <c r="Y647" s="383"/>
      <c r="Z647" s="367"/>
      <c r="AA647" s="367"/>
      <c r="AB647" s="367"/>
      <c r="AC647" s="367"/>
      <c r="AD647" s="367"/>
      <c r="AE647" s="367"/>
      <c r="AF647" s="372"/>
      <c r="AG647" s="372"/>
      <c r="AH647" s="372"/>
      <c r="AI647" s="372"/>
      <c r="AJ647" s="372"/>
      <c r="AK647" s="372"/>
      <c r="AL647" s="372"/>
      <c r="AM647" s="261">
        <f>SUM(Y647:AL647)</f>
        <v>0</v>
      </c>
    </row>
    <row r="648" spans="1:39" hidden="1" outlineLevel="1">
      <c r="A648" s="469"/>
      <c r="B648" s="259" t="s">
        <v>309</v>
      </c>
      <c r="C648" s="256" t="s">
        <v>163</v>
      </c>
      <c r="D648" s="260"/>
      <c r="E648" s="260"/>
      <c r="F648" s="260"/>
      <c r="G648" s="260"/>
      <c r="H648" s="260"/>
      <c r="I648" s="260"/>
      <c r="J648" s="260"/>
      <c r="K648" s="260"/>
      <c r="L648" s="260"/>
      <c r="M648" s="260"/>
      <c r="N648" s="260">
        <f>N647</f>
        <v>12</v>
      </c>
      <c r="O648" s="260"/>
      <c r="P648" s="260"/>
      <c r="Q648" s="260"/>
      <c r="R648" s="260"/>
      <c r="S648" s="260"/>
      <c r="T648" s="260"/>
      <c r="U648" s="260"/>
      <c r="V648" s="260"/>
      <c r="W648" s="260"/>
      <c r="X648" s="260"/>
      <c r="Y648" s="368">
        <f>Y647</f>
        <v>0</v>
      </c>
      <c r="Z648" s="368">
        <f t="shared" ref="Z648" si="1975">Z647</f>
        <v>0</v>
      </c>
      <c r="AA648" s="368">
        <f t="shared" ref="AA648" si="1976">AA647</f>
        <v>0</v>
      </c>
      <c r="AB648" s="368">
        <f t="shared" ref="AB648" si="1977">AB647</f>
        <v>0</v>
      </c>
      <c r="AC648" s="368">
        <f t="shared" ref="AC648" si="1978">AC647</f>
        <v>0</v>
      </c>
      <c r="AD648" s="368">
        <f t="shared" ref="AD648" si="1979">AD647</f>
        <v>0</v>
      </c>
      <c r="AE648" s="368">
        <f t="shared" ref="AE648" si="1980">AE647</f>
        <v>0</v>
      </c>
      <c r="AF648" s="368">
        <f t="shared" ref="AF648" si="1981">AF647</f>
        <v>0</v>
      </c>
      <c r="AG648" s="368">
        <f t="shared" ref="AG648" si="1982">AG647</f>
        <v>0</v>
      </c>
      <c r="AH648" s="368">
        <f t="shared" ref="AH648" si="1983">AH647</f>
        <v>0</v>
      </c>
      <c r="AI648" s="368">
        <f t="shared" ref="AI648" si="1984">AI647</f>
        <v>0</v>
      </c>
      <c r="AJ648" s="368">
        <f t="shared" ref="AJ648" si="1985">AJ647</f>
        <v>0</v>
      </c>
      <c r="AK648" s="368">
        <f t="shared" ref="AK648" si="1986">AK647</f>
        <v>0</v>
      </c>
      <c r="AL648" s="368">
        <f t="shared" ref="AL648" si="1987">AL647</f>
        <v>0</v>
      </c>
      <c r="AM648" s="271"/>
    </row>
    <row r="649" spans="1:39" hidden="1" outlineLevel="1">
      <c r="A649" s="469"/>
      <c r="B649" s="259"/>
      <c r="C649" s="256"/>
      <c r="D649" s="256"/>
      <c r="E649" s="256"/>
      <c r="F649" s="256"/>
      <c r="G649" s="256"/>
      <c r="H649" s="256"/>
      <c r="I649" s="256"/>
      <c r="J649" s="256"/>
      <c r="K649" s="256"/>
      <c r="L649" s="256"/>
      <c r="M649" s="256"/>
      <c r="N649" s="256"/>
      <c r="O649" s="256"/>
      <c r="P649" s="256"/>
      <c r="Q649" s="256"/>
      <c r="R649" s="256"/>
      <c r="S649" s="256"/>
      <c r="T649" s="256"/>
      <c r="U649" s="256"/>
      <c r="V649" s="256"/>
      <c r="W649" s="256"/>
      <c r="X649" s="256"/>
      <c r="Y649" s="369"/>
      <c r="Z649" s="382"/>
      <c r="AA649" s="382"/>
      <c r="AB649" s="382"/>
      <c r="AC649" s="382"/>
      <c r="AD649" s="382"/>
      <c r="AE649" s="382"/>
      <c r="AF649" s="382"/>
      <c r="AG649" s="382"/>
      <c r="AH649" s="382"/>
      <c r="AI649" s="382"/>
      <c r="AJ649" s="382"/>
      <c r="AK649" s="382"/>
      <c r="AL649" s="382"/>
      <c r="AM649" s="271"/>
    </row>
    <row r="650" spans="1:39" ht="30" hidden="1" outlineLevel="1">
      <c r="A650" s="469">
        <v>28</v>
      </c>
      <c r="B650" s="385" t="s">
        <v>120</v>
      </c>
      <c r="C650" s="256" t="s">
        <v>25</v>
      </c>
      <c r="D650" s="260"/>
      <c r="E650" s="260"/>
      <c r="F650" s="260"/>
      <c r="G650" s="260"/>
      <c r="H650" s="260"/>
      <c r="I650" s="260"/>
      <c r="J650" s="260"/>
      <c r="K650" s="260"/>
      <c r="L650" s="260"/>
      <c r="M650" s="260"/>
      <c r="N650" s="260">
        <v>12</v>
      </c>
      <c r="O650" s="260"/>
      <c r="P650" s="260"/>
      <c r="Q650" s="260"/>
      <c r="R650" s="260"/>
      <c r="S650" s="260"/>
      <c r="T650" s="260"/>
      <c r="U650" s="260"/>
      <c r="V650" s="260"/>
      <c r="W650" s="260"/>
      <c r="X650" s="260"/>
      <c r="Y650" s="383"/>
      <c r="Z650" s="367"/>
      <c r="AA650" s="367"/>
      <c r="AB650" s="367"/>
      <c r="AC650" s="367"/>
      <c r="AD650" s="367"/>
      <c r="AE650" s="367"/>
      <c r="AF650" s="372"/>
      <c r="AG650" s="372"/>
      <c r="AH650" s="372"/>
      <c r="AI650" s="372"/>
      <c r="AJ650" s="372"/>
      <c r="AK650" s="372"/>
      <c r="AL650" s="372"/>
      <c r="AM650" s="261">
        <f>SUM(Y650:AL650)</f>
        <v>0</v>
      </c>
    </row>
    <row r="651" spans="1:39" hidden="1" outlineLevel="1">
      <c r="A651" s="469"/>
      <c r="B651" s="259" t="s">
        <v>309</v>
      </c>
      <c r="C651" s="256" t="s">
        <v>163</v>
      </c>
      <c r="D651" s="260"/>
      <c r="E651" s="260"/>
      <c r="F651" s="260"/>
      <c r="G651" s="260"/>
      <c r="H651" s="260"/>
      <c r="I651" s="260"/>
      <c r="J651" s="260"/>
      <c r="K651" s="260"/>
      <c r="L651" s="260"/>
      <c r="M651" s="260"/>
      <c r="N651" s="260">
        <f>N650</f>
        <v>12</v>
      </c>
      <c r="O651" s="260"/>
      <c r="P651" s="260"/>
      <c r="Q651" s="260"/>
      <c r="R651" s="260"/>
      <c r="S651" s="260"/>
      <c r="T651" s="260"/>
      <c r="U651" s="260"/>
      <c r="V651" s="260"/>
      <c r="W651" s="260"/>
      <c r="X651" s="260"/>
      <c r="Y651" s="368">
        <f>Y650</f>
        <v>0</v>
      </c>
      <c r="Z651" s="368">
        <f t="shared" ref="Z651" si="1988">Z650</f>
        <v>0</v>
      </c>
      <c r="AA651" s="368">
        <f t="shared" ref="AA651" si="1989">AA650</f>
        <v>0</v>
      </c>
      <c r="AB651" s="368">
        <f t="shared" ref="AB651" si="1990">AB650</f>
        <v>0</v>
      </c>
      <c r="AC651" s="368">
        <f t="shared" ref="AC651" si="1991">AC650</f>
        <v>0</v>
      </c>
      <c r="AD651" s="368">
        <f t="shared" ref="AD651" si="1992">AD650</f>
        <v>0</v>
      </c>
      <c r="AE651" s="368">
        <f t="shared" ref="AE651" si="1993">AE650</f>
        <v>0</v>
      </c>
      <c r="AF651" s="368">
        <f t="shared" ref="AF651" si="1994">AF650</f>
        <v>0</v>
      </c>
      <c r="AG651" s="368">
        <f t="shared" ref="AG651" si="1995">AG650</f>
        <v>0</v>
      </c>
      <c r="AH651" s="368">
        <f t="shared" ref="AH651" si="1996">AH650</f>
        <v>0</v>
      </c>
      <c r="AI651" s="368">
        <f t="shared" ref="AI651" si="1997">AI650</f>
        <v>0</v>
      </c>
      <c r="AJ651" s="368">
        <f t="shared" ref="AJ651" si="1998">AJ650</f>
        <v>0</v>
      </c>
      <c r="AK651" s="368">
        <f t="shared" ref="AK651" si="1999">AK650</f>
        <v>0</v>
      </c>
      <c r="AL651" s="368">
        <f t="shared" ref="AL651" si="2000">AL650</f>
        <v>0</v>
      </c>
      <c r="AM651" s="271"/>
    </row>
    <row r="652" spans="1:39" hidden="1" outlineLevel="1">
      <c r="A652" s="469"/>
      <c r="B652" s="259"/>
      <c r="C652" s="256"/>
      <c r="D652" s="256"/>
      <c r="E652" s="256"/>
      <c r="F652" s="256"/>
      <c r="G652" s="256"/>
      <c r="H652" s="256"/>
      <c r="I652" s="256"/>
      <c r="J652" s="256"/>
      <c r="K652" s="256"/>
      <c r="L652" s="256"/>
      <c r="M652" s="256"/>
      <c r="N652" s="256"/>
      <c r="O652" s="256"/>
      <c r="P652" s="256"/>
      <c r="Q652" s="256"/>
      <c r="R652" s="256"/>
      <c r="S652" s="256"/>
      <c r="T652" s="256"/>
      <c r="U652" s="256"/>
      <c r="V652" s="256"/>
      <c r="W652" s="256"/>
      <c r="X652" s="256"/>
      <c r="Y652" s="369"/>
      <c r="Z652" s="382"/>
      <c r="AA652" s="382"/>
      <c r="AB652" s="382"/>
      <c r="AC652" s="382"/>
      <c r="AD652" s="382"/>
      <c r="AE652" s="382"/>
      <c r="AF652" s="382"/>
      <c r="AG652" s="382"/>
      <c r="AH652" s="382"/>
      <c r="AI652" s="382"/>
      <c r="AJ652" s="382"/>
      <c r="AK652" s="382"/>
      <c r="AL652" s="382"/>
      <c r="AM652" s="271"/>
    </row>
    <row r="653" spans="1:39" ht="30" hidden="1" outlineLevel="1">
      <c r="A653" s="469">
        <v>29</v>
      </c>
      <c r="B653" s="385" t="s">
        <v>121</v>
      </c>
      <c r="C653" s="256" t="s">
        <v>25</v>
      </c>
      <c r="D653" s="260"/>
      <c r="E653" s="260"/>
      <c r="F653" s="260"/>
      <c r="G653" s="260"/>
      <c r="H653" s="260"/>
      <c r="I653" s="260"/>
      <c r="J653" s="260"/>
      <c r="K653" s="260"/>
      <c r="L653" s="260"/>
      <c r="M653" s="260"/>
      <c r="N653" s="260">
        <v>3</v>
      </c>
      <c r="O653" s="260"/>
      <c r="P653" s="260"/>
      <c r="Q653" s="260"/>
      <c r="R653" s="260"/>
      <c r="S653" s="260"/>
      <c r="T653" s="260"/>
      <c r="U653" s="260"/>
      <c r="V653" s="260"/>
      <c r="W653" s="260"/>
      <c r="X653" s="260"/>
      <c r="Y653" s="383"/>
      <c r="Z653" s="367"/>
      <c r="AA653" s="367"/>
      <c r="AB653" s="367"/>
      <c r="AC653" s="367"/>
      <c r="AD653" s="367"/>
      <c r="AE653" s="367"/>
      <c r="AF653" s="372"/>
      <c r="AG653" s="372"/>
      <c r="AH653" s="372"/>
      <c r="AI653" s="372"/>
      <c r="AJ653" s="372"/>
      <c r="AK653" s="372"/>
      <c r="AL653" s="372"/>
      <c r="AM653" s="261">
        <f>SUM(Y653:AL653)</f>
        <v>0</v>
      </c>
    </row>
    <row r="654" spans="1:39" hidden="1" outlineLevel="1">
      <c r="A654" s="469"/>
      <c r="B654" s="259" t="s">
        <v>309</v>
      </c>
      <c r="C654" s="256" t="s">
        <v>163</v>
      </c>
      <c r="D654" s="260"/>
      <c r="E654" s="260"/>
      <c r="F654" s="260"/>
      <c r="G654" s="260"/>
      <c r="H654" s="260"/>
      <c r="I654" s="260"/>
      <c r="J654" s="260"/>
      <c r="K654" s="260"/>
      <c r="L654" s="260"/>
      <c r="M654" s="260"/>
      <c r="N654" s="260">
        <f>N653</f>
        <v>3</v>
      </c>
      <c r="O654" s="260"/>
      <c r="P654" s="260"/>
      <c r="Q654" s="260"/>
      <c r="R654" s="260"/>
      <c r="S654" s="260"/>
      <c r="T654" s="260"/>
      <c r="U654" s="260"/>
      <c r="V654" s="260"/>
      <c r="W654" s="260"/>
      <c r="X654" s="260"/>
      <c r="Y654" s="368">
        <f>Y653</f>
        <v>0</v>
      </c>
      <c r="Z654" s="368">
        <f t="shared" ref="Z654" si="2001">Z653</f>
        <v>0</v>
      </c>
      <c r="AA654" s="368">
        <f t="shared" ref="AA654" si="2002">AA653</f>
        <v>0</v>
      </c>
      <c r="AB654" s="368">
        <f t="shared" ref="AB654" si="2003">AB653</f>
        <v>0</v>
      </c>
      <c r="AC654" s="368">
        <f t="shared" ref="AC654" si="2004">AC653</f>
        <v>0</v>
      </c>
      <c r="AD654" s="368">
        <f t="shared" ref="AD654" si="2005">AD653</f>
        <v>0</v>
      </c>
      <c r="AE654" s="368">
        <f t="shared" ref="AE654" si="2006">AE653</f>
        <v>0</v>
      </c>
      <c r="AF654" s="368">
        <f t="shared" ref="AF654" si="2007">AF653</f>
        <v>0</v>
      </c>
      <c r="AG654" s="368">
        <f t="shared" ref="AG654" si="2008">AG653</f>
        <v>0</v>
      </c>
      <c r="AH654" s="368">
        <f t="shared" ref="AH654" si="2009">AH653</f>
        <v>0</v>
      </c>
      <c r="AI654" s="368">
        <f t="shared" ref="AI654" si="2010">AI653</f>
        <v>0</v>
      </c>
      <c r="AJ654" s="368">
        <f t="shared" ref="AJ654" si="2011">AJ653</f>
        <v>0</v>
      </c>
      <c r="AK654" s="368">
        <f t="shared" ref="AK654" si="2012">AK653</f>
        <v>0</v>
      </c>
      <c r="AL654" s="368">
        <f t="shared" ref="AL654" si="2013">AL653</f>
        <v>0</v>
      </c>
      <c r="AM654" s="271"/>
    </row>
    <row r="655" spans="1:39" hidden="1" outlineLevel="1">
      <c r="A655" s="469"/>
      <c r="B655" s="259"/>
      <c r="C655" s="256"/>
      <c r="D655" s="256"/>
      <c r="E655" s="256"/>
      <c r="F655" s="256"/>
      <c r="G655" s="256"/>
      <c r="H655" s="256"/>
      <c r="I655" s="256"/>
      <c r="J655" s="256"/>
      <c r="K655" s="256"/>
      <c r="L655" s="256"/>
      <c r="M655" s="256"/>
      <c r="N655" s="256"/>
      <c r="O655" s="256"/>
      <c r="P655" s="256"/>
      <c r="Q655" s="256"/>
      <c r="R655" s="256"/>
      <c r="S655" s="256"/>
      <c r="T655" s="256"/>
      <c r="U655" s="256"/>
      <c r="V655" s="256"/>
      <c r="W655" s="256"/>
      <c r="X655" s="256"/>
      <c r="Y655" s="369"/>
      <c r="Z655" s="382"/>
      <c r="AA655" s="382"/>
      <c r="AB655" s="382"/>
      <c r="AC655" s="382"/>
      <c r="AD655" s="382"/>
      <c r="AE655" s="382"/>
      <c r="AF655" s="382"/>
      <c r="AG655" s="382"/>
      <c r="AH655" s="382"/>
      <c r="AI655" s="382"/>
      <c r="AJ655" s="382"/>
      <c r="AK655" s="382"/>
      <c r="AL655" s="382"/>
      <c r="AM655" s="271"/>
    </row>
    <row r="656" spans="1:39" ht="30" hidden="1" outlineLevel="1">
      <c r="A656" s="469">
        <v>30</v>
      </c>
      <c r="B656" s="385" t="s">
        <v>122</v>
      </c>
      <c r="C656" s="256" t="s">
        <v>25</v>
      </c>
      <c r="D656" s="260"/>
      <c r="E656" s="260"/>
      <c r="F656" s="260"/>
      <c r="G656" s="260"/>
      <c r="H656" s="260"/>
      <c r="I656" s="260"/>
      <c r="J656" s="260"/>
      <c r="K656" s="260"/>
      <c r="L656" s="260"/>
      <c r="M656" s="260"/>
      <c r="N656" s="260">
        <v>12</v>
      </c>
      <c r="O656" s="260"/>
      <c r="P656" s="260"/>
      <c r="Q656" s="260"/>
      <c r="R656" s="260"/>
      <c r="S656" s="260"/>
      <c r="T656" s="260"/>
      <c r="U656" s="260"/>
      <c r="V656" s="260"/>
      <c r="W656" s="260"/>
      <c r="X656" s="260"/>
      <c r="Y656" s="383"/>
      <c r="Z656" s="367"/>
      <c r="AA656" s="367"/>
      <c r="AB656" s="367"/>
      <c r="AC656" s="367"/>
      <c r="AD656" s="367"/>
      <c r="AE656" s="367"/>
      <c r="AF656" s="372"/>
      <c r="AG656" s="372"/>
      <c r="AH656" s="372"/>
      <c r="AI656" s="372"/>
      <c r="AJ656" s="372"/>
      <c r="AK656" s="372"/>
      <c r="AL656" s="372"/>
      <c r="AM656" s="261">
        <f>SUM(Y656:AL656)</f>
        <v>0</v>
      </c>
    </row>
    <row r="657" spans="1:39" hidden="1" outlineLevel="1">
      <c r="A657" s="469"/>
      <c r="B657" s="259" t="s">
        <v>309</v>
      </c>
      <c r="C657" s="256" t="s">
        <v>163</v>
      </c>
      <c r="D657" s="260"/>
      <c r="E657" s="260"/>
      <c r="F657" s="260"/>
      <c r="G657" s="260"/>
      <c r="H657" s="260"/>
      <c r="I657" s="260"/>
      <c r="J657" s="260"/>
      <c r="K657" s="260"/>
      <c r="L657" s="260"/>
      <c r="M657" s="260"/>
      <c r="N657" s="260">
        <f>N656</f>
        <v>12</v>
      </c>
      <c r="O657" s="260"/>
      <c r="P657" s="260"/>
      <c r="Q657" s="260"/>
      <c r="R657" s="260"/>
      <c r="S657" s="260"/>
      <c r="T657" s="260"/>
      <c r="U657" s="260"/>
      <c r="V657" s="260"/>
      <c r="W657" s="260"/>
      <c r="X657" s="260"/>
      <c r="Y657" s="368">
        <f>Y656</f>
        <v>0</v>
      </c>
      <c r="Z657" s="368">
        <f t="shared" ref="Z657" si="2014">Z656</f>
        <v>0</v>
      </c>
      <c r="AA657" s="368">
        <f t="shared" ref="AA657" si="2015">AA656</f>
        <v>0</v>
      </c>
      <c r="AB657" s="368">
        <f t="shared" ref="AB657" si="2016">AB656</f>
        <v>0</v>
      </c>
      <c r="AC657" s="368">
        <f t="shared" ref="AC657" si="2017">AC656</f>
        <v>0</v>
      </c>
      <c r="AD657" s="368">
        <f t="shared" ref="AD657" si="2018">AD656</f>
        <v>0</v>
      </c>
      <c r="AE657" s="368">
        <f t="shared" ref="AE657" si="2019">AE656</f>
        <v>0</v>
      </c>
      <c r="AF657" s="368">
        <f t="shared" ref="AF657" si="2020">AF656</f>
        <v>0</v>
      </c>
      <c r="AG657" s="368">
        <f t="shared" ref="AG657" si="2021">AG656</f>
        <v>0</v>
      </c>
      <c r="AH657" s="368">
        <f t="shared" ref="AH657" si="2022">AH656</f>
        <v>0</v>
      </c>
      <c r="AI657" s="368">
        <f t="shared" ref="AI657" si="2023">AI656</f>
        <v>0</v>
      </c>
      <c r="AJ657" s="368">
        <f t="shared" ref="AJ657" si="2024">AJ656</f>
        <v>0</v>
      </c>
      <c r="AK657" s="368">
        <f t="shared" ref="AK657" si="2025">AK656</f>
        <v>0</v>
      </c>
      <c r="AL657" s="368">
        <f t="shared" ref="AL657" si="2026">AL656</f>
        <v>0</v>
      </c>
      <c r="AM657" s="271"/>
    </row>
    <row r="658" spans="1:39" hidden="1" outlineLevel="1">
      <c r="A658" s="469"/>
      <c r="B658" s="259"/>
      <c r="C658" s="256"/>
      <c r="D658" s="256"/>
      <c r="E658" s="256"/>
      <c r="F658" s="256"/>
      <c r="G658" s="256"/>
      <c r="H658" s="256"/>
      <c r="I658" s="256"/>
      <c r="J658" s="256"/>
      <c r="K658" s="256"/>
      <c r="L658" s="256"/>
      <c r="M658" s="256"/>
      <c r="N658" s="256"/>
      <c r="O658" s="256"/>
      <c r="P658" s="256"/>
      <c r="Q658" s="256"/>
      <c r="R658" s="256"/>
      <c r="S658" s="256"/>
      <c r="T658" s="256"/>
      <c r="U658" s="256"/>
      <c r="V658" s="256"/>
      <c r="W658" s="256"/>
      <c r="X658" s="256"/>
      <c r="Y658" s="369"/>
      <c r="Z658" s="382"/>
      <c r="AA658" s="382"/>
      <c r="AB658" s="382"/>
      <c r="AC658" s="382"/>
      <c r="AD658" s="382"/>
      <c r="AE658" s="382"/>
      <c r="AF658" s="382"/>
      <c r="AG658" s="382"/>
      <c r="AH658" s="382"/>
      <c r="AI658" s="382"/>
      <c r="AJ658" s="382"/>
      <c r="AK658" s="382"/>
      <c r="AL658" s="382"/>
      <c r="AM658" s="271"/>
    </row>
    <row r="659" spans="1:39" ht="30" hidden="1" outlineLevel="1">
      <c r="A659" s="469">
        <v>31</v>
      </c>
      <c r="B659" s="385" t="s">
        <v>123</v>
      </c>
      <c r="C659" s="256" t="s">
        <v>25</v>
      </c>
      <c r="D659" s="260"/>
      <c r="E659" s="260"/>
      <c r="F659" s="260"/>
      <c r="G659" s="260"/>
      <c r="H659" s="260"/>
      <c r="I659" s="260"/>
      <c r="J659" s="260"/>
      <c r="K659" s="260"/>
      <c r="L659" s="260"/>
      <c r="M659" s="260"/>
      <c r="N659" s="260">
        <v>12</v>
      </c>
      <c r="O659" s="260"/>
      <c r="P659" s="260"/>
      <c r="Q659" s="260"/>
      <c r="R659" s="260"/>
      <c r="S659" s="260"/>
      <c r="T659" s="260"/>
      <c r="U659" s="260"/>
      <c r="V659" s="260"/>
      <c r="W659" s="260"/>
      <c r="X659" s="260"/>
      <c r="Y659" s="383"/>
      <c r="Z659" s="367"/>
      <c r="AA659" s="367"/>
      <c r="AB659" s="367"/>
      <c r="AC659" s="367"/>
      <c r="AD659" s="367"/>
      <c r="AE659" s="367"/>
      <c r="AF659" s="372"/>
      <c r="AG659" s="372"/>
      <c r="AH659" s="372"/>
      <c r="AI659" s="372"/>
      <c r="AJ659" s="372"/>
      <c r="AK659" s="372"/>
      <c r="AL659" s="372"/>
      <c r="AM659" s="261">
        <f>SUM(Y659:AL659)</f>
        <v>0</v>
      </c>
    </row>
    <row r="660" spans="1:39" hidden="1" outlineLevel="1">
      <c r="A660" s="469"/>
      <c r="B660" s="259" t="s">
        <v>309</v>
      </c>
      <c r="C660" s="256" t="s">
        <v>163</v>
      </c>
      <c r="D660" s="260"/>
      <c r="E660" s="260"/>
      <c r="F660" s="260"/>
      <c r="G660" s="260"/>
      <c r="H660" s="260"/>
      <c r="I660" s="260"/>
      <c r="J660" s="260"/>
      <c r="K660" s="260"/>
      <c r="L660" s="260"/>
      <c r="M660" s="260"/>
      <c r="N660" s="260">
        <f>N659</f>
        <v>12</v>
      </c>
      <c r="O660" s="260"/>
      <c r="P660" s="260"/>
      <c r="Q660" s="260"/>
      <c r="R660" s="260"/>
      <c r="S660" s="260"/>
      <c r="T660" s="260"/>
      <c r="U660" s="260"/>
      <c r="V660" s="260"/>
      <c r="W660" s="260"/>
      <c r="X660" s="260"/>
      <c r="Y660" s="368">
        <f>Y659</f>
        <v>0</v>
      </c>
      <c r="Z660" s="368">
        <f t="shared" ref="Z660" si="2027">Z659</f>
        <v>0</v>
      </c>
      <c r="AA660" s="368">
        <f t="shared" ref="AA660" si="2028">AA659</f>
        <v>0</v>
      </c>
      <c r="AB660" s="368">
        <f t="shared" ref="AB660" si="2029">AB659</f>
        <v>0</v>
      </c>
      <c r="AC660" s="368">
        <f t="shared" ref="AC660" si="2030">AC659</f>
        <v>0</v>
      </c>
      <c r="AD660" s="368">
        <f t="shared" ref="AD660" si="2031">AD659</f>
        <v>0</v>
      </c>
      <c r="AE660" s="368">
        <f t="shared" ref="AE660" si="2032">AE659</f>
        <v>0</v>
      </c>
      <c r="AF660" s="368">
        <f t="shared" ref="AF660" si="2033">AF659</f>
        <v>0</v>
      </c>
      <c r="AG660" s="368">
        <f t="shared" ref="AG660" si="2034">AG659</f>
        <v>0</v>
      </c>
      <c r="AH660" s="368">
        <f t="shared" ref="AH660" si="2035">AH659</f>
        <v>0</v>
      </c>
      <c r="AI660" s="368">
        <f t="shared" ref="AI660" si="2036">AI659</f>
        <v>0</v>
      </c>
      <c r="AJ660" s="368">
        <f t="shared" ref="AJ660" si="2037">AJ659</f>
        <v>0</v>
      </c>
      <c r="AK660" s="368">
        <f t="shared" ref="AK660" si="2038">AK659</f>
        <v>0</v>
      </c>
      <c r="AL660" s="368">
        <f t="shared" ref="AL660" si="2039">AL659</f>
        <v>0</v>
      </c>
      <c r="AM660" s="271"/>
    </row>
    <row r="661" spans="1:39" hidden="1" outlineLevel="1">
      <c r="A661" s="469"/>
      <c r="B661" s="385"/>
      <c r="C661" s="256"/>
      <c r="D661" s="256"/>
      <c r="E661" s="256"/>
      <c r="F661" s="256"/>
      <c r="G661" s="256"/>
      <c r="H661" s="256"/>
      <c r="I661" s="256"/>
      <c r="J661" s="256"/>
      <c r="K661" s="256"/>
      <c r="L661" s="256"/>
      <c r="M661" s="256"/>
      <c r="N661" s="256"/>
      <c r="O661" s="256"/>
      <c r="P661" s="256"/>
      <c r="Q661" s="256"/>
      <c r="R661" s="256"/>
      <c r="S661" s="256"/>
      <c r="T661" s="256"/>
      <c r="U661" s="256"/>
      <c r="V661" s="256"/>
      <c r="W661" s="256"/>
      <c r="X661" s="256"/>
      <c r="Y661" s="369"/>
      <c r="Z661" s="382"/>
      <c r="AA661" s="382"/>
      <c r="AB661" s="382"/>
      <c r="AC661" s="382"/>
      <c r="AD661" s="382"/>
      <c r="AE661" s="382"/>
      <c r="AF661" s="382"/>
      <c r="AG661" s="382"/>
      <c r="AH661" s="382"/>
      <c r="AI661" s="382"/>
      <c r="AJ661" s="382"/>
      <c r="AK661" s="382"/>
      <c r="AL661" s="382"/>
      <c r="AM661" s="271"/>
    </row>
    <row r="662" spans="1:39" ht="30" hidden="1" outlineLevel="1">
      <c r="A662" s="469">
        <v>32</v>
      </c>
      <c r="B662" s="385" t="s">
        <v>124</v>
      </c>
      <c r="C662" s="256" t="s">
        <v>25</v>
      </c>
      <c r="D662" s="260"/>
      <c r="E662" s="260"/>
      <c r="F662" s="260"/>
      <c r="G662" s="260"/>
      <c r="H662" s="260"/>
      <c r="I662" s="260"/>
      <c r="J662" s="260"/>
      <c r="K662" s="260"/>
      <c r="L662" s="260"/>
      <c r="M662" s="260"/>
      <c r="N662" s="260">
        <v>12</v>
      </c>
      <c r="O662" s="260"/>
      <c r="P662" s="260"/>
      <c r="Q662" s="260"/>
      <c r="R662" s="260"/>
      <c r="S662" s="260"/>
      <c r="T662" s="260"/>
      <c r="U662" s="260"/>
      <c r="V662" s="260"/>
      <c r="W662" s="260"/>
      <c r="X662" s="260"/>
      <c r="Y662" s="383"/>
      <c r="Z662" s="367"/>
      <c r="AA662" s="367"/>
      <c r="AB662" s="367"/>
      <c r="AC662" s="367"/>
      <c r="AD662" s="367"/>
      <c r="AE662" s="367"/>
      <c r="AF662" s="372"/>
      <c r="AG662" s="372"/>
      <c r="AH662" s="372"/>
      <c r="AI662" s="372"/>
      <c r="AJ662" s="372"/>
      <c r="AK662" s="372"/>
      <c r="AL662" s="372"/>
      <c r="AM662" s="261">
        <f>SUM(Y662:AL662)</f>
        <v>0</v>
      </c>
    </row>
    <row r="663" spans="1:39" hidden="1" outlineLevel="1">
      <c r="A663" s="469"/>
      <c r="B663" s="259" t="s">
        <v>309</v>
      </c>
      <c r="C663" s="256" t="s">
        <v>163</v>
      </c>
      <c r="D663" s="260"/>
      <c r="E663" s="260"/>
      <c r="F663" s="260"/>
      <c r="G663" s="260"/>
      <c r="H663" s="260"/>
      <c r="I663" s="260"/>
      <c r="J663" s="260"/>
      <c r="K663" s="260"/>
      <c r="L663" s="260"/>
      <c r="M663" s="260"/>
      <c r="N663" s="260">
        <f>N662</f>
        <v>12</v>
      </c>
      <c r="O663" s="260"/>
      <c r="P663" s="260"/>
      <c r="Q663" s="260"/>
      <c r="R663" s="260"/>
      <c r="S663" s="260"/>
      <c r="T663" s="260"/>
      <c r="U663" s="260"/>
      <c r="V663" s="260"/>
      <c r="W663" s="260"/>
      <c r="X663" s="260"/>
      <c r="Y663" s="368">
        <f>Y662</f>
        <v>0</v>
      </c>
      <c r="Z663" s="368">
        <f t="shared" ref="Z663" si="2040">Z662</f>
        <v>0</v>
      </c>
      <c r="AA663" s="368">
        <f t="shared" ref="AA663" si="2041">AA662</f>
        <v>0</v>
      </c>
      <c r="AB663" s="368">
        <f t="shared" ref="AB663" si="2042">AB662</f>
        <v>0</v>
      </c>
      <c r="AC663" s="368">
        <f t="shared" ref="AC663" si="2043">AC662</f>
        <v>0</v>
      </c>
      <c r="AD663" s="368">
        <f t="shared" ref="AD663" si="2044">AD662</f>
        <v>0</v>
      </c>
      <c r="AE663" s="368">
        <f t="shared" ref="AE663" si="2045">AE662</f>
        <v>0</v>
      </c>
      <c r="AF663" s="368">
        <f t="shared" ref="AF663" si="2046">AF662</f>
        <v>0</v>
      </c>
      <c r="AG663" s="368">
        <f t="shared" ref="AG663" si="2047">AG662</f>
        <v>0</v>
      </c>
      <c r="AH663" s="368">
        <f t="shared" ref="AH663" si="2048">AH662</f>
        <v>0</v>
      </c>
      <c r="AI663" s="368">
        <f t="shared" ref="AI663" si="2049">AI662</f>
        <v>0</v>
      </c>
      <c r="AJ663" s="368">
        <f t="shared" ref="AJ663" si="2050">AJ662</f>
        <v>0</v>
      </c>
      <c r="AK663" s="368">
        <f t="shared" ref="AK663" si="2051">AK662</f>
        <v>0</v>
      </c>
      <c r="AL663" s="368">
        <f t="shared" ref="AL663" si="2052">AL662</f>
        <v>0</v>
      </c>
      <c r="AM663" s="271"/>
    </row>
    <row r="664" spans="1:39" hidden="1" outlineLevel="1">
      <c r="A664" s="469"/>
      <c r="B664" s="385"/>
      <c r="C664" s="256"/>
      <c r="D664" s="256"/>
      <c r="E664" s="256"/>
      <c r="F664" s="256"/>
      <c r="G664" s="256"/>
      <c r="H664" s="256"/>
      <c r="I664" s="256"/>
      <c r="J664" s="256"/>
      <c r="K664" s="256"/>
      <c r="L664" s="256"/>
      <c r="M664" s="256"/>
      <c r="N664" s="256"/>
      <c r="O664" s="256"/>
      <c r="P664" s="256"/>
      <c r="Q664" s="256"/>
      <c r="R664" s="256"/>
      <c r="S664" s="256"/>
      <c r="T664" s="256"/>
      <c r="U664" s="256"/>
      <c r="V664" s="256"/>
      <c r="W664" s="256"/>
      <c r="X664" s="256"/>
      <c r="Y664" s="369"/>
      <c r="Z664" s="382"/>
      <c r="AA664" s="382"/>
      <c r="AB664" s="382"/>
      <c r="AC664" s="382"/>
      <c r="AD664" s="382"/>
      <c r="AE664" s="382"/>
      <c r="AF664" s="382"/>
      <c r="AG664" s="382"/>
      <c r="AH664" s="382"/>
      <c r="AI664" s="382"/>
      <c r="AJ664" s="382"/>
      <c r="AK664" s="382"/>
      <c r="AL664" s="382"/>
      <c r="AM664" s="271"/>
    </row>
    <row r="665" spans="1:39" ht="15.75" hidden="1" outlineLevel="1">
      <c r="A665" s="469"/>
      <c r="B665" s="253" t="s">
        <v>499</v>
      </c>
      <c r="C665" s="256"/>
      <c r="D665" s="256"/>
      <c r="E665" s="256"/>
      <c r="F665" s="256"/>
      <c r="G665" s="256"/>
      <c r="H665" s="256"/>
      <c r="I665" s="256"/>
      <c r="J665" s="256"/>
      <c r="K665" s="256"/>
      <c r="L665" s="256"/>
      <c r="M665" s="256"/>
      <c r="N665" s="256"/>
      <c r="O665" s="256"/>
      <c r="P665" s="256"/>
      <c r="Q665" s="256"/>
      <c r="R665" s="256"/>
      <c r="S665" s="256"/>
      <c r="T665" s="256"/>
      <c r="U665" s="256"/>
      <c r="V665" s="256"/>
      <c r="W665" s="256"/>
      <c r="X665" s="256"/>
      <c r="Y665" s="369"/>
      <c r="Z665" s="382"/>
      <c r="AA665" s="382"/>
      <c r="AB665" s="382"/>
      <c r="AC665" s="382"/>
      <c r="AD665" s="382"/>
      <c r="AE665" s="382"/>
      <c r="AF665" s="382"/>
      <c r="AG665" s="382"/>
      <c r="AH665" s="382"/>
      <c r="AI665" s="382"/>
      <c r="AJ665" s="382"/>
      <c r="AK665" s="382"/>
      <c r="AL665" s="382"/>
      <c r="AM665" s="271"/>
    </row>
    <row r="666" spans="1:39" hidden="1" outlineLevel="1">
      <c r="A666" s="469">
        <v>33</v>
      </c>
      <c r="B666" s="385" t="s">
        <v>125</v>
      </c>
      <c r="C666" s="256" t="s">
        <v>25</v>
      </c>
      <c r="D666" s="260"/>
      <c r="E666" s="260"/>
      <c r="F666" s="260"/>
      <c r="G666" s="260"/>
      <c r="H666" s="260"/>
      <c r="I666" s="260"/>
      <c r="J666" s="260"/>
      <c r="K666" s="260"/>
      <c r="L666" s="260"/>
      <c r="M666" s="260"/>
      <c r="N666" s="260">
        <v>0</v>
      </c>
      <c r="O666" s="260"/>
      <c r="P666" s="260"/>
      <c r="Q666" s="260"/>
      <c r="R666" s="260"/>
      <c r="S666" s="260"/>
      <c r="T666" s="260"/>
      <c r="U666" s="260"/>
      <c r="V666" s="260"/>
      <c r="W666" s="260"/>
      <c r="X666" s="260"/>
      <c r="Y666" s="383"/>
      <c r="Z666" s="367"/>
      <c r="AA666" s="367"/>
      <c r="AB666" s="367"/>
      <c r="AC666" s="367"/>
      <c r="AD666" s="367"/>
      <c r="AE666" s="367"/>
      <c r="AF666" s="372"/>
      <c r="AG666" s="372"/>
      <c r="AH666" s="372"/>
      <c r="AI666" s="372"/>
      <c r="AJ666" s="372"/>
      <c r="AK666" s="372"/>
      <c r="AL666" s="372"/>
      <c r="AM666" s="261">
        <f>SUM(Y666:AL666)</f>
        <v>0</v>
      </c>
    </row>
    <row r="667" spans="1:39" hidden="1" outlineLevel="1">
      <c r="A667" s="469"/>
      <c r="B667" s="259" t="s">
        <v>309</v>
      </c>
      <c r="C667" s="256" t="s">
        <v>163</v>
      </c>
      <c r="D667" s="260"/>
      <c r="E667" s="260"/>
      <c r="F667" s="260"/>
      <c r="G667" s="260"/>
      <c r="H667" s="260"/>
      <c r="I667" s="260"/>
      <c r="J667" s="260"/>
      <c r="K667" s="260"/>
      <c r="L667" s="260"/>
      <c r="M667" s="260"/>
      <c r="N667" s="260">
        <f>N666</f>
        <v>0</v>
      </c>
      <c r="O667" s="260"/>
      <c r="P667" s="260"/>
      <c r="Q667" s="260"/>
      <c r="R667" s="260"/>
      <c r="S667" s="260"/>
      <c r="T667" s="260"/>
      <c r="U667" s="260"/>
      <c r="V667" s="260"/>
      <c r="W667" s="260"/>
      <c r="X667" s="260"/>
      <c r="Y667" s="368">
        <f>Y666</f>
        <v>0</v>
      </c>
      <c r="Z667" s="368">
        <f t="shared" ref="Z667" si="2053">Z666</f>
        <v>0</v>
      </c>
      <c r="AA667" s="368">
        <f t="shared" ref="AA667" si="2054">AA666</f>
        <v>0</v>
      </c>
      <c r="AB667" s="368">
        <f t="shared" ref="AB667" si="2055">AB666</f>
        <v>0</v>
      </c>
      <c r="AC667" s="368">
        <f t="shared" ref="AC667" si="2056">AC666</f>
        <v>0</v>
      </c>
      <c r="AD667" s="368">
        <f t="shared" ref="AD667" si="2057">AD666</f>
        <v>0</v>
      </c>
      <c r="AE667" s="368">
        <f t="shared" ref="AE667" si="2058">AE666</f>
        <v>0</v>
      </c>
      <c r="AF667" s="368">
        <f t="shared" ref="AF667" si="2059">AF666</f>
        <v>0</v>
      </c>
      <c r="AG667" s="368">
        <f t="shared" ref="AG667" si="2060">AG666</f>
        <v>0</v>
      </c>
      <c r="AH667" s="368">
        <f t="shared" ref="AH667" si="2061">AH666</f>
        <v>0</v>
      </c>
      <c r="AI667" s="368">
        <f t="shared" ref="AI667" si="2062">AI666</f>
        <v>0</v>
      </c>
      <c r="AJ667" s="368">
        <f t="shared" ref="AJ667" si="2063">AJ666</f>
        <v>0</v>
      </c>
      <c r="AK667" s="368">
        <f t="shared" ref="AK667" si="2064">AK666</f>
        <v>0</v>
      </c>
      <c r="AL667" s="368">
        <f t="shared" ref="AL667" si="2065">AL666</f>
        <v>0</v>
      </c>
      <c r="AM667" s="271"/>
    </row>
    <row r="668" spans="1:39" hidden="1" outlineLevel="1">
      <c r="A668" s="469"/>
      <c r="B668" s="385"/>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369"/>
      <c r="Z668" s="382"/>
      <c r="AA668" s="382"/>
      <c r="AB668" s="382"/>
      <c r="AC668" s="382"/>
      <c r="AD668" s="382"/>
      <c r="AE668" s="382"/>
      <c r="AF668" s="382"/>
      <c r="AG668" s="382"/>
      <c r="AH668" s="382"/>
      <c r="AI668" s="382"/>
      <c r="AJ668" s="382"/>
      <c r="AK668" s="382"/>
      <c r="AL668" s="382"/>
      <c r="AM668" s="271"/>
    </row>
    <row r="669" spans="1:39" hidden="1" outlineLevel="1">
      <c r="A669" s="469">
        <v>34</v>
      </c>
      <c r="B669" s="385" t="s">
        <v>126</v>
      </c>
      <c r="C669" s="256" t="s">
        <v>25</v>
      </c>
      <c r="D669" s="260"/>
      <c r="E669" s="260"/>
      <c r="F669" s="260"/>
      <c r="G669" s="260"/>
      <c r="H669" s="260"/>
      <c r="I669" s="260"/>
      <c r="J669" s="260"/>
      <c r="K669" s="260"/>
      <c r="L669" s="260"/>
      <c r="M669" s="260"/>
      <c r="N669" s="260">
        <v>0</v>
      </c>
      <c r="O669" s="260"/>
      <c r="P669" s="260"/>
      <c r="Q669" s="260"/>
      <c r="R669" s="260"/>
      <c r="S669" s="260"/>
      <c r="T669" s="260"/>
      <c r="U669" s="260"/>
      <c r="V669" s="260"/>
      <c r="W669" s="260"/>
      <c r="X669" s="260"/>
      <c r="Y669" s="383"/>
      <c r="Z669" s="367"/>
      <c r="AA669" s="367"/>
      <c r="AB669" s="367"/>
      <c r="AC669" s="367"/>
      <c r="AD669" s="367"/>
      <c r="AE669" s="367"/>
      <c r="AF669" s="372"/>
      <c r="AG669" s="372"/>
      <c r="AH669" s="372"/>
      <c r="AI669" s="372"/>
      <c r="AJ669" s="372"/>
      <c r="AK669" s="372"/>
      <c r="AL669" s="372"/>
      <c r="AM669" s="261">
        <f>SUM(Y669:AL669)</f>
        <v>0</v>
      </c>
    </row>
    <row r="670" spans="1:39" hidden="1" outlineLevel="1">
      <c r="A670" s="469"/>
      <c r="B670" s="259" t="s">
        <v>309</v>
      </c>
      <c r="C670" s="256" t="s">
        <v>163</v>
      </c>
      <c r="D670" s="260"/>
      <c r="E670" s="260"/>
      <c r="F670" s="260"/>
      <c r="G670" s="260"/>
      <c r="H670" s="260"/>
      <c r="I670" s="260"/>
      <c r="J670" s="260"/>
      <c r="K670" s="260"/>
      <c r="L670" s="260"/>
      <c r="M670" s="260"/>
      <c r="N670" s="260">
        <f>N669</f>
        <v>0</v>
      </c>
      <c r="O670" s="260"/>
      <c r="P670" s="260"/>
      <c r="Q670" s="260"/>
      <c r="R670" s="260"/>
      <c r="S670" s="260"/>
      <c r="T670" s="260"/>
      <c r="U670" s="260"/>
      <c r="V670" s="260"/>
      <c r="W670" s="260"/>
      <c r="X670" s="260"/>
      <c r="Y670" s="368">
        <f>Y669</f>
        <v>0</v>
      </c>
      <c r="Z670" s="368">
        <f t="shared" ref="Z670" si="2066">Z669</f>
        <v>0</v>
      </c>
      <c r="AA670" s="368">
        <f t="shared" ref="AA670" si="2067">AA669</f>
        <v>0</v>
      </c>
      <c r="AB670" s="368">
        <f t="shared" ref="AB670" si="2068">AB669</f>
        <v>0</v>
      </c>
      <c r="AC670" s="368">
        <f t="shared" ref="AC670" si="2069">AC669</f>
        <v>0</v>
      </c>
      <c r="AD670" s="368">
        <f t="shared" ref="AD670" si="2070">AD669</f>
        <v>0</v>
      </c>
      <c r="AE670" s="368">
        <f t="shared" ref="AE670" si="2071">AE669</f>
        <v>0</v>
      </c>
      <c r="AF670" s="368">
        <f t="shared" ref="AF670" si="2072">AF669</f>
        <v>0</v>
      </c>
      <c r="AG670" s="368">
        <f t="shared" ref="AG670" si="2073">AG669</f>
        <v>0</v>
      </c>
      <c r="AH670" s="368">
        <f t="shared" ref="AH670" si="2074">AH669</f>
        <v>0</v>
      </c>
      <c r="AI670" s="368">
        <f t="shared" ref="AI670" si="2075">AI669</f>
        <v>0</v>
      </c>
      <c r="AJ670" s="368">
        <f t="shared" ref="AJ670" si="2076">AJ669</f>
        <v>0</v>
      </c>
      <c r="AK670" s="368">
        <f t="shared" ref="AK670" si="2077">AK669</f>
        <v>0</v>
      </c>
      <c r="AL670" s="368">
        <f t="shared" ref="AL670" si="2078">AL669</f>
        <v>0</v>
      </c>
      <c r="AM670" s="271"/>
    </row>
    <row r="671" spans="1:39" hidden="1" outlineLevel="1">
      <c r="A671" s="469"/>
      <c r="B671" s="385"/>
      <c r="C671" s="256"/>
      <c r="D671" s="256"/>
      <c r="E671" s="256"/>
      <c r="F671" s="256"/>
      <c r="G671" s="256"/>
      <c r="H671" s="256"/>
      <c r="I671" s="256"/>
      <c r="J671" s="256"/>
      <c r="K671" s="256"/>
      <c r="L671" s="256"/>
      <c r="M671" s="256"/>
      <c r="N671" s="256"/>
      <c r="O671" s="256"/>
      <c r="P671" s="256"/>
      <c r="Q671" s="256"/>
      <c r="R671" s="256"/>
      <c r="S671" s="256"/>
      <c r="T671" s="256"/>
      <c r="U671" s="256"/>
      <c r="V671" s="256"/>
      <c r="W671" s="256"/>
      <c r="X671" s="256"/>
      <c r="Y671" s="369"/>
      <c r="Z671" s="382"/>
      <c r="AA671" s="382"/>
      <c r="AB671" s="382"/>
      <c r="AC671" s="382"/>
      <c r="AD671" s="382"/>
      <c r="AE671" s="382"/>
      <c r="AF671" s="382"/>
      <c r="AG671" s="382"/>
      <c r="AH671" s="382"/>
      <c r="AI671" s="382"/>
      <c r="AJ671" s="382"/>
      <c r="AK671" s="382"/>
      <c r="AL671" s="382"/>
      <c r="AM671" s="271"/>
    </row>
    <row r="672" spans="1:39" hidden="1" outlineLevel="1">
      <c r="A672" s="469">
        <v>35</v>
      </c>
      <c r="B672" s="385" t="s">
        <v>127</v>
      </c>
      <c r="C672" s="256" t="s">
        <v>25</v>
      </c>
      <c r="D672" s="260"/>
      <c r="E672" s="260"/>
      <c r="F672" s="260"/>
      <c r="G672" s="260"/>
      <c r="H672" s="260"/>
      <c r="I672" s="260"/>
      <c r="J672" s="260"/>
      <c r="K672" s="260"/>
      <c r="L672" s="260"/>
      <c r="M672" s="260"/>
      <c r="N672" s="260">
        <v>0</v>
      </c>
      <c r="O672" s="260"/>
      <c r="P672" s="260"/>
      <c r="Q672" s="260"/>
      <c r="R672" s="260"/>
      <c r="S672" s="260"/>
      <c r="T672" s="260"/>
      <c r="U672" s="260"/>
      <c r="V672" s="260"/>
      <c r="W672" s="260"/>
      <c r="X672" s="260"/>
      <c r="Y672" s="383"/>
      <c r="Z672" s="367"/>
      <c r="AA672" s="367"/>
      <c r="AB672" s="367"/>
      <c r="AC672" s="367"/>
      <c r="AD672" s="367"/>
      <c r="AE672" s="367"/>
      <c r="AF672" s="372"/>
      <c r="AG672" s="372"/>
      <c r="AH672" s="372"/>
      <c r="AI672" s="372"/>
      <c r="AJ672" s="372"/>
      <c r="AK672" s="372"/>
      <c r="AL672" s="372"/>
      <c r="AM672" s="261">
        <f>SUM(Y672:AL672)</f>
        <v>0</v>
      </c>
    </row>
    <row r="673" spans="1:39" hidden="1" outlineLevel="1">
      <c r="A673" s="469"/>
      <c r="B673" s="259" t="s">
        <v>309</v>
      </c>
      <c r="C673" s="256" t="s">
        <v>163</v>
      </c>
      <c r="D673" s="260"/>
      <c r="E673" s="260"/>
      <c r="F673" s="260"/>
      <c r="G673" s="260"/>
      <c r="H673" s="260"/>
      <c r="I673" s="260"/>
      <c r="J673" s="260"/>
      <c r="K673" s="260"/>
      <c r="L673" s="260"/>
      <c r="M673" s="260"/>
      <c r="N673" s="260">
        <f>N672</f>
        <v>0</v>
      </c>
      <c r="O673" s="260"/>
      <c r="P673" s="260"/>
      <c r="Q673" s="260"/>
      <c r="R673" s="260"/>
      <c r="S673" s="260"/>
      <c r="T673" s="260"/>
      <c r="U673" s="260"/>
      <c r="V673" s="260"/>
      <c r="W673" s="260"/>
      <c r="X673" s="260"/>
      <c r="Y673" s="368">
        <f>Y672</f>
        <v>0</v>
      </c>
      <c r="Z673" s="368">
        <f t="shared" ref="Z673" si="2079">Z672</f>
        <v>0</v>
      </c>
      <c r="AA673" s="368">
        <f t="shared" ref="AA673" si="2080">AA672</f>
        <v>0</v>
      </c>
      <c r="AB673" s="368">
        <f t="shared" ref="AB673" si="2081">AB672</f>
        <v>0</v>
      </c>
      <c r="AC673" s="368">
        <f t="shared" ref="AC673" si="2082">AC672</f>
        <v>0</v>
      </c>
      <c r="AD673" s="368">
        <f t="shared" ref="AD673" si="2083">AD672</f>
        <v>0</v>
      </c>
      <c r="AE673" s="368">
        <f t="shared" ref="AE673" si="2084">AE672</f>
        <v>0</v>
      </c>
      <c r="AF673" s="368">
        <f t="shared" ref="AF673" si="2085">AF672</f>
        <v>0</v>
      </c>
      <c r="AG673" s="368">
        <f t="shared" ref="AG673" si="2086">AG672</f>
        <v>0</v>
      </c>
      <c r="AH673" s="368">
        <f t="shared" ref="AH673" si="2087">AH672</f>
        <v>0</v>
      </c>
      <c r="AI673" s="368">
        <f t="shared" ref="AI673" si="2088">AI672</f>
        <v>0</v>
      </c>
      <c r="AJ673" s="368">
        <f t="shared" ref="AJ673" si="2089">AJ672</f>
        <v>0</v>
      </c>
      <c r="AK673" s="368">
        <f t="shared" ref="AK673" si="2090">AK672</f>
        <v>0</v>
      </c>
      <c r="AL673" s="368">
        <f t="shared" ref="AL673" si="2091">AL672</f>
        <v>0</v>
      </c>
      <c r="AM673" s="271"/>
    </row>
    <row r="674" spans="1:39" hidden="1" outlineLevel="1">
      <c r="A674" s="469"/>
      <c r="B674" s="388"/>
      <c r="C674" s="256"/>
      <c r="D674" s="256"/>
      <c r="E674" s="256"/>
      <c r="F674" s="256"/>
      <c r="G674" s="256"/>
      <c r="H674" s="256"/>
      <c r="I674" s="256"/>
      <c r="J674" s="256"/>
      <c r="K674" s="256"/>
      <c r="L674" s="256"/>
      <c r="M674" s="256"/>
      <c r="N674" s="256"/>
      <c r="O674" s="256"/>
      <c r="P674" s="256"/>
      <c r="Q674" s="256"/>
      <c r="R674" s="256"/>
      <c r="S674" s="256"/>
      <c r="T674" s="256"/>
      <c r="U674" s="256"/>
      <c r="V674" s="256"/>
      <c r="W674" s="256"/>
      <c r="X674" s="256"/>
      <c r="Y674" s="369"/>
      <c r="Z674" s="382"/>
      <c r="AA674" s="382"/>
      <c r="AB674" s="382"/>
      <c r="AC674" s="382"/>
      <c r="AD674" s="382"/>
      <c r="AE674" s="382"/>
      <c r="AF674" s="382"/>
      <c r="AG674" s="382"/>
      <c r="AH674" s="382"/>
      <c r="AI674" s="382"/>
      <c r="AJ674" s="382"/>
      <c r="AK674" s="382"/>
      <c r="AL674" s="382"/>
      <c r="AM674" s="271"/>
    </row>
    <row r="675" spans="1:39" ht="15.75" hidden="1" outlineLevel="1">
      <c r="A675" s="469"/>
      <c r="B675" s="253" t="s">
        <v>500</v>
      </c>
      <c r="C675" s="256"/>
      <c r="D675" s="256"/>
      <c r="E675" s="256"/>
      <c r="F675" s="256"/>
      <c r="G675" s="256"/>
      <c r="H675" s="256"/>
      <c r="I675" s="256"/>
      <c r="J675" s="256"/>
      <c r="K675" s="256"/>
      <c r="L675" s="256"/>
      <c r="M675" s="256"/>
      <c r="N675" s="256"/>
      <c r="O675" s="256"/>
      <c r="P675" s="256"/>
      <c r="Q675" s="256"/>
      <c r="R675" s="256"/>
      <c r="S675" s="256"/>
      <c r="T675" s="256"/>
      <c r="U675" s="256"/>
      <c r="V675" s="256"/>
      <c r="W675" s="256"/>
      <c r="X675" s="256"/>
      <c r="Y675" s="369"/>
      <c r="Z675" s="382"/>
      <c r="AA675" s="382"/>
      <c r="AB675" s="382"/>
      <c r="AC675" s="382"/>
      <c r="AD675" s="382"/>
      <c r="AE675" s="382"/>
      <c r="AF675" s="382"/>
      <c r="AG675" s="382"/>
      <c r="AH675" s="382"/>
      <c r="AI675" s="382"/>
      <c r="AJ675" s="382"/>
      <c r="AK675" s="382"/>
      <c r="AL675" s="382"/>
      <c r="AM675" s="271"/>
    </row>
    <row r="676" spans="1:39" ht="45" hidden="1" outlineLevel="1">
      <c r="A676" s="469">
        <v>36</v>
      </c>
      <c r="B676" s="385" t="s">
        <v>128</v>
      </c>
      <c r="C676" s="256" t="s">
        <v>25</v>
      </c>
      <c r="D676" s="260"/>
      <c r="E676" s="260"/>
      <c r="F676" s="260"/>
      <c r="G676" s="260"/>
      <c r="H676" s="260"/>
      <c r="I676" s="260"/>
      <c r="J676" s="260"/>
      <c r="K676" s="260"/>
      <c r="L676" s="260"/>
      <c r="M676" s="260"/>
      <c r="N676" s="260">
        <v>12</v>
      </c>
      <c r="O676" s="260"/>
      <c r="P676" s="260"/>
      <c r="Q676" s="260"/>
      <c r="R676" s="260"/>
      <c r="S676" s="260"/>
      <c r="T676" s="260"/>
      <c r="U676" s="260"/>
      <c r="V676" s="260"/>
      <c r="W676" s="260"/>
      <c r="X676" s="260"/>
      <c r="Y676" s="383"/>
      <c r="Z676" s="367"/>
      <c r="AA676" s="367"/>
      <c r="AB676" s="367"/>
      <c r="AC676" s="367"/>
      <c r="AD676" s="367"/>
      <c r="AE676" s="367"/>
      <c r="AF676" s="372"/>
      <c r="AG676" s="372"/>
      <c r="AH676" s="372"/>
      <c r="AI676" s="372"/>
      <c r="AJ676" s="372"/>
      <c r="AK676" s="372"/>
      <c r="AL676" s="372"/>
      <c r="AM676" s="261">
        <f>SUM(Y676:AL676)</f>
        <v>0</v>
      </c>
    </row>
    <row r="677" spans="1:39" hidden="1" outlineLevel="1">
      <c r="A677" s="469"/>
      <c r="B677" s="259" t="s">
        <v>309</v>
      </c>
      <c r="C677" s="256" t="s">
        <v>163</v>
      </c>
      <c r="D677" s="260"/>
      <c r="E677" s="260"/>
      <c r="F677" s="260"/>
      <c r="G677" s="260"/>
      <c r="H677" s="260"/>
      <c r="I677" s="260"/>
      <c r="J677" s="260"/>
      <c r="K677" s="260"/>
      <c r="L677" s="260"/>
      <c r="M677" s="260"/>
      <c r="N677" s="260">
        <f>N676</f>
        <v>12</v>
      </c>
      <c r="O677" s="260"/>
      <c r="P677" s="260"/>
      <c r="Q677" s="260"/>
      <c r="R677" s="260"/>
      <c r="S677" s="260"/>
      <c r="T677" s="260"/>
      <c r="U677" s="260"/>
      <c r="V677" s="260"/>
      <c r="W677" s="260"/>
      <c r="X677" s="260"/>
      <c r="Y677" s="368">
        <f>Y676</f>
        <v>0</v>
      </c>
      <c r="Z677" s="368">
        <f t="shared" ref="Z677" si="2092">Z676</f>
        <v>0</v>
      </c>
      <c r="AA677" s="368">
        <f t="shared" ref="AA677" si="2093">AA676</f>
        <v>0</v>
      </c>
      <c r="AB677" s="368">
        <f t="shared" ref="AB677" si="2094">AB676</f>
        <v>0</v>
      </c>
      <c r="AC677" s="368">
        <f t="shared" ref="AC677" si="2095">AC676</f>
        <v>0</v>
      </c>
      <c r="AD677" s="368">
        <f t="shared" ref="AD677" si="2096">AD676</f>
        <v>0</v>
      </c>
      <c r="AE677" s="368">
        <f t="shared" ref="AE677" si="2097">AE676</f>
        <v>0</v>
      </c>
      <c r="AF677" s="368">
        <f t="shared" ref="AF677" si="2098">AF676</f>
        <v>0</v>
      </c>
      <c r="AG677" s="368">
        <f t="shared" ref="AG677" si="2099">AG676</f>
        <v>0</v>
      </c>
      <c r="AH677" s="368">
        <f t="shared" ref="AH677" si="2100">AH676</f>
        <v>0</v>
      </c>
      <c r="AI677" s="368">
        <f t="shared" ref="AI677" si="2101">AI676</f>
        <v>0</v>
      </c>
      <c r="AJ677" s="368">
        <f t="shared" ref="AJ677" si="2102">AJ676</f>
        <v>0</v>
      </c>
      <c r="AK677" s="368">
        <f t="shared" ref="AK677" si="2103">AK676</f>
        <v>0</v>
      </c>
      <c r="AL677" s="368">
        <f t="shared" ref="AL677" si="2104">AL676</f>
        <v>0</v>
      </c>
      <c r="AM677" s="271"/>
    </row>
    <row r="678" spans="1:39" hidden="1" outlineLevel="1">
      <c r="A678" s="469"/>
      <c r="B678" s="385"/>
      <c r="C678" s="256"/>
      <c r="D678" s="256"/>
      <c r="E678" s="256"/>
      <c r="F678" s="256"/>
      <c r="G678" s="256"/>
      <c r="H678" s="256"/>
      <c r="I678" s="256"/>
      <c r="J678" s="256"/>
      <c r="K678" s="256"/>
      <c r="L678" s="256"/>
      <c r="M678" s="256"/>
      <c r="N678" s="256"/>
      <c r="O678" s="256"/>
      <c r="P678" s="256"/>
      <c r="Q678" s="256"/>
      <c r="R678" s="256"/>
      <c r="S678" s="256"/>
      <c r="T678" s="256"/>
      <c r="U678" s="256"/>
      <c r="V678" s="256"/>
      <c r="W678" s="256"/>
      <c r="X678" s="256"/>
      <c r="Y678" s="369"/>
      <c r="Z678" s="382"/>
      <c r="AA678" s="382"/>
      <c r="AB678" s="382"/>
      <c r="AC678" s="382"/>
      <c r="AD678" s="382"/>
      <c r="AE678" s="382"/>
      <c r="AF678" s="382"/>
      <c r="AG678" s="382"/>
      <c r="AH678" s="382"/>
      <c r="AI678" s="382"/>
      <c r="AJ678" s="382"/>
      <c r="AK678" s="382"/>
      <c r="AL678" s="382"/>
      <c r="AM678" s="271"/>
    </row>
    <row r="679" spans="1:39" ht="30" hidden="1" outlineLevel="1">
      <c r="A679" s="469">
        <v>37</v>
      </c>
      <c r="B679" s="385" t="s">
        <v>129</v>
      </c>
      <c r="C679" s="256" t="s">
        <v>25</v>
      </c>
      <c r="D679" s="260"/>
      <c r="E679" s="260"/>
      <c r="F679" s="260"/>
      <c r="G679" s="260"/>
      <c r="H679" s="260"/>
      <c r="I679" s="260"/>
      <c r="J679" s="260"/>
      <c r="K679" s="260"/>
      <c r="L679" s="260"/>
      <c r="M679" s="260"/>
      <c r="N679" s="260">
        <v>12</v>
      </c>
      <c r="O679" s="260"/>
      <c r="P679" s="260"/>
      <c r="Q679" s="260"/>
      <c r="R679" s="260"/>
      <c r="S679" s="260"/>
      <c r="T679" s="260"/>
      <c r="U679" s="260"/>
      <c r="V679" s="260"/>
      <c r="W679" s="260"/>
      <c r="X679" s="260"/>
      <c r="Y679" s="383"/>
      <c r="Z679" s="367"/>
      <c r="AA679" s="367"/>
      <c r="AB679" s="367"/>
      <c r="AC679" s="367"/>
      <c r="AD679" s="367"/>
      <c r="AE679" s="367"/>
      <c r="AF679" s="372"/>
      <c r="AG679" s="372"/>
      <c r="AH679" s="372"/>
      <c r="AI679" s="372"/>
      <c r="AJ679" s="372"/>
      <c r="AK679" s="372"/>
      <c r="AL679" s="372"/>
      <c r="AM679" s="261">
        <f>SUM(Y679:AL679)</f>
        <v>0</v>
      </c>
    </row>
    <row r="680" spans="1:39" hidden="1" outlineLevel="1">
      <c r="A680" s="469"/>
      <c r="B680" s="259" t="s">
        <v>309</v>
      </c>
      <c r="C680" s="256" t="s">
        <v>163</v>
      </c>
      <c r="D680" s="260"/>
      <c r="E680" s="260"/>
      <c r="F680" s="260"/>
      <c r="G680" s="260"/>
      <c r="H680" s="260"/>
      <c r="I680" s="260"/>
      <c r="J680" s="260"/>
      <c r="K680" s="260"/>
      <c r="L680" s="260"/>
      <c r="M680" s="260"/>
      <c r="N680" s="260">
        <f>N679</f>
        <v>12</v>
      </c>
      <c r="O680" s="260"/>
      <c r="P680" s="260"/>
      <c r="Q680" s="260"/>
      <c r="R680" s="260"/>
      <c r="S680" s="260"/>
      <c r="T680" s="260"/>
      <c r="U680" s="260"/>
      <c r="V680" s="260"/>
      <c r="W680" s="260"/>
      <c r="X680" s="260"/>
      <c r="Y680" s="368">
        <f>Y679</f>
        <v>0</v>
      </c>
      <c r="Z680" s="368">
        <f t="shared" ref="Z680" si="2105">Z679</f>
        <v>0</v>
      </c>
      <c r="AA680" s="368">
        <f t="shared" ref="AA680" si="2106">AA679</f>
        <v>0</v>
      </c>
      <c r="AB680" s="368">
        <f t="shared" ref="AB680" si="2107">AB679</f>
        <v>0</v>
      </c>
      <c r="AC680" s="368">
        <f t="shared" ref="AC680" si="2108">AC679</f>
        <v>0</v>
      </c>
      <c r="AD680" s="368">
        <f t="shared" ref="AD680" si="2109">AD679</f>
        <v>0</v>
      </c>
      <c r="AE680" s="368">
        <f t="shared" ref="AE680" si="2110">AE679</f>
        <v>0</v>
      </c>
      <c r="AF680" s="368">
        <f t="shared" ref="AF680" si="2111">AF679</f>
        <v>0</v>
      </c>
      <c r="AG680" s="368">
        <f t="shared" ref="AG680" si="2112">AG679</f>
        <v>0</v>
      </c>
      <c r="AH680" s="368">
        <f t="shared" ref="AH680" si="2113">AH679</f>
        <v>0</v>
      </c>
      <c r="AI680" s="368">
        <f t="shared" ref="AI680" si="2114">AI679</f>
        <v>0</v>
      </c>
      <c r="AJ680" s="368">
        <f t="shared" ref="AJ680" si="2115">AJ679</f>
        <v>0</v>
      </c>
      <c r="AK680" s="368">
        <f t="shared" ref="AK680" si="2116">AK679</f>
        <v>0</v>
      </c>
      <c r="AL680" s="368">
        <f t="shared" ref="AL680" si="2117">AL679</f>
        <v>0</v>
      </c>
      <c r="AM680" s="271"/>
    </row>
    <row r="681" spans="1:39" hidden="1" outlineLevel="1">
      <c r="A681" s="469"/>
      <c r="B681" s="385"/>
      <c r="C681" s="256"/>
      <c r="D681" s="256"/>
      <c r="E681" s="256"/>
      <c r="F681" s="256"/>
      <c r="G681" s="256"/>
      <c r="H681" s="256"/>
      <c r="I681" s="256"/>
      <c r="J681" s="256"/>
      <c r="K681" s="256"/>
      <c r="L681" s="256"/>
      <c r="M681" s="256"/>
      <c r="N681" s="256"/>
      <c r="O681" s="256"/>
      <c r="P681" s="256"/>
      <c r="Q681" s="256"/>
      <c r="R681" s="256"/>
      <c r="S681" s="256"/>
      <c r="T681" s="256"/>
      <c r="U681" s="256"/>
      <c r="V681" s="256"/>
      <c r="W681" s="256"/>
      <c r="X681" s="256"/>
      <c r="Y681" s="369"/>
      <c r="Z681" s="382"/>
      <c r="AA681" s="382"/>
      <c r="AB681" s="382"/>
      <c r="AC681" s="382"/>
      <c r="AD681" s="382"/>
      <c r="AE681" s="382"/>
      <c r="AF681" s="382"/>
      <c r="AG681" s="382"/>
      <c r="AH681" s="382"/>
      <c r="AI681" s="382"/>
      <c r="AJ681" s="382"/>
      <c r="AK681" s="382"/>
      <c r="AL681" s="382"/>
      <c r="AM681" s="271"/>
    </row>
    <row r="682" spans="1:39" hidden="1" outlineLevel="1">
      <c r="A682" s="469">
        <v>38</v>
      </c>
      <c r="B682" s="385" t="s">
        <v>130</v>
      </c>
      <c r="C682" s="256" t="s">
        <v>25</v>
      </c>
      <c r="D682" s="260"/>
      <c r="E682" s="260"/>
      <c r="F682" s="260"/>
      <c r="G682" s="260"/>
      <c r="H682" s="260"/>
      <c r="I682" s="260"/>
      <c r="J682" s="260"/>
      <c r="K682" s="260"/>
      <c r="L682" s="260"/>
      <c r="M682" s="260"/>
      <c r="N682" s="260">
        <v>12</v>
      </c>
      <c r="O682" s="260"/>
      <c r="P682" s="260"/>
      <c r="Q682" s="260"/>
      <c r="R682" s="260"/>
      <c r="S682" s="260"/>
      <c r="T682" s="260"/>
      <c r="U682" s="260"/>
      <c r="V682" s="260"/>
      <c r="W682" s="260"/>
      <c r="X682" s="260"/>
      <c r="Y682" s="383"/>
      <c r="Z682" s="367"/>
      <c r="AA682" s="367"/>
      <c r="AB682" s="367"/>
      <c r="AC682" s="367"/>
      <c r="AD682" s="367"/>
      <c r="AE682" s="367"/>
      <c r="AF682" s="372"/>
      <c r="AG682" s="372"/>
      <c r="AH682" s="372"/>
      <c r="AI682" s="372"/>
      <c r="AJ682" s="372"/>
      <c r="AK682" s="372"/>
      <c r="AL682" s="372"/>
      <c r="AM682" s="261">
        <f>SUM(Y682:AL682)</f>
        <v>0</v>
      </c>
    </row>
    <row r="683" spans="1:39" hidden="1" outlineLevel="1">
      <c r="A683" s="469"/>
      <c r="B683" s="259" t="s">
        <v>309</v>
      </c>
      <c r="C683" s="256" t="s">
        <v>163</v>
      </c>
      <c r="D683" s="260"/>
      <c r="E683" s="260"/>
      <c r="F683" s="260"/>
      <c r="G683" s="260"/>
      <c r="H683" s="260"/>
      <c r="I683" s="260"/>
      <c r="J683" s="260"/>
      <c r="K683" s="260"/>
      <c r="L683" s="260"/>
      <c r="M683" s="260"/>
      <c r="N683" s="260">
        <f>N682</f>
        <v>12</v>
      </c>
      <c r="O683" s="260"/>
      <c r="P683" s="260"/>
      <c r="Q683" s="260"/>
      <c r="R683" s="260"/>
      <c r="S683" s="260"/>
      <c r="T683" s="260"/>
      <c r="U683" s="260"/>
      <c r="V683" s="260"/>
      <c r="W683" s="260"/>
      <c r="X683" s="260"/>
      <c r="Y683" s="368">
        <f>Y682</f>
        <v>0</v>
      </c>
      <c r="Z683" s="368">
        <f t="shared" ref="Z683" si="2118">Z682</f>
        <v>0</v>
      </c>
      <c r="AA683" s="368">
        <f t="shared" ref="AA683" si="2119">AA682</f>
        <v>0</v>
      </c>
      <c r="AB683" s="368">
        <f t="shared" ref="AB683" si="2120">AB682</f>
        <v>0</v>
      </c>
      <c r="AC683" s="368">
        <f t="shared" ref="AC683" si="2121">AC682</f>
        <v>0</v>
      </c>
      <c r="AD683" s="368">
        <f t="shared" ref="AD683" si="2122">AD682</f>
        <v>0</v>
      </c>
      <c r="AE683" s="368">
        <f t="shared" ref="AE683" si="2123">AE682</f>
        <v>0</v>
      </c>
      <c r="AF683" s="368">
        <f t="shared" ref="AF683" si="2124">AF682</f>
        <v>0</v>
      </c>
      <c r="AG683" s="368">
        <f t="shared" ref="AG683" si="2125">AG682</f>
        <v>0</v>
      </c>
      <c r="AH683" s="368">
        <f t="shared" ref="AH683" si="2126">AH682</f>
        <v>0</v>
      </c>
      <c r="AI683" s="368">
        <f t="shared" ref="AI683" si="2127">AI682</f>
        <v>0</v>
      </c>
      <c r="AJ683" s="368">
        <f t="shared" ref="AJ683" si="2128">AJ682</f>
        <v>0</v>
      </c>
      <c r="AK683" s="368">
        <f t="shared" ref="AK683" si="2129">AK682</f>
        <v>0</v>
      </c>
      <c r="AL683" s="368">
        <f t="shared" ref="AL683" si="2130">AL682</f>
        <v>0</v>
      </c>
      <c r="AM683" s="271"/>
    </row>
    <row r="684" spans="1:39" hidden="1" outlineLevel="1">
      <c r="A684" s="469"/>
      <c r="B684" s="385"/>
      <c r="C684" s="256"/>
      <c r="D684" s="256"/>
      <c r="E684" s="256"/>
      <c r="F684" s="256"/>
      <c r="G684" s="256"/>
      <c r="H684" s="256"/>
      <c r="I684" s="256"/>
      <c r="J684" s="256"/>
      <c r="K684" s="256"/>
      <c r="L684" s="256"/>
      <c r="M684" s="256"/>
      <c r="N684" s="256"/>
      <c r="O684" s="256"/>
      <c r="P684" s="256"/>
      <c r="Q684" s="256"/>
      <c r="R684" s="256"/>
      <c r="S684" s="256"/>
      <c r="T684" s="256"/>
      <c r="U684" s="256"/>
      <c r="V684" s="256"/>
      <c r="W684" s="256"/>
      <c r="X684" s="256"/>
      <c r="Y684" s="369"/>
      <c r="Z684" s="382"/>
      <c r="AA684" s="382"/>
      <c r="AB684" s="382"/>
      <c r="AC684" s="382"/>
      <c r="AD684" s="382"/>
      <c r="AE684" s="382"/>
      <c r="AF684" s="382"/>
      <c r="AG684" s="382"/>
      <c r="AH684" s="382"/>
      <c r="AI684" s="382"/>
      <c r="AJ684" s="382"/>
      <c r="AK684" s="382"/>
      <c r="AL684" s="382"/>
      <c r="AM684" s="271"/>
    </row>
    <row r="685" spans="1:39" ht="30" hidden="1" outlineLevel="1">
      <c r="A685" s="469">
        <v>39</v>
      </c>
      <c r="B685" s="385" t="s">
        <v>131</v>
      </c>
      <c r="C685" s="256" t="s">
        <v>25</v>
      </c>
      <c r="D685" s="260"/>
      <c r="E685" s="260"/>
      <c r="F685" s="260"/>
      <c r="G685" s="260"/>
      <c r="H685" s="260"/>
      <c r="I685" s="260"/>
      <c r="J685" s="260"/>
      <c r="K685" s="260"/>
      <c r="L685" s="260"/>
      <c r="M685" s="260"/>
      <c r="N685" s="260">
        <v>12</v>
      </c>
      <c r="O685" s="260"/>
      <c r="P685" s="260"/>
      <c r="Q685" s="260"/>
      <c r="R685" s="260"/>
      <c r="S685" s="260"/>
      <c r="T685" s="260"/>
      <c r="U685" s="260"/>
      <c r="V685" s="260"/>
      <c r="W685" s="260"/>
      <c r="X685" s="260"/>
      <c r="Y685" s="383"/>
      <c r="Z685" s="367"/>
      <c r="AA685" s="367"/>
      <c r="AB685" s="367"/>
      <c r="AC685" s="367"/>
      <c r="AD685" s="367"/>
      <c r="AE685" s="367"/>
      <c r="AF685" s="372"/>
      <c r="AG685" s="372"/>
      <c r="AH685" s="372"/>
      <c r="AI685" s="372"/>
      <c r="AJ685" s="372"/>
      <c r="AK685" s="372"/>
      <c r="AL685" s="372"/>
      <c r="AM685" s="261">
        <f>SUM(Y685:AL685)</f>
        <v>0</v>
      </c>
    </row>
    <row r="686" spans="1:39" hidden="1" outlineLevel="1">
      <c r="A686" s="469"/>
      <c r="B686" s="259" t="s">
        <v>309</v>
      </c>
      <c r="C686" s="256" t="s">
        <v>163</v>
      </c>
      <c r="D686" s="260"/>
      <c r="E686" s="260"/>
      <c r="F686" s="260"/>
      <c r="G686" s="260"/>
      <c r="H686" s="260"/>
      <c r="I686" s="260"/>
      <c r="J686" s="260"/>
      <c r="K686" s="260"/>
      <c r="L686" s="260"/>
      <c r="M686" s="260"/>
      <c r="N686" s="260">
        <f>N685</f>
        <v>12</v>
      </c>
      <c r="O686" s="260"/>
      <c r="P686" s="260"/>
      <c r="Q686" s="260"/>
      <c r="R686" s="260"/>
      <c r="S686" s="260"/>
      <c r="T686" s="260"/>
      <c r="U686" s="260"/>
      <c r="V686" s="260"/>
      <c r="W686" s="260"/>
      <c r="X686" s="260"/>
      <c r="Y686" s="368">
        <f>Y685</f>
        <v>0</v>
      </c>
      <c r="Z686" s="368">
        <f t="shared" ref="Z686" si="2131">Z685</f>
        <v>0</v>
      </c>
      <c r="AA686" s="368">
        <f t="shared" ref="AA686" si="2132">AA685</f>
        <v>0</v>
      </c>
      <c r="AB686" s="368">
        <f t="shared" ref="AB686" si="2133">AB685</f>
        <v>0</v>
      </c>
      <c r="AC686" s="368">
        <f t="shared" ref="AC686" si="2134">AC685</f>
        <v>0</v>
      </c>
      <c r="AD686" s="368">
        <f t="shared" ref="AD686" si="2135">AD685</f>
        <v>0</v>
      </c>
      <c r="AE686" s="368">
        <f t="shared" ref="AE686" si="2136">AE685</f>
        <v>0</v>
      </c>
      <c r="AF686" s="368">
        <f t="shared" ref="AF686" si="2137">AF685</f>
        <v>0</v>
      </c>
      <c r="AG686" s="368">
        <f t="shared" ref="AG686" si="2138">AG685</f>
        <v>0</v>
      </c>
      <c r="AH686" s="368">
        <f t="shared" ref="AH686" si="2139">AH685</f>
        <v>0</v>
      </c>
      <c r="AI686" s="368">
        <f t="shared" ref="AI686" si="2140">AI685</f>
        <v>0</v>
      </c>
      <c r="AJ686" s="368">
        <f t="shared" ref="AJ686" si="2141">AJ685</f>
        <v>0</v>
      </c>
      <c r="AK686" s="368">
        <f t="shared" ref="AK686" si="2142">AK685</f>
        <v>0</v>
      </c>
      <c r="AL686" s="368">
        <f t="shared" ref="AL686" si="2143">AL685</f>
        <v>0</v>
      </c>
      <c r="AM686" s="271"/>
    </row>
    <row r="687" spans="1:39" hidden="1" outlineLevel="1">
      <c r="A687" s="469"/>
      <c r="B687" s="385"/>
      <c r="C687" s="256"/>
      <c r="D687" s="256"/>
      <c r="E687" s="256"/>
      <c r="F687" s="256"/>
      <c r="G687" s="256"/>
      <c r="H687" s="256"/>
      <c r="I687" s="256"/>
      <c r="J687" s="256"/>
      <c r="K687" s="256"/>
      <c r="L687" s="256"/>
      <c r="M687" s="256"/>
      <c r="N687" s="256"/>
      <c r="O687" s="256"/>
      <c r="P687" s="256"/>
      <c r="Q687" s="256"/>
      <c r="R687" s="256"/>
      <c r="S687" s="256"/>
      <c r="T687" s="256"/>
      <c r="U687" s="256"/>
      <c r="V687" s="256"/>
      <c r="W687" s="256"/>
      <c r="X687" s="256"/>
      <c r="Y687" s="369"/>
      <c r="Z687" s="382"/>
      <c r="AA687" s="382"/>
      <c r="AB687" s="382"/>
      <c r="AC687" s="382"/>
      <c r="AD687" s="382"/>
      <c r="AE687" s="382"/>
      <c r="AF687" s="382"/>
      <c r="AG687" s="382"/>
      <c r="AH687" s="382"/>
      <c r="AI687" s="382"/>
      <c r="AJ687" s="382"/>
      <c r="AK687" s="382"/>
      <c r="AL687" s="382"/>
      <c r="AM687" s="271"/>
    </row>
    <row r="688" spans="1:39" ht="30" hidden="1" outlineLevel="1">
      <c r="A688" s="469">
        <v>40</v>
      </c>
      <c r="B688" s="385" t="s">
        <v>132</v>
      </c>
      <c r="C688" s="256" t="s">
        <v>25</v>
      </c>
      <c r="D688" s="260"/>
      <c r="E688" s="260"/>
      <c r="F688" s="260"/>
      <c r="G688" s="260"/>
      <c r="H688" s="260"/>
      <c r="I688" s="260"/>
      <c r="J688" s="260"/>
      <c r="K688" s="260"/>
      <c r="L688" s="260"/>
      <c r="M688" s="260"/>
      <c r="N688" s="260">
        <v>12</v>
      </c>
      <c r="O688" s="260"/>
      <c r="P688" s="260"/>
      <c r="Q688" s="260"/>
      <c r="R688" s="260"/>
      <c r="S688" s="260"/>
      <c r="T688" s="260"/>
      <c r="U688" s="260"/>
      <c r="V688" s="260"/>
      <c r="W688" s="260"/>
      <c r="X688" s="260"/>
      <c r="Y688" s="383"/>
      <c r="Z688" s="367"/>
      <c r="AA688" s="367"/>
      <c r="AB688" s="367"/>
      <c r="AC688" s="367"/>
      <c r="AD688" s="367"/>
      <c r="AE688" s="367"/>
      <c r="AF688" s="372"/>
      <c r="AG688" s="372"/>
      <c r="AH688" s="372"/>
      <c r="AI688" s="372"/>
      <c r="AJ688" s="372"/>
      <c r="AK688" s="372"/>
      <c r="AL688" s="372"/>
      <c r="AM688" s="261">
        <f>SUM(Y688:AL688)</f>
        <v>0</v>
      </c>
    </row>
    <row r="689" spans="1:39" hidden="1" outlineLevel="1">
      <c r="A689" s="469"/>
      <c r="B689" s="259" t="s">
        <v>309</v>
      </c>
      <c r="C689" s="256" t="s">
        <v>163</v>
      </c>
      <c r="D689" s="260"/>
      <c r="E689" s="260"/>
      <c r="F689" s="260"/>
      <c r="G689" s="260"/>
      <c r="H689" s="260"/>
      <c r="I689" s="260"/>
      <c r="J689" s="260"/>
      <c r="K689" s="260"/>
      <c r="L689" s="260"/>
      <c r="M689" s="260"/>
      <c r="N689" s="260">
        <f>N688</f>
        <v>12</v>
      </c>
      <c r="O689" s="260"/>
      <c r="P689" s="260"/>
      <c r="Q689" s="260"/>
      <c r="R689" s="260"/>
      <c r="S689" s="260"/>
      <c r="T689" s="260"/>
      <c r="U689" s="260"/>
      <c r="V689" s="260"/>
      <c r="W689" s="260"/>
      <c r="X689" s="260"/>
      <c r="Y689" s="368">
        <f>Y688</f>
        <v>0</v>
      </c>
      <c r="Z689" s="368">
        <f t="shared" ref="Z689" si="2144">Z688</f>
        <v>0</v>
      </c>
      <c r="AA689" s="368">
        <f t="shared" ref="AA689" si="2145">AA688</f>
        <v>0</v>
      </c>
      <c r="AB689" s="368">
        <f t="shared" ref="AB689" si="2146">AB688</f>
        <v>0</v>
      </c>
      <c r="AC689" s="368">
        <f t="shared" ref="AC689" si="2147">AC688</f>
        <v>0</v>
      </c>
      <c r="AD689" s="368">
        <f t="shared" ref="AD689" si="2148">AD688</f>
        <v>0</v>
      </c>
      <c r="AE689" s="368">
        <f t="shared" ref="AE689" si="2149">AE688</f>
        <v>0</v>
      </c>
      <c r="AF689" s="368">
        <f t="shared" ref="AF689" si="2150">AF688</f>
        <v>0</v>
      </c>
      <c r="AG689" s="368">
        <f t="shared" ref="AG689" si="2151">AG688</f>
        <v>0</v>
      </c>
      <c r="AH689" s="368">
        <f t="shared" ref="AH689" si="2152">AH688</f>
        <v>0</v>
      </c>
      <c r="AI689" s="368">
        <f t="shared" ref="AI689" si="2153">AI688</f>
        <v>0</v>
      </c>
      <c r="AJ689" s="368">
        <f t="shared" ref="AJ689" si="2154">AJ688</f>
        <v>0</v>
      </c>
      <c r="AK689" s="368">
        <f t="shared" ref="AK689" si="2155">AK688</f>
        <v>0</v>
      </c>
      <c r="AL689" s="368">
        <f t="shared" ref="AL689" si="2156">AL688</f>
        <v>0</v>
      </c>
      <c r="AM689" s="271"/>
    </row>
    <row r="690" spans="1:39" hidden="1" outlineLevel="1">
      <c r="A690" s="469"/>
      <c r="B690" s="385"/>
      <c r="C690" s="256"/>
      <c r="D690" s="256"/>
      <c r="E690" s="256"/>
      <c r="F690" s="256"/>
      <c r="G690" s="256"/>
      <c r="H690" s="256"/>
      <c r="I690" s="256"/>
      <c r="J690" s="256"/>
      <c r="K690" s="256"/>
      <c r="L690" s="256"/>
      <c r="M690" s="256"/>
      <c r="N690" s="256"/>
      <c r="O690" s="256"/>
      <c r="P690" s="256"/>
      <c r="Q690" s="256"/>
      <c r="R690" s="256"/>
      <c r="S690" s="256"/>
      <c r="T690" s="256"/>
      <c r="U690" s="256"/>
      <c r="V690" s="256"/>
      <c r="W690" s="256"/>
      <c r="X690" s="256"/>
      <c r="Y690" s="369"/>
      <c r="Z690" s="382"/>
      <c r="AA690" s="382"/>
      <c r="AB690" s="382"/>
      <c r="AC690" s="382"/>
      <c r="AD690" s="382"/>
      <c r="AE690" s="382"/>
      <c r="AF690" s="382"/>
      <c r="AG690" s="382"/>
      <c r="AH690" s="382"/>
      <c r="AI690" s="382"/>
      <c r="AJ690" s="382"/>
      <c r="AK690" s="382"/>
      <c r="AL690" s="382"/>
      <c r="AM690" s="271"/>
    </row>
    <row r="691" spans="1:39" ht="45" hidden="1" outlineLevel="1">
      <c r="A691" s="469">
        <v>41</v>
      </c>
      <c r="B691" s="385" t="s">
        <v>133</v>
      </c>
      <c r="C691" s="256" t="s">
        <v>25</v>
      </c>
      <c r="D691" s="260"/>
      <c r="E691" s="260"/>
      <c r="F691" s="260"/>
      <c r="G691" s="260"/>
      <c r="H691" s="260"/>
      <c r="I691" s="260"/>
      <c r="J691" s="260"/>
      <c r="K691" s="260"/>
      <c r="L691" s="260"/>
      <c r="M691" s="260"/>
      <c r="N691" s="260">
        <v>12</v>
      </c>
      <c r="O691" s="260"/>
      <c r="P691" s="260"/>
      <c r="Q691" s="260"/>
      <c r="R691" s="260"/>
      <c r="S691" s="260"/>
      <c r="T691" s="260"/>
      <c r="U691" s="260"/>
      <c r="V691" s="260"/>
      <c r="W691" s="260"/>
      <c r="X691" s="260"/>
      <c r="Y691" s="383"/>
      <c r="Z691" s="367"/>
      <c r="AA691" s="367"/>
      <c r="AB691" s="367"/>
      <c r="AC691" s="367"/>
      <c r="AD691" s="367"/>
      <c r="AE691" s="367"/>
      <c r="AF691" s="372"/>
      <c r="AG691" s="372"/>
      <c r="AH691" s="372"/>
      <c r="AI691" s="372"/>
      <c r="AJ691" s="372"/>
      <c r="AK691" s="372"/>
      <c r="AL691" s="372"/>
      <c r="AM691" s="261">
        <f>SUM(Y691:AL691)</f>
        <v>0</v>
      </c>
    </row>
    <row r="692" spans="1:39" hidden="1" outlineLevel="1">
      <c r="A692" s="469"/>
      <c r="B692" s="259" t="s">
        <v>309</v>
      </c>
      <c r="C692" s="256" t="s">
        <v>163</v>
      </c>
      <c r="D692" s="260"/>
      <c r="E692" s="260"/>
      <c r="F692" s="260"/>
      <c r="G692" s="260"/>
      <c r="H692" s="260"/>
      <c r="I692" s="260"/>
      <c r="J692" s="260"/>
      <c r="K692" s="260"/>
      <c r="L692" s="260"/>
      <c r="M692" s="260"/>
      <c r="N692" s="260">
        <f>N691</f>
        <v>12</v>
      </c>
      <c r="O692" s="260"/>
      <c r="P692" s="260"/>
      <c r="Q692" s="260"/>
      <c r="R692" s="260"/>
      <c r="S692" s="260"/>
      <c r="T692" s="260"/>
      <c r="U692" s="260"/>
      <c r="V692" s="260"/>
      <c r="W692" s="260"/>
      <c r="X692" s="260"/>
      <c r="Y692" s="368">
        <f>Y691</f>
        <v>0</v>
      </c>
      <c r="Z692" s="368">
        <f t="shared" ref="Z692" si="2157">Z691</f>
        <v>0</v>
      </c>
      <c r="AA692" s="368">
        <f t="shared" ref="AA692" si="2158">AA691</f>
        <v>0</v>
      </c>
      <c r="AB692" s="368">
        <f t="shared" ref="AB692" si="2159">AB691</f>
        <v>0</v>
      </c>
      <c r="AC692" s="368">
        <f t="shared" ref="AC692" si="2160">AC691</f>
        <v>0</v>
      </c>
      <c r="AD692" s="368">
        <f t="shared" ref="AD692" si="2161">AD691</f>
        <v>0</v>
      </c>
      <c r="AE692" s="368">
        <f t="shared" ref="AE692" si="2162">AE691</f>
        <v>0</v>
      </c>
      <c r="AF692" s="368">
        <f t="shared" ref="AF692" si="2163">AF691</f>
        <v>0</v>
      </c>
      <c r="AG692" s="368">
        <f t="shared" ref="AG692" si="2164">AG691</f>
        <v>0</v>
      </c>
      <c r="AH692" s="368">
        <f t="shared" ref="AH692" si="2165">AH691</f>
        <v>0</v>
      </c>
      <c r="AI692" s="368">
        <f t="shared" ref="AI692" si="2166">AI691</f>
        <v>0</v>
      </c>
      <c r="AJ692" s="368">
        <f t="shared" ref="AJ692" si="2167">AJ691</f>
        <v>0</v>
      </c>
      <c r="AK692" s="368">
        <f t="shared" ref="AK692" si="2168">AK691</f>
        <v>0</v>
      </c>
      <c r="AL692" s="368">
        <f t="shared" ref="AL692" si="2169">AL691</f>
        <v>0</v>
      </c>
      <c r="AM692" s="271"/>
    </row>
    <row r="693" spans="1:39" hidden="1" outlineLevel="1">
      <c r="A693" s="469"/>
      <c r="B693" s="385"/>
      <c r="C693" s="256"/>
      <c r="D693" s="256"/>
      <c r="E693" s="256"/>
      <c r="F693" s="256"/>
      <c r="G693" s="256"/>
      <c r="H693" s="256"/>
      <c r="I693" s="256"/>
      <c r="J693" s="256"/>
      <c r="K693" s="256"/>
      <c r="L693" s="256"/>
      <c r="M693" s="256"/>
      <c r="N693" s="256"/>
      <c r="O693" s="256"/>
      <c r="P693" s="256"/>
      <c r="Q693" s="256"/>
      <c r="R693" s="256"/>
      <c r="S693" s="256"/>
      <c r="T693" s="256"/>
      <c r="U693" s="256"/>
      <c r="V693" s="256"/>
      <c r="W693" s="256"/>
      <c r="X693" s="256"/>
      <c r="Y693" s="369"/>
      <c r="Z693" s="382"/>
      <c r="AA693" s="382"/>
      <c r="AB693" s="382"/>
      <c r="AC693" s="382"/>
      <c r="AD693" s="382"/>
      <c r="AE693" s="382"/>
      <c r="AF693" s="382"/>
      <c r="AG693" s="382"/>
      <c r="AH693" s="382"/>
      <c r="AI693" s="382"/>
      <c r="AJ693" s="382"/>
      <c r="AK693" s="382"/>
      <c r="AL693" s="382"/>
      <c r="AM693" s="271"/>
    </row>
    <row r="694" spans="1:39" ht="45" hidden="1" outlineLevel="1">
      <c r="A694" s="469">
        <v>42</v>
      </c>
      <c r="B694" s="385" t="s">
        <v>134</v>
      </c>
      <c r="C694" s="256" t="s">
        <v>25</v>
      </c>
      <c r="D694" s="260"/>
      <c r="E694" s="260"/>
      <c r="F694" s="260"/>
      <c r="G694" s="260"/>
      <c r="H694" s="260"/>
      <c r="I694" s="260"/>
      <c r="J694" s="260"/>
      <c r="K694" s="260"/>
      <c r="L694" s="260"/>
      <c r="M694" s="260"/>
      <c r="N694" s="256"/>
      <c r="O694" s="260"/>
      <c r="P694" s="260"/>
      <c r="Q694" s="260"/>
      <c r="R694" s="260"/>
      <c r="S694" s="260"/>
      <c r="T694" s="260"/>
      <c r="U694" s="260"/>
      <c r="V694" s="260"/>
      <c r="W694" s="260"/>
      <c r="X694" s="260"/>
      <c r="Y694" s="383"/>
      <c r="Z694" s="367"/>
      <c r="AA694" s="367"/>
      <c r="AB694" s="367"/>
      <c r="AC694" s="367"/>
      <c r="AD694" s="367"/>
      <c r="AE694" s="367"/>
      <c r="AF694" s="372"/>
      <c r="AG694" s="372"/>
      <c r="AH694" s="372"/>
      <c r="AI694" s="372"/>
      <c r="AJ694" s="372"/>
      <c r="AK694" s="372"/>
      <c r="AL694" s="372"/>
      <c r="AM694" s="261">
        <f>SUM(Y694:AL694)</f>
        <v>0</v>
      </c>
    </row>
    <row r="695" spans="1:39" hidden="1" outlineLevel="1">
      <c r="A695" s="469"/>
      <c r="B695" s="259" t="s">
        <v>309</v>
      </c>
      <c r="C695" s="256" t="s">
        <v>163</v>
      </c>
      <c r="D695" s="260"/>
      <c r="E695" s="260"/>
      <c r="F695" s="260"/>
      <c r="G695" s="260"/>
      <c r="H695" s="260"/>
      <c r="I695" s="260"/>
      <c r="J695" s="260"/>
      <c r="K695" s="260"/>
      <c r="L695" s="260"/>
      <c r="M695" s="260"/>
      <c r="N695" s="419"/>
      <c r="O695" s="260"/>
      <c r="P695" s="260"/>
      <c r="Q695" s="260"/>
      <c r="R695" s="260"/>
      <c r="S695" s="260"/>
      <c r="T695" s="260"/>
      <c r="U695" s="260"/>
      <c r="V695" s="260"/>
      <c r="W695" s="260"/>
      <c r="X695" s="260"/>
      <c r="Y695" s="368">
        <f>Y694</f>
        <v>0</v>
      </c>
      <c r="Z695" s="368">
        <f t="shared" ref="Z695" si="2170">Z694</f>
        <v>0</v>
      </c>
      <c r="AA695" s="368">
        <f t="shared" ref="AA695" si="2171">AA694</f>
        <v>0</v>
      </c>
      <c r="AB695" s="368">
        <f t="shared" ref="AB695" si="2172">AB694</f>
        <v>0</v>
      </c>
      <c r="AC695" s="368">
        <f t="shared" ref="AC695" si="2173">AC694</f>
        <v>0</v>
      </c>
      <c r="AD695" s="368">
        <f t="shared" ref="AD695" si="2174">AD694</f>
        <v>0</v>
      </c>
      <c r="AE695" s="368">
        <f t="shared" ref="AE695" si="2175">AE694</f>
        <v>0</v>
      </c>
      <c r="AF695" s="368">
        <f t="shared" ref="AF695" si="2176">AF694</f>
        <v>0</v>
      </c>
      <c r="AG695" s="368">
        <f t="shared" ref="AG695" si="2177">AG694</f>
        <v>0</v>
      </c>
      <c r="AH695" s="368">
        <f t="shared" ref="AH695" si="2178">AH694</f>
        <v>0</v>
      </c>
      <c r="AI695" s="368">
        <f t="shared" ref="AI695" si="2179">AI694</f>
        <v>0</v>
      </c>
      <c r="AJ695" s="368">
        <f t="shared" ref="AJ695" si="2180">AJ694</f>
        <v>0</v>
      </c>
      <c r="AK695" s="368">
        <f t="shared" ref="AK695" si="2181">AK694</f>
        <v>0</v>
      </c>
      <c r="AL695" s="368">
        <f t="shared" ref="AL695" si="2182">AL694</f>
        <v>0</v>
      </c>
      <c r="AM695" s="271"/>
    </row>
    <row r="696" spans="1:39" hidden="1" outlineLevel="1">
      <c r="A696" s="469"/>
      <c r="B696" s="385"/>
      <c r="C696" s="256"/>
      <c r="D696" s="256"/>
      <c r="E696" s="256"/>
      <c r="F696" s="256"/>
      <c r="G696" s="256"/>
      <c r="H696" s="256"/>
      <c r="I696" s="256"/>
      <c r="J696" s="256"/>
      <c r="K696" s="256"/>
      <c r="L696" s="256"/>
      <c r="M696" s="256"/>
      <c r="N696" s="256"/>
      <c r="O696" s="256"/>
      <c r="P696" s="256"/>
      <c r="Q696" s="256"/>
      <c r="R696" s="256"/>
      <c r="S696" s="256"/>
      <c r="T696" s="256"/>
      <c r="U696" s="256"/>
      <c r="V696" s="256"/>
      <c r="W696" s="256"/>
      <c r="X696" s="256"/>
      <c r="Y696" s="369"/>
      <c r="Z696" s="382"/>
      <c r="AA696" s="382"/>
      <c r="AB696" s="382"/>
      <c r="AC696" s="382"/>
      <c r="AD696" s="382"/>
      <c r="AE696" s="382"/>
      <c r="AF696" s="382"/>
      <c r="AG696" s="382"/>
      <c r="AH696" s="382"/>
      <c r="AI696" s="382"/>
      <c r="AJ696" s="382"/>
      <c r="AK696" s="382"/>
      <c r="AL696" s="382"/>
      <c r="AM696" s="271"/>
    </row>
    <row r="697" spans="1:39" ht="30" hidden="1" outlineLevel="1">
      <c r="A697" s="469">
        <v>43</v>
      </c>
      <c r="B697" s="385" t="s">
        <v>135</v>
      </c>
      <c r="C697" s="256" t="s">
        <v>25</v>
      </c>
      <c r="D697" s="260"/>
      <c r="E697" s="260"/>
      <c r="F697" s="260"/>
      <c r="G697" s="260"/>
      <c r="H697" s="260"/>
      <c r="I697" s="260"/>
      <c r="J697" s="260"/>
      <c r="K697" s="260"/>
      <c r="L697" s="260"/>
      <c r="M697" s="260"/>
      <c r="N697" s="260">
        <v>12</v>
      </c>
      <c r="O697" s="260"/>
      <c r="P697" s="260"/>
      <c r="Q697" s="260"/>
      <c r="R697" s="260"/>
      <c r="S697" s="260"/>
      <c r="T697" s="260"/>
      <c r="U697" s="260"/>
      <c r="V697" s="260"/>
      <c r="W697" s="260"/>
      <c r="X697" s="260"/>
      <c r="Y697" s="383"/>
      <c r="Z697" s="367"/>
      <c r="AA697" s="367"/>
      <c r="AB697" s="367"/>
      <c r="AC697" s="367"/>
      <c r="AD697" s="367"/>
      <c r="AE697" s="367"/>
      <c r="AF697" s="372"/>
      <c r="AG697" s="372"/>
      <c r="AH697" s="372"/>
      <c r="AI697" s="372"/>
      <c r="AJ697" s="372"/>
      <c r="AK697" s="372"/>
      <c r="AL697" s="372"/>
      <c r="AM697" s="261">
        <f>SUM(Y697:AL697)</f>
        <v>0</v>
      </c>
    </row>
    <row r="698" spans="1:39" hidden="1" outlineLevel="1">
      <c r="A698" s="469"/>
      <c r="B698" s="259" t="s">
        <v>309</v>
      </c>
      <c r="C698" s="256" t="s">
        <v>163</v>
      </c>
      <c r="D698" s="260"/>
      <c r="E698" s="260"/>
      <c r="F698" s="260"/>
      <c r="G698" s="260"/>
      <c r="H698" s="260"/>
      <c r="I698" s="260"/>
      <c r="J698" s="260"/>
      <c r="K698" s="260"/>
      <c r="L698" s="260"/>
      <c r="M698" s="260"/>
      <c r="N698" s="260">
        <f>N697</f>
        <v>12</v>
      </c>
      <c r="O698" s="260"/>
      <c r="P698" s="260"/>
      <c r="Q698" s="260"/>
      <c r="R698" s="260"/>
      <c r="S698" s="260"/>
      <c r="T698" s="260"/>
      <c r="U698" s="260"/>
      <c r="V698" s="260"/>
      <c r="W698" s="260"/>
      <c r="X698" s="260"/>
      <c r="Y698" s="368">
        <f>Y697</f>
        <v>0</v>
      </c>
      <c r="Z698" s="368">
        <f t="shared" ref="Z698" si="2183">Z697</f>
        <v>0</v>
      </c>
      <c r="AA698" s="368">
        <f t="shared" ref="AA698" si="2184">AA697</f>
        <v>0</v>
      </c>
      <c r="AB698" s="368">
        <f t="shared" ref="AB698" si="2185">AB697</f>
        <v>0</v>
      </c>
      <c r="AC698" s="368">
        <f t="shared" ref="AC698" si="2186">AC697</f>
        <v>0</v>
      </c>
      <c r="AD698" s="368">
        <f t="shared" ref="AD698" si="2187">AD697</f>
        <v>0</v>
      </c>
      <c r="AE698" s="368">
        <f t="shared" ref="AE698" si="2188">AE697</f>
        <v>0</v>
      </c>
      <c r="AF698" s="368">
        <f t="shared" ref="AF698" si="2189">AF697</f>
        <v>0</v>
      </c>
      <c r="AG698" s="368">
        <f t="shared" ref="AG698" si="2190">AG697</f>
        <v>0</v>
      </c>
      <c r="AH698" s="368">
        <f t="shared" ref="AH698" si="2191">AH697</f>
        <v>0</v>
      </c>
      <c r="AI698" s="368">
        <f t="shared" ref="AI698" si="2192">AI697</f>
        <v>0</v>
      </c>
      <c r="AJ698" s="368">
        <f t="shared" ref="AJ698" si="2193">AJ697</f>
        <v>0</v>
      </c>
      <c r="AK698" s="368">
        <f t="shared" ref="AK698" si="2194">AK697</f>
        <v>0</v>
      </c>
      <c r="AL698" s="368">
        <f t="shared" ref="AL698" si="2195">AL697</f>
        <v>0</v>
      </c>
      <c r="AM698" s="271"/>
    </row>
    <row r="699" spans="1:39" hidden="1" outlineLevel="1">
      <c r="A699" s="469"/>
      <c r="B699" s="385"/>
      <c r="C699" s="256"/>
      <c r="D699" s="256"/>
      <c r="E699" s="256"/>
      <c r="F699" s="256"/>
      <c r="G699" s="256"/>
      <c r="H699" s="256"/>
      <c r="I699" s="256"/>
      <c r="J699" s="256"/>
      <c r="K699" s="256"/>
      <c r="L699" s="256"/>
      <c r="M699" s="256"/>
      <c r="N699" s="256"/>
      <c r="O699" s="256"/>
      <c r="P699" s="256"/>
      <c r="Q699" s="256"/>
      <c r="R699" s="256"/>
      <c r="S699" s="256"/>
      <c r="T699" s="256"/>
      <c r="U699" s="256"/>
      <c r="V699" s="256"/>
      <c r="W699" s="256"/>
      <c r="X699" s="256"/>
      <c r="Y699" s="369"/>
      <c r="Z699" s="382"/>
      <c r="AA699" s="382"/>
      <c r="AB699" s="382"/>
      <c r="AC699" s="382"/>
      <c r="AD699" s="382"/>
      <c r="AE699" s="382"/>
      <c r="AF699" s="382"/>
      <c r="AG699" s="382"/>
      <c r="AH699" s="382"/>
      <c r="AI699" s="382"/>
      <c r="AJ699" s="382"/>
      <c r="AK699" s="382"/>
      <c r="AL699" s="382"/>
      <c r="AM699" s="271"/>
    </row>
    <row r="700" spans="1:39" ht="45" hidden="1" outlineLevel="1">
      <c r="A700" s="469">
        <v>44</v>
      </c>
      <c r="B700" s="385" t="s">
        <v>136</v>
      </c>
      <c r="C700" s="256" t="s">
        <v>25</v>
      </c>
      <c r="D700" s="260"/>
      <c r="E700" s="260"/>
      <c r="F700" s="260"/>
      <c r="G700" s="260"/>
      <c r="H700" s="260"/>
      <c r="I700" s="260"/>
      <c r="J700" s="260"/>
      <c r="K700" s="260"/>
      <c r="L700" s="260"/>
      <c r="M700" s="260"/>
      <c r="N700" s="260">
        <v>12</v>
      </c>
      <c r="O700" s="260"/>
      <c r="P700" s="260"/>
      <c r="Q700" s="260"/>
      <c r="R700" s="260"/>
      <c r="S700" s="260"/>
      <c r="T700" s="260"/>
      <c r="U700" s="260"/>
      <c r="V700" s="260"/>
      <c r="W700" s="260"/>
      <c r="X700" s="260"/>
      <c r="Y700" s="383"/>
      <c r="Z700" s="367"/>
      <c r="AA700" s="367"/>
      <c r="AB700" s="367"/>
      <c r="AC700" s="367"/>
      <c r="AD700" s="367"/>
      <c r="AE700" s="367"/>
      <c r="AF700" s="372"/>
      <c r="AG700" s="372"/>
      <c r="AH700" s="372"/>
      <c r="AI700" s="372"/>
      <c r="AJ700" s="372"/>
      <c r="AK700" s="372"/>
      <c r="AL700" s="372"/>
      <c r="AM700" s="261">
        <f>SUM(Y700:AL700)</f>
        <v>0</v>
      </c>
    </row>
    <row r="701" spans="1:39" hidden="1" outlineLevel="1">
      <c r="A701" s="469"/>
      <c r="B701" s="259" t="s">
        <v>309</v>
      </c>
      <c r="C701" s="256" t="s">
        <v>163</v>
      </c>
      <c r="D701" s="260"/>
      <c r="E701" s="260"/>
      <c r="F701" s="260"/>
      <c r="G701" s="260"/>
      <c r="H701" s="260"/>
      <c r="I701" s="260"/>
      <c r="J701" s="260"/>
      <c r="K701" s="260"/>
      <c r="L701" s="260"/>
      <c r="M701" s="260"/>
      <c r="N701" s="260">
        <f>N700</f>
        <v>12</v>
      </c>
      <c r="O701" s="260"/>
      <c r="P701" s="260"/>
      <c r="Q701" s="260"/>
      <c r="R701" s="260"/>
      <c r="S701" s="260"/>
      <c r="T701" s="260"/>
      <c r="U701" s="260"/>
      <c r="V701" s="260"/>
      <c r="W701" s="260"/>
      <c r="X701" s="260"/>
      <c r="Y701" s="368">
        <f>Y700</f>
        <v>0</v>
      </c>
      <c r="Z701" s="368">
        <f t="shared" ref="Z701" si="2196">Z700</f>
        <v>0</v>
      </c>
      <c r="AA701" s="368">
        <f t="shared" ref="AA701" si="2197">AA700</f>
        <v>0</v>
      </c>
      <c r="AB701" s="368">
        <f t="shared" ref="AB701" si="2198">AB700</f>
        <v>0</v>
      </c>
      <c r="AC701" s="368">
        <f t="shared" ref="AC701" si="2199">AC700</f>
        <v>0</v>
      </c>
      <c r="AD701" s="368">
        <f t="shared" ref="AD701" si="2200">AD700</f>
        <v>0</v>
      </c>
      <c r="AE701" s="368">
        <f t="shared" ref="AE701" si="2201">AE700</f>
        <v>0</v>
      </c>
      <c r="AF701" s="368">
        <f t="shared" ref="AF701" si="2202">AF700</f>
        <v>0</v>
      </c>
      <c r="AG701" s="368">
        <f t="shared" ref="AG701" si="2203">AG700</f>
        <v>0</v>
      </c>
      <c r="AH701" s="368">
        <f t="shared" ref="AH701" si="2204">AH700</f>
        <v>0</v>
      </c>
      <c r="AI701" s="368">
        <f t="shared" ref="AI701" si="2205">AI700</f>
        <v>0</v>
      </c>
      <c r="AJ701" s="368">
        <f t="shared" ref="AJ701" si="2206">AJ700</f>
        <v>0</v>
      </c>
      <c r="AK701" s="368">
        <f t="shared" ref="AK701" si="2207">AK700</f>
        <v>0</v>
      </c>
      <c r="AL701" s="368">
        <f t="shared" ref="AL701" si="2208">AL700</f>
        <v>0</v>
      </c>
      <c r="AM701" s="271"/>
    </row>
    <row r="702" spans="1:39" hidden="1" outlineLevel="1">
      <c r="A702" s="469"/>
      <c r="B702" s="385"/>
      <c r="C702" s="256"/>
      <c r="D702" s="256"/>
      <c r="E702" s="256"/>
      <c r="F702" s="256"/>
      <c r="G702" s="256"/>
      <c r="H702" s="256"/>
      <c r="I702" s="256"/>
      <c r="J702" s="256"/>
      <c r="K702" s="256"/>
      <c r="L702" s="256"/>
      <c r="M702" s="256"/>
      <c r="N702" s="256"/>
      <c r="O702" s="256"/>
      <c r="P702" s="256"/>
      <c r="Q702" s="256"/>
      <c r="R702" s="256"/>
      <c r="S702" s="256"/>
      <c r="T702" s="256"/>
      <c r="U702" s="256"/>
      <c r="V702" s="256"/>
      <c r="W702" s="256"/>
      <c r="X702" s="256"/>
      <c r="Y702" s="369"/>
      <c r="Z702" s="382"/>
      <c r="AA702" s="382"/>
      <c r="AB702" s="382"/>
      <c r="AC702" s="382"/>
      <c r="AD702" s="382"/>
      <c r="AE702" s="382"/>
      <c r="AF702" s="382"/>
      <c r="AG702" s="382"/>
      <c r="AH702" s="382"/>
      <c r="AI702" s="382"/>
      <c r="AJ702" s="382"/>
      <c r="AK702" s="382"/>
      <c r="AL702" s="382"/>
      <c r="AM702" s="271"/>
    </row>
    <row r="703" spans="1:39" ht="30" hidden="1" outlineLevel="1">
      <c r="A703" s="469">
        <v>45</v>
      </c>
      <c r="B703" s="385" t="s">
        <v>137</v>
      </c>
      <c r="C703" s="256" t="s">
        <v>25</v>
      </c>
      <c r="D703" s="260"/>
      <c r="E703" s="260"/>
      <c r="F703" s="260"/>
      <c r="G703" s="260"/>
      <c r="H703" s="260"/>
      <c r="I703" s="260"/>
      <c r="J703" s="260"/>
      <c r="K703" s="260"/>
      <c r="L703" s="260"/>
      <c r="M703" s="260"/>
      <c r="N703" s="260">
        <v>12</v>
      </c>
      <c r="O703" s="260"/>
      <c r="P703" s="260"/>
      <c r="Q703" s="260"/>
      <c r="R703" s="260"/>
      <c r="S703" s="260"/>
      <c r="T703" s="260"/>
      <c r="U703" s="260"/>
      <c r="V703" s="260"/>
      <c r="W703" s="260"/>
      <c r="X703" s="260"/>
      <c r="Y703" s="383"/>
      <c r="Z703" s="367"/>
      <c r="AA703" s="367"/>
      <c r="AB703" s="367"/>
      <c r="AC703" s="367"/>
      <c r="AD703" s="367"/>
      <c r="AE703" s="367"/>
      <c r="AF703" s="372"/>
      <c r="AG703" s="372"/>
      <c r="AH703" s="372"/>
      <c r="AI703" s="372"/>
      <c r="AJ703" s="372"/>
      <c r="AK703" s="372"/>
      <c r="AL703" s="372"/>
      <c r="AM703" s="261">
        <f>SUM(Y703:AL703)</f>
        <v>0</v>
      </c>
    </row>
    <row r="704" spans="1:39" hidden="1" outlineLevel="1">
      <c r="A704" s="469"/>
      <c r="B704" s="259" t="s">
        <v>309</v>
      </c>
      <c r="C704" s="256" t="s">
        <v>163</v>
      </c>
      <c r="D704" s="260"/>
      <c r="E704" s="260"/>
      <c r="F704" s="260"/>
      <c r="G704" s="260"/>
      <c r="H704" s="260"/>
      <c r="I704" s="260"/>
      <c r="J704" s="260"/>
      <c r="K704" s="260"/>
      <c r="L704" s="260"/>
      <c r="M704" s="260"/>
      <c r="N704" s="260">
        <f>N703</f>
        <v>12</v>
      </c>
      <c r="O704" s="260"/>
      <c r="P704" s="260"/>
      <c r="Q704" s="260"/>
      <c r="R704" s="260"/>
      <c r="S704" s="260"/>
      <c r="T704" s="260"/>
      <c r="U704" s="260"/>
      <c r="V704" s="260"/>
      <c r="W704" s="260"/>
      <c r="X704" s="260"/>
      <c r="Y704" s="368">
        <f>Y703</f>
        <v>0</v>
      </c>
      <c r="Z704" s="368">
        <f t="shared" ref="Z704" si="2209">Z703</f>
        <v>0</v>
      </c>
      <c r="AA704" s="368">
        <f t="shared" ref="AA704" si="2210">AA703</f>
        <v>0</v>
      </c>
      <c r="AB704" s="368">
        <f t="shared" ref="AB704" si="2211">AB703</f>
        <v>0</v>
      </c>
      <c r="AC704" s="368">
        <f t="shared" ref="AC704" si="2212">AC703</f>
        <v>0</v>
      </c>
      <c r="AD704" s="368">
        <f t="shared" ref="AD704" si="2213">AD703</f>
        <v>0</v>
      </c>
      <c r="AE704" s="368">
        <f t="shared" ref="AE704" si="2214">AE703</f>
        <v>0</v>
      </c>
      <c r="AF704" s="368">
        <f t="shared" ref="AF704" si="2215">AF703</f>
        <v>0</v>
      </c>
      <c r="AG704" s="368">
        <f t="shared" ref="AG704" si="2216">AG703</f>
        <v>0</v>
      </c>
      <c r="AH704" s="368">
        <f t="shared" ref="AH704" si="2217">AH703</f>
        <v>0</v>
      </c>
      <c r="AI704" s="368">
        <f t="shared" ref="AI704" si="2218">AI703</f>
        <v>0</v>
      </c>
      <c r="AJ704" s="368">
        <f t="shared" ref="AJ704" si="2219">AJ703</f>
        <v>0</v>
      </c>
      <c r="AK704" s="368">
        <f t="shared" ref="AK704" si="2220">AK703</f>
        <v>0</v>
      </c>
      <c r="AL704" s="368">
        <f t="shared" ref="AL704" si="2221">AL703</f>
        <v>0</v>
      </c>
      <c r="AM704" s="271"/>
    </row>
    <row r="705" spans="1:39" hidden="1" outlineLevel="1">
      <c r="A705" s="469"/>
      <c r="B705" s="385"/>
      <c r="C705" s="256"/>
      <c r="D705" s="256"/>
      <c r="E705" s="256"/>
      <c r="F705" s="256"/>
      <c r="G705" s="256"/>
      <c r="H705" s="256"/>
      <c r="I705" s="256"/>
      <c r="J705" s="256"/>
      <c r="K705" s="256"/>
      <c r="L705" s="256"/>
      <c r="M705" s="256"/>
      <c r="N705" s="256"/>
      <c r="O705" s="256"/>
      <c r="P705" s="256"/>
      <c r="Q705" s="256"/>
      <c r="R705" s="256"/>
      <c r="S705" s="256"/>
      <c r="T705" s="256"/>
      <c r="U705" s="256"/>
      <c r="V705" s="256"/>
      <c r="W705" s="256"/>
      <c r="X705" s="256"/>
      <c r="Y705" s="369"/>
      <c r="Z705" s="382"/>
      <c r="AA705" s="382"/>
      <c r="AB705" s="382"/>
      <c r="AC705" s="382"/>
      <c r="AD705" s="382"/>
      <c r="AE705" s="382"/>
      <c r="AF705" s="382"/>
      <c r="AG705" s="382"/>
      <c r="AH705" s="382"/>
      <c r="AI705" s="382"/>
      <c r="AJ705" s="382"/>
      <c r="AK705" s="382"/>
      <c r="AL705" s="382"/>
      <c r="AM705" s="271"/>
    </row>
    <row r="706" spans="1:39" ht="30" hidden="1" outlineLevel="1">
      <c r="A706" s="469">
        <v>46</v>
      </c>
      <c r="B706" s="385" t="s">
        <v>138</v>
      </c>
      <c r="C706" s="256" t="s">
        <v>25</v>
      </c>
      <c r="D706" s="260"/>
      <c r="E706" s="260"/>
      <c r="F706" s="260"/>
      <c r="G706" s="260"/>
      <c r="H706" s="260"/>
      <c r="I706" s="260"/>
      <c r="J706" s="260"/>
      <c r="K706" s="260"/>
      <c r="L706" s="260"/>
      <c r="M706" s="260"/>
      <c r="N706" s="260">
        <v>12</v>
      </c>
      <c r="O706" s="260"/>
      <c r="P706" s="260"/>
      <c r="Q706" s="260"/>
      <c r="R706" s="260"/>
      <c r="S706" s="260"/>
      <c r="T706" s="260"/>
      <c r="U706" s="260"/>
      <c r="V706" s="260"/>
      <c r="W706" s="260"/>
      <c r="X706" s="260"/>
      <c r="Y706" s="383"/>
      <c r="Z706" s="367"/>
      <c r="AA706" s="367"/>
      <c r="AB706" s="367"/>
      <c r="AC706" s="367"/>
      <c r="AD706" s="367"/>
      <c r="AE706" s="367"/>
      <c r="AF706" s="372"/>
      <c r="AG706" s="372"/>
      <c r="AH706" s="372"/>
      <c r="AI706" s="372"/>
      <c r="AJ706" s="372"/>
      <c r="AK706" s="372"/>
      <c r="AL706" s="372"/>
      <c r="AM706" s="261">
        <f>SUM(Y706:AL706)</f>
        <v>0</v>
      </c>
    </row>
    <row r="707" spans="1:39" hidden="1" outlineLevel="1">
      <c r="A707" s="469"/>
      <c r="B707" s="259" t="s">
        <v>309</v>
      </c>
      <c r="C707" s="256" t="s">
        <v>163</v>
      </c>
      <c r="D707" s="260"/>
      <c r="E707" s="260"/>
      <c r="F707" s="260"/>
      <c r="G707" s="260"/>
      <c r="H707" s="260"/>
      <c r="I707" s="260"/>
      <c r="J707" s="260"/>
      <c r="K707" s="260"/>
      <c r="L707" s="260"/>
      <c r="M707" s="260"/>
      <c r="N707" s="260">
        <f>N706</f>
        <v>12</v>
      </c>
      <c r="O707" s="260"/>
      <c r="P707" s="260"/>
      <c r="Q707" s="260"/>
      <c r="R707" s="260"/>
      <c r="S707" s="260"/>
      <c r="T707" s="260"/>
      <c r="U707" s="260"/>
      <c r="V707" s="260"/>
      <c r="W707" s="260"/>
      <c r="X707" s="260"/>
      <c r="Y707" s="368">
        <f>Y706</f>
        <v>0</v>
      </c>
      <c r="Z707" s="368">
        <f t="shared" ref="Z707" si="2222">Z706</f>
        <v>0</v>
      </c>
      <c r="AA707" s="368">
        <f t="shared" ref="AA707" si="2223">AA706</f>
        <v>0</v>
      </c>
      <c r="AB707" s="368">
        <f t="shared" ref="AB707" si="2224">AB706</f>
        <v>0</v>
      </c>
      <c r="AC707" s="368">
        <f t="shared" ref="AC707" si="2225">AC706</f>
        <v>0</v>
      </c>
      <c r="AD707" s="368">
        <f t="shared" ref="AD707" si="2226">AD706</f>
        <v>0</v>
      </c>
      <c r="AE707" s="368">
        <f t="shared" ref="AE707" si="2227">AE706</f>
        <v>0</v>
      </c>
      <c r="AF707" s="368">
        <f t="shared" ref="AF707" si="2228">AF706</f>
        <v>0</v>
      </c>
      <c r="AG707" s="368">
        <f t="shared" ref="AG707" si="2229">AG706</f>
        <v>0</v>
      </c>
      <c r="AH707" s="368">
        <f t="shared" ref="AH707" si="2230">AH706</f>
        <v>0</v>
      </c>
      <c r="AI707" s="368">
        <f t="shared" ref="AI707" si="2231">AI706</f>
        <v>0</v>
      </c>
      <c r="AJ707" s="368">
        <f t="shared" ref="AJ707" si="2232">AJ706</f>
        <v>0</v>
      </c>
      <c r="AK707" s="368">
        <f t="shared" ref="AK707" si="2233">AK706</f>
        <v>0</v>
      </c>
      <c r="AL707" s="368">
        <f t="shared" ref="AL707" si="2234">AL706</f>
        <v>0</v>
      </c>
      <c r="AM707" s="271"/>
    </row>
    <row r="708" spans="1:39" hidden="1" outlineLevel="1">
      <c r="A708" s="469"/>
      <c r="B708" s="385"/>
      <c r="C708" s="256"/>
      <c r="D708" s="256"/>
      <c r="E708" s="256"/>
      <c r="F708" s="256"/>
      <c r="G708" s="256"/>
      <c r="H708" s="256"/>
      <c r="I708" s="256"/>
      <c r="J708" s="256"/>
      <c r="K708" s="256"/>
      <c r="L708" s="256"/>
      <c r="M708" s="256"/>
      <c r="N708" s="256"/>
      <c r="O708" s="256"/>
      <c r="P708" s="256"/>
      <c r="Q708" s="256"/>
      <c r="R708" s="256"/>
      <c r="S708" s="256"/>
      <c r="T708" s="256"/>
      <c r="U708" s="256"/>
      <c r="V708" s="256"/>
      <c r="W708" s="256"/>
      <c r="X708" s="256"/>
      <c r="Y708" s="369"/>
      <c r="Z708" s="382"/>
      <c r="AA708" s="382"/>
      <c r="AB708" s="382"/>
      <c r="AC708" s="382"/>
      <c r="AD708" s="382"/>
      <c r="AE708" s="382"/>
      <c r="AF708" s="382"/>
      <c r="AG708" s="382"/>
      <c r="AH708" s="382"/>
      <c r="AI708" s="382"/>
      <c r="AJ708" s="382"/>
      <c r="AK708" s="382"/>
      <c r="AL708" s="382"/>
      <c r="AM708" s="271"/>
    </row>
    <row r="709" spans="1:39" ht="30" hidden="1" outlineLevel="1">
      <c r="A709" s="469">
        <v>47</v>
      </c>
      <c r="B709" s="385" t="s">
        <v>139</v>
      </c>
      <c r="C709" s="256" t="s">
        <v>25</v>
      </c>
      <c r="D709" s="260"/>
      <c r="E709" s="260"/>
      <c r="F709" s="260"/>
      <c r="G709" s="260"/>
      <c r="H709" s="260"/>
      <c r="I709" s="260"/>
      <c r="J709" s="260"/>
      <c r="K709" s="260"/>
      <c r="L709" s="260"/>
      <c r="M709" s="260"/>
      <c r="N709" s="260">
        <v>12</v>
      </c>
      <c r="O709" s="260"/>
      <c r="P709" s="260"/>
      <c r="Q709" s="260"/>
      <c r="R709" s="260"/>
      <c r="S709" s="260"/>
      <c r="T709" s="260"/>
      <c r="U709" s="260"/>
      <c r="V709" s="260"/>
      <c r="W709" s="260"/>
      <c r="X709" s="260"/>
      <c r="Y709" s="383"/>
      <c r="Z709" s="367"/>
      <c r="AA709" s="367"/>
      <c r="AB709" s="367"/>
      <c r="AC709" s="367"/>
      <c r="AD709" s="367"/>
      <c r="AE709" s="367"/>
      <c r="AF709" s="372"/>
      <c r="AG709" s="372"/>
      <c r="AH709" s="372"/>
      <c r="AI709" s="372"/>
      <c r="AJ709" s="372"/>
      <c r="AK709" s="372"/>
      <c r="AL709" s="372"/>
      <c r="AM709" s="261">
        <f>SUM(Y709:AL709)</f>
        <v>0</v>
      </c>
    </row>
    <row r="710" spans="1:39" hidden="1" outlineLevel="1">
      <c r="A710" s="469"/>
      <c r="B710" s="259" t="s">
        <v>309</v>
      </c>
      <c r="C710" s="256" t="s">
        <v>163</v>
      </c>
      <c r="D710" s="260"/>
      <c r="E710" s="260"/>
      <c r="F710" s="260"/>
      <c r="G710" s="260"/>
      <c r="H710" s="260"/>
      <c r="I710" s="260"/>
      <c r="J710" s="260"/>
      <c r="K710" s="260"/>
      <c r="L710" s="260"/>
      <c r="M710" s="260"/>
      <c r="N710" s="260">
        <f>N709</f>
        <v>12</v>
      </c>
      <c r="O710" s="260"/>
      <c r="P710" s="260"/>
      <c r="Q710" s="260"/>
      <c r="R710" s="260"/>
      <c r="S710" s="260"/>
      <c r="T710" s="260"/>
      <c r="U710" s="260"/>
      <c r="V710" s="260"/>
      <c r="W710" s="260"/>
      <c r="X710" s="260"/>
      <c r="Y710" s="368">
        <f>Y709</f>
        <v>0</v>
      </c>
      <c r="Z710" s="368">
        <f t="shared" ref="Z710" si="2235">Z709</f>
        <v>0</v>
      </c>
      <c r="AA710" s="368">
        <f t="shared" ref="AA710" si="2236">AA709</f>
        <v>0</v>
      </c>
      <c r="AB710" s="368">
        <f t="shared" ref="AB710" si="2237">AB709</f>
        <v>0</v>
      </c>
      <c r="AC710" s="368">
        <f t="shared" ref="AC710" si="2238">AC709</f>
        <v>0</v>
      </c>
      <c r="AD710" s="368">
        <f t="shared" ref="AD710" si="2239">AD709</f>
        <v>0</v>
      </c>
      <c r="AE710" s="368">
        <f t="shared" ref="AE710" si="2240">AE709</f>
        <v>0</v>
      </c>
      <c r="AF710" s="368">
        <f t="shared" ref="AF710" si="2241">AF709</f>
        <v>0</v>
      </c>
      <c r="AG710" s="368">
        <f t="shared" ref="AG710" si="2242">AG709</f>
        <v>0</v>
      </c>
      <c r="AH710" s="368">
        <f t="shared" ref="AH710" si="2243">AH709</f>
        <v>0</v>
      </c>
      <c r="AI710" s="368">
        <f t="shared" ref="AI710" si="2244">AI709</f>
        <v>0</v>
      </c>
      <c r="AJ710" s="368">
        <f t="shared" ref="AJ710" si="2245">AJ709</f>
        <v>0</v>
      </c>
      <c r="AK710" s="368">
        <f t="shared" ref="AK710" si="2246">AK709</f>
        <v>0</v>
      </c>
      <c r="AL710" s="368">
        <f t="shared" ref="AL710" si="2247">AL709</f>
        <v>0</v>
      </c>
      <c r="AM710" s="271"/>
    </row>
    <row r="711" spans="1:39" hidden="1" outlineLevel="1">
      <c r="A711" s="469"/>
      <c r="B711" s="385"/>
      <c r="C711" s="256"/>
      <c r="D711" s="256"/>
      <c r="E711" s="256"/>
      <c r="F711" s="256"/>
      <c r="G711" s="256"/>
      <c r="H711" s="256"/>
      <c r="I711" s="256"/>
      <c r="J711" s="256"/>
      <c r="K711" s="256"/>
      <c r="L711" s="256"/>
      <c r="M711" s="256"/>
      <c r="N711" s="256"/>
      <c r="O711" s="256"/>
      <c r="P711" s="256"/>
      <c r="Q711" s="256"/>
      <c r="R711" s="256"/>
      <c r="S711" s="256"/>
      <c r="T711" s="256"/>
      <c r="U711" s="256"/>
      <c r="V711" s="256"/>
      <c r="W711" s="256"/>
      <c r="X711" s="256"/>
      <c r="Y711" s="369"/>
      <c r="Z711" s="382"/>
      <c r="AA711" s="382"/>
      <c r="AB711" s="382"/>
      <c r="AC711" s="382"/>
      <c r="AD711" s="382"/>
      <c r="AE711" s="382"/>
      <c r="AF711" s="382"/>
      <c r="AG711" s="382"/>
      <c r="AH711" s="382"/>
      <c r="AI711" s="382"/>
      <c r="AJ711" s="382"/>
      <c r="AK711" s="382"/>
      <c r="AL711" s="382"/>
      <c r="AM711" s="271"/>
    </row>
    <row r="712" spans="1:39" ht="45" hidden="1" outlineLevel="1">
      <c r="A712" s="469">
        <v>48</v>
      </c>
      <c r="B712" s="385" t="s">
        <v>140</v>
      </c>
      <c r="C712" s="256" t="s">
        <v>25</v>
      </c>
      <c r="D712" s="260"/>
      <c r="E712" s="260"/>
      <c r="F712" s="260"/>
      <c r="G712" s="260"/>
      <c r="H712" s="260"/>
      <c r="I712" s="260"/>
      <c r="J712" s="260"/>
      <c r="K712" s="260"/>
      <c r="L712" s="260"/>
      <c r="M712" s="260"/>
      <c r="N712" s="260">
        <v>12</v>
      </c>
      <c r="O712" s="260"/>
      <c r="P712" s="260"/>
      <c r="Q712" s="260"/>
      <c r="R712" s="260"/>
      <c r="S712" s="260"/>
      <c r="T712" s="260"/>
      <c r="U712" s="260"/>
      <c r="V712" s="260"/>
      <c r="W712" s="260"/>
      <c r="X712" s="260"/>
      <c r="Y712" s="383"/>
      <c r="Z712" s="367"/>
      <c r="AA712" s="367"/>
      <c r="AB712" s="367"/>
      <c r="AC712" s="367"/>
      <c r="AD712" s="367"/>
      <c r="AE712" s="367"/>
      <c r="AF712" s="372"/>
      <c r="AG712" s="372"/>
      <c r="AH712" s="372"/>
      <c r="AI712" s="372"/>
      <c r="AJ712" s="372"/>
      <c r="AK712" s="372"/>
      <c r="AL712" s="372"/>
      <c r="AM712" s="261">
        <f>SUM(Y712:AL712)</f>
        <v>0</v>
      </c>
    </row>
    <row r="713" spans="1:39" hidden="1" outlineLevel="1">
      <c r="A713" s="469"/>
      <c r="B713" s="259" t="s">
        <v>309</v>
      </c>
      <c r="C713" s="256" t="s">
        <v>163</v>
      </c>
      <c r="D713" s="260"/>
      <c r="E713" s="260"/>
      <c r="F713" s="260"/>
      <c r="G713" s="260"/>
      <c r="H713" s="260"/>
      <c r="I713" s="260"/>
      <c r="J713" s="260"/>
      <c r="K713" s="260"/>
      <c r="L713" s="260"/>
      <c r="M713" s="260"/>
      <c r="N713" s="260">
        <f>N712</f>
        <v>12</v>
      </c>
      <c r="O713" s="260"/>
      <c r="P713" s="260"/>
      <c r="Q713" s="260"/>
      <c r="R713" s="260"/>
      <c r="S713" s="260"/>
      <c r="T713" s="260"/>
      <c r="U713" s="260"/>
      <c r="V713" s="260"/>
      <c r="W713" s="260"/>
      <c r="X713" s="260"/>
      <c r="Y713" s="368">
        <f>Y712</f>
        <v>0</v>
      </c>
      <c r="Z713" s="368">
        <f t="shared" ref="Z713" si="2248">Z712</f>
        <v>0</v>
      </c>
      <c r="AA713" s="368">
        <f t="shared" ref="AA713" si="2249">AA712</f>
        <v>0</v>
      </c>
      <c r="AB713" s="368">
        <f t="shared" ref="AB713" si="2250">AB712</f>
        <v>0</v>
      </c>
      <c r="AC713" s="368">
        <f t="shared" ref="AC713" si="2251">AC712</f>
        <v>0</v>
      </c>
      <c r="AD713" s="368">
        <f t="shared" ref="AD713" si="2252">AD712</f>
        <v>0</v>
      </c>
      <c r="AE713" s="368">
        <f t="shared" ref="AE713" si="2253">AE712</f>
        <v>0</v>
      </c>
      <c r="AF713" s="368">
        <f t="shared" ref="AF713" si="2254">AF712</f>
        <v>0</v>
      </c>
      <c r="AG713" s="368">
        <f t="shared" ref="AG713" si="2255">AG712</f>
        <v>0</v>
      </c>
      <c r="AH713" s="368">
        <f t="shared" ref="AH713" si="2256">AH712</f>
        <v>0</v>
      </c>
      <c r="AI713" s="368">
        <f t="shared" ref="AI713" si="2257">AI712</f>
        <v>0</v>
      </c>
      <c r="AJ713" s="368">
        <f t="shared" ref="AJ713" si="2258">AJ712</f>
        <v>0</v>
      </c>
      <c r="AK713" s="368">
        <f t="shared" ref="AK713" si="2259">AK712</f>
        <v>0</v>
      </c>
      <c r="AL713" s="368">
        <f t="shared" ref="AL713" si="2260">AL712</f>
        <v>0</v>
      </c>
      <c r="AM713" s="271"/>
    </row>
    <row r="714" spans="1:39" hidden="1" outlineLevel="1">
      <c r="A714" s="469"/>
      <c r="B714" s="385"/>
      <c r="C714" s="256"/>
      <c r="D714" s="256"/>
      <c r="E714" s="256"/>
      <c r="F714" s="256"/>
      <c r="G714" s="256"/>
      <c r="H714" s="256"/>
      <c r="I714" s="256"/>
      <c r="J714" s="256"/>
      <c r="K714" s="256"/>
      <c r="L714" s="256"/>
      <c r="M714" s="256"/>
      <c r="N714" s="256"/>
      <c r="O714" s="256"/>
      <c r="P714" s="256"/>
      <c r="Q714" s="256"/>
      <c r="R714" s="256"/>
      <c r="S714" s="256"/>
      <c r="T714" s="256"/>
      <c r="U714" s="256"/>
      <c r="V714" s="256"/>
      <c r="W714" s="256"/>
      <c r="X714" s="256"/>
      <c r="Y714" s="369"/>
      <c r="Z714" s="382"/>
      <c r="AA714" s="382"/>
      <c r="AB714" s="382"/>
      <c r="AC714" s="382"/>
      <c r="AD714" s="382"/>
      <c r="AE714" s="382"/>
      <c r="AF714" s="382"/>
      <c r="AG714" s="382"/>
      <c r="AH714" s="382"/>
      <c r="AI714" s="382"/>
      <c r="AJ714" s="382"/>
      <c r="AK714" s="382"/>
      <c r="AL714" s="382"/>
      <c r="AM714" s="271"/>
    </row>
    <row r="715" spans="1:39" ht="30" hidden="1" outlineLevel="1">
      <c r="A715" s="469">
        <v>49</v>
      </c>
      <c r="B715" s="385" t="s">
        <v>141</v>
      </c>
      <c r="C715" s="256" t="s">
        <v>25</v>
      </c>
      <c r="D715" s="260"/>
      <c r="E715" s="260"/>
      <c r="F715" s="260"/>
      <c r="G715" s="260"/>
      <c r="H715" s="260"/>
      <c r="I715" s="260"/>
      <c r="J715" s="260"/>
      <c r="K715" s="260"/>
      <c r="L715" s="260"/>
      <c r="M715" s="260"/>
      <c r="N715" s="260">
        <v>12</v>
      </c>
      <c r="O715" s="260"/>
      <c r="P715" s="260"/>
      <c r="Q715" s="260"/>
      <c r="R715" s="260"/>
      <c r="S715" s="260"/>
      <c r="T715" s="260"/>
      <c r="U715" s="260"/>
      <c r="V715" s="260"/>
      <c r="W715" s="260"/>
      <c r="X715" s="260"/>
      <c r="Y715" s="383"/>
      <c r="Z715" s="367"/>
      <c r="AA715" s="367"/>
      <c r="AB715" s="367"/>
      <c r="AC715" s="367"/>
      <c r="AD715" s="367"/>
      <c r="AE715" s="367"/>
      <c r="AF715" s="372"/>
      <c r="AG715" s="372"/>
      <c r="AH715" s="372"/>
      <c r="AI715" s="372"/>
      <c r="AJ715" s="372"/>
      <c r="AK715" s="372"/>
      <c r="AL715" s="372"/>
      <c r="AM715" s="261">
        <f>SUM(Y715:AL715)</f>
        <v>0</v>
      </c>
    </row>
    <row r="716" spans="1:39" hidden="1" outlineLevel="1">
      <c r="A716" s="469"/>
      <c r="B716" s="259" t="s">
        <v>309</v>
      </c>
      <c r="C716" s="256" t="s">
        <v>163</v>
      </c>
      <c r="D716" s="260"/>
      <c r="E716" s="260"/>
      <c r="F716" s="260"/>
      <c r="G716" s="260"/>
      <c r="H716" s="260"/>
      <c r="I716" s="260"/>
      <c r="J716" s="260"/>
      <c r="K716" s="260"/>
      <c r="L716" s="260"/>
      <c r="M716" s="260"/>
      <c r="N716" s="260">
        <f>N715</f>
        <v>12</v>
      </c>
      <c r="O716" s="260"/>
      <c r="P716" s="260"/>
      <c r="Q716" s="260"/>
      <c r="R716" s="260"/>
      <c r="S716" s="260"/>
      <c r="T716" s="260"/>
      <c r="U716" s="260"/>
      <c r="V716" s="260"/>
      <c r="W716" s="260"/>
      <c r="X716" s="260"/>
      <c r="Y716" s="368">
        <f>Y715</f>
        <v>0</v>
      </c>
      <c r="Z716" s="368">
        <f t="shared" ref="Z716" si="2261">Z715</f>
        <v>0</v>
      </c>
      <c r="AA716" s="368">
        <f t="shared" ref="AA716" si="2262">AA715</f>
        <v>0</v>
      </c>
      <c r="AB716" s="368">
        <f t="shared" ref="AB716" si="2263">AB715</f>
        <v>0</v>
      </c>
      <c r="AC716" s="368">
        <f t="shared" ref="AC716" si="2264">AC715</f>
        <v>0</v>
      </c>
      <c r="AD716" s="368">
        <f t="shared" ref="AD716" si="2265">AD715</f>
        <v>0</v>
      </c>
      <c r="AE716" s="368">
        <f t="shared" ref="AE716" si="2266">AE715</f>
        <v>0</v>
      </c>
      <c r="AF716" s="368">
        <f t="shared" ref="AF716" si="2267">AF715</f>
        <v>0</v>
      </c>
      <c r="AG716" s="368">
        <f t="shared" ref="AG716" si="2268">AG715</f>
        <v>0</v>
      </c>
      <c r="AH716" s="368">
        <f t="shared" ref="AH716" si="2269">AH715</f>
        <v>0</v>
      </c>
      <c r="AI716" s="368">
        <f t="shared" ref="AI716" si="2270">AI715</f>
        <v>0</v>
      </c>
      <c r="AJ716" s="368">
        <f t="shared" ref="AJ716" si="2271">AJ715</f>
        <v>0</v>
      </c>
      <c r="AK716" s="368">
        <f t="shared" ref="AK716" si="2272">AK715</f>
        <v>0</v>
      </c>
      <c r="AL716" s="368">
        <f t="shared" ref="AL716" si="2273">AL715</f>
        <v>0</v>
      </c>
      <c r="AM716" s="271"/>
    </row>
    <row r="717" spans="1:39" hidden="1" outlineLevel="1">
      <c r="A717" s="469"/>
      <c r="B717" s="259"/>
      <c r="C717" s="270"/>
      <c r="D717" s="256"/>
      <c r="E717" s="256"/>
      <c r="F717" s="256"/>
      <c r="G717" s="256"/>
      <c r="H717" s="256"/>
      <c r="I717" s="256"/>
      <c r="J717" s="256"/>
      <c r="K717" s="256"/>
      <c r="L717" s="256"/>
      <c r="M717" s="256"/>
      <c r="N717" s="256"/>
      <c r="O717" s="256"/>
      <c r="P717" s="256"/>
      <c r="Q717" s="256"/>
      <c r="R717" s="256"/>
      <c r="S717" s="256"/>
      <c r="T717" s="256"/>
      <c r="U717" s="256"/>
      <c r="V717" s="256"/>
      <c r="W717" s="256"/>
      <c r="X717" s="256"/>
      <c r="Y717" s="369"/>
      <c r="Z717" s="369"/>
      <c r="AA717" s="369"/>
      <c r="AB717" s="369"/>
      <c r="AC717" s="369"/>
      <c r="AD717" s="369"/>
      <c r="AE717" s="369"/>
      <c r="AF717" s="369"/>
      <c r="AG717" s="369"/>
      <c r="AH717" s="369"/>
      <c r="AI717" s="369"/>
      <c r="AJ717" s="369"/>
      <c r="AK717" s="369"/>
      <c r="AL717" s="369"/>
      <c r="AM717" s="271"/>
    </row>
    <row r="718" spans="1:39" ht="15.75" collapsed="1">
      <c r="B718" s="291" t="s">
        <v>310</v>
      </c>
      <c r="C718" s="293"/>
      <c r="D718" s="293">
        <f>SUM(D561:D716)</f>
        <v>0</v>
      </c>
      <c r="E718" s="293"/>
      <c r="F718" s="293"/>
      <c r="G718" s="293"/>
      <c r="H718" s="293"/>
      <c r="I718" s="293"/>
      <c r="J718" s="293"/>
      <c r="K718" s="293"/>
      <c r="L718" s="293"/>
      <c r="M718" s="293"/>
      <c r="N718" s="293"/>
      <c r="O718" s="293">
        <f>SUM(O561:O716)</f>
        <v>0</v>
      </c>
      <c r="P718" s="293"/>
      <c r="Q718" s="293"/>
      <c r="R718" s="293"/>
      <c r="S718" s="293"/>
      <c r="T718" s="293"/>
      <c r="U718" s="293"/>
      <c r="V718" s="293"/>
      <c r="W718" s="293"/>
      <c r="X718" s="293"/>
      <c r="Y718" s="293">
        <f>IF(Y559="kWh",SUMPRODUCT(D561:D716,Y561:Y716))</f>
        <v>0</v>
      </c>
      <c r="Z718" s="293">
        <f>IF(Z559="kWh",SUMPRODUCT(D561:D716,Z561:Z716))</f>
        <v>0</v>
      </c>
      <c r="AA718" s="293">
        <f>IF(AA559="kw",SUMPRODUCT(N561:N716,O561:O716,AA561:AA716),SUMPRODUCT(D561:D716,AA561:AA716))</f>
        <v>0</v>
      </c>
      <c r="AB718" s="293">
        <f>IF(AB559="kw",SUMPRODUCT(N561:N716,O561:O716,AB561:AB716),SUMPRODUCT(D561:D716,AB561:AB716))</f>
        <v>0</v>
      </c>
      <c r="AC718" s="293">
        <f>IF(AC559="kw",SUMPRODUCT(N561:N716,O561:O716,AC561:AC716),SUMPRODUCT(D561:D716,AC561:AC716))</f>
        <v>0</v>
      </c>
      <c r="AD718" s="293">
        <f>IF(AD559="kw",SUMPRODUCT(N561:N716,O561:O716,AD561:AD716),SUMPRODUCT(D561:D716,AD561:AD716))</f>
        <v>0</v>
      </c>
      <c r="AE718" s="293">
        <f>IF(AE559="kw",SUMPRODUCT(N561:N716,O561:O716,AE561:AE716),SUMPRODUCT(D561:D716,AE561:AE716))</f>
        <v>0</v>
      </c>
      <c r="AF718" s="293">
        <f>IF(AF559="kw",SUMPRODUCT(N561:N716,O561:O716,AF561:AF716),SUMPRODUCT(D561:D716,AF561:AF716))</f>
        <v>0</v>
      </c>
      <c r="AG718" s="293">
        <f>IF(AG559="kw",SUMPRODUCT(N561:N716,O561:O716,AG561:AG716),SUMPRODUCT(D561:D716,AG561:AG716))</f>
        <v>0</v>
      </c>
      <c r="AH718" s="293">
        <f>IF(AH559="kw",SUMPRODUCT(N561:N716,O561:O716,AH561:AH716),SUMPRODUCT(D561:D716,AH561:AH716))</f>
        <v>0</v>
      </c>
      <c r="AI718" s="293">
        <f>IF(AI559="kw",SUMPRODUCT(N561:N716,O561:O716,AI561:AI716),SUMPRODUCT(D561:D716,AI561:AI716))</f>
        <v>0</v>
      </c>
      <c r="AJ718" s="293">
        <f>IF(AJ559="kw",SUMPRODUCT(N561:N716,O561:O716,AJ561:AJ716),SUMPRODUCT(D561:D716,AJ561:AJ716))</f>
        <v>0</v>
      </c>
      <c r="AK718" s="293">
        <f>IF(AK559="kw",SUMPRODUCT(N561:N716,O561:O716,AK561:AK716),SUMPRODUCT(D561:D716,AK561:AK716))</f>
        <v>0</v>
      </c>
      <c r="AL718" s="293">
        <f>IF(AL559="kw",SUMPRODUCT(N561:N716,O561:O716,AL561:AL716),SUMPRODUCT(D561:D716,AL561:AL716))</f>
        <v>0</v>
      </c>
      <c r="AM718" s="294"/>
    </row>
    <row r="719" spans="1:39" ht="15.75">
      <c r="B719" s="349" t="s">
        <v>311</v>
      </c>
      <c r="C719" s="350"/>
      <c r="D719" s="350"/>
      <c r="E719" s="350"/>
      <c r="F719" s="350"/>
      <c r="G719" s="350"/>
      <c r="H719" s="350"/>
      <c r="I719" s="350"/>
      <c r="J719" s="350"/>
      <c r="K719" s="350"/>
      <c r="L719" s="350"/>
      <c r="M719" s="350"/>
      <c r="N719" s="350"/>
      <c r="O719" s="350"/>
      <c r="P719" s="350"/>
      <c r="Q719" s="350"/>
      <c r="R719" s="350"/>
      <c r="S719" s="350"/>
      <c r="T719" s="350"/>
      <c r="U719" s="350"/>
      <c r="V719" s="350"/>
      <c r="W719" s="350"/>
      <c r="X719" s="350"/>
      <c r="Y719" s="350">
        <f>HLOOKUP(Y385,'2. LRAMVA Threshold'!$B$42:$Q$53,10,FALSE)</f>
        <v>0</v>
      </c>
      <c r="Z719" s="350">
        <f>HLOOKUP(Z385,'2. LRAMVA Threshold'!$B$42:$Q$53,10,FALSE)</f>
        <v>0</v>
      </c>
      <c r="AA719" s="350">
        <f>HLOOKUP(AA385,'2. LRAMVA Threshold'!$B$42:$Q$53,10,FALSE)</f>
        <v>0</v>
      </c>
      <c r="AB719" s="350">
        <f>HLOOKUP(AB385,'2. LRAMVA Threshold'!$B$42:$Q$53,10,FALSE)</f>
        <v>0</v>
      </c>
      <c r="AC719" s="350">
        <f>HLOOKUP(AC385,'2. LRAMVA Threshold'!$B$42:$Q$53,10,FALSE)</f>
        <v>0</v>
      </c>
      <c r="AD719" s="350">
        <f>HLOOKUP(AD385,'2. LRAMVA Threshold'!$B$42:$Q$53,10,FALSE)</f>
        <v>0</v>
      </c>
      <c r="AE719" s="350">
        <f>HLOOKUP(AE385,'2. LRAMVA Threshold'!$B$42:$Q$53,10,FALSE)</f>
        <v>0</v>
      </c>
      <c r="AF719" s="350">
        <f>HLOOKUP(AF385,'2. LRAMVA Threshold'!$B$42:$Q$53,10,FALSE)</f>
        <v>0</v>
      </c>
      <c r="AG719" s="350">
        <f>HLOOKUP(AG385,'2. LRAMVA Threshold'!$B$42:$Q$53,10,FALSE)</f>
        <v>0</v>
      </c>
      <c r="AH719" s="350">
        <f>HLOOKUP(AH385,'2. LRAMVA Threshold'!$B$42:$Q$53,10,FALSE)</f>
        <v>0</v>
      </c>
      <c r="AI719" s="350">
        <f>HLOOKUP(AI385,'2. LRAMVA Threshold'!$B$42:$Q$53,10,FALSE)</f>
        <v>0</v>
      </c>
      <c r="AJ719" s="350">
        <f>HLOOKUP(AJ385,'2. LRAMVA Threshold'!$B$42:$Q$53,10,FALSE)</f>
        <v>0</v>
      </c>
      <c r="AK719" s="350">
        <f>HLOOKUP(AK385,'2. LRAMVA Threshold'!$B$42:$Q$53,10,FALSE)</f>
        <v>0</v>
      </c>
      <c r="AL719" s="350">
        <f>HLOOKUP(AL385,'2. LRAMVA Threshold'!$B$42:$Q$53,10,FALSE)</f>
        <v>0</v>
      </c>
      <c r="AM719" s="399"/>
    </row>
    <row r="720" spans="1:39">
      <c r="B720" s="352"/>
      <c r="C720" s="389"/>
      <c r="D720" s="390"/>
      <c r="E720" s="390"/>
      <c r="F720" s="390"/>
      <c r="G720" s="390"/>
      <c r="H720" s="390"/>
      <c r="I720" s="390"/>
      <c r="J720" s="390"/>
      <c r="K720" s="390"/>
      <c r="L720" s="390"/>
      <c r="M720" s="390"/>
      <c r="N720" s="390"/>
      <c r="O720" s="391"/>
      <c r="P720" s="390"/>
      <c r="Q720" s="390"/>
      <c r="R720" s="390"/>
      <c r="S720" s="392"/>
      <c r="T720" s="392"/>
      <c r="U720" s="392"/>
      <c r="V720" s="392"/>
      <c r="W720" s="390"/>
      <c r="X720" s="390"/>
      <c r="Y720" s="393"/>
      <c r="Z720" s="393"/>
      <c r="AA720" s="393"/>
      <c r="AB720" s="393"/>
      <c r="AC720" s="393"/>
      <c r="AD720" s="393"/>
      <c r="AE720" s="393"/>
      <c r="AF720" s="357"/>
      <c r="AG720" s="357"/>
      <c r="AH720" s="357"/>
      <c r="AI720" s="357"/>
      <c r="AJ720" s="357"/>
      <c r="AK720" s="357"/>
      <c r="AL720" s="357"/>
      <c r="AM720" s="358"/>
    </row>
    <row r="721" spans="2:40">
      <c r="B721" s="288" t="s">
        <v>312</v>
      </c>
      <c r="C721" s="301"/>
      <c r="D721" s="301"/>
      <c r="E721" s="335"/>
      <c r="F721" s="335"/>
      <c r="G721" s="335"/>
      <c r="H721" s="335"/>
      <c r="I721" s="335"/>
      <c r="J721" s="335"/>
      <c r="K721" s="335"/>
      <c r="L721" s="335"/>
      <c r="M721" s="335"/>
      <c r="N721" s="335"/>
      <c r="O721" s="256"/>
      <c r="P721" s="303"/>
      <c r="Q721" s="303"/>
      <c r="R721" s="303"/>
      <c r="S721" s="302"/>
      <c r="T721" s="302"/>
      <c r="U721" s="302"/>
      <c r="V721" s="302"/>
      <c r="W721" s="303"/>
      <c r="X721" s="303"/>
      <c r="Y721" s="304">
        <f>HLOOKUP(Y$35,'3.  Distribution Rates'!$C$122:$P$133,10,FALSE)</f>
        <v>0</v>
      </c>
      <c r="Z721" s="304">
        <f>HLOOKUP(Z$35,'3.  Distribution Rates'!$C$122:$P$133,10,FALSE)</f>
        <v>0</v>
      </c>
      <c r="AA721" s="304">
        <f>HLOOKUP(AA$35,'3.  Distribution Rates'!$C$122:$P$133,10,FALSE)</f>
        <v>0</v>
      </c>
      <c r="AB721" s="304">
        <f>HLOOKUP(AB$35,'3.  Distribution Rates'!$C$122:$P$133,10,FALSE)</f>
        <v>0</v>
      </c>
      <c r="AC721" s="304">
        <f>HLOOKUP(AC$35,'3.  Distribution Rates'!$C$122:$P$133,10,FALSE)</f>
        <v>0</v>
      </c>
      <c r="AD721" s="304">
        <f>HLOOKUP(AD$35,'3.  Distribution Rates'!$C$122:$P$133,10,FALSE)</f>
        <v>0</v>
      </c>
      <c r="AE721" s="304">
        <f>HLOOKUP(AE$35,'3.  Distribution Rates'!$C$122:$P$133,10,FALSE)</f>
        <v>0</v>
      </c>
      <c r="AF721" s="304">
        <f>HLOOKUP(AF$35,'3.  Distribution Rates'!$C$122:$P$133,10,FALSE)</f>
        <v>0</v>
      </c>
      <c r="AG721" s="304">
        <f>HLOOKUP(AG$35,'3.  Distribution Rates'!$C$122:$P$133,10,FALSE)</f>
        <v>0</v>
      </c>
      <c r="AH721" s="304">
        <f>HLOOKUP(AH$35,'3.  Distribution Rates'!$C$122:$P$133,10,FALSE)</f>
        <v>0</v>
      </c>
      <c r="AI721" s="304">
        <f>HLOOKUP(AI$35,'3.  Distribution Rates'!$C$122:$P$133,10,FALSE)</f>
        <v>0</v>
      </c>
      <c r="AJ721" s="304">
        <f>HLOOKUP(AJ$35,'3.  Distribution Rates'!$C$122:$P$133,10,FALSE)</f>
        <v>0</v>
      </c>
      <c r="AK721" s="304">
        <f>HLOOKUP(AK$35,'3.  Distribution Rates'!$C$122:$P$133,10,FALSE)</f>
        <v>0</v>
      </c>
      <c r="AL721" s="304">
        <f>HLOOKUP(AL$35,'3.  Distribution Rates'!$C$122:$P$133,10,FALSE)</f>
        <v>0</v>
      </c>
      <c r="AM721" s="309"/>
      <c r="AN721" s="400"/>
    </row>
    <row r="722" spans="2:40">
      <c r="B722" s="288" t="s">
        <v>313</v>
      </c>
      <c r="C722" s="306"/>
      <c r="D722" s="248"/>
      <c r="E722" s="245"/>
      <c r="F722" s="245"/>
      <c r="G722" s="245"/>
      <c r="H722" s="245"/>
      <c r="I722" s="245"/>
      <c r="J722" s="245"/>
      <c r="K722" s="245"/>
      <c r="L722" s="245"/>
      <c r="M722" s="245"/>
      <c r="N722" s="245"/>
      <c r="O722" s="256"/>
      <c r="P722" s="245"/>
      <c r="Q722" s="245"/>
      <c r="R722" s="245"/>
      <c r="S722" s="248"/>
      <c r="T722" s="248"/>
      <c r="U722" s="248"/>
      <c r="V722" s="248"/>
      <c r="W722" s="245"/>
      <c r="X722" s="245"/>
      <c r="Y722" s="337">
        <f>'4.  2011-2014 LRAM'!Y141*Y721</f>
        <v>0</v>
      </c>
      <c r="Z722" s="337">
        <f>'4.  2011-2014 LRAM'!Z141*Z721</f>
        <v>0</v>
      </c>
      <c r="AA722" s="337">
        <f>'4.  2011-2014 LRAM'!AA141*AA721</f>
        <v>0</v>
      </c>
      <c r="AB722" s="337">
        <f>'4.  2011-2014 LRAM'!AB141*AB721</f>
        <v>0</v>
      </c>
      <c r="AC722" s="337">
        <f>'4.  2011-2014 LRAM'!AC141*AC721</f>
        <v>0</v>
      </c>
      <c r="AD722" s="337">
        <f>'4.  2011-2014 LRAM'!AD141*AD721</f>
        <v>0</v>
      </c>
      <c r="AE722" s="337">
        <f>'4.  2011-2014 LRAM'!AE141*AE721</f>
        <v>0</v>
      </c>
      <c r="AF722" s="337">
        <f>'4.  2011-2014 LRAM'!AF141*AF721</f>
        <v>0</v>
      </c>
      <c r="AG722" s="337">
        <f>'4.  2011-2014 LRAM'!AG141*AG721</f>
        <v>0</v>
      </c>
      <c r="AH722" s="337">
        <f>'4.  2011-2014 LRAM'!AH141*AH721</f>
        <v>0</v>
      </c>
      <c r="AI722" s="337">
        <f>'4.  2011-2014 LRAM'!AI141*AI721</f>
        <v>0</v>
      </c>
      <c r="AJ722" s="337">
        <f>'4.  2011-2014 LRAM'!AJ141*AJ721</f>
        <v>0</v>
      </c>
      <c r="AK722" s="337">
        <f>'4.  2011-2014 LRAM'!AK141*AK721</f>
        <v>0</v>
      </c>
      <c r="AL722" s="337">
        <f>'4.  2011-2014 LRAM'!AL141*AL721</f>
        <v>0</v>
      </c>
      <c r="AM722" s="551">
        <f t="shared" ref="AM722:AM729" si="2274">SUM(Y722:AL722)</f>
        <v>0</v>
      </c>
      <c r="AN722" s="400"/>
    </row>
    <row r="723" spans="2:40">
      <c r="B723" s="288" t="s">
        <v>314</v>
      </c>
      <c r="C723" s="306"/>
      <c r="D723" s="248"/>
      <c r="E723" s="245"/>
      <c r="F723" s="245"/>
      <c r="G723" s="245"/>
      <c r="H723" s="245"/>
      <c r="I723" s="245"/>
      <c r="J723" s="245"/>
      <c r="K723" s="245"/>
      <c r="L723" s="245"/>
      <c r="M723" s="245"/>
      <c r="N723" s="245"/>
      <c r="O723" s="256"/>
      <c r="P723" s="245"/>
      <c r="Q723" s="245"/>
      <c r="R723" s="245"/>
      <c r="S723" s="248"/>
      <c r="T723" s="248"/>
      <c r="U723" s="248"/>
      <c r="V723" s="248"/>
      <c r="W723" s="245"/>
      <c r="X723" s="245"/>
      <c r="Y723" s="337">
        <f>'4.  2011-2014 LRAM'!Y270*Y721</f>
        <v>0</v>
      </c>
      <c r="Z723" s="337">
        <f>'4.  2011-2014 LRAM'!Z270*Z721</f>
        <v>0</v>
      </c>
      <c r="AA723" s="337">
        <f>'4.  2011-2014 LRAM'!AA270*AA721</f>
        <v>0</v>
      </c>
      <c r="AB723" s="337">
        <f>'4.  2011-2014 LRAM'!AB270*AB721</f>
        <v>0</v>
      </c>
      <c r="AC723" s="337">
        <f>'4.  2011-2014 LRAM'!AC270*AC721</f>
        <v>0</v>
      </c>
      <c r="AD723" s="337">
        <f>'4.  2011-2014 LRAM'!AD270*AD721</f>
        <v>0</v>
      </c>
      <c r="AE723" s="337">
        <f>'4.  2011-2014 LRAM'!AE270*AE721</f>
        <v>0</v>
      </c>
      <c r="AF723" s="337">
        <f>'4.  2011-2014 LRAM'!AF270*AF721</f>
        <v>0</v>
      </c>
      <c r="AG723" s="337">
        <f>'4.  2011-2014 LRAM'!AG270*AG721</f>
        <v>0</v>
      </c>
      <c r="AH723" s="337">
        <f>'4.  2011-2014 LRAM'!AH270*AH721</f>
        <v>0</v>
      </c>
      <c r="AI723" s="337">
        <f>'4.  2011-2014 LRAM'!AI270*AI721</f>
        <v>0</v>
      </c>
      <c r="AJ723" s="337">
        <f>'4.  2011-2014 LRAM'!AJ270*AJ721</f>
        <v>0</v>
      </c>
      <c r="AK723" s="337">
        <f>'4.  2011-2014 LRAM'!AK270*AK721</f>
        <v>0</v>
      </c>
      <c r="AL723" s="337">
        <f>'4.  2011-2014 LRAM'!AL270*AL721</f>
        <v>0</v>
      </c>
      <c r="AM723" s="551">
        <f t="shared" si="2274"/>
        <v>0</v>
      </c>
      <c r="AN723" s="400"/>
    </row>
    <row r="724" spans="2:40">
      <c r="B724" s="288" t="s">
        <v>315</v>
      </c>
      <c r="C724" s="306"/>
      <c r="D724" s="248"/>
      <c r="E724" s="245"/>
      <c r="F724" s="245"/>
      <c r="G724" s="245"/>
      <c r="H724" s="245"/>
      <c r="I724" s="245"/>
      <c r="J724" s="245"/>
      <c r="K724" s="245"/>
      <c r="L724" s="245"/>
      <c r="M724" s="245"/>
      <c r="N724" s="245"/>
      <c r="O724" s="256"/>
      <c r="P724" s="245"/>
      <c r="Q724" s="245"/>
      <c r="R724" s="245"/>
      <c r="S724" s="248"/>
      <c r="T724" s="248"/>
      <c r="U724" s="248"/>
      <c r="V724" s="248"/>
      <c r="W724" s="245"/>
      <c r="X724" s="245"/>
      <c r="Y724" s="337">
        <f>'4.  2011-2014 LRAM'!Y399*Y721</f>
        <v>0</v>
      </c>
      <c r="Z724" s="337">
        <f>'4.  2011-2014 LRAM'!Z399*Z721</f>
        <v>0</v>
      </c>
      <c r="AA724" s="337">
        <f>'4.  2011-2014 LRAM'!AA399*AA721</f>
        <v>0</v>
      </c>
      <c r="AB724" s="337">
        <f>'4.  2011-2014 LRAM'!AB399*AB721</f>
        <v>0</v>
      </c>
      <c r="AC724" s="337">
        <f>'4.  2011-2014 LRAM'!AC399*AC721</f>
        <v>0</v>
      </c>
      <c r="AD724" s="337">
        <f>'4.  2011-2014 LRAM'!AD399*AD721</f>
        <v>0</v>
      </c>
      <c r="AE724" s="337">
        <f>'4.  2011-2014 LRAM'!AE399*AE721</f>
        <v>0</v>
      </c>
      <c r="AF724" s="337">
        <f>'4.  2011-2014 LRAM'!AF399*AF721</f>
        <v>0</v>
      </c>
      <c r="AG724" s="337">
        <f>'4.  2011-2014 LRAM'!AG399*AG721</f>
        <v>0</v>
      </c>
      <c r="AH724" s="337">
        <f>'4.  2011-2014 LRAM'!AH399*AH721</f>
        <v>0</v>
      </c>
      <c r="AI724" s="337">
        <f>'4.  2011-2014 LRAM'!AI399*AI721</f>
        <v>0</v>
      </c>
      <c r="AJ724" s="337">
        <f>'4.  2011-2014 LRAM'!AJ399*AJ721</f>
        <v>0</v>
      </c>
      <c r="AK724" s="337">
        <f>'4.  2011-2014 LRAM'!AK399*AK721</f>
        <v>0</v>
      </c>
      <c r="AL724" s="337">
        <f>'4.  2011-2014 LRAM'!AL399*AL721</f>
        <v>0</v>
      </c>
      <c r="AM724" s="551">
        <f t="shared" si="2274"/>
        <v>0</v>
      </c>
      <c r="AN724" s="400"/>
    </row>
    <row r="725" spans="2:40">
      <c r="B725" s="288" t="s">
        <v>316</v>
      </c>
      <c r="C725" s="306"/>
      <c r="D725" s="248"/>
      <c r="E725" s="245"/>
      <c r="F725" s="245"/>
      <c r="G725" s="245"/>
      <c r="H725" s="245"/>
      <c r="I725" s="245"/>
      <c r="J725" s="245"/>
      <c r="K725" s="245"/>
      <c r="L725" s="245"/>
      <c r="M725" s="245"/>
      <c r="N725" s="245"/>
      <c r="O725" s="256"/>
      <c r="P725" s="245"/>
      <c r="Q725" s="245"/>
      <c r="R725" s="245"/>
      <c r="S725" s="248"/>
      <c r="T725" s="248"/>
      <c r="U725" s="248"/>
      <c r="V725" s="248"/>
      <c r="W725" s="245"/>
      <c r="X725" s="245"/>
      <c r="Y725" s="337">
        <f>'4.  2011-2014 LRAM'!Y529*Y721</f>
        <v>0</v>
      </c>
      <c r="Z725" s="337">
        <f>'4.  2011-2014 LRAM'!Z529*Z721</f>
        <v>0</v>
      </c>
      <c r="AA725" s="337">
        <f>'4.  2011-2014 LRAM'!AA529*AA721</f>
        <v>0</v>
      </c>
      <c r="AB725" s="337">
        <f>'4.  2011-2014 LRAM'!AB529*AB721</f>
        <v>0</v>
      </c>
      <c r="AC725" s="337">
        <f>'4.  2011-2014 LRAM'!AC529*AC721</f>
        <v>0</v>
      </c>
      <c r="AD725" s="337">
        <f>'4.  2011-2014 LRAM'!AD529*AD721</f>
        <v>0</v>
      </c>
      <c r="AE725" s="337">
        <f>'4.  2011-2014 LRAM'!AE529*AE721</f>
        <v>0</v>
      </c>
      <c r="AF725" s="337">
        <f>'4.  2011-2014 LRAM'!AF529*AF721</f>
        <v>0</v>
      </c>
      <c r="AG725" s="337">
        <f>'4.  2011-2014 LRAM'!AG529*AG721</f>
        <v>0</v>
      </c>
      <c r="AH725" s="337">
        <f>'4.  2011-2014 LRAM'!AH529*AH721</f>
        <v>0</v>
      </c>
      <c r="AI725" s="337">
        <f>'4.  2011-2014 LRAM'!AI529*AI721</f>
        <v>0</v>
      </c>
      <c r="AJ725" s="337">
        <f>'4.  2011-2014 LRAM'!AJ529*AJ721</f>
        <v>0</v>
      </c>
      <c r="AK725" s="337">
        <f>'4.  2011-2014 LRAM'!AK529*AK721</f>
        <v>0</v>
      </c>
      <c r="AL725" s="337">
        <f>'4.  2011-2014 LRAM'!AL529*AL721</f>
        <v>0</v>
      </c>
      <c r="AM725" s="551">
        <f t="shared" si="2274"/>
        <v>0</v>
      </c>
      <c r="AN725" s="400"/>
    </row>
    <row r="726" spans="2:40">
      <c r="B726" s="288" t="s">
        <v>317</v>
      </c>
      <c r="C726" s="306"/>
      <c r="D726" s="248"/>
      <c r="E726" s="245"/>
      <c r="F726" s="245"/>
      <c r="G726" s="245"/>
      <c r="H726" s="245"/>
      <c r="I726" s="245"/>
      <c r="J726" s="245"/>
      <c r="K726" s="245"/>
      <c r="L726" s="245"/>
      <c r="M726" s="245"/>
      <c r="N726" s="245"/>
      <c r="O726" s="256"/>
      <c r="P726" s="245"/>
      <c r="Q726" s="245"/>
      <c r="R726" s="245"/>
      <c r="S726" s="248"/>
      <c r="T726" s="248"/>
      <c r="U726" s="248"/>
      <c r="V726" s="248"/>
      <c r="W726" s="245"/>
      <c r="X726" s="245"/>
      <c r="Y726" s="337">
        <f t="shared" ref="Y726:AL726" si="2275">Y203*Y721</f>
        <v>0</v>
      </c>
      <c r="Z726" s="337">
        <f t="shared" si="2275"/>
        <v>0</v>
      </c>
      <c r="AA726" s="337">
        <f t="shared" si="2275"/>
        <v>0</v>
      </c>
      <c r="AB726" s="337">
        <f t="shared" si="2275"/>
        <v>0</v>
      </c>
      <c r="AC726" s="337">
        <f t="shared" si="2275"/>
        <v>0</v>
      </c>
      <c r="AD726" s="337">
        <f t="shared" si="2275"/>
        <v>0</v>
      </c>
      <c r="AE726" s="337">
        <f t="shared" si="2275"/>
        <v>0</v>
      </c>
      <c r="AF726" s="337">
        <f t="shared" si="2275"/>
        <v>0</v>
      </c>
      <c r="AG726" s="337">
        <f t="shared" si="2275"/>
        <v>0</v>
      </c>
      <c r="AH726" s="337">
        <f t="shared" si="2275"/>
        <v>0</v>
      </c>
      <c r="AI726" s="337">
        <f t="shared" si="2275"/>
        <v>0</v>
      </c>
      <c r="AJ726" s="337">
        <f t="shared" si="2275"/>
        <v>0</v>
      </c>
      <c r="AK726" s="337">
        <f t="shared" si="2275"/>
        <v>0</v>
      </c>
      <c r="AL726" s="337">
        <f t="shared" si="2275"/>
        <v>0</v>
      </c>
      <c r="AM726" s="551">
        <f t="shared" si="2274"/>
        <v>0</v>
      </c>
      <c r="AN726" s="400"/>
    </row>
    <row r="727" spans="2:40">
      <c r="B727" s="288" t="s">
        <v>318</v>
      </c>
      <c r="C727" s="306"/>
      <c r="D727" s="248"/>
      <c r="E727" s="245"/>
      <c r="F727" s="245"/>
      <c r="G727" s="245"/>
      <c r="H727" s="245"/>
      <c r="I727" s="245"/>
      <c r="J727" s="245"/>
      <c r="K727" s="245"/>
      <c r="L727" s="245"/>
      <c r="M727" s="245"/>
      <c r="N727" s="245"/>
      <c r="O727" s="256"/>
      <c r="P727" s="245"/>
      <c r="Q727" s="245"/>
      <c r="R727" s="245"/>
      <c r="S727" s="248"/>
      <c r="T727" s="248"/>
      <c r="U727" s="248"/>
      <c r="V727" s="248"/>
      <c r="W727" s="245"/>
      <c r="X727" s="245"/>
      <c r="Y727" s="337">
        <f t="shared" ref="Y727:AL727" si="2276">Y377*Y721</f>
        <v>0</v>
      </c>
      <c r="Z727" s="337">
        <f t="shared" si="2276"/>
        <v>0</v>
      </c>
      <c r="AA727" s="337">
        <f t="shared" si="2276"/>
        <v>0</v>
      </c>
      <c r="AB727" s="337">
        <f t="shared" si="2276"/>
        <v>0</v>
      </c>
      <c r="AC727" s="337">
        <f t="shared" si="2276"/>
        <v>0</v>
      </c>
      <c r="AD727" s="337">
        <f t="shared" si="2276"/>
        <v>0</v>
      </c>
      <c r="AE727" s="337">
        <f t="shared" si="2276"/>
        <v>0</v>
      </c>
      <c r="AF727" s="337">
        <f t="shared" si="2276"/>
        <v>0</v>
      </c>
      <c r="AG727" s="337">
        <f t="shared" si="2276"/>
        <v>0</v>
      </c>
      <c r="AH727" s="337">
        <f t="shared" si="2276"/>
        <v>0</v>
      </c>
      <c r="AI727" s="337">
        <f t="shared" si="2276"/>
        <v>0</v>
      </c>
      <c r="AJ727" s="337">
        <f t="shared" si="2276"/>
        <v>0</v>
      </c>
      <c r="AK727" s="337">
        <f t="shared" si="2276"/>
        <v>0</v>
      </c>
      <c r="AL727" s="337">
        <f t="shared" si="2276"/>
        <v>0</v>
      </c>
      <c r="AM727" s="551">
        <f t="shared" si="2274"/>
        <v>0</v>
      </c>
      <c r="AN727" s="400"/>
    </row>
    <row r="728" spans="2:40">
      <c r="B728" s="288" t="s">
        <v>319</v>
      </c>
      <c r="C728" s="306"/>
      <c r="D728" s="248"/>
      <c r="E728" s="245"/>
      <c r="F728" s="245"/>
      <c r="G728" s="245"/>
      <c r="H728" s="245"/>
      <c r="I728" s="245"/>
      <c r="J728" s="245"/>
      <c r="K728" s="245"/>
      <c r="L728" s="245"/>
      <c r="M728" s="245"/>
      <c r="N728" s="245"/>
      <c r="O728" s="256"/>
      <c r="P728" s="245"/>
      <c r="Q728" s="245"/>
      <c r="R728" s="245"/>
      <c r="S728" s="248"/>
      <c r="T728" s="248"/>
      <c r="U728" s="248"/>
      <c r="V728" s="248"/>
      <c r="W728" s="245"/>
      <c r="X728" s="245"/>
      <c r="Y728" s="337">
        <f t="shared" ref="Y728:AL728" si="2277">Y550*Y721</f>
        <v>0</v>
      </c>
      <c r="Z728" s="337">
        <f t="shared" si="2277"/>
        <v>0</v>
      </c>
      <c r="AA728" s="337">
        <f t="shared" si="2277"/>
        <v>0</v>
      </c>
      <c r="AB728" s="337">
        <f t="shared" si="2277"/>
        <v>0</v>
      </c>
      <c r="AC728" s="337">
        <f t="shared" si="2277"/>
        <v>0</v>
      </c>
      <c r="AD728" s="337">
        <f t="shared" si="2277"/>
        <v>0</v>
      </c>
      <c r="AE728" s="337">
        <f t="shared" si="2277"/>
        <v>0</v>
      </c>
      <c r="AF728" s="337">
        <f t="shared" si="2277"/>
        <v>0</v>
      </c>
      <c r="AG728" s="337">
        <f t="shared" si="2277"/>
        <v>0</v>
      </c>
      <c r="AH728" s="337">
        <f t="shared" si="2277"/>
        <v>0</v>
      </c>
      <c r="AI728" s="337">
        <f t="shared" si="2277"/>
        <v>0</v>
      </c>
      <c r="AJ728" s="337">
        <f t="shared" si="2277"/>
        <v>0</v>
      </c>
      <c r="AK728" s="337">
        <f t="shared" si="2277"/>
        <v>0</v>
      </c>
      <c r="AL728" s="337">
        <f t="shared" si="2277"/>
        <v>0</v>
      </c>
      <c r="AM728" s="551">
        <f t="shared" si="2274"/>
        <v>0</v>
      </c>
      <c r="AN728" s="400"/>
    </row>
    <row r="729" spans="2:40">
      <c r="B729" s="288" t="s">
        <v>320</v>
      </c>
      <c r="C729" s="306"/>
      <c r="D729" s="248"/>
      <c r="E729" s="245"/>
      <c r="F729" s="245"/>
      <c r="G729" s="245"/>
      <c r="H729" s="245"/>
      <c r="I729" s="245"/>
      <c r="J729" s="245"/>
      <c r="K729" s="245"/>
      <c r="L729" s="245"/>
      <c r="M729" s="245"/>
      <c r="N729" s="245"/>
      <c r="O729" s="256"/>
      <c r="P729" s="245"/>
      <c r="Q729" s="245"/>
      <c r="R729" s="245"/>
      <c r="S729" s="248"/>
      <c r="T729" s="248"/>
      <c r="U729" s="248"/>
      <c r="V729" s="248"/>
      <c r="W729" s="245"/>
      <c r="X729" s="245"/>
      <c r="Y729" s="337">
        <f>Y718*Y721</f>
        <v>0</v>
      </c>
      <c r="Z729" s="337">
        <f t="shared" ref="Z729:AL729" si="2278">Z718*Z721</f>
        <v>0</v>
      </c>
      <c r="AA729" s="337">
        <f t="shared" si="2278"/>
        <v>0</v>
      </c>
      <c r="AB729" s="337">
        <f t="shared" si="2278"/>
        <v>0</v>
      </c>
      <c r="AC729" s="337">
        <f t="shared" si="2278"/>
        <v>0</v>
      </c>
      <c r="AD729" s="337">
        <f t="shared" si="2278"/>
        <v>0</v>
      </c>
      <c r="AE729" s="337">
        <f t="shared" si="2278"/>
        <v>0</v>
      </c>
      <c r="AF729" s="337">
        <f t="shared" si="2278"/>
        <v>0</v>
      </c>
      <c r="AG729" s="337">
        <f t="shared" si="2278"/>
        <v>0</v>
      </c>
      <c r="AH729" s="337">
        <f t="shared" si="2278"/>
        <v>0</v>
      </c>
      <c r="AI729" s="337">
        <f t="shared" si="2278"/>
        <v>0</v>
      </c>
      <c r="AJ729" s="337">
        <f t="shared" si="2278"/>
        <v>0</v>
      </c>
      <c r="AK729" s="337">
        <f t="shared" si="2278"/>
        <v>0</v>
      </c>
      <c r="AL729" s="337">
        <f t="shared" si="2278"/>
        <v>0</v>
      </c>
      <c r="AM729" s="551">
        <f t="shared" si="2274"/>
        <v>0</v>
      </c>
      <c r="AN729" s="400"/>
    </row>
    <row r="730" spans="2:40" ht="15.75">
      <c r="B730" s="310" t="s">
        <v>321</v>
      </c>
      <c r="C730" s="306"/>
      <c r="D730" s="268"/>
      <c r="E730" s="298"/>
      <c r="F730" s="298"/>
      <c r="G730" s="298"/>
      <c r="H730" s="298"/>
      <c r="I730" s="298"/>
      <c r="J730" s="298"/>
      <c r="K730" s="298"/>
      <c r="L730" s="298"/>
      <c r="M730" s="298"/>
      <c r="N730" s="298"/>
      <c r="O730" s="265"/>
      <c r="P730" s="298"/>
      <c r="Q730" s="298"/>
      <c r="R730" s="298"/>
      <c r="S730" s="268"/>
      <c r="T730" s="268"/>
      <c r="U730" s="268"/>
      <c r="V730" s="268"/>
      <c r="W730" s="298"/>
      <c r="X730" s="298"/>
      <c r="Y730" s="307">
        <f>SUM(Y722:Y729)</f>
        <v>0</v>
      </c>
      <c r="Z730" s="307">
        <f t="shared" ref="Z730:AE730" si="2279">SUM(Z722:Z729)</f>
        <v>0</v>
      </c>
      <c r="AA730" s="307">
        <f t="shared" si="2279"/>
        <v>0</v>
      </c>
      <c r="AB730" s="307">
        <f t="shared" si="2279"/>
        <v>0</v>
      </c>
      <c r="AC730" s="307">
        <f t="shared" si="2279"/>
        <v>0</v>
      </c>
      <c r="AD730" s="307">
        <f t="shared" si="2279"/>
        <v>0</v>
      </c>
      <c r="AE730" s="307">
        <f t="shared" si="2279"/>
        <v>0</v>
      </c>
      <c r="AF730" s="307">
        <f t="shared" ref="AF730:AL730" si="2280">SUM(AF722:AF729)</f>
        <v>0</v>
      </c>
      <c r="AG730" s="307">
        <f t="shared" si="2280"/>
        <v>0</v>
      </c>
      <c r="AH730" s="307">
        <f t="shared" si="2280"/>
        <v>0</v>
      </c>
      <c r="AI730" s="307">
        <f t="shared" si="2280"/>
        <v>0</v>
      </c>
      <c r="AJ730" s="307">
        <f t="shared" si="2280"/>
        <v>0</v>
      </c>
      <c r="AK730" s="307">
        <f t="shared" si="2280"/>
        <v>0</v>
      </c>
      <c r="AL730" s="307">
        <f t="shared" si="2280"/>
        <v>0</v>
      </c>
      <c r="AM730" s="365">
        <f>SUM(AM722:AM729)</f>
        <v>0</v>
      </c>
      <c r="AN730" s="400"/>
    </row>
    <row r="731" spans="2:40" ht="15.75">
      <c r="B731" s="310" t="s">
        <v>322</v>
      </c>
      <c r="C731" s="306"/>
      <c r="D731" s="311"/>
      <c r="E731" s="298"/>
      <c r="F731" s="298"/>
      <c r="G731" s="298"/>
      <c r="H731" s="298"/>
      <c r="I731" s="298"/>
      <c r="J731" s="298"/>
      <c r="K731" s="298"/>
      <c r="L731" s="298"/>
      <c r="M731" s="298"/>
      <c r="N731" s="298"/>
      <c r="O731" s="265"/>
      <c r="P731" s="298"/>
      <c r="Q731" s="298"/>
      <c r="R731" s="298"/>
      <c r="S731" s="268"/>
      <c r="T731" s="268"/>
      <c r="U731" s="268"/>
      <c r="V731" s="268"/>
      <c r="W731" s="298"/>
      <c r="X731" s="298"/>
      <c r="Y731" s="308">
        <f>Y719*Y721</f>
        <v>0</v>
      </c>
      <c r="Z731" s="308">
        <f t="shared" ref="Z731:AE731" si="2281">Z719*Z721</f>
        <v>0</v>
      </c>
      <c r="AA731" s="308">
        <f t="shared" si="2281"/>
        <v>0</v>
      </c>
      <c r="AB731" s="308">
        <f t="shared" si="2281"/>
        <v>0</v>
      </c>
      <c r="AC731" s="308">
        <f t="shared" si="2281"/>
        <v>0</v>
      </c>
      <c r="AD731" s="308">
        <f t="shared" si="2281"/>
        <v>0</v>
      </c>
      <c r="AE731" s="308">
        <f t="shared" si="2281"/>
        <v>0</v>
      </c>
      <c r="AF731" s="308">
        <f t="shared" ref="AF731:AL731" si="2282">AF719*AF721</f>
        <v>0</v>
      </c>
      <c r="AG731" s="308">
        <f t="shared" si="2282"/>
        <v>0</v>
      </c>
      <c r="AH731" s="308">
        <f t="shared" si="2282"/>
        <v>0</v>
      </c>
      <c r="AI731" s="308">
        <f t="shared" si="2282"/>
        <v>0</v>
      </c>
      <c r="AJ731" s="308">
        <f t="shared" si="2282"/>
        <v>0</v>
      </c>
      <c r="AK731" s="308">
        <f t="shared" si="2282"/>
        <v>0</v>
      </c>
      <c r="AL731" s="308">
        <f t="shared" si="2282"/>
        <v>0</v>
      </c>
      <c r="AM731" s="365">
        <f>SUM(Y731:AL731)</f>
        <v>0</v>
      </c>
      <c r="AN731" s="400"/>
    </row>
    <row r="732" spans="2:40" ht="15.75">
      <c r="B732" s="310" t="s">
        <v>323</v>
      </c>
      <c r="C732" s="306"/>
      <c r="D732" s="311"/>
      <c r="E732" s="298"/>
      <c r="F732" s="298"/>
      <c r="G732" s="298"/>
      <c r="H732" s="298"/>
      <c r="I732" s="298"/>
      <c r="J732" s="298"/>
      <c r="K732" s="298"/>
      <c r="L732" s="298"/>
      <c r="M732" s="298"/>
      <c r="N732" s="298"/>
      <c r="O732" s="265"/>
      <c r="P732" s="298"/>
      <c r="Q732" s="298"/>
      <c r="R732" s="298"/>
      <c r="S732" s="311"/>
      <c r="T732" s="311"/>
      <c r="U732" s="311"/>
      <c r="V732" s="311"/>
      <c r="W732" s="298"/>
      <c r="X732" s="298"/>
      <c r="Y732" s="312"/>
      <c r="Z732" s="312"/>
      <c r="AA732" s="312"/>
      <c r="AB732" s="312"/>
      <c r="AC732" s="312"/>
      <c r="AD732" s="312"/>
      <c r="AE732" s="312"/>
      <c r="AF732" s="312"/>
      <c r="AG732" s="312"/>
      <c r="AH732" s="312"/>
      <c r="AI732" s="312"/>
      <c r="AJ732" s="312"/>
      <c r="AK732" s="312"/>
      <c r="AL732" s="312"/>
      <c r="AM732" s="365">
        <f>AM730-AM731</f>
        <v>0</v>
      </c>
      <c r="AN732" s="400"/>
    </row>
    <row r="733" spans="2:40">
      <c r="B733" s="288"/>
      <c r="C733" s="311"/>
      <c r="D733" s="311"/>
      <c r="E733" s="298"/>
      <c r="F733" s="298"/>
      <c r="G733" s="298"/>
      <c r="H733" s="298"/>
      <c r="I733" s="298"/>
      <c r="J733" s="298"/>
      <c r="K733" s="298"/>
      <c r="L733" s="298"/>
      <c r="M733" s="298"/>
      <c r="N733" s="298"/>
      <c r="O733" s="265"/>
      <c r="P733" s="298"/>
      <c r="Q733" s="298"/>
      <c r="R733" s="298"/>
      <c r="S733" s="311"/>
      <c r="T733" s="306"/>
      <c r="U733" s="311"/>
      <c r="V733" s="311"/>
      <c r="W733" s="298"/>
      <c r="X733" s="298"/>
      <c r="Y733" s="313"/>
      <c r="Z733" s="313"/>
      <c r="AA733" s="313"/>
      <c r="AB733" s="313"/>
      <c r="AC733" s="313"/>
      <c r="AD733" s="313"/>
      <c r="AE733" s="313"/>
      <c r="AF733" s="313"/>
      <c r="AG733" s="313"/>
      <c r="AH733" s="313"/>
      <c r="AI733" s="313"/>
      <c r="AJ733" s="313"/>
      <c r="AK733" s="313"/>
      <c r="AL733" s="313"/>
      <c r="AM733" s="309"/>
      <c r="AN733" s="400"/>
    </row>
    <row r="734" spans="2:40">
      <c r="B734" s="396" t="s">
        <v>324</v>
      </c>
      <c r="C734" s="269"/>
      <c r="D734" s="245"/>
      <c r="E734" s="245"/>
      <c r="F734" s="245"/>
      <c r="G734" s="245"/>
      <c r="H734" s="245"/>
      <c r="I734" s="245"/>
      <c r="J734" s="245"/>
      <c r="K734" s="245"/>
      <c r="L734" s="245"/>
      <c r="M734" s="245"/>
      <c r="N734" s="245"/>
      <c r="O734" s="317"/>
      <c r="P734" s="245"/>
      <c r="Q734" s="245"/>
      <c r="R734" s="245"/>
      <c r="S734" s="269"/>
      <c r="T734" s="248"/>
      <c r="U734" s="248"/>
      <c r="V734" s="245"/>
      <c r="W734" s="245"/>
      <c r="X734" s="248"/>
      <c r="Y734" s="256">
        <f>SUMPRODUCT(E561:E716,Y561:Y716)</f>
        <v>0</v>
      </c>
      <c r="Z734" s="256">
        <f>SUMPRODUCT(E561:E716,Z561:Z716)</f>
        <v>0</v>
      </c>
      <c r="AA734" s="256">
        <f t="shared" ref="AA734:AL734" si="2283">IF(AA559="kw",SUMPRODUCT($N$561:$N$716,$P$561:$P$716,AA561:AA716),SUMPRODUCT($E$561:$E$716,AA561:AA716))</f>
        <v>0</v>
      </c>
      <c r="AB734" s="256">
        <f t="shared" si="2283"/>
        <v>0</v>
      </c>
      <c r="AC734" s="256">
        <f t="shared" si="2283"/>
        <v>0</v>
      </c>
      <c r="AD734" s="256">
        <f t="shared" si="2283"/>
        <v>0</v>
      </c>
      <c r="AE734" s="256">
        <f t="shared" si="2283"/>
        <v>0</v>
      </c>
      <c r="AF734" s="256">
        <f t="shared" si="2283"/>
        <v>0</v>
      </c>
      <c r="AG734" s="256">
        <f t="shared" si="2283"/>
        <v>0</v>
      </c>
      <c r="AH734" s="256">
        <f t="shared" si="2283"/>
        <v>0</v>
      </c>
      <c r="AI734" s="256">
        <f t="shared" si="2283"/>
        <v>0</v>
      </c>
      <c r="AJ734" s="256">
        <f t="shared" si="2283"/>
        <v>0</v>
      </c>
      <c r="AK734" s="256">
        <f t="shared" si="2283"/>
        <v>0</v>
      </c>
      <c r="AL734" s="256">
        <f t="shared" si="2283"/>
        <v>0</v>
      </c>
      <c r="AM734" s="300"/>
    </row>
    <row r="735" spans="2:40">
      <c r="B735" s="397" t="s">
        <v>325</v>
      </c>
      <c r="C735" s="324"/>
      <c r="D735" s="343"/>
      <c r="E735" s="343"/>
      <c r="F735" s="343"/>
      <c r="G735" s="343"/>
      <c r="H735" s="343"/>
      <c r="I735" s="343"/>
      <c r="J735" s="343"/>
      <c r="K735" s="343"/>
      <c r="L735" s="343"/>
      <c r="M735" s="343"/>
      <c r="N735" s="343"/>
      <c r="O735" s="342"/>
      <c r="P735" s="343"/>
      <c r="Q735" s="343"/>
      <c r="R735" s="343"/>
      <c r="S735" s="324"/>
      <c r="T735" s="344"/>
      <c r="U735" s="344"/>
      <c r="V735" s="343"/>
      <c r="W735" s="343"/>
      <c r="X735" s="344"/>
      <c r="Y735" s="290">
        <f>SUMPRODUCT(F561:F716,Y561:Y716)</f>
        <v>0</v>
      </c>
      <c r="Z735" s="290">
        <f>SUMPRODUCT(F561:F716,Z561:Z716)</f>
        <v>0</v>
      </c>
      <c r="AA735" s="290">
        <f t="shared" ref="AA735:AL735" si="2284">IF(AA559="kw",SUMPRODUCT($N$561:$N$716,$Q$561:$Q$716,AA561:AA716),SUMPRODUCT($F$561:$F$716,AA561:AA716))</f>
        <v>0</v>
      </c>
      <c r="AB735" s="290">
        <f t="shared" si="2284"/>
        <v>0</v>
      </c>
      <c r="AC735" s="290">
        <f t="shared" si="2284"/>
        <v>0</v>
      </c>
      <c r="AD735" s="290">
        <f t="shared" si="2284"/>
        <v>0</v>
      </c>
      <c r="AE735" s="290">
        <f t="shared" si="2284"/>
        <v>0</v>
      </c>
      <c r="AF735" s="290">
        <f t="shared" si="2284"/>
        <v>0</v>
      </c>
      <c r="AG735" s="290">
        <f t="shared" si="2284"/>
        <v>0</v>
      </c>
      <c r="AH735" s="290">
        <f t="shared" si="2284"/>
        <v>0</v>
      </c>
      <c r="AI735" s="290">
        <f t="shared" si="2284"/>
        <v>0</v>
      </c>
      <c r="AJ735" s="290">
        <f t="shared" si="2284"/>
        <v>0</v>
      </c>
      <c r="AK735" s="290">
        <f t="shared" si="2284"/>
        <v>0</v>
      </c>
      <c r="AL735" s="290">
        <f t="shared" si="2284"/>
        <v>0</v>
      </c>
      <c r="AM735" s="345"/>
    </row>
    <row r="736" spans="2:40" ht="20.25" customHeight="1">
      <c r="B736" s="328" t="s">
        <v>585</v>
      </c>
      <c r="C736" s="346"/>
      <c r="D736" s="347"/>
      <c r="E736" s="347"/>
      <c r="F736" s="347"/>
      <c r="G736" s="347"/>
      <c r="H736" s="347"/>
      <c r="I736" s="347"/>
      <c r="J736" s="347"/>
      <c r="K736" s="347"/>
      <c r="L736" s="347"/>
      <c r="M736" s="347"/>
      <c r="N736" s="347"/>
      <c r="O736" s="347"/>
      <c r="P736" s="347"/>
      <c r="Q736" s="347"/>
      <c r="R736" s="347"/>
      <c r="S736" s="331"/>
      <c r="T736" s="332"/>
      <c r="U736" s="347"/>
      <c r="V736" s="347"/>
      <c r="W736" s="347"/>
      <c r="X736" s="347"/>
      <c r="Y736" s="348"/>
      <c r="Z736" s="348"/>
      <c r="AA736" s="348"/>
      <c r="AB736" s="348"/>
      <c r="AC736" s="348"/>
      <c r="AD736" s="348"/>
      <c r="AE736" s="348"/>
      <c r="AF736" s="348"/>
      <c r="AG736" s="348"/>
      <c r="AH736" s="348"/>
      <c r="AI736" s="348"/>
      <c r="AJ736" s="348"/>
      <c r="AK736" s="348"/>
      <c r="AL736" s="348"/>
      <c r="AM736" s="348"/>
    </row>
    <row r="739" spans="1:39" ht="15.75">
      <c r="B739" s="246" t="s">
        <v>326</v>
      </c>
      <c r="C739" s="247"/>
      <c r="D739" s="516" t="s">
        <v>524</v>
      </c>
      <c r="E739" s="222"/>
      <c r="F739" s="516"/>
      <c r="G739" s="222"/>
      <c r="H739" s="222"/>
      <c r="I739" s="222"/>
      <c r="J739" s="222"/>
      <c r="K739" s="222"/>
      <c r="L739" s="222"/>
      <c r="M739" s="222"/>
      <c r="N739" s="222"/>
      <c r="O739" s="247"/>
      <c r="P739" s="222"/>
      <c r="Q739" s="222"/>
      <c r="R739" s="222"/>
      <c r="S739" s="222"/>
      <c r="T739" s="222"/>
      <c r="U739" s="222"/>
      <c r="V739" s="222"/>
      <c r="W739" s="222"/>
      <c r="X739" s="222"/>
      <c r="Y739" s="236"/>
      <c r="Z739" s="234"/>
      <c r="AA739" s="234"/>
      <c r="AB739" s="234"/>
      <c r="AC739" s="234"/>
      <c r="AD739" s="234"/>
      <c r="AE739" s="234"/>
      <c r="AF739" s="234"/>
      <c r="AG739" s="234"/>
      <c r="AH739" s="234"/>
      <c r="AI739" s="234"/>
      <c r="AJ739" s="234"/>
      <c r="AK739" s="234"/>
      <c r="AL739" s="234"/>
    </row>
    <row r="740" spans="1:39" ht="33" customHeight="1">
      <c r="B740" s="756" t="s">
        <v>211</v>
      </c>
      <c r="C740" s="758" t="s">
        <v>33</v>
      </c>
      <c r="D740" s="249" t="s">
        <v>420</v>
      </c>
      <c r="E740" s="760" t="s">
        <v>209</v>
      </c>
      <c r="F740" s="761"/>
      <c r="G740" s="761"/>
      <c r="H740" s="761"/>
      <c r="I740" s="761"/>
      <c r="J740" s="761"/>
      <c r="K740" s="761"/>
      <c r="L740" s="761"/>
      <c r="M740" s="762"/>
      <c r="N740" s="766" t="s">
        <v>213</v>
      </c>
      <c r="O740" s="249" t="s">
        <v>421</v>
      </c>
      <c r="P740" s="760" t="s">
        <v>212</v>
      </c>
      <c r="Q740" s="761"/>
      <c r="R740" s="761"/>
      <c r="S740" s="761"/>
      <c r="T740" s="761"/>
      <c r="U740" s="761"/>
      <c r="V740" s="761"/>
      <c r="W740" s="761"/>
      <c r="X740" s="762"/>
      <c r="Y740" s="763" t="s">
        <v>243</v>
      </c>
      <c r="Z740" s="764"/>
      <c r="AA740" s="764"/>
      <c r="AB740" s="764"/>
      <c r="AC740" s="764"/>
      <c r="AD740" s="764"/>
      <c r="AE740" s="764"/>
      <c r="AF740" s="764"/>
      <c r="AG740" s="764"/>
      <c r="AH740" s="764"/>
      <c r="AI740" s="764"/>
      <c r="AJ740" s="764"/>
      <c r="AK740" s="764"/>
      <c r="AL740" s="764"/>
      <c r="AM740" s="765"/>
    </row>
    <row r="741" spans="1:39" ht="65.25" customHeight="1">
      <c r="B741" s="757"/>
      <c r="C741" s="759"/>
      <c r="D741" s="250">
        <v>2019</v>
      </c>
      <c r="E741" s="250">
        <v>2020</v>
      </c>
      <c r="F741" s="250">
        <v>2021</v>
      </c>
      <c r="G741" s="250">
        <v>2022</v>
      </c>
      <c r="H741" s="250">
        <v>2023</v>
      </c>
      <c r="I741" s="250">
        <v>2024</v>
      </c>
      <c r="J741" s="250">
        <v>2025</v>
      </c>
      <c r="K741" s="250">
        <v>2026</v>
      </c>
      <c r="L741" s="250">
        <v>2027</v>
      </c>
      <c r="M741" s="250">
        <v>2028</v>
      </c>
      <c r="N741" s="767"/>
      <c r="O741" s="250">
        <v>2019</v>
      </c>
      <c r="P741" s="250">
        <v>2020</v>
      </c>
      <c r="Q741" s="250">
        <v>2021</v>
      </c>
      <c r="R741" s="250">
        <v>2022</v>
      </c>
      <c r="S741" s="250">
        <v>2023</v>
      </c>
      <c r="T741" s="250">
        <v>2024</v>
      </c>
      <c r="U741" s="250">
        <v>2025</v>
      </c>
      <c r="V741" s="250">
        <v>2026</v>
      </c>
      <c r="W741" s="250">
        <v>2027</v>
      </c>
      <c r="X741" s="250">
        <v>2028</v>
      </c>
      <c r="Y741" s="250" t="str">
        <f>'1.  LRAMVA Summary'!D52</f>
        <v>Residential</v>
      </c>
      <c r="Z741" s="250" t="str">
        <f>'1.  LRAMVA Summary'!E52</f>
        <v>GS&lt;50 kW</v>
      </c>
      <c r="AA741" s="250" t="str">
        <f>'1.  LRAMVA Summary'!F52</f>
        <v>GS 50 to 4,999 kW</v>
      </c>
      <c r="AB741" s="250" t="str">
        <f>'1.  LRAMVA Summary'!G52</f>
        <v>Unmetered Scattered Load</v>
      </c>
      <c r="AC741" s="250" t="str">
        <f>'1.  LRAMVA Summary'!H52</f>
        <v>Sentinel Lighting</v>
      </c>
      <c r="AD741" s="250" t="str">
        <f>'1.  LRAMVA Summary'!I52</f>
        <v>Street Lighting</v>
      </c>
      <c r="AE741" s="250" t="str">
        <f>'1.  LRAMVA Summary'!J52</f>
        <v/>
      </c>
      <c r="AF741" s="250" t="str">
        <f>'1.  LRAMVA Summary'!K52</f>
        <v/>
      </c>
      <c r="AG741" s="250" t="str">
        <f>'1.  LRAMVA Summary'!L52</f>
        <v/>
      </c>
      <c r="AH741" s="250" t="str">
        <f>'1.  LRAMVA Summary'!M52</f>
        <v/>
      </c>
      <c r="AI741" s="250" t="str">
        <f>'1.  LRAMVA Summary'!N52</f>
        <v/>
      </c>
      <c r="AJ741" s="250" t="str">
        <f>'1.  LRAMVA Summary'!O52</f>
        <v/>
      </c>
      <c r="AK741" s="250" t="str">
        <f>'1.  LRAMVA Summary'!P52</f>
        <v/>
      </c>
      <c r="AL741" s="250" t="str">
        <f>'1.  LRAMVA Summary'!Q52</f>
        <v/>
      </c>
      <c r="AM741" s="252" t="str">
        <f>'1.  LRAMVA Summary'!R52</f>
        <v>Total</v>
      </c>
    </row>
    <row r="742" spans="1:39" ht="15.75" customHeight="1">
      <c r="A742" s="469"/>
      <c r="B742" s="464" t="s">
        <v>502</v>
      </c>
      <c r="C742" s="254"/>
      <c r="D742" s="254"/>
      <c r="E742" s="254"/>
      <c r="F742" s="254"/>
      <c r="G742" s="254"/>
      <c r="H742" s="254"/>
      <c r="I742" s="254"/>
      <c r="J742" s="254"/>
      <c r="K742" s="254"/>
      <c r="L742" s="254"/>
      <c r="M742" s="254"/>
      <c r="N742" s="255"/>
      <c r="O742" s="254"/>
      <c r="P742" s="254"/>
      <c r="Q742" s="254"/>
      <c r="R742" s="254"/>
      <c r="S742" s="254"/>
      <c r="T742" s="254"/>
      <c r="U742" s="254"/>
      <c r="V742" s="254"/>
      <c r="W742" s="254"/>
      <c r="X742" s="254"/>
      <c r="Y742" s="256" t="str">
        <f>'1.  LRAMVA Summary'!D53</f>
        <v>kWh</v>
      </c>
      <c r="Z742" s="256" t="str">
        <f>'1.  LRAMVA Summary'!E53</f>
        <v>kWh</v>
      </c>
      <c r="AA742" s="256" t="str">
        <f>'1.  LRAMVA Summary'!F53</f>
        <v>kW</v>
      </c>
      <c r="AB742" s="256" t="str">
        <f>'1.  LRAMVA Summary'!G53</f>
        <v>kWh</v>
      </c>
      <c r="AC742" s="256" t="str">
        <f>'1.  LRAMVA Summary'!H53</f>
        <v>kW</v>
      </c>
      <c r="AD742" s="256" t="str">
        <f>'1.  LRAMVA Summary'!I53</f>
        <v>kW</v>
      </c>
      <c r="AE742" s="256">
        <f>'1.  LRAMVA Summary'!J53</f>
        <v>0</v>
      </c>
      <c r="AF742" s="256">
        <f>'1.  LRAMVA Summary'!K53</f>
        <v>0</v>
      </c>
      <c r="AG742" s="256">
        <f>'1.  LRAMVA Summary'!L53</f>
        <v>0</v>
      </c>
      <c r="AH742" s="256">
        <f>'1.  LRAMVA Summary'!M53</f>
        <v>0</v>
      </c>
      <c r="AI742" s="256">
        <f>'1.  LRAMVA Summary'!N53</f>
        <v>0</v>
      </c>
      <c r="AJ742" s="256">
        <f>'1.  LRAMVA Summary'!O53</f>
        <v>0</v>
      </c>
      <c r="AK742" s="256">
        <f>'1.  LRAMVA Summary'!P53</f>
        <v>0</v>
      </c>
      <c r="AL742" s="256">
        <f>'1.  LRAMVA Summary'!Q53</f>
        <v>0</v>
      </c>
      <c r="AM742" s="257"/>
    </row>
    <row r="743" spans="1:39" ht="15.75" hidden="1" outlineLevel="1">
      <c r="A743" s="469"/>
      <c r="B743" s="454" t="s">
        <v>495</v>
      </c>
      <c r="C743" s="254"/>
      <c r="D743" s="254"/>
      <c r="E743" s="254"/>
      <c r="F743" s="254"/>
      <c r="G743" s="254"/>
      <c r="H743" s="254"/>
      <c r="I743" s="254"/>
      <c r="J743" s="254"/>
      <c r="K743" s="254"/>
      <c r="L743" s="254"/>
      <c r="M743" s="254"/>
      <c r="N743" s="255"/>
      <c r="O743" s="254"/>
      <c r="P743" s="254"/>
      <c r="Q743" s="254"/>
      <c r="R743" s="254"/>
      <c r="S743" s="254"/>
      <c r="T743" s="254"/>
      <c r="U743" s="254"/>
      <c r="V743" s="254"/>
      <c r="W743" s="254"/>
      <c r="X743" s="254"/>
      <c r="Y743" s="256"/>
      <c r="Z743" s="256"/>
      <c r="AA743" s="256"/>
      <c r="AB743" s="256"/>
      <c r="AC743" s="256"/>
      <c r="AD743" s="256"/>
      <c r="AE743" s="256"/>
      <c r="AF743" s="256"/>
      <c r="AG743" s="256"/>
      <c r="AH743" s="256"/>
      <c r="AI743" s="256"/>
      <c r="AJ743" s="256"/>
      <c r="AK743" s="256"/>
      <c r="AL743" s="256"/>
      <c r="AM743" s="257"/>
    </row>
    <row r="744" spans="1:39" hidden="1" outlineLevel="1">
      <c r="A744" s="469">
        <v>1</v>
      </c>
      <c r="B744" s="385" t="s">
        <v>95</v>
      </c>
      <c r="C744" s="256" t="s">
        <v>25</v>
      </c>
      <c r="D744" s="260"/>
      <c r="E744" s="260"/>
      <c r="F744" s="260"/>
      <c r="G744" s="260"/>
      <c r="H744" s="260"/>
      <c r="I744" s="260"/>
      <c r="J744" s="260"/>
      <c r="K744" s="260"/>
      <c r="L744" s="260"/>
      <c r="M744" s="260"/>
      <c r="N744" s="256"/>
      <c r="O744" s="260"/>
      <c r="P744" s="260"/>
      <c r="Q744" s="260"/>
      <c r="R744" s="260"/>
      <c r="S744" s="260"/>
      <c r="T744" s="260"/>
      <c r="U744" s="260"/>
      <c r="V744" s="260"/>
      <c r="W744" s="260"/>
      <c r="X744" s="260"/>
      <c r="Y744" s="367"/>
      <c r="Z744" s="367"/>
      <c r="AA744" s="367"/>
      <c r="AB744" s="367"/>
      <c r="AC744" s="367"/>
      <c r="AD744" s="367"/>
      <c r="AE744" s="367"/>
      <c r="AF744" s="367"/>
      <c r="AG744" s="367"/>
      <c r="AH744" s="367"/>
      <c r="AI744" s="367"/>
      <c r="AJ744" s="367"/>
      <c r="AK744" s="367"/>
      <c r="AL744" s="367"/>
      <c r="AM744" s="261">
        <f>SUM(Y744:AL744)</f>
        <v>0</v>
      </c>
    </row>
    <row r="745" spans="1:39" hidden="1" outlineLevel="1">
      <c r="A745" s="469"/>
      <c r="B745" s="259" t="s">
        <v>341</v>
      </c>
      <c r="C745" s="256" t="s">
        <v>163</v>
      </c>
      <c r="D745" s="260"/>
      <c r="E745" s="260"/>
      <c r="F745" s="260"/>
      <c r="G745" s="260"/>
      <c r="H745" s="260"/>
      <c r="I745" s="260"/>
      <c r="J745" s="260"/>
      <c r="K745" s="260"/>
      <c r="L745" s="260"/>
      <c r="M745" s="260"/>
      <c r="N745" s="419"/>
      <c r="O745" s="260"/>
      <c r="P745" s="260"/>
      <c r="Q745" s="260"/>
      <c r="R745" s="260"/>
      <c r="S745" s="260"/>
      <c r="T745" s="260"/>
      <c r="U745" s="260"/>
      <c r="V745" s="260"/>
      <c r="W745" s="260"/>
      <c r="X745" s="260"/>
      <c r="Y745" s="368">
        <f>Y744</f>
        <v>0</v>
      </c>
      <c r="Z745" s="368">
        <f t="shared" ref="Z745" si="2285">Z744</f>
        <v>0</v>
      </c>
      <c r="AA745" s="368">
        <f t="shared" ref="AA745" si="2286">AA744</f>
        <v>0</v>
      </c>
      <c r="AB745" s="368">
        <f t="shared" ref="AB745" si="2287">AB744</f>
        <v>0</v>
      </c>
      <c r="AC745" s="368">
        <f t="shared" ref="AC745" si="2288">AC744</f>
        <v>0</v>
      </c>
      <c r="AD745" s="368">
        <f t="shared" ref="AD745" si="2289">AD744</f>
        <v>0</v>
      </c>
      <c r="AE745" s="368">
        <f t="shared" ref="AE745" si="2290">AE744</f>
        <v>0</v>
      </c>
      <c r="AF745" s="368">
        <f t="shared" ref="AF745" si="2291">AF744</f>
        <v>0</v>
      </c>
      <c r="AG745" s="368">
        <f t="shared" ref="AG745" si="2292">AG744</f>
        <v>0</v>
      </c>
      <c r="AH745" s="368">
        <f t="shared" ref="AH745" si="2293">AH744</f>
        <v>0</v>
      </c>
      <c r="AI745" s="368">
        <f t="shared" ref="AI745" si="2294">AI744</f>
        <v>0</v>
      </c>
      <c r="AJ745" s="368">
        <f t="shared" ref="AJ745" si="2295">AJ744</f>
        <v>0</v>
      </c>
      <c r="AK745" s="368">
        <f t="shared" ref="AK745" si="2296">AK744</f>
        <v>0</v>
      </c>
      <c r="AL745" s="368">
        <f t="shared" ref="AL745" si="2297">AL744</f>
        <v>0</v>
      </c>
      <c r="AM745" s="262"/>
    </row>
    <row r="746" spans="1:39" ht="15.75" hidden="1" outlineLevel="1">
      <c r="A746" s="469"/>
      <c r="B746" s="263"/>
      <c r="C746" s="264"/>
      <c r="D746" s="264"/>
      <c r="E746" s="264"/>
      <c r="F746" s="264"/>
      <c r="G746" s="264"/>
      <c r="H746" s="264"/>
      <c r="I746" s="264"/>
      <c r="J746" s="264"/>
      <c r="K746" s="264"/>
      <c r="L746" s="264"/>
      <c r="M746" s="264"/>
      <c r="N746" s="265"/>
      <c r="O746" s="264"/>
      <c r="P746" s="264"/>
      <c r="Q746" s="264"/>
      <c r="R746" s="264"/>
      <c r="S746" s="264"/>
      <c r="T746" s="264"/>
      <c r="U746" s="264"/>
      <c r="V746" s="264"/>
      <c r="W746" s="264"/>
      <c r="X746" s="264"/>
      <c r="Y746" s="369"/>
      <c r="Z746" s="370"/>
      <c r="AA746" s="370"/>
      <c r="AB746" s="370"/>
      <c r="AC746" s="370"/>
      <c r="AD746" s="370"/>
      <c r="AE746" s="370"/>
      <c r="AF746" s="370"/>
      <c r="AG746" s="370"/>
      <c r="AH746" s="370"/>
      <c r="AI746" s="370"/>
      <c r="AJ746" s="370"/>
      <c r="AK746" s="370"/>
      <c r="AL746" s="370"/>
      <c r="AM746" s="267"/>
    </row>
    <row r="747" spans="1:39" hidden="1" outlineLevel="1">
      <c r="A747" s="469">
        <v>2</v>
      </c>
      <c r="B747" s="385" t="s">
        <v>96</v>
      </c>
      <c r="C747" s="256" t="s">
        <v>25</v>
      </c>
      <c r="D747" s="260"/>
      <c r="E747" s="260"/>
      <c r="F747" s="260"/>
      <c r="G747" s="260"/>
      <c r="H747" s="260"/>
      <c r="I747" s="260"/>
      <c r="J747" s="260"/>
      <c r="K747" s="260"/>
      <c r="L747" s="260"/>
      <c r="M747" s="260"/>
      <c r="N747" s="256"/>
      <c r="O747" s="260"/>
      <c r="P747" s="260"/>
      <c r="Q747" s="260"/>
      <c r="R747" s="260"/>
      <c r="S747" s="260"/>
      <c r="T747" s="260"/>
      <c r="U747" s="260"/>
      <c r="V747" s="260"/>
      <c r="W747" s="260"/>
      <c r="X747" s="260"/>
      <c r="Y747" s="367"/>
      <c r="Z747" s="367"/>
      <c r="AA747" s="367"/>
      <c r="AB747" s="367"/>
      <c r="AC747" s="367"/>
      <c r="AD747" s="367"/>
      <c r="AE747" s="367"/>
      <c r="AF747" s="367"/>
      <c r="AG747" s="367"/>
      <c r="AH747" s="367"/>
      <c r="AI747" s="367"/>
      <c r="AJ747" s="367"/>
      <c r="AK747" s="367"/>
      <c r="AL747" s="367"/>
      <c r="AM747" s="261">
        <f>SUM(Y747:AL747)</f>
        <v>0</v>
      </c>
    </row>
    <row r="748" spans="1:39" hidden="1" outlineLevel="1">
      <c r="A748" s="469"/>
      <c r="B748" s="259" t="s">
        <v>341</v>
      </c>
      <c r="C748" s="256" t="s">
        <v>163</v>
      </c>
      <c r="D748" s="260"/>
      <c r="E748" s="260"/>
      <c r="F748" s="260"/>
      <c r="G748" s="260"/>
      <c r="H748" s="260"/>
      <c r="I748" s="260"/>
      <c r="J748" s="260"/>
      <c r="K748" s="260"/>
      <c r="L748" s="260"/>
      <c r="M748" s="260"/>
      <c r="N748" s="419"/>
      <c r="O748" s="260"/>
      <c r="P748" s="260"/>
      <c r="Q748" s="260"/>
      <c r="R748" s="260"/>
      <c r="S748" s="260"/>
      <c r="T748" s="260"/>
      <c r="U748" s="260"/>
      <c r="V748" s="260"/>
      <c r="W748" s="260"/>
      <c r="X748" s="260"/>
      <c r="Y748" s="368">
        <f>Y747</f>
        <v>0</v>
      </c>
      <c r="Z748" s="368">
        <f t="shared" ref="Z748" si="2298">Z747</f>
        <v>0</v>
      </c>
      <c r="AA748" s="368">
        <f t="shared" ref="AA748" si="2299">AA747</f>
        <v>0</v>
      </c>
      <c r="AB748" s="368">
        <f t="shared" ref="AB748" si="2300">AB747</f>
        <v>0</v>
      </c>
      <c r="AC748" s="368">
        <f t="shared" ref="AC748" si="2301">AC747</f>
        <v>0</v>
      </c>
      <c r="AD748" s="368">
        <f t="shared" ref="AD748" si="2302">AD747</f>
        <v>0</v>
      </c>
      <c r="AE748" s="368">
        <f t="shared" ref="AE748" si="2303">AE747</f>
        <v>0</v>
      </c>
      <c r="AF748" s="368">
        <f t="shared" ref="AF748" si="2304">AF747</f>
        <v>0</v>
      </c>
      <c r="AG748" s="368">
        <f t="shared" ref="AG748" si="2305">AG747</f>
        <v>0</v>
      </c>
      <c r="AH748" s="368">
        <f t="shared" ref="AH748" si="2306">AH747</f>
        <v>0</v>
      </c>
      <c r="AI748" s="368">
        <f t="shared" ref="AI748" si="2307">AI747</f>
        <v>0</v>
      </c>
      <c r="AJ748" s="368">
        <f t="shared" ref="AJ748" si="2308">AJ747</f>
        <v>0</v>
      </c>
      <c r="AK748" s="368">
        <f t="shared" ref="AK748" si="2309">AK747</f>
        <v>0</v>
      </c>
      <c r="AL748" s="368">
        <f t="shared" ref="AL748" si="2310">AL747</f>
        <v>0</v>
      </c>
      <c r="AM748" s="262"/>
    </row>
    <row r="749" spans="1:39" ht="15.75" hidden="1" outlineLevel="1">
      <c r="A749" s="469"/>
      <c r="B749" s="263"/>
      <c r="C749" s="264"/>
      <c r="D749" s="269"/>
      <c r="E749" s="269"/>
      <c r="F749" s="269"/>
      <c r="G749" s="269"/>
      <c r="H749" s="269"/>
      <c r="I749" s="269"/>
      <c r="J749" s="269"/>
      <c r="K749" s="269"/>
      <c r="L749" s="269"/>
      <c r="M749" s="269"/>
      <c r="N749" s="265"/>
      <c r="O749" s="269"/>
      <c r="P749" s="269"/>
      <c r="Q749" s="269"/>
      <c r="R749" s="269"/>
      <c r="S749" s="269"/>
      <c r="T749" s="269"/>
      <c r="U749" s="269"/>
      <c r="V749" s="269"/>
      <c r="W749" s="269"/>
      <c r="X749" s="269"/>
      <c r="Y749" s="369"/>
      <c r="Z749" s="370"/>
      <c r="AA749" s="370"/>
      <c r="AB749" s="370"/>
      <c r="AC749" s="370"/>
      <c r="AD749" s="370"/>
      <c r="AE749" s="370"/>
      <c r="AF749" s="370"/>
      <c r="AG749" s="370"/>
      <c r="AH749" s="370"/>
      <c r="AI749" s="370"/>
      <c r="AJ749" s="370"/>
      <c r="AK749" s="370"/>
      <c r="AL749" s="370"/>
      <c r="AM749" s="267"/>
    </row>
    <row r="750" spans="1:39" hidden="1" outlineLevel="1">
      <c r="A750" s="469">
        <v>3</v>
      </c>
      <c r="B750" s="385" t="s">
        <v>97</v>
      </c>
      <c r="C750" s="256" t="s">
        <v>25</v>
      </c>
      <c r="D750" s="260"/>
      <c r="E750" s="260"/>
      <c r="F750" s="260"/>
      <c r="G750" s="260"/>
      <c r="H750" s="260"/>
      <c r="I750" s="260"/>
      <c r="J750" s="260"/>
      <c r="K750" s="260"/>
      <c r="L750" s="260"/>
      <c r="M750" s="260"/>
      <c r="N750" s="256"/>
      <c r="O750" s="260"/>
      <c r="P750" s="260"/>
      <c r="Q750" s="260"/>
      <c r="R750" s="260"/>
      <c r="S750" s="260"/>
      <c r="T750" s="260"/>
      <c r="U750" s="260"/>
      <c r="V750" s="260"/>
      <c r="W750" s="260"/>
      <c r="X750" s="260"/>
      <c r="Y750" s="367"/>
      <c r="Z750" s="367"/>
      <c r="AA750" s="367"/>
      <c r="AB750" s="367"/>
      <c r="AC750" s="367"/>
      <c r="AD750" s="367"/>
      <c r="AE750" s="367"/>
      <c r="AF750" s="367"/>
      <c r="AG750" s="367"/>
      <c r="AH750" s="367"/>
      <c r="AI750" s="367"/>
      <c r="AJ750" s="367"/>
      <c r="AK750" s="367"/>
      <c r="AL750" s="367"/>
      <c r="AM750" s="261">
        <f>SUM(Y750:AL750)</f>
        <v>0</v>
      </c>
    </row>
    <row r="751" spans="1:39" hidden="1" outlineLevel="1">
      <c r="A751" s="469"/>
      <c r="B751" s="259" t="s">
        <v>341</v>
      </c>
      <c r="C751" s="256" t="s">
        <v>163</v>
      </c>
      <c r="D751" s="260"/>
      <c r="E751" s="260"/>
      <c r="F751" s="260"/>
      <c r="G751" s="260"/>
      <c r="H751" s="260"/>
      <c r="I751" s="260"/>
      <c r="J751" s="260"/>
      <c r="K751" s="260"/>
      <c r="L751" s="260"/>
      <c r="M751" s="260"/>
      <c r="N751" s="419"/>
      <c r="O751" s="260"/>
      <c r="P751" s="260"/>
      <c r="Q751" s="260"/>
      <c r="R751" s="260"/>
      <c r="S751" s="260"/>
      <c r="T751" s="260"/>
      <c r="U751" s="260"/>
      <c r="V751" s="260"/>
      <c r="W751" s="260"/>
      <c r="X751" s="260"/>
      <c r="Y751" s="368">
        <f>Y750</f>
        <v>0</v>
      </c>
      <c r="Z751" s="368">
        <f t="shared" ref="Z751" si="2311">Z750</f>
        <v>0</v>
      </c>
      <c r="AA751" s="368">
        <f t="shared" ref="AA751" si="2312">AA750</f>
        <v>0</v>
      </c>
      <c r="AB751" s="368">
        <f t="shared" ref="AB751" si="2313">AB750</f>
        <v>0</v>
      </c>
      <c r="AC751" s="368">
        <f t="shared" ref="AC751" si="2314">AC750</f>
        <v>0</v>
      </c>
      <c r="AD751" s="368">
        <f t="shared" ref="AD751" si="2315">AD750</f>
        <v>0</v>
      </c>
      <c r="AE751" s="368">
        <f t="shared" ref="AE751" si="2316">AE750</f>
        <v>0</v>
      </c>
      <c r="AF751" s="368">
        <f t="shared" ref="AF751" si="2317">AF750</f>
        <v>0</v>
      </c>
      <c r="AG751" s="368">
        <f t="shared" ref="AG751" si="2318">AG750</f>
        <v>0</v>
      </c>
      <c r="AH751" s="368">
        <f t="shared" ref="AH751" si="2319">AH750</f>
        <v>0</v>
      </c>
      <c r="AI751" s="368">
        <f t="shared" ref="AI751" si="2320">AI750</f>
        <v>0</v>
      </c>
      <c r="AJ751" s="368">
        <f t="shared" ref="AJ751" si="2321">AJ750</f>
        <v>0</v>
      </c>
      <c r="AK751" s="368">
        <f t="shared" ref="AK751" si="2322">AK750</f>
        <v>0</v>
      </c>
      <c r="AL751" s="368">
        <f t="shared" ref="AL751" si="2323">AL750</f>
        <v>0</v>
      </c>
      <c r="AM751" s="262"/>
    </row>
    <row r="752" spans="1:39" hidden="1" outlineLevel="1">
      <c r="A752" s="469"/>
      <c r="B752" s="259"/>
      <c r="C752" s="270"/>
      <c r="D752" s="256"/>
      <c r="E752" s="256"/>
      <c r="F752" s="256"/>
      <c r="G752" s="256"/>
      <c r="H752" s="256"/>
      <c r="I752" s="256"/>
      <c r="J752" s="256"/>
      <c r="K752" s="256"/>
      <c r="L752" s="256"/>
      <c r="M752" s="256"/>
      <c r="N752" s="256"/>
      <c r="O752" s="256"/>
      <c r="P752" s="256"/>
      <c r="Q752" s="256"/>
      <c r="R752" s="256"/>
      <c r="S752" s="256"/>
      <c r="T752" s="256"/>
      <c r="U752" s="256"/>
      <c r="V752" s="256"/>
      <c r="W752" s="256"/>
      <c r="X752" s="256"/>
      <c r="Y752" s="369"/>
      <c r="Z752" s="369"/>
      <c r="AA752" s="369"/>
      <c r="AB752" s="369"/>
      <c r="AC752" s="369"/>
      <c r="AD752" s="369"/>
      <c r="AE752" s="369"/>
      <c r="AF752" s="369"/>
      <c r="AG752" s="369"/>
      <c r="AH752" s="369"/>
      <c r="AI752" s="369"/>
      <c r="AJ752" s="369"/>
      <c r="AK752" s="369"/>
      <c r="AL752" s="369"/>
      <c r="AM752" s="271"/>
    </row>
    <row r="753" spans="1:39" hidden="1" outlineLevel="1">
      <c r="A753" s="469">
        <v>4</v>
      </c>
      <c r="B753" s="278" t="s">
        <v>676</v>
      </c>
      <c r="C753" s="256" t="s">
        <v>25</v>
      </c>
      <c r="D753" s="260"/>
      <c r="E753" s="260"/>
      <c r="F753" s="260"/>
      <c r="G753" s="260"/>
      <c r="H753" s="260"/>
      <c r="I753" s="260"/>
      <c r="J753" s="260"/>
      <c r="K753" s="260"/>
      <c r="L753" s="260"/>
      <c r="M753" s="260"/>
      <c r="N753" s="256"/>
      <c r="O753" s="260"/>
      <c r="P753" s="260"/>
      <c r="Q753" s="260"/>
      <c r="R753" s="260"/>
      <c r="S753" s="260"/>
      <c r="T753" s="260"/>
      <c r="U753" s="260"/>
      <c r="V753" s="260"/>
      <c r="W753" s="260"/>
      <c r="X753" s="260"/>
      <c r="Y753" s="372"/>
      <c r="Z753" s="372"/>
      <c r="AA753" s="372"/>
      <c r="AB753" s="372"/>
      <c r="AC753" s="372"/>
      <c r="AD753" s="372"/>
      <c r="AE753" s="372"/>
      <c r="AF753" s="367"/>
      <c r="AG753" s="367"/>
      <c r="AH753" s="367"/>
      <c r="AI753" s="367"/>
      <c r="AJ753" s="367"/>
      <c r="AK753" s="367"/>
      <c r="AL753" s="367"/>
      <c r="AM753" s="261">
        <f>SUM(Y753:AL753)</f>
        <v>0</v>
      </c>
    </row>
    <row r="754" spans="1:39" hidden="1" outlineLevel="1">
      <c r="A754" s="469"/>
      <c r="B754" s="259" t="s">
        <v>341</v>
      </c>
      <c r="C754" s="256" t="s">
        <v>163</v>
      </c>
      <c r="D754" s="260"/>
      <c r="E754" s="260"/>
      <c r="F754" s="260"/>
      <c r="G754" s="260"/>
      <c r="H754" s="260"/>
      <c r="I754" s="260"/>
      <c r="J754" s="260"/>
      <c r="K754" s="260"/>
      <c r="L754" s="260"/>
      <c r="M754" s="260"/>
      <c r="N754" s="419"/>
      <c r="O754" s="260"/>
      <c r="P754" s="260"/>
      <c r="Q754" s="260"/>
      <c r="R754" s="260"/>
      <c r="S754" s="260"/>
      <c r="T754" s="260"/>
      <c r="U754" s="260"/>
      <c r="V754" s="260"/>
      <c r="W754" s="260"/>
      <c r="X754" s="260"/>
      <c r="Y754" s="368">
        <f>Y753</f>
        <v>0</v>
      </c>
      <c r="Z754" s="368">
        <f t="shared" ref="Z754" si="2324">Z753</f>
        <v>0</v>
      </c>
      <c r="AA754" s="368">
        <f t="shared" ref="AA754" si="2325">AA753</f>
        <v>0</v>
      </c>
      <c r="AB754" s="368">
        <f t="shared" ref="AB754" si="2326">AB753</f>
        <v>0</v>
      </c>
      <c r="AC754" s="368">
        <f t="shared" ref="AC754" si="2327">AC753</f>
        <v>0</v>
      </c>
      <c r="AD754" s="368">
        <f t="shared" ref="AD754" si="2328">AD753</f>
        <v>0</v>
      </c>
      <c r="AE754" s="368">
        <f t="shared" ref="AE754" si="2329">AE753</f>
        <v>0</v>
      </c>
      <c r="AF754" s="368">
        <f t="shared" ref="AF754" si="2330">AF753</f>
        <v>0</v>
      </c>
      <c r="AG754" s="368">
        <f t="shared" ref="AG754" si="2331">AG753</f>
        <v>0</v>
      </c>
      <c r="AH754" s="368">
        <f t="shared" ref="AH754" si="2332">AH753</f>
        <v>0</v>
      </c>
      <c r="AI754" s="368">
        <f t="shared" ref="AI754" si="2333">AI753</f>
        <v>0</v>
      </c>
      <c r="AJ754" s="368">
        <f t="shared" ref="AJ754" si="2334">AJ753</f>
        <v>0</v>
      </c>
      <c r="AK754" s="368">
        <f t="shared" ref="AK754" si="2335">AK753</f>
        <v>0</v>
      </c>
      <c r="AL754" s="368">
        <f t="shared" ref="AL754" si="2336">AL753</f>
        <v>0</v>
      </c>
      <c r="AM754" s="262"/>
    </row>
    <row r="755" spans="1:39" hidden="1" outlineLevel="1">
      <c r="A755" s="469"/>
      <c r="B755" s="259"/>
      <c r="C755" s="270"/>
      <c r="D755" s="269"/>
      <c r="E755" s="269"/>
      <c r="F755" s="269"/>
      <c r="G755" s="269"/>
      <c r="H755" s="269"/>
      <c r="I755" s="269"/>
      <c r="J755" s="269"/>
      <c r="K755" s="269"/>
      <c r="L755" s="269"/>
      <c r="M755" s="269"/>
      <c r="N755" s="256"/>
      <c r="O755" s="269"/>
      <c r="P755" s="269"/>
      <c r="Q755" s="269"/>
      <c r="R755" s="269"/>
      <c r="S755" s="269"/>
      <c r="T755" s="269"/>
      <c r="U755" s="269"/>
      <c r="V755" s="269"/>
      <c r="W755" s="269"/>
      <c r="X755" s="269"/>
      <c r="Y755" s="369"/>
      <c r="Z755" s="369"/>
      <c r="AA755" s="369"/>
      <c r="AB755" s="369"/>
      <c r="AC755" s="369"/>
      <c r="AD755" s="369"/>
      <c r="AE755" s="369"/>
      <c r="AF755" s="369"/>
      <c r="AG755" s="369"/>
      <c r="AH755" s="369"/>
      <c r="AI755" s="369"/>
      <c r="AJ755" s="369"/>
      <c r="AK755" s="369"/>
      <c r="AL755" s="369"/>
      <c r="AM755" s="271"/>
    </row>
    <row r="756" spans="1:39" ht="15.75" hidden="1" customHeight="1" outlineLevel="1">
      <c r="A756" s="469">
        <v>5</v>
      </c>
      <c r="B756" s="385" t="s">
        <v>98</v>
      </c>
      <c r="C756" s="256" t="s">
        <v>25</v>
      </c>
      <c r="D756" s="260"/>
      <c r="E756" s="260"/>
      <c r="F756" s="260"/>
      <c r="G756" s="260"/>
      <c r="H756" s="260"/>
      <c r="I756" s="260"/>
      <c r="J756" s="260"/>
      <c r="K756" s="260"/>
      <c r="L756" s="260"/>
      <c r="M756" s="260"/>
      <c r="N756" s="256"/>
      <c r="O756" s="260"/>
      <c r="P756" s="260"/>
      <c r="Q756" s="260"/>
      <c r="R756" s="260"/>
      <c r="S756" s="260"/>
      <c r="T756" s="260"/>
      <c r="U756" s="260"/>
      <c r="V756" s="260"/>
      <c r="W756" s="260"/>
      <c r="X756" s="260"/>
      <c r="Y756" s="372"/>
      <c r="Z756" s="372"/>
      <c r="AA756" s="372"/>
      <c r="AB756" s="372"/>
      <c r="AC756" s="372"/>
      <c r="AD756" s="372"/>
      <c r="AE756" s="372"/>
      <c r="AF756" s="367"/>
      <c r="AG756" s="367"/>
      <c r="AH756" s="367"/>
      <c r="AI756" s="367"/>
      <c r="AJ756" s="367"/>
      <c r="AK756" s="367"/>
      <c r="AL756" s="367"/>
      <c r="AM756" s="261">
        <f>SUM(Y756:AL756)</f>
        <v>0</v>
      </c>
    </row>
    <row r="757" spans="1:39" ht="20.25" hidden="1" customHeight="1" outlineLevel="1">
      <c r="A757" s="469"/>
      <c r="B757" s="259" t="s">
        <v>341</v>
      </c>
      <c r="C757" s="256" t="s">
        <v>163</v>
      </c>
      <c r="D757" s="260"/>
      <c r="E757" s="260"/>
      <c r="F757" s="260"/>
      <c r="G757" s="260"/>
      <c r="H757" s="260"/>
      <c r="I757" s="260"/>
      <c r="J757" s="260"/>
      <c r="K757" s="260"/>
      <c r="L757" s="260"/>
      <c r="M757" s="260"/>
      <c r="N757" s="419"/>
      <c r="O757" s="260"/>
      <c r="P757" s="260"/>
      <c r="Q757" s="260"/>
      <c r="R757" s="260"/>
      <c r="S757" s="260"/>
      <c r="T757" s="260"/>
      <c r="U757" s="260"/>
      <c r="V757" s="260"/>
      <c r="W757" s="260"/>
      <c r="X757" s="260"/>
      <c r="Y757" s="368">
        <f>Y756</f>
        <v>0</v>
      </c>
      <c r="Z757" s="368">
        <f t="shared" ref="Z757" si="2337">Z756</f>
        <v>0</v>
      </c>
      <c r="AA757" s="368">
        <f t="shared" ref="AA757" si="2338">AA756</f>
        <v>0</v>
      </c>
      <c r="AB757" s="368">
        <f t="shared" ref="AB757" si="2339">AB756</f>
        <v>0</v>
      </c>
      <c r="AC757" s="368">
        <f t="shared" ref="AC757" si="2340">AC756</f>
        <v>0</v>
      </c>
      <c r="AD757" s="368">
        <f t="shared" ref="AD757" si="2341">AD756</f>
        <v>0</v>
      </c>
      <c r="AE757" s="368">
        <f t="shared" ref="AE757" si="2342">AE756</f>
        <v>0</v>
      </c>
      <c r="AF757" s="368">
        <f t="shared" ref="AF757" si="2343">AF756</f>
        <v>0</v>
      </c>
      <c r="AG757" s="368">
        <f t="shared" ref="AG757" si="2344">AG756</f>
        <v>0</v>
      </c>
      <c r="AH757" s="368">
        <f t="shared" ref="AH757" si="2345">AH756</f>
        <v>0</v>
      </c>
      <c r="AI757" s="368">
        <f t="shared" ref="AI757" si="2346">AI756</f>
        <v>0</v>
      </c>
      <c r="AJ757" s="368">
        <f t="shared" ref="AJ757" si="2347">AJ756</f>
        <v>0</v>
      </c>
      <c r="AK757" s="368">
        <f t="shared" ref="AK757" si="2348">AK756</f>
        <v>0</v>
      </c>
      <c r="AL757" s="368">
        <f t="shared" ref="AL757" si="2349">AL756</f>
        <v>0</v>
      </c>
      <c r="AM757" s="262"/>
    </row>
    <row r="758" spans="1:39" hidden="1" outlineLevel="1">
      <c r="A758" s="469"/>
      <c r="B758" s="259"/>
      <c r="C758" s="256"/>
      <c r="D758" s="256"/>
      <c r="E758" s="256"/>
      <c r="F758" s="256"/>
      <c r="G758" s="256"/>
      <c r="H758" s="256"/>
      <c r="I758" s="256"/>
      <c r="J758" s="256"/>
      <c r="K758" s="256"/>
      <c r="L758" s="256"/>
      <c r="M758" s="256"/>
      <c r="N758" s="256"/>
      <c r="O758" s="256"/>
      <c r="P758" s="256"/>
      <c r="Q758" s="256"/>
      <c r="R758" s="256"/>
      <c r="S758" s="256"/>
      <c r="T758" s="256"/>
      <c r="U758" s="256"/>
      <c r="V758" s="256"/>
      <c r="W758" s="256"/>
      <c r="X758" s="256"/>
      <c r="Y758" s="379"/>
      <c r="Z758" s="380"/>
      <c r="AA758" s="380"/>
      <c r="AB758" s="380"/>
      <c r="AC758" s="380"/>
      <c r="AD758" s="380"/>
      <c r="AE758" s="380"/>
      <c r="AF758" s="380"/>
      <c r="AG758" s="380"/>
      <c r="AH758" s="380"/>
      <c r="AI758" s="380"/>
      <c r="AJ758" s="380"/>
      <c r="AK758" s="380"/>
      <c r="AL758" s="380"/>
      <c r="AM758" s="262"/>
    </row>
    <row r="759" spans="1:39" ht="15.75" hidden="1" outlineLevel="1">
      <c r="A759" s="469"/>
      <c r="B759" s="283" t="s">
        <v>496</v>
      </c>
      <c r="C759" s="254"/>
      <c r="D759" s="254"/>
      <c r="E759" s="254"/>
      <c r="F759" s="254"/>
      <c r="G759" s="254"/>
      <c r="H759" s="254"/>
      <c r="I759" s="254"/>
      <c r="J759" s="254"/>
      <c r="K759" s="254"/>
      <c r="L759" s="254"/>
      <c r="M759" s="254"/>
      <c r="N759" s="255"/>
      <c r="O759" s="254"/>
      <c r="P759" s="254"/>
      <c r="Q759" s="254"/>
      <c r="R759" s="254"/>
      <c r="S759" s="254"/>
      <c r="T759" s="254"/>
      <c r="U759" s="254"/>
      <c r="V759" s="254"/>
      <c r="W759" s="254"/>
      <c r="X759" s="254"/>
      <c r="Y759" s="371"/>
      <c r="Z759" s="371"/>
      <c r="AA759" s="371"/>
      <c r="AB759" s="371"/>
      <c r="AC759" s="371"/>
      <c r="AD759" s="371"/>
      <c r="AE759" s="371"/>
      <c r="AF759" s="371"/>
      <c r="AG759" s="371"/>
      <c r="AH759" s="371"/>
      <c r="AI759" s="371"/>
      <c r="AJ759" s="371"/>
      <c r="AK759" s="371"/>
      <c r="AL759" s="371"/>
      <c r="AM759" s="257"/>
    </row>
    <row r="760" spans="1:39" hidden="1" outlineLevel="1">
      <c r="A760" s="469">
        <v>6</v>
      </c>
      <c r="B760" s="385" t="s">
        <v>99</v>
      </c>
      <c r="C760" s="256" t="s">
        <v>25</v>
      </c>
      <c r="D760" s="260"/>
      <c r="E760" s="260"/>
      <c r="F760" s="260"/>
      <c r="G760" s="260"/>
      <c r="H760" s="260"/>
      <c r="I760" s="260"/>
      <c r="J760" s="260"/>
      <c r="K760" s="260"/>
      <c r="L760" s="260"/>
      <c r="M760" s="260"/>
      <c r="N760" s="260">
        <v>12</v>
      </c>
      <c r="O760" s="260"/>
      <c r="P760" s="260"/>
      <c r="Q760" s="260"/>
      <c r="R760" s="260"/>
      <c r="S760" s="260"/>
      <c r="T760" s="260"/>
      <c r="U760" s="260"/>
      <c r="V760" s="260"/>
      <c r="W760" s="260"/>
      <c r="X760" s="260"/>
      <c r="Y760" s="372"/>
      <c r="Z760" s="372"/>
      <c r="AA760" s="372"/>
      <c r="AB760" s="372"/>
      <c r="AC760" s="372"/>
      <c r="AD760" s="372"/>
      <c r="AE760" s="372"/>
      <c r="AF760" s="372"/>
      <c r="AG760" s="372"/>
      <c r="AH760" s="372"/>
      <c r="AI760" s="372"/>
      <c r="AJ760" s="372"/>
      <c r="AK760" s="372"/>
      <c r="AL760" s="372"/>
      <c r="AM760" s="261">
        <f>SUM(Y760:AL760)</f>
        <v>0</v>
      </c>
    </row>
    <row r="761" spans="1:39" hidden="1" outlineLevel="1">
      <c r="A761" s="469"/>
      <c r="B761" s="259" t="s">
        <v>341</v>
      </c>
      <c r="C761" s="256" t="s">
        <v>163</v>
      </c>
      <c r="D761" s="260"/>
      <c r="E761" s="260"/>
      <c r="F761" s="260"/>
      <c r="G761" s="260"/>
      <c r="H761" s="260"/>
      <c r="I761" s="260"/>
      <c r="J761" s="260"/>
      <c r="K761" s="260"/>
      <c r="L761" s="260"/>
      <c r="M761" s="260"/>
      <c r="N761" s="260">
        <f>N760</f>
        <v>12</v>
      </c>
      <c r="O761" s="260"/>
      <c r="P761" s="260"/>
      <c r="Q761" s="260"/>
      <c r="R761" s="260"/>
      <c r="S761" s="260"/>
      <c r="T761" s="260"/>
      <c r="U761" s="260"/>
      <c r="V761" s="260"/>
      <c r="W761" s="260"/>
      <c r="X761" s="260"/>
      <c r="Y761" s="368">
        <f>Y760</f>
        <v>0</v>
      </c>
      <c r="Z761" s="368">
        <f t="shared" ref="Z761" si="2350">Z760</f>
        <v>0</v>
      </c>
      <c r="AA761" s="368">
        <f t="shared" ref="AA761" si="2351">AA760</f>
        <v>0</v>
      </c>
      <c r="AB761" s="368">
        <f t="shared" ref="AB761" si="2352">AB760</f>
        <v>0</v>
      </c>
      <c r="AC761" s="368">
        <f t="shared" ref="AC761" si="2353">AC760</f>
        <v>0</v>
      </c>
      <c r="AD761" s="368">
        <f t="shared" ref="AD761" si="2354">AD760</f>
        <v>0</v>
      </c>
      <c r="AE761" s="368">
        <f t="shared" ref="AE761" si="2355">AE760</f>
        <v>0</v>
      </c>
      <c r="AF761" s="368">
        <f t="shared" ref="AF761" si="2356">AF760</f>
        <v>0</v>
      </c>
      <c r="AG761" s="368">
        <f t="shared" ref="AG761" si="2357">AG760</f>
        <v>0</v>
      </c>
      <c r="AH761" s="368">
        <f t="shared" ref="AH761" si="2358">AH760</f>
        <v>0</v>
      </c>
      <c r="AI761" s="368">
        <f t="shared" ref="AI761" si="2359">AI760</f>
        <v>0</v>
      </c>
      <c r="AJ761" s="368">
        <f t="shared" ref="AJ761" si="2360">AJ760</f>
        <v>0</v>
      </c>
      <c r="AK761" s="368">
        <f t="shared" ref="AK761" si="2361">AK760</f>
        <v>0</v>
      </c>
      <c r="AL761" s="368">
        <f t="shared" ref="AL761" si="2362">AL760</f>
        <v>0</v>
      </c>
      <c r="AM761" s="275"/>
    </row>
    <row r="762" spans="1:39" hidden="1" outlineLevel="1">
      <c r="A762" s="469"/>
      <c r="B762" s="274"/>
      <c r="C762" s="276"/>
      <c r="D762" s="256"/>
      <c r="E762" s="256"/>
      <c r="F762" s="256"/>
      <c r="G762" s="256"/>
      <c r="H762" s="256"/>
      <c r="I762" s="256"/>
      <c r="J762" s="256"/>
      <c r="K762" s="256"/>
      <c r="L762" s="256"/>
      <c r="M762" s="256"/>
      <c r="N762" s="256"/>
      <c r="O762" s="256"/>
      <c r="P762" s="256"/>
      <c r="Q762" s="256"/>
      <c r="R762" s="256"/>
      <c r="S762" s="256"/>
      <c r="T762" s="256"/>
      <c r="U762" s="256"/>
      <c r="V762" s="256"/>
      <c r="W762" s="256"/>
      <c r="X762" s="256"/>
      <c r="Y762" s="373"/>
      <c r="Z762" s="373"/>
      <c r="AA762" s="373"/>
      <c r="AB762" s="373"/>
      <c r="AC762" s="373"/>
      <c r="AD762" s="373"/>
      <c r="AE762" s="373"/>
      <c r="AF762" s="373"/>
      <c r="AG762" s="373"/>
      <c r="AH762" s="373"/>
      <c r="AI762" s="373"/>
      <c r="AJ762" s="373"/>
      <c r="AK762" s="373"/>
      <c r="AL762" s="373"/>
      <c r="AM762" s="277"/>
    </row>
    <row r="763" spans="1:39" ht="30" hidden="1" outlineLevel="1">
      <c r="A763" s="469">
        <v>7</v>
      </c>
      <c r="B763" s="385" t="s">
        <v>100</v>
      </c>
      <c r="C763" s="256" t="s">
        <v>25</v>
      </c>
      <c r="D763" s="260"/>
      <c r="E763" s="260"/>
      <c r="F763" s="260"/>
      <c r="G763" s="260"/>
      <c r="H763" s="260"/>
      <c r="I763" s="260"/>
      <c r="J763" s="260"/>
      <c r="K763" s="260"/>
      <c r="L763" s="260"/>
      <c r="M763" s="260"/>
      <c r="N763" s="260">
        <v>12</v>
      </c>
      <c r="O763" s="260"/>
      <c r="P763" s="260"/>
      <c r="Q763" s="260"/>
      <c r="R763" s="260"/>
      <c r="S763" s="260"/>
      <c r="T763" s="260"/>
      <c r="U763" s="260"/>
      <c r="V763" s="260"/>
      <c r="W763" s="260"/>
      <c r="X763" s="260"/>
      <c r="Y763" s="372"/>
      <c r="Z763" s="372"/>
      <c r="AA763" s="372"/>
      <c r="AB763" s="372"/>
      <c r="AC763" s="372"/>
      <c r="AD763" s="372"/>
      <c r="AE763" s="372"/>
      <c r="AF763" s="372"/>
      <c r="AG763" s="372"/>
      <c r="AH763" s="372"/>
      <c r="AI763" s="372"/>
      <c r="AJ763" s="372"/>
      <c r="AK763" s="372"/>
      <c r="AL763" s="372"/>
      <c r="AM763" s="261">
        <f>SUM(Y763:AL763)</f>
        <v>0</v>
      </c>
    </row>
    <row r="764" spans="1:39" hidden="1" outlineLevel="1">
      <c r="A764" s="469"/>
      <c r="B764" s="259" t="s">
        <v>341</v>
      </c>
      <c r="C764" s="256" t="s">
        <v>163</v>
      </c>
      <c r="D764" s="260"/>
      <c r="E764" s="260"/>
      <c r="F764" s="260"/>
      <c r="G764" s="260"/>
      <c r="H764" s="260"/>
      <c r="I764" s="260"/>
      <c r="J764" s="260"/>
      <c r="K764" s="260"/>
      <c r="L764" s="260"/>
      <c r="M764" s="260"/>
      <c r="N764" s="260">
        <f>N763</f>
        <v>12</v>
      </c>
      <c r="O764" s="260"/>
      <c r="P764" s="260"/>
      <c r="Q764" s="260"/>
      <c r="R764" s="260"/>
      <c r="S764" s="260"/>
      <c r="T764" s="260"/>
      <c r="U764" s="260"/>
      <c r="V764" s="260"/>
      <c r="W764" s="260"/>
      <c r="X764" s="260"/>
      <c r="Y764" s="368">
        <f>Y763</f>
        <v>0</v>
      </c>
      <c r="Z764" s="368">
        <f t="shared" ref="Z764" si="2363">Z763</f>
        <v>0</v>
      </c>
      <c r="AA764" s="368">
        <f t="shared" ref="AA764" si="2364">AA763</f>
        <v>0</v>
      </c>
      <c r="AB764" s="368">
        <f t="shared" ref="AB764" si="2365">AB763</f>
        <v>0</v>
      </c>
      <c r="AC764" s="368">
        <f t="shared" ref="AC764" si="2366">AC763</f>
        <v>0</v>
      </c>
      <c r="AD764" s="368">
        <f t="shared" ref="AD764" si="2367">AD763</f>
        <v>0</v>
      </c>
      <c r="AE764" s="368">
        <f t="shared" ref="AE764" si="2368">AE763</f>
        <v>0</v>
      </c>
      <c r="AF764" s="368">
        <f t="shared" ref="AF764" si="2369">AF763</f>
        <v>0</v>
      </c>
      <c r="AG764" s="368">
        <f t="shared" ref="AG764" si="2370">AG763</f>
        <v>0</v>
      </c>
      <c r="AH764" s="368">
        <f t="shared" ref="AH764" si="2371">AH763</f>
        <v>0</v>
      </c>
      <c r="AI764" s="368">
        <f t="shared" ref="AI764" si="2372">AI763</f>
        <v>0</v>
      </c>
      <c r="AJ764" s="368">
        <f t="shared" ref="AJ764" si="2373">AJ763</f>
        <v>0</v>
      </c>
      <c r="AK764" s="368">
        <f t="shared" ref="AK764" si="2374">AK763</f>
        <v>0</v>
      </c>
      <c r="AL764" s="368">
        <f t="shared" ref="AL764" si="2375">AL763</f>
        <v>0</v>
      </c>
      <c r="AM764" s="275"/>
    </row>
    <row r="765" spans="1:39" hidden="1" outlineLevel="1">
      <c r="A765" s="469"/>
      <c r="B765" s="278"/>
      <c r="C765" s="276"/>
      <c r="D765" s="256"/>
      <c r="E765" s="256"/>
      <c r="F765" s="256"/>
      <c r="G765" s="256"/>
      <c r="H765" s="256"/>
      <c r="I765" s="256"/>
      <c r="J765" s="256"/>
      <c r="K765" s="256"/>
      <c r="L765" s="256"/>
      <c r="M765" s="256"/>
      <c r="N765" s="256"/>
      <c r="O765" s="256"/>
      <c r="P765" s="256"/>
      <c r="Q765" s="256"/>
      <c r="R765" s="256"/>
      <c r="S765" s="256"/>
      <c r="T765" s="256"/>
      <c r="U765" s="256"/>
      <c r="V765" s="256"/>
      <c r="W765" s="256"/>
      <c r="X765" s="256"/>
      <c r="Y765" s="373"/>
      <c r="Z765" s="374"/>
      <c r="AA765" s="373"/>
      <c r="AB765" s="373"/>
      <c r="AC765" s="373"/>
      <c r="AD765" s="373"/>
      <c r="AE765" s="373"/>
      <c r="AF765" s="373"/>
      <c r="AG765" s="373"/>
      <c r="AH765" s="373"/>
      <c r="AI765" s="373"/>
      <c r="AJ765" s="373"/>
      <c r="AK765" s="373"/>
      <c r="AL765" s="373"/>
      <c r="AM765" s="277"/>
    </row>
    <row r="766" spans="1:39" ht="30" hidden="1" outlineLevel="1">
      <c r="A766" s="469">
        <v>8</v>
      </c>
      <c r="B766" s="385" t="s">
        <v>101</v>
      </c>
      <c r="C766" s="256" t="s">
        <v>25</v>
      </c>
      <c r="D766" s="260"/>
      <c r="E766" s="260"/>
      <c r="F766" s="260"/>
      <c r="G766" s="260"/>
      <c r="H766" s="260"/>
      <c r="I766" s="260"/>
      <c r="J766" s="260"/>
      <c r="K766" s="260"/>
      <c r="L766" s="260"/>
      <c r="M766" s="260"/>
      <c r="N766" s="260">
        <v>12</v>
      </c>
      <c r="O766" s="260"/>
      <c r="P766" s="260"/>
      <c r="Q766" s="260"/>
      <c r="R766" s="260"/>
      <c r="S766" s="260"/>
      <c r="T766" s="260"/>
      <c r="U766" s="260"/>
      <c r="V766" s="260"/>
      <c r="W766" s="260"/>
      <c r="X766" s="260"/>
      <c r="Y766" s="372"/>
      <c r="Z766" s="372"/>
      <c r="AA766" s="372"/>
      <c r="AB766" s="372"/>
      <c r="AC766" s="372"/>
      <c r="AD766" s="372"/>
      <c r="AE766" s="372"/>
      <c r="AF766" s="372"/>
      <c r="AG766" s="372"/>
      <c r="AH766" s="372"/>
      <c r="AI766" s="372"/>
      <c r="AJ766" s="372"/>
      <c r="AK766" s="372"/>
      <c r="AL766" s="372"/>
      <c r="AM766" s="261">
        <f>SUM(Y766:AL766)</f>
        <v>0</v>
      </c>
    </row>
    <row r="767" spans="1:39" hidden="1" outlineLevel="1">
      <c r="A767" s="469"/>
      <c r="B767" s="259" t="s">
        <v>341</v>
      </c>
      <c r="C767" s="256" t="s">
        <v>163</v>
      </c>
      <c r="D767" s="260"/>
      <c r="E767" s="260"/>
      <c r="F767" s="260"/>
      <c r="G767" s="260"/>
      <c r="H767" s="260"/>
      <c r="I767" s="260"/>
      <c r="J767" s="260"/>
      <c r="K767" s="260"/>
      <c r="L767" s="260"/>
      <c r="M767" s="260"/>
      <c r="N767" s="260">
        <f>N766</f>
        <v>12</v>
      </c>
      <c r="O767" s="260"/>
      <c r="P767" s="260"/>
      <c r="Q767" s="260"/>
      <c r="R767" s="260"/>
      <c r="S767" s="260"/>
      <c r="T767" s="260"/>
      <c r="U767" s="260"/>
      <c r="V767" s="260"/>
      <c r="W767" s="260"/>
      <c r="X767" s="260"/>
      <c r="Y767" s="368">
        <f>Y766</f>
        <v>0</v>
      </c>
      <c r="Z767" s="368">
        <f t="shared" ref="Z767" si="2376">Z766</f>
        <v>0</v>
      </c>
      <c r="AA767" s="368">
        <f t="shared" ref="AA767" si="2377">AA766</f>
        <v>0</v>
      </c>
      <c r="AB767" s="368">
        <f t="shared" ref="AB767" si="2378">AB766</f>
        <v>0</v>
      </c>
      <c r="AC767" s="368">
        <f t="shared" ref="AC767" si="2379">AC766</f>
        <v>0</v>
      </c>
      <c r="AD767" s="368">
        <f t="shared" ref="AD767" si="2380">AD766</f>
        <v>0</v>
      </c>
      <c r="AE767" s="368">
        <f t="shared" ref="AE767" si="2381">AE766</f>
        <v>0</v>
      </c>
      <c r="AF767" s="368">
        <f t="shared" ref="AF767" si="2382">AF766</f>
        <v>0</v>
      </c>
      <c r="AG767" s="368">
        <f t="shared" ref="AG767" si="2383">AG766</f>
        <v>0</v>
      </c>
      <c r="AH767" s="368">
        <f t="shared" ref="AH767" si="2384">AH766</f>
        <v>0</v>
      </c>
      <c r="AI767" s="368">
        <f t="shared" ref="AI767" si="2385">AI766</f>
        <v>0</v>
      </c>
      <c r="AJ767" s="368">
        <f t="shared" ref="AJ767" si="2386">AJ766</f>
        <v>0</v>
      </c>
      <c r="AK767" s="368">
        <f t="shared" ref="AK767" si="2387">AK766</f>
        <v>0</v>
      </c>
      <c r="AL767" s="368">
        <f t="shared" ref="AL767" si="2388">AL766</f>
        <v>0</v>
      </c>
      <c r="AM767" s="275"/>
    </row>
    <row r="768" spans="1:39" hidden="1" outlineLevel="1">
      <c r="A768" s="469"/>
      <c r="B768" s="278"/>
      <c r="C768" s="276"/>
      <c r="D768" s="280"/>
      <c r="E768" s="280"/>
      <c r="F768" s="280"/>
      <c r="G768" s="280"/>
      <c r="H768" s="280"/>
      <c r="I768" s="280"/>
      <c r="J768" s="280"/>
      <c r="K768" s="280"/>
      <c r="L768" s="280"/>
      <c r="M768" s="280"/>
      <c r="N768" s="256"/>
      <c r="O768" s="280"/>
      <c r="P768" s="280"/>
      <c r="Q768" s="280"/>
      <c r="R768" s="280"/>
      <c r="S768" s="280"/>
      <c r="T768" s="280"/>
      <c r="U768" s="280"/>
      <c r="V768" s="280"/>
      <c r="W768" s="280"/>
      <c r="X768" s="280"/>
      <c r="Y768" s="373"/>
      <c r="Z768" s="374"/>
      <c r="AA768" s="373"/>
      <c r="AB768" s="373"/>
      <c r="AC768" s="373"/>
      <c r="AD768" s="373"/>
      <c r="AE768" s="373"/>
      <c r="AF768" s="373"/>
      <c r="AG768" s="373"/>
      <c r="AH768" s="373"/>
      <c r="AI768" s="373"/>
      <c r="AJ768" s="373"/>
      <c r="AK768" s="373"/>
      <c r="AL768" s="373"/>
      <c r="AM768" s="277"/>
    </row>
    <row r="769" spans="1:39" ht="30" hidden="1" outlineLevel="1">
      <c r="A769" s="469">
        <v>9</v>
      </c>
      <c r="B769" s="385" t="s">
        <v>102</v>
      </c>
      <c r="C769" s="256" t="s">
        <v>25</v>
      </c>
      <c r="D769" s="260"/>
      <c r="E769" s="260"/>
      <c r="F769" s="260"/>
      <c r="G769" s="260"/>
      <c r="H769" s="260"/>
      <c r="I769" s="260"/>
      <c r="J769" s="260"/>
      <c r="K769" s="260"/>
      <c r="L769" s="260"/>
      <c r="M769" s="260"/>
      <c r="N769" s="260">
        <v>12</v>
      </c>
      <c r="O769" s="260"/>
      <c r="P769" s="260"/>
      <c r="Q769" s="260"/>
      <c r="R769" s="260"/>
      <c r="S769" s="260"/>
      <c r="T769" s="260"/>
      <c r="U769" s="260"/>
      <c r="V769" s="260"/>
      <c r="W769" s="260"/>
      <c r="X769" s="260"/>
      <c r="Y769" s="372"/>
      <c r="Z769" s="372"/>
      <c r="AA769" s="372"/>
      <c r="AB769" s="372"/>
      <c r="AC769" s="372"/>
      <c r="AD769" s="372"/>
      <c r="AE769" s="372"/>
      <c r="AF769" s="372"/>
      <c r="AG769" s="372"/>
      <c r="AH769" s="372"/>
      <c r="AI769" s="372"/>
      <c r="AJ769" s="372"/>
      <c r="AK769" s="372"/>
      <c r="AL769" s="372"/>
      <c r="AM769" s="261">
        <f>SUM(Y769:AL769)</f>
        <v>0</v>
      </c>
    </row>
    <row r="770" spans="1:39" hidden="1" outlineLevel="1">
      <c r="A770" s="469"/>
      <c r="B770" s="259" t="s">
        <v>341</v>
      </c>
      <c r="C770" s="256" t="s">
        <v>163</v>
      </c>
      <c r="D770" s="260"/>
      <c r="E770" s="260"/>
      <c r="F770" s="260"/>
      <c r="G770" s="260"/>
      <c r="H770" s="260"/>
      <c r="I770" s="260"/>
      <c r="J770" s="260"/>
      <c r="K770" s="260"/>
      <c r="L770" s="260"/>
      <c r="M770" s="260"/>
      <c r="N770" s="260">
        <f>N769</f>
        <v>12</v>
      </c>
      <c r="O770" s="260"/>
      <c r="P770" s="260"/>
      <c r="Q770" s="260"/>
      <c r="R770" s="260"/>
      <c r="S770" s="260"/>
      <c r="T770" s="260"/>
      <c r="U770" s="260"/>
      <c r="V770" s="260"/>
      <c r="W770" s="260"/>
      <c r="X770" s="260"/>
      <c r="Y770" s="368">
        <f>Y769</f>
        <v>0</v>
      </c>
      <c r="Z770" s="368">
        <f t="shared" ref="Z770" si="2389">Z769</f>
        <v>0</v>
      </c>
      <c r="AA770" s="368">
        <f t="shared" ref="AA770" si="2390">AA769</f>
        <v>0</v>
      </c>
      <c r="AB770" s="368">
        <f t="shared" ref="AB770" si="2391">AB769</f>
        <v>0</v>
      </c>
      <c r="AC770" s="368">
        <f t="shared" ref="AC770" si="2392">AC769</f>
        <v>0</v>
      </c>
      <c r="AD770" s="368">
        <f t="shared" ref="AD770" si="2393">AD769</f>
        <v>0</v>
      </c>
      <c r="AE770" s="368">
        <f t="shared" ref="AE770" si="2394">AE769</f>
        <v>0</v>
      </c>
      <c r="AF770" s="368">
        <f t="shared" ref="AF770" si="2395">AF769</f>
        <v>0</v>
      </c>
      <c r="AG770" s="368">
        <f t="shared" ref="AG770" si="2396">AG769</f>
        <v>0</v>
      </c>
      <c r="AH770" s="368">
        <f t="shared" ref="AH770" si="2397">AH769</f>
        <v>0</v>
      </c>
      <c r="AI770" s="368">
        <f t="shared" ref="AI770" si="2398">AI769</f>
        <v>0</v>
      </c>
      <c r="AJ770" s="368">
        <f t="shared" ref="AJ770" si="2399">AJ769</f>
        <v>0</v>
      </c>
      <c r="AK770" s="368">
        <f t="shared" ref="AK770" si="2400">AK769</f>
        <v>0</v>
      </c>
      <c r="AL770" s="368">
        <f t="shared" ref="AL770" si="2401">AL769</f>
        <v>0</v>
      </c>
      <c r="AM770" s="275"/>
    </row>
    <row r="771" spans="1:39" hidden="1" outlineLevel="1">
      <c r="A771" s="469"/>
      <c r="B771" s="278"/>
      <c r="C771" s="276"/>
      <c r="D771" s="280"/>
      <c r="E771" s="280"/>
      <c r="F771" s="280"/>
      <c r="G771" s="280"/>
      <c r="H771" s="280"/>
      <c r="I771" s="280"/>
      <c r="J771" s="280"/>
      <c r="K771" s="280"/>
      <c r="L771" s="280"/>
      <c r="M771" s="280"/>
      <c r="N771" s="256"/>
      <c r="O771" s="280"/>
      <c r="P771" s="280"/>
      <c r="Q771" s="280"/>
      <c r="R771" s="280"/>
      <c r="S771" s="280"/>
      <c r="T771" s="280"/>
      <c r="U771" s="280"/>
      <c r="V771" s="280"/>
      <c r="W771" s="280"/>
      <c r="X771" s="280"/>
      <c r="Y771" s="373"/>
      <c r="Z771" s="373"/>
      <c r="AA771" s="373"/>
      <c r="AB771" s="373"/>
      <c r="AC771" s="373"/>
      <c r="AD771" s="373"/>
      <c r="AE771" s="373"/>
      <c r="AF771" s="373"/>
      <c r="AG771" s="373"/>
      <c r="AH771" s="373"/>
      <c r="AI771" s="373"/>
      <c r="AJ771" s="373"/>
      <c r="AK771" s="373"/>
      <c r="AL771" s="373"/>
      <c r="AM771" s="277"/>
    </row>
    <row r="772" spans="1:39" ht="30" hidden="1" outlineLevel="1">
      <c r="A772" s="469">
        <v>10</v>
      </c>
      <c r="B772" s="385" t="s">
        <v>103</v>
      </c>
      <c r="C772" s="256" t="s">
        <v>25</v>
      </c>
      <c r="D772" s="260"/>
      <c r="E772" s="260"/>
      <c r="F772" s="260"/>
      <c r="G772" s="260"/>
      <c r="H772" s="260"/>
      <c r="I772" s="260"/>
      <c r="J772" s="260"/>
      <c r="K772" s="260"/>
      <c r="L772" s="260"/>
      <c r="M772" s="260"/>
      <c r="N772" s="260">
        <v>3</v>
      </c>
      <c r="O772" s="260"/>
      <c r="P772" s="260"/>
      <c r="Q772" s="260"/>
      <c r="R772" s="260"/>
      <c r="S772" s="260"/>
      <c r="T772" s="260"/>
      <c r="U772" s="260"/>
      <c r="V772" s="260"/>
      <c r="W772" s="260"/>
      <c r="X772" s="260"/>
      <c r="Y772" s="372"/>
      <c r="Z772" s="372"/>
      <c r="AA772" s="372"/>
      <c r="AB772" s="372"/>
      <c r="AC772" s="372"/>
      <c r="AD772" s="372"/>
      <c r="AE772" s="372"/>
      <c r="AF772" s="372"/>
      <c r="AG772" s="372"/>
      <c r="AH772" s="372"/>
      <c r="AI772" s="372"/>
      <c r="AJ772" s="372"/>
      <c r="AK772" s="372"/>
      <c r="AL772" s="372"/>
      <c r="AM772" s="261">
        <f>SUM(Y772:AL772)</f>
        <v>0</v>
      </c>
    </row>
    <row r="773" spans="1:39" hidden="1" outlineLevel="1">
      <c r="A773" s="469"/>
      <c r="B773" s="259" t="s">
        <v>341</v>
      </c>
      <c r="C773" s="256" t="s">
        <v>163</v>
      </c>
      <c r="D773" s="260"/>
      <c r="E773" s="260"/>
      <c r="F773" s="260"/>
      <c r="G773" s="260"/>
      <c r="H773" s="260"/>
      <c r="I773" s="260"/>
      <c r="J773" s="260"/>
      <c r="K773" s="260"/>
      <c r="L773" s="260"/>
      <c r="M773" s="260"/>
      <c r="N773" s="260">
        <f>N772</f>
        <v>3</v>
      </c>
      <c r="O773" s="260"/>
      <c r="P773" s="260"/>
      <c r="Q773" s="260"/>
      <c r="R773" s="260"/>
      <c r="S773" s="260"/>
      <c r="T773" s="260"/>
      <c r="U773" s="260"/>
      <c r="V773" s="260"/>
      <c r="W773" s="260"/>
      <c r="X773" s="260"/>
      <c r="Y773" s="368">
        <f>Y772</f>
        <v>0</v>
      </c>
      <c r="Z773" s="368">
        <f t="shared" ref="Z773" si="2402">Z772</f>
        <v>0</v>
      </c>
      <c r="AA773" s="368">
        <f t="shared" ref="AA773" si="2403">AA772</f>
        <v>0</v>
      </c>
      <c r="AB773" s="368">
        <f t="shared" ref="AB773" si="2404">AB772</f>
        <v>0</v>
      </c>
      <c r="AC773" s="368">
        <f t="shared" ref="AC773" si="2405">AC772</f>
        <v>0</v>
      </c>
      <c r="AD773" s="368">
        <f t="shared" ref="AD773" si="2406">AD772</f>
        <v>0</v>
      </c>
      <c r="AE773" s="368">
        <f t="shared" ref="AE773" si="2407">AE772</f>
        <v>0</v>
      </c>
      <c r="AF773" s="368">
        <f t="shared" ref="AF773" si="2408">AF772</f>
        <v>0</v>
      </c>
      <c r="AG773" s="368">
        <f t="shared" ref="AG773" si="2409">AG772</f>
        <v>0</v>
      </c>
      <c r="AH773" s="368">
        <f t="shared" ref="AH773" si="2410">AH772</f>
        <v>0</v>
      </c>
      <c r="AI773" s="368">
        <f t="shared" ref="AI773" si="2411">AI772</f>
        <v>0</v>
      </c>
      <c r="AJ773" s="368">
        <f t="shared" ref="AJ773" si="2412">AJ772</f>
        <v>0</v>
      </c>
      <c r="AK773" s="368">
        <f t="shared" ref="AK773" si="2413">AK772</f>
        <v>0</v>
      </c>
      <c r="AL773" s="368">
        <f t="shared" ref="AL773" si="2414">AL772</f>
        <v>0</v>
      </c>
      <c r="AM773" s="275"/>
    </row>
    <row r="774" spans="1:39" hidden="1" outlineLevel="1">
      <c r="A774" s="469"/>
      <c r="B774" s="278"/>
      <c r="C774" s="276"/>
      <c r="D774" s="280"/>
      <c r="E774" s="280"/>
      <c r="F774" s="280"/>
      <c r="G774" s="280"/>
      <c r="H774" s="280"/>
      <c r="I774" s="280"/>
      <c r="J774" s="280"/>
      <c r="K774" s="280"/>
      <c r="L774" s="280"/>
      <c r="M774" s="280"/>
      <c r="N774" s="256"/>
      <c r="O774" s="280"/>
      <c r="P774" s="280"/>
      <c r="Q774" s="280"/>
      <c r="R774" s="280"/>
      <c r="S774" s="280"/>
      <c r="T774" s="280"/>
      <c r="U774" s="280"/>
      <c r="V774" s="280"/>
      <c r="W774" s="280"/>
      <c r="X774" s="280"/>
      <c r="Y774" s="373"/>
      <c r="Z774" s="374"/>
      <c r="AA774" s="373"/>
      <c r="AB774" s="373"/>
      <c r="AC774" s="373"/>
      <c r="AD774" s="373"/>
      <c r="AE774" s="373"/>
      <c r="AF774" s="373"/>
      <c r="AG774" s="373"/>
      <c r="AH774" s="373"/>
      <c r="AI774" s="373"/>
      <c r="AJ774" s="373"/>
      <c r="AK774" s="373"/>
      <c r="AL774" s="373"/>
      <c r="AM774" s="277"/>
    </row>
    <row r="775" spans="1:39" ht="15.75" hidden="1" outlineLevel="1">
      <c r="A775" s="469"/>
      <c r="B775" s="253" t="s">
        <v>10</v>
      </c>
      <c r="C775" s="254"/>
      <c r="D775" s="254"/>
      <c r="E775" s="254"/>
      <c r="F775" s="254"/>
      <c r="G775" s="254"/>
      <c r="H775" s="254"/>
      <c r="I775" s="254"/>
      <c r="J775" s="254"/>
      <c r="K775" s="254"/>
      <c r="L775" s="254"/>
      <c r="M775" s="254"/>
      <c r="N775" s="255"/>
      <c r="O775" s="254"/>
      <c r="P775" s="254"/>
      <c r="Q775" s="254"/>
      <c r="R775" s="254"/>
      <c r="S775" s="254"/>
      <c r="T775" s="254"/>
      <c r="U775" s="254"/>
      <c r="V775" s="254"/>
      <c r="W775" s="254"/>
      <c r="X775" s="254"/>
      <c r="Y775" s="371"/>
      <c r="Z775" s="371"/>
      <c r="AA775" s="371"/>
      <c r="AB775" s="371"/>
      <c r="AC775" s="371"/>
      <c r="AD775" s="371"/>
      <c r="AE775" s="371"/>
      <c r="AF775" s="371"/>
      <c r="AG775" s="371"/>
      <c r="AH775" s="371"/>
      <c r="AI775" s="371"/>
      <c r="AJ775" s="371"/>
      <c r="AK775" s="371"/>
      <c r="AL775" s="371"/>
      <c r="AM775" s="257"/>
    </row>
    <row r="776" spans="1:39" ht="30" hidden="1" outlineLevel="1">
      <c r="A776" s="469">
        <v>11</v>
      </c>
      <c r="B776" s="385" t="s">
        <v>104</v>
      </c>
      <c r="C776" s="256" t="s">
        <v>25</v>
      </c>
      <c r="D776" s="260"/>
      <c r="E776" s="260"/>
      <c r="F776" s="260"/>
      <c r="G776" s="260"/>
      <c r="H776" s="260"/>
      <c r="I776" s="260"/>
      <c r="J776" s="260"/>
      <c r="K776" s="260"/>
      <c r="L776" s="260"/>
      <c r="M776" s="260"/>
      <c r="N776" s="260">
        <v>12</v>
      </c>
      <c r="O776" s="260"/>
      <c r="P776" s="260"/>
      <c r="Q776" s="260"/>
      <c r="R776" s="260"/>
      <c r="S776" s="260"/>
      <c r="T776" s="260"/>
      <c r="U776" s="260"/>
      <c r="V776" s="260"/>
      <c r="W776" s="260"/>
      <c r="X776" s="260"/>
      <c r="Y776" s="383"/>
      <c r="Z776" s="372"/>
      <c r="AA776" s="372"/>
      <c r="AB776" s="372"/>
      <c r="AC776" s="372"/>
      <c r="AD776" s="372"/>
      <c r="AE776" s="372"/>
      <c r="AF776" s="372"/>
      <c r="AG776" s="372"/>
      <c r="AH776" s="372"/>
      <c r="AI776" s="372"/>
      <c r="AJ776" s="372"/>
      <c r="AK776" s="372"/>
      <c r="AL776" s="372"/>
      <c r="AM776" s="261">
        <f>SUM(Y776:AL776)</f>
        <v>0</v>
      </c>
    </row>
    <row r="777" spans="1:39" hidden="1" outlineLevel="1">
      <c r="A777" s="469"/>
      <c r="B777" s="259" t="s">
        <v>341</v>
      </c>
      <c r="C777" s="256" t="s">
        <v>163</v>
      </c>
      <c r="D777" s="260"/>
      <c r="E777" s="260"/>
      <c r="F777" s="260"/>
      <c r="G777" s="260"/>
      <c r="H777" s="260"/>
      <c r="I777" s="260"/>
      <c r="J777" s="260"/>
      <c r="K777" s="260"/>
      <c r="L777" s="260"/>
      <c r="M777" s="260"/>
      <c r="N777" s="260">
        <f>N776</f>
        <v>12</v>
      </c>
      <c r="O777" s="260"/>
      <c r="P777" s="260"/>
      <c r="Q777" s="260"/>
      <c r="R777" s="260"/>
      <c r="S777" s="260"/>
      <c r="T777" s="260"/>
      <c r="U777" s="260"/>
      <c r="V777" s="260"/>
      <c r="W777" s="260"/>
      <c r="X777" s="260"/>
      <c r="Y777" s="368">
        <f>Y776</f>
        <v>0</v>
      </c>
      <c r="Z777" s="368">
        <f t="shared" ref="Z777" si="2415">Z776</f>
        <v>0</v>
      </c>
      <c r="AA777" s="368">
        <f t="shared" ref="AA777" si="2416">AA776</f>
        <v>0</v>
      </c>
      <c r="AB777" s="368">
        <f t="shared" ref="AB777" si="2417">AB776</f>
        <v>0</v>
      </c>
      <c r="AC777" s="368">
        <f t="shared" ref="AC777" si="2418">AC776</f>
        <v>0</v>
      </c>
      <c r="AD777" s="368">
        <f t="shared" ref="AD777" si="2419">AD776</f>
        <v>0</v>
      </c>
      <c r="AE777" s="368">
        <f t="shared" ref="AE777" si="2420">AE776</f>
        <v>0</v>
      </c>
      <c r="AF777" s="368">
        <f t="shared" ref="AF777" si="2421">AF776</f>
        <v>0</v>
      </c>
      <c r="AG777" s="368">
        <f t="shared" ref="AG777" si="2422">AG776</f>
        <v>0</v>
      </c>
      <c r="AH777" s="368">
        <f t="shared" ref="AH777" si="2423">AH776</f>
        <v>0</v>
      </c>
      <c r="AI777" s="368">
        <f t="shared" ref="AI777" si="2424">AI776</f>
        <v>0</v>
      </c>
      <c r="AJ777" s="368">
        <f t="shared" ref="AJ777" si="2425">AJ776</f>
        <v>0</v>
      </c>
      <c r="AK777" s="368">
        <f t="shared" ref="AK777" si="2426">AK776</f>
        <v>0</v>
      </c>
      <c r="AL777" s="368">
        <f t="shared" ref="AL777" si="2427">AL776</f>
        <v>0</v>
      </c>
      <c r="AM777" s="262"/>
    </row>
    <row r="778" spans="1:39" hidden="1" outlineLevel="1">
      <c r="A778" s="469"/>
      <c r="B778" s="279"/>
      <c r="C778" s="270"/>
      <c r="D778" s="256"/>
      <c r="E778" s="256"/>
      <c r="F778" s="256"/>
      <c r="G778" s="256"/>
      <c r="H778" s="256"/>
      <c r="I778" s="256"/>
      <c r="J778" s="256"/>
      <c r="K778" s="256"/>
      <c r="L778" s="256"/>
      <c r="M778" s="256"/>
      <c r="N778" s="256"/>
      <c r="O778" s="256"/>
      <c r="P778" s="256"/>
      <c r="Q778" s="256"/>
      <c r="R778" s="256"/>
      <c r="S778" s="256"/>
      <c r="T778" s="256"/>
      <c r="U778" s="256"/>
      <c r="V778" s="256"/>
      <c r="W778" s="256"/>
      <c r="X778" s="256"/>
      <c r="Y778" s="369"/>
      <c r="Z778" s="378"/>
      <c r="AA778" s="378"/>
      <c r="AB778" s="378"/>
      <c r="AC778" s="378"/>
      <c r="AD778" s="378"/>
      <c r="AE778" s="378"/>
      <c r="AF778" s="378"/>
      <c r="AG778" s="378"/>
      <c r="AH778" s="378"/>
      <c r="AI778" s="378"/>
      <c r="AJ778" s="378"/>
      <c r="AK778" s="378"/>
      <c r="AL778" s="378"/>
      <c r="AM778" s="271"/>
    </row>
    <row r="779" spans="1:39" ht="45" hidden="1" outlineLevel="1">
      <c r="A779" s="469">
        <v>12</v>
      </c>
      <c r="B779" s="385" t="s">
        <v>105</v>
      </c>
      <c r="C779" s="256" t="s">
        <v>25</v>
      </c>
      <c r="D779" s="260"/>
      <c r="E779" s="260"/>
      <c r="F779" s="260"/>
      <c r="G779" s="260"/>
      <c r="H779" s="260"/>
      <c r="I779" s="260"/>
      <c r="J779" s="260"/>
      <c r="K779" s="260"/>
      <c r="L779" s="260"/>
      <c r="M779" s="260"/>
      <c r="N779" s="260">
        <v>12</v>
      </c>
      <c r="O779" s="260"/>
      <c r="P779" s="260"/>
      <c r="Q779" s="260"/>
      <c r="R779" s="260"/>
      <c r="S779" s="260"/>
      <c r="T779" s="260"/>
      <c r="U779" s="260"/>
      <c r="V779" s="260"/>
      <c r="W779" s="260"/>
      <c r="X779" s="260"/>
      <c r="Y779" s="367"/>
      <c r="Z779" s="372"/>
      <c r="AA779" s="372"/>
      <c r="AB779" s="372"/>
      <c r="AC779" s="372"/>
      <c r="AD779" s="372"/>
      <c r="AE779" s="372"/>
      <c r="AF779" s="372"/>
      <c r="AG779" s="372"/>
      <c r="AH779" s="372"/>
      <c r="AI779" s="372"/>
      <c r="AJ779" s="372"/>
      <c r="AK779" s="372"/>
      <c r="AL779" s="372"/>
      <c r="AM779" s="261">
        <f>SUM(Y779:AL779)</f>
        <v>0</v>
      </c>
    </row>
    <row r="780" spans="1:39" hidden="1" outlineLevel="1">
      <c r="A780" s="469"/>
      <c r="B780" s="259" t="s">
        <v>341</v>
      </c>
      <c r="C780" s="256" t="s">
        <v>163</v>
      </c>
      <c r="D780" s="260"/>
      <c r="E780" s="260"/>
      <c r="F780" s="260"/>
      <c r="G780" s="260"/>
      <c r="H780" s="260"/>
      <c r="I780" s="260"/>
      <c r="J780" s="260"/>
      <c r="K780" s="260"/>
      <c r="L780" s="260"/>
      <c r="M780" s="260"/>
      <c r="N780" s="260">
        <f>N779</f>
        <v>12</v>
      </c>
      <c r="O780" s="260"/>
      <c r="P780" s="260"/>
      <c r="Q780" s="260"/>
      <c r="R780" s="260"/>
      <c r="S780" s="260"/>
      <c r="T780" s="260"/>
      <c r="U780" s="260"/>
      <c r="V780" s="260"/>
      <c r="W780" s="260"/>
      <c r="X780" s="260"/>
      <c r="Y780" s="368">
        <f>Y779</f>
        <v>0</v>
      </c>
      <c r="Z780" s="368">
        <f t="shared" ref="Z780" si="2428">Z779</f>
        <v>0</v>
      </c>
      <c r="AA780" s="368">
        <f t="shared" ref="AA780" si="2429">AA779</f>
        <v>0</v>
      </c>
      <c r="AB780" s="368">
        <f t="shared" ref="AB780" si="2430">AB779</f>
        <v>0</v>
      </c>
      <c r="AC780" s="368">
        <f t="shared" ref="AC780" si="2431">AC779</f>
        <v>0</v>
      </c>
      <c r="AD780" s="368">
        <f t="shared" ref="AD780" si="2432">AD779</f>
        <v>0</v>
      </c>
      <c r="AE780" s="368">
        <f t="shared" ref="AE780" si="2433">AE779</f>
        <v>0</v>
      </c>
      <c r="AF780" s="368">
        <f t="shared" ref="AF780" si="2434">AF779</f>
        <v>0</v>
      </c>
      <c r="AG780" s="368">
        <f t="shared" ref="AG780" si="2435">AG779</f>
        <v>0</v>
      </c>
      <c r="AH780" s="368">
        <f t="shared" ref="AH780" si="2436">AH779</f>
        <v>0</v>
      </c>
      <c r="AI780" s="368">
        <f t="shared" ref="AI780" si="2437">AI779</f>
        <v>0</v>
      </c>
      <c r="AJ780" s="368">
        <f t="shared" ref="AJ780" si="2438">AJ779</f>
        <v>0</v>
      </c>
      <c r="AK780" s="368">
        <f t="shared" ref="AK780" si="2439">AK779</f>
        <v>0</v>
      </c>
      <c r="AL780" s="368">
        <f t="shared" ref="AL780" si="2440">AL779</f>
        <v>0</v>
      </c>
      <c r="AM780" s="262"/>
    </row>
    <row r="781" spans="1:39" hidden="1" outlineLevel="1">
      <c r="A781" s="469"/>
      <c r="B781" s="279"/>
      <c r="C781" s="270"/>
      <c r="D781" s="256"/>
      <c r="E781" s="256"/>
      <c r="F781" s="256"/>
      <c r="G781" s="256"/>
      <c r="H781" s="256"/>
      <c r="I781" s="256"/>
      <c r="J781" s="256"/>
      <c r="K781" s="256"/>
      <c r="L781" s="256"/>
      <c r="M781" s="256"/>
      <c r="N781" s="256"/>
      <c r="O781" s="256"/>
      <c r="P781" s="256"/>
      <c r="Q781" s="256"/>
      <c r="R781" s="256"/>
      <c r="S781" s="256"/>
      <c r="T781" s="256"/>
      <c r="U781" s="256"/>
      <c r="V781" s="256"/>
      <c r="W781" s="256"/>
      <c r="X781" s="256"/>
      <c r="Y781" s="379"/>
      <c r="Z781" s="379"/>
      <c r="AA781" s="369"/>
      <c r="AB781" s="369"/>
      <c r="AC781" s="369"/>
      <c r="AD781" s="369"/>
      <c r="AE781" s="369"/>
      <c r="AF781" s="369"/>
      <c r="AG781" s="369"/>
      <c r="AH781" s="369"/>
      <c r="AI781" s="369"/>
      <c r="AJ781" s="369"/>
      <c r="AK781" s="369"/>
      <c r="AL781" s="369"/>
      <c r="AM781" s="271"/>
    </row>
    <row r="782" spans="1:39" ht="30" hidden="1" outlineLevel="1">
      <c r="A782" s="469">
        <v>13</v>
      </c>
      <c r="B782" s="385" t="s">
        <v>106</v>
      </c>
      <c r="C782" s="256" t="s">
        <v>25</v>
      </c>
      <c r="D782" s="260"/>
      <c r="E782" s="260"/>
      <c r="F782" s="260"/>
      <c r="G782" s="260"/>
      <c r="H782" s="260"/>
      <c r="I782" s="260"/>
      <c r="J782" s="260"/>
      <c r="K782" s="260"/>
      <c r="L782" s="260"/>
      <c r="M782" s="260"/>
      <c r="N782" s="260">
        <v>12</v>
      </c>
      <c r="O782" s="260"/>
      <c r="P782" s="260"/>
      <c r="Q782" s="260"/>
      <c r="R782" s="260"/>
      <c r="S782" s="260"/>
      <c r="T782" s="260"/>
      <c r="U782" s="260"/>
      <c r="V782" s="260"/>
      <c r="W782" s="260"/>
      <c r="X782" s="260"/>
      <c r="Y782" s="367"/>
      <c r="Z782" s="372"/>
      <c r="AA782" s="372"/>
      <c r="AB782" s="372"/>
      <c r="AC782" s="372"/>
      <c r="AD782" s="372"/>
      <c r="AE782" s="372"/>
      <c r="AF782" s="372"/>
      <c r="AG782" s="372"/>
      <c r="AH782" s="372"/>
      <c r="AI782" s="372"/>
      <c r="AJ782" s="372"/>
      <c r="AK782" s="372"/>
      <c r="AL782" s="372"/>
      <c r="AM782" s="261">
        <f>SUM(Y782:AL782)</f>
        <v>0</v>
      </c>
    </row>
    <row r="783" spans="1:39" hidden="1" outlineLevel="1">
      <c r="A783" s="469"/>
      <c r="B783" s="259" t="s">
        <v>341</v>
      </c>
      <c r="C783" s="256" t="s">
        <v>163</v>
      </c>
      <c r="D783" s="260"/>
      <c r="E783" s="260"/>
      <c r="F783" s="260"/>
      <c r="G783" s="260"/>
      <c r="H783" s="260"/>
      <c r="I783" s="260"/>
      <c r="J783" s="260"/>
      <c r="K783" s="260"/>
      <c r="L783" s="260"/>
      <c r="M783" s="260"/>
      <c r="N783" s="260">
        <f>N782</f>
        <v>12</v>
      </c>
      <c r="O783" s="260"/>
      <c r="P783" s="260"/>
      <c r="Q783" s="260"/>
      <c r="R783" s="260"/>
      <c r="S783" s="260"/>
      <c r="T783" s="260"/>
      <c r="U783" s="260"/>
      <c r="V783" s="260"/>
      <c r="W783" s="260"/>
      <c r="X783" s="260"/>
      <c r="Y783" s="368">
        <f>Y782</f>
        <v>0</v>
      </c>
      <c r="Z783" s="368">
        <f t="shared" ref="Z783" si="2441">Z782</f>
        <v>0</v>
      </c>
      <c r="AA783" s="368">
        <f t="shared" ref="AA783" si="2442">AA782</f>
        <v>0</v>
      </c>
      <c r="AB783" s="368">
        <f t="shared" ref="AB783" si="2443">AB782</f>
        <v>0</v>
      </c>
      <c r="AC783" s="368">
        <f t="shared" ref="AC783" si="2444">AC782</f>
        <v>0</v>
      </c>
      <c r="AD783" s="368">
        <f t="shared" ref="AD783" si="2445">AD782</f>
        <v>0</v>
      </c>
      <c r="AE783" s="368">
        <f t="shared" ref="AE783" si="2446">AE782</f>
        <v>0</v>
      </c>
      <c r="AF783" s="368">
        <f t="shared" ref="AF783" si="2447">AF782</f>
        <v>0</v>
      </c>
      <c r="AG783" s="368">
        <f t="shared" ref="AG783" si="2448">AG782</f>
        <v>0</v>
      </c>
      <c r="AH783" s="368">
        <f t="shared" ref="AH783" si="2449">AH782</f>
        <v>0</v>
      </c>
      <c r="AI783" s="368">
        <f t="shared" ref="AI783" si="2450">AI782</f>
        <v>0</v>
      </c>
      <c r="AJ783" s="368">
        <f t="shared" ref="AJ783" si="2451">AJ782</f>
        <v>0</v>
      </c>
      <c r="AK783" s="368">
        <f t="shared" ref="AK783" si="2452">AK782</f>
        <v>0</v>
      </c>
      <c r="AL783" s="368">
        <f t="shared" ref="AL783" si="2453">AL782</f>
        <v>0</v>
      </c>
      <c r="AM783" s="271"/>
    </row>
    <row r="784" spans="1:39" hidden="1" outlineLevel="1">
      <c r="A784" s="469"/>
      <c r="B784" s="279"/>
      <c r="C784" s="270"/>
      <c r="D784" s="256"/>
      <c r="E784" s="256"/>
      <c r="F784" s="256"/>
      <c r="G784" s="256"/>
      <c r="H784" s="256"/>
      <c r="I784" s="256"/>
      <c r="J784" s="256"/>
      <c r="K784" s="256"/>
      <c r="L784" s="256"/>
      <c r="M784" s="256"/>
      <c r="N784" s="256"/>
      <c r="O784" s="256"/>
      <c r="P784" s="256"/>
      <c r="Q784" s="256"/>
      <c r="R784" s="256"/>
      <c r="S784" s="256"/>
      <c r="T784" s="256"/>
      <c r="U784" s="256"/>
      <c r="V784" s="256"/>
      <c r="W784" s="256"/>
      <c r="X784" s="256"/>
      <c r="Y784" s="369"/>
      <c r="Z784" s="369"/>
      <c r="AA784" s="369"/>
      <c r="AB784" s="369"/>
      <c r="AC784" s="369"/>
      <c r="AD784" s="369"/>
      <c r="AE784" s="369"/>
      <c r="AF784" s="369"/>
      <c r="AG784" s="369"/>
      <c r="AH784" s="369"/>
      <c r="AI784" s="369"/>
      <c r="AJ784" s="369"/>
      <c r="AK784" s="369"/>
      <c r="AL784" s="369"/>
      <c r="AM784" s="271"/>
    </row>
    <row r="785" spans="1:39" ht="15.75" hidden="1" outlineLevel="1">
      <c r="A785" s="469"/>
      <c r="B785" s="253" t="s">
        <v>107</v>
      </c>
      <c r="C785" s="254"/>
      <c r="D785" s="255"/>
      <c r="E785" s="255"/>
      <c r="F785" s="255"/>
      <c r="G785" s="255"/>
      <c r="H785" s="255"/>
      <c r="I785" s="255"/>
      <c r="J785" s="255"/>
      <c r="K785" s="255"/>
      <c r="L785" s="255"/>
      <c r="M785" s="255"/>
      <c r="N785" s="255"/>
      <c r="O785" s="255"/>
      <c r="P785" s="254"/>
      <c r="Q785" s="254"/>
      <c r="R785" s="254"/>
      <c r="S785" s="254"/>
      <c r="T785" s="254"/>
      <c r="U785" s="254"/>
      <c r="V785" s="254"/>
      <c r="W785" s="254"/>
      <c r="X785" s="254"/>
      <c r="Y785" s="371"/>
      <c r="Z785" s="371"/>
      <c r="AA785" s="371"/>
      <c r="AB785" s="371"/>
      <c r="AC785" s="371"/>
      <c r="AD785" s="371"/>
      <c r="AE785" s="371"/>
      <c r="AF785" s="371"/>
      <c r="AG785" s="371"/>
      <c r="AH785" s="371"/>
      <c r="AI785" s="371"/>
      <c r="AJ785" s="371"/>
      <c r="AK785" s="371"/>
      <c r="AL785" s="371"/>
      <c r="AM785" s="257"/>
    </row>
    <row r="786" spans="1:39" hidden="1" outlineLevel="1">
      <c r="A786" s="469">
        <v>14</v>
      </c>
      <c r="B786" s="279" t="s">
        <v>108</v>
      </c>
      <c r="C786" s="256" t="s">
        <v>25</v>
      </c>
      <c r="D786" s="260"/>
      <c r="E786" s="260"/>
      <c r="F786" s="260"/>
      <c r="G786" s="260"/>
      <c r="H786" s="260"/>
      <c r="I786" s="260"/>
      <c r="J786" s="260"/>
      <c r="K786" s="260"/>
      <c r="L786" s="260"/>
      <c r="M786" s="260"/>
      <c r="N786" s="260">
        <v>12</v>
      </c>
      <c r="O786" s="260"/>
      <c r="P786" s="260"/>
      <c r="Q786" s="260"/>
      <c r="R786" s="260"/>
      <c r="S786" s="260"/>
      <c r="T786" s="260"/>
      <c r="U786" s="260"/>
      <c r="V786" s="260"/>
      <c r="W786" s="260"/>
      <c r="X786" s="260"/>
      <c r="Y786" s="372"/>
      <c r="Z786" s="372"/>
      <c r="AA786" s="372"/>
      <c r="AB786" s="372"/>
      <c r="AC786" s="372"/>
      <c r="AD786" s="372"/>
      <c r="AE786" s="372"/>
      <c r="AF786" s="367"/>
      <c r="AG786" s="367"/>
      <c r="AH786" s="367"/>
      <c r="AI786" s="367"/>
      <c r="AJ786" s="367"/>
      <c r="AK786" s="367"/>
      <c r="AL786" s="367"/>
      <c r="AM786" s="261">
        <f>SUM(Y786:AL786)</f>
        <v>0</v>
      </c>
    </row>
    <row r="787" spans="1:39" hidden="1" outlineLevel="1">
      <c r="A787" s="469"/>
      <c r="B787" s="259" t="s">
        <v>341</v>
      </c>
      <c r="C787" s="256" t="s">
        <v>163</v>
      </c>
      <c r="D787" s="260"/>
      <c r="E787" s="260"/>
      <c r="F787" s="260"/>
      <c r="G787" s="260"/>
      <c r="H787" s="260"/>
      <c r="I787" s="260"/>
      <c r="J787" s="260"/>
      <c r="K787" s="260"/>
      <c r="L787" s="260"/>
      <c r="M787" s="260"/>
      <c r="N787" s="260">
        <f>N786</f>
        <v>12</v>
      </c>
      <c r="O787" s="260"/>
      <c r="P787" s="260"/>
      <c r="Q787" s="260"/>
      <c r="R787" s="260"/>
      <c r="S787" s="260"/>
      <c r="T787" s="260"/>
      <c r="U787" s="260"/>
      <c r="V787" s="260"/>
      <c r="W787" s="260"/>
      <c r="X787" s="260"/>
      <c r="Y787" s="368">
        <f>Y786</f>
        <v>0</v>
      </c>
      <c r="Z787" s="368">
        <f t="shared" ref="Z787" si="2454">Z786</f>
        <v>0</v>
      </c>
      <c r="AA787" s="368">
        <f t="shared" ref="AA787" si="2455">AA786</f>
        <v>0</v>
      </c>
      <c r="AB787" s="368">
        <f t="shared" ref="AB787" si="2456">AB786</f>
        <v>0</v>
      </c>
      <c r="AC787" s="368">
        <f t="shared" ref="AC787" si="2457">AC786</f>
        <v>0</v>
      </c>
      <c r="AD787" s="368">
        <f t="shared" ref="AD787" si="2458">AD786</f>
        <v>0</v>
      </c>
      <c r="AE787" s="368">
        <f t="shared" ref="AE787" si="2459">AE786</f>
        <v>0</v>
      </c>
      <c r="AF787" s="368">
        <f t="shared" ref="AF787" si="2460">AF786</f>
        <v>0</v>
      </c>
      <c r="AG787" s="368">
        <f t="shared" ref="AG787" si="2461">AG786</f>
        <v>0</v>
      </c>
      <c r="AH787" s="368">
        <f t="shared" ref="AH787" si="2462">AH786</f>
        <v>0</v>
      </c>
      <c r="AI787" s="368">
        <f t="shared" ref="AI787" si="2463">AI786</f>
        <v>0</v>
      </c>
      <c r="AJ787" s="368">
        <f t="shared" ref="AJ787" si="2464">AJ786</f>
        <v>0</v>
      </c>
      <c r="AK787" s="368">
        <f t="shared" ref="AK787" si="2465">AK786</f>
        <v>0</v>
      </c>
      <c r="AL787" s="368">
        <f t="shared" ref="AL787" si="2466">AL786</f>
        <v>0</v>
      </c>
      <c r="AM787" s="262"/>
    </row>
    <row r="788" spans="1:39" hidden="1" outlineLevel="1">
      <c r="A788" s="469"/>
      <c r="B788" s="279"/>
      <c r="C788" s="270"/>
      <c r="D788" s="256"/>
      <c r="E788" s="256"/>
      <c r="F788" s="256"/>
      <c r="G788" s="256"/>
      <c r="H788" s="256"/>
      <c r="I788" s="256"/>
      <c r="J788" s="256"/>
      <c r="K788" s="256"/>
      <c r="L788" s="256"/>
      <c r="M788" s="256"/>
      <c r="N788" s="419"/>
      <c r="O788" s="256"/>
      <c r="P788" s="256"/>
      <c r="Q788" s="256"/>
      <c r="R788" s="256"/>
      <c r="S788" s="256"/>
      <c r="T788" s="256"/>
      <c r="U788" s="256"/>
      <c r="V788" s="256"/>
      <c r="W788" s="256"/>
      <c r="X788" s="256"/>
      <c r="Y788" s="369"/>
      <c r="Z788" s="369"/>
      <c r="AA788" s="369"/>
      <c r="AB788" s="369"/>
      <c r="AC788" s="369"/>
      <c r="AD788" s="369"/>
      <c r="AE788" s="369"/>
      <c r="AF788" s="369"/>
      <c r="AG788" s="369"/>
      <c r="AH788" s="369"/>
      <c r="AI788" s="369"/>
      <c r="AJ788" s="369"/>
      <c r="AK788" s="369"/>
      <c r="AL788" s="369"/>
      <c r="AM788" s="271"/>
    </row>
    <row r="789" spans="1:39" s="248" customFormat="1" ht="15.75" hidden="1" outlineLevel="1">
      <c r="A789" s="469"/>
      <c r="B789" s="253" t="s">
        <v>488</v>
      </c>
      <c r="C789" s="256"/>
      <c r="D789" s="256"/>
      <c r="E789" s="256"/>
      <c r="F789" s="256"/>
      <c r="G789" s="256"/>
      <c r="H789" s="256"/>
      <c r="I789" s="256"/>
      <c r="J789" s="256"/>
      <c r="K789" s="256"/>
      <c r="L789" s="256"/>
      <c r="M789" s="256"/>
      <c r="N789" s="256"/>
      <c r="O789" s="256"/>
      <c r="P789" s="256"/>
      <c r="Q789" s="256"/>
      <c r="R789" s="256"/>
      <c r="S789" s="256"/>
      <c r="T789" s="256"/>
      <c r="U789" s="256"/>
      <c r="V789" s="256"/>
      <c r="W789" s="256"/>
      <c r="X789" s="256"/>
      <c r="Y789" s="369"/>
      <c r="Z789" s="369"/>
      <c r="AA789" s="369"/>
      <c r="AB789" s="369"/>
      <c r="AC789" s="369"/>
      <c r="AD789" s="369"/>
      <c r="AE789" s="373"/>
      <c r="AF789" s="373"/>
      <c r="AG789" s="373"/>
      <c r="AH789" s="373"/>
      <c r="AI789" s="373"/>
      <c r="AJ789" s="373"/>
      <c r="AK789" s="373"/>
      <c r="AL789" s="373"/>
      <c r="AM789" s="463"/>
    </row>
    <row r="790" spans="1:39" hidden="1" outlineLevel="1">
      <c r="A790" s="469">
        <v>15</v>
      </c>
      <c r="B790" s="259" t="s">
        <v>493</v>
      </c>
      <c r="C790" s="256" t="s">
        <v>25</v>
      </c>
      <c r="D790" s="260"/>
      <c r="E790" s="260"/>
      <c r="F790" s="260"/>
      <c r="G790" s="260"/>
      <c r="H790" s="260"/>
      <c r="I790" s="260"/>
      <c r="J790" s="260"/>
      <c r="K790" s="260"/>
      <c r="L790" s="260"/>
      <c r="M790" s="260"/>
      <c r="N790" s="260">
        <v>0</v>
      </c>
      <c r="O790" s="260"/>
      <c r="P790" s="260"/>
      <c r="Q790" s="260"/>
      <c r="R790" s="260"/>
      <c r="S790" s="260"/>
      <c r="T790" s="260"/>
      <c r="U790" s="260"/>
      <c r="V790" s="260"/>
      <c r="W790" s="260"/>
      <c r="X790" s="260"/>
      <c r="Y790" s="372"/>
      <c r="Z790" s="372"/>
      <c r="AA790" s="372"/>
      <c r="AB790" s="372"/>
      <c r="AC790" s="372"/>
      <c r="AD790" s="372"/>
      <c r="AE790" s="372"/>
      <c r="AF790" s="367"/>
      <c r="AG790" s="367"/>
      <c r="AH790" s="367"/>
      <c r="AI790" s="367"/>
      <c r="AJ790" s="367"/>
      <c r="AK790" s="367"/>
      <c r="AL790" s="367"/>
      <c r="AM790" s="261">
        <f>SUM(Y790:AL790)</f>
        <v>0</v>
      </c>
    </row>
    <row r="791" spans="1:39" hidden="1" outlineLevel="1">
      <c r="A791" s="469"/>
      <c r="B791" s="259" t="s">
        <v>341</v>
      </c>
      <c r="C791" s="256" t="s">
        <v>163</v>
      </c>
      <c r="D791" s="260"/>
      <c r="E791" s="260"/>
      <c r="F791" s="260"/>
      <c r="G791" s="260"/>
      <c r="H791" s="260"/>
      <c r="I791" s="260"/>
      <c r="J791" s="260"/>
      <c r="K791" s="260"/>
      <c r="L791" s="260"/>
      <c r="M791" s="260"/>
      <c r="N791" s="260">
        <f>N790</f>
        <v>0</v>
      </c>
      <c r="O791" s="260"/>
      <c r="P791" s="260"/>
      <c r="Q791" s="260"/>
      <c r="R791" s="260"/>
      <c r="S791" s="260"/>
      <c r="T791" s="260"/>
      <c r="U791" s="260"/>
      <c r="V791" s="260"/>
      <c r="W791" s="260"/>
      <c r="X791" s="260"/>
      <c r="Y791" s="368">
        <f>Y790</f>
        <v>0</v>
      </c>
      <c r="Z791" s="368">
        <f t="shared" ref="Z791:AL791" si="2467">Z790</f>
        <v>0</v>
      </c>
      <c r="AA791" s="368">
        <f t="shared" si="2467"/>
        <v>0</v>
      </c>
      <c r="AB791" s="368">
        <f t="shared" si="2467"/>
        <v>0</v>
      </c>
      <c r="AC791" s="368">
        <f t="shared" si="2467"/>
        <v>0</v>
      </c>
      <c r="AD791" s="368">
        <f t="shared" si="2467"/>
        <v>0</v>
      </c>
      <c r="AE791" s="368">
        <f t="shared" si="2467"/>
        <v>0</v>
      </c>
      <c r="AF791" s="368">
        <f t="shared" si="2467"/>
        <v>0</v>
      </c>
      <c r="AG791" s="368">
        <f t="shared" si="2467"/>
        <v>0</v>
      </c>
      <c r="AH791" s="368">
        <f t="shared" si="2467"/>
        <v>0</v>
      </c>
      <c r="AI791" s="368">
        <f t="shared" si="2467"/>
        <v>0</v>
      </c>
      <c r="AJ791" s="368">
        <f t="shared" si="2467"/>
        <v>0</v>
      </c>
      <c r="AK791" s="368">
        <f t="shared" si="2467"/>
        <v>0</v>
      </c>
      <c r="AL791" s="368">
        <f t="shared" si="2467"/>
        <v>0</v>
      </c>
      <c r="AM791" s="262"/>
    </row>
    <row r="792" spans="1:39" hidden="1" outlineLevel="1">
      <c r="A792" s="469"/>
      <c r="B792" s="279"/>
      <c r="C792" s="270"/>
      <c r="D792" s="256"/>
      <c r="E792" s="256"/>
      <c r="F792" s="256"/>
      <c r="G792" s="256"/>
      <c r="H792" s="256"/>
      <c r="I792" s="256"/>
      <c r="J792" s="256"/>
      <c r="K792" s="256"/>
      <c r="L792" s="256"/>
      <c r="M792" s="256"/>
      <c r="N792" s="256"/>
      <c r="O792" s="256"/>
      <c r="P792" s="256"/>
      <c r="Q792" s="256"/>
      <c r="R792" s="256"/>
      <c r="S792" s="256"/>
      <c r="T792" s="256"/>
      <c r="U792" s="256"/>
      <c r="V792" s="256"/>
      <c r="W792" s="256"/>
      <c r="X792" s="256"/>
      <c r="Y792" s="369"/>
      <c r="Z792" s="369"/>
      <c r="AA792" s="369"/>
      <c r="AB792" s="369"/>
      <c r="AC792" s="369"/>
      <c r="AD792" s="369"/>
      <c r="AE792" s="369"/>
      <c r="AF792" s="369"/>
      <c r="AG792" s="369"/>
      <c r="AH792" s="369"/>
      <c r="AI792" s="369"/>
      <c r="AJ792" s="369"/>
      <c r="AK792" s="369"/>
      <c r="AL792" s="369"/>
      <c r="AM792" s="271"/>
    </row>
    <row r="793" spans="1:39" s="248" customFormat="1" hidden="1" outlineLevel="1">
      <c r="A793" s="469">
        <v>16</v>
      </c>
      <c r="B793" s="288" t="s">
        <v>489</v>
      </c>
      <c r="C793" s="256" t="s">
        <v>25</v>
      </c>
      <c r="D793" s="260"/>
      <c r="E793" s="260"/>
      <c r="F793" s="260"/>
      <c r="G793" s="260"/>
      <c r="H793" s="260"/>
      <c r="I793" s="260"/>
      <c r="J793" s="260"/>
      <c r="K793" s="260"/>
      <c r="L793" s="260"/>
      <c r="M793" s="260"/>
      <c r="N793" s="260">
        <v>0</v>
      </c>
      <c r="O793" s="260"/>
      <c r="P793" s="260"/>
      <c r="Q793" s="260"/>
      <c r="R793" s="260"/>
      <c r="S793" s="260"/>
      <c r="T793" s="260"/>
      <c r="U793" s="260"/>
      <c r="V793" s="260"/>
      <c r="W793" s="260"/>
      <c r="X793" s="260"/>
      <c r="Y793" s="372"/>
      <c r="Z793" s="372"/>
      <c r="AA793" s="372"/>
      <c r="AB793" s="372"/>
      <c r="AC793" s="372"/>
      <c r="AD793" s="372"/>
      <c r="AE793" s="372"/>
      <c r="AF793" s="367"/>
      <c r="AG793" s="367"/>
      <c r="AH793" s="367"/>
      <c r="AI793" s="367"/>
      <c r="AJ793" s="367"/>
      <c r="AK793" s="367"/>
      <c r="AL793" s="367"/>
      <c r="AM793" s="261">
        <f>SUM(Y793:AL793)</f>
        <v>0</v>
      </c>
    </row>
    <row r="794" spans="1:39" s="248" customFormat="1" hidden="1" outlineLevel="1">
      <c r="A794" s="469"/>
      <c r="B794" s="259" t="s">
        <v>341</v>
      </c>
      <c r="C794" s="256" t="s">
        <v>163</v>
      </c>
      <c r="D794" s="260"/>
      <c r="E794" s="260"/>
      <c r="F794" s="260"/>
      <c r="G794" s="260"/>
      <c r="H794" s="260"/>
      <c r="I794" s="260"/>
      <c r="J794" s="260"/>
      <c r="K794" s="260"/>
      <c r="L794" s="260"/>
      <c r="M794" s="260"/>
      <c r="N794" s="260">
        <f>N793</f>
        <v>0</v>
      </c>
      <c r="O794" s="260"/>
      <c r="P794" s="260"/>
      <c r="Q794" s="260"/>
      <c r="R794" s="260"/>
      <c r="S794" s="260"/>
      <c r="T794" s="260"/>
      <c r="U794" s="260"/>
      <c r="V794" s="260"/>
      <c r="W794" s="260"/>
      <c r="X794" s="260"/>
      <c r="Y794" s="368">
        <f>Y793</f>
        <v>0</v>
      </c>
      <c r="Z794" s="368">
        <f t="shared" ref="Z794:AL794" si="2468">Z793</f>
        <v>0</v>
      </c>
      <c r="AA794" s="368">
        <f t="shared" si="2468"/>
        <v>0</v>
      </c>
      <c r="AB794" s="368">
        <f t="shared" si="2468"/>
        <v>0</v>
      </c>
      <c r="AC794" s="368">
        <f t="shared" si="2468"/>
        <v>0</v>
      </c>
      <c r="AD794" s="368">
        <f t="shared" si="2468"/>
        <v>0</v>
      </c>
      <c r="AE794" s="368">
        <f t="shared" si="2468"/>
        <v>0</v>
      </c>
      <c r="AF794" s="368">
        <f t="shared" si="2468"/>
        <v>0</v>
      </c>
      <c r="AG794" s="368">
        <f t="shared" si="2468"/>
        <v>0</v>
      </c>
      <c r="AH794" s="368">
        <f t="shared" si="2468"/>
        <v>0</v>
      </c>
      <c r="AI794" s="368">
        <f t="shared" si="2468"/>
        <v>0</v>
      </c>
      <c r="AJ794" s="368">
        <f t="shared" si="2468"/>
        <v>0</v>
      </c>
      <c r="AK794" s="368">
        <f t="shared" si="2468"/>
        <v>0</v>
      </c>
      <c r="AL794" s="368">
        <f t="shared" si="2468"/>
        <v>0</v>
      </c>
      <c r="AM794" s="262"/>
    </row>
    <row r="795" spans="1:39" s="248" customFormat="1" hidden="1" outlineLevel="1">
      <c r="A795" s="469"/>
      <c r="B795" s="288"/>
      <c r="C795" s="256"/>
      <c r="D795" s="256"/>
      <c r="E795" s="256"/>
      <c r="F795" s="256"/>
      <c r="G795" s="256"/>
      <c r="H795" s="256"/>
      <c r="I795" s="256"/>
      <c r="J795" s="256"/>
      <c r="K795" s="256"/>
      <c r="L795" s="256"/>
      <c r="M795" s="256"/>
      <c r="N795" s="256"/>
      <c r="O795" s="256"/>
      <c r="P795" s="256"/>
      <c r="Q795" s="256"/>
      <c r="R795" s="256"/>
      <c r="S795" s="256"/>
      <c r="T795" s="256"/>
      <c r="U795" s="256"/>
      <c r="V795" s="256"/>
      <c r="W795" s="256"/>
      <c r="X795" s="256"/>
      <c r="Y795" s="369"/>
      <c r="Z795" s="369"/>
      <c r="AA795" s="369"/>
      <c r="AB795" s="369"/>
      <c r="AC795" s="369"/>
      <c r="AD795" s="369"/>
      <c r="AE795" s="373"/>
      <c r="AF795" s="373"/>
      <c r="AG795" s="373"/>
      <c r="AH795" s="373"/>
      <c r="AI795" s="373"/>
      <c r="AJ795" s="373"/>
      <c r="AK795" s="373"/>
      <c r="AL795" s="373"/>
      <c r="AM795" s="277"/>
    </row>
    <row r="796" spans="1:39" ht="15.75" hidden="1" outlineLevel="1">
      <c r="A796" s="469"/>
      <c r="B796" s="465" t="s">
        <v>494</v>
      </c>
      <c r="C796" s="284"/>
      <c r="D796" s="255"/>
      <c r="E796" s="254"/>
      <c r="F796" s="254"/>
      <c r="G796" s="254"/>
      <c r="H796" s="254"/>
      <c r="I796" s="254"/>
      <c r="J796" s="254"/>
      <c r="K796" s="254"/>
      <c r="L796" s="254"/>
      <c r="M796" s="254"/>
      <c r="N796" s="255"/>
      <c r="O796" s="254"/>
      <c r="P796" s="254"/>
      <c r="Q796" s="254"/>
      <c r="R796" s="254"/>
      <c r="S796" s="254"/>
      <c r="T796" s="254"/>
      <c r="U796" s="254"/>
      <c r="V796" s="254"/>
      <c r="W796" s="254"/>
      <c r="X796" s="254"/>
      <c r="Y796" s="371"/>
      <c r="Z796" s="371"/>
      <c r="AA796" s="371"/>
      <c r="AB796" s="371"/>
      <c r="AC796" s="371"/>
      <c r="AD796" s="371"/>
      <c r="AE796" s="371"/>
      <c r="AF796" s="371"/>
      <c r="AG796" s="371"/>
      <c r="AH796" s="371"/>
      <c r="AI796" s="371"/>
      <c r="AJ796" s="371"/>
      <c r="AK796" s="371"/>
      <c r="AL796" s="371"/>
      <c r="AM796" s="257"/>
    </row>
    <row r="797" spans="1:39" hidden="1" outlineLevel="1">
      <c r="A797" s="469">
        <v>17</v>
      </c>
      <c r="B797" s="385" t="s">
        <v>112</v>
      </c>
      <c r="C797" s="256" t="s">
        <v>25</v>
      </c>
      <c r="D797" s="260"/>
      <c r="E797" s="260"/>
      <c r="F797" s="260"/>
      <c r="G797" s="260"/>
      <c r="H797" s="260"/>
      <c r="I797" s="260"/>
      <c r="J797" s="260"/>
      <c r="K797" s="260"/>
      <c r="L797" s="260"/>
      <c r="M797" s="260"/>
      <c r="N797" s="260">
        <v>12</v>
      </c>
      <c r="O797" s="260"/>
      <c r="P797" s="260"/>
      <c r="Q797" s="260"/>
      <c r="R797" s="260"/>
      <c r="S797" s="260"/>
      <c r="T797" s="260"/>
      <c r="U797" s="260"/>
      <c r="V797" s="260"/>
      <c r="W797" s="260"/>
      <c r="X797" s="260"/>
      <c r="Y797" s="383"/>
      <c r="Z797" s="367"/>
      <c r="AA797" s="367"/>
      <c r="AB797" s="367"/>
      <c r="AC797" s="367"/>
      <c r="AD797" s="367"/>
      <c r="AE797" s="367"/>
      <c r="AF797" s="372"/>
      <c r="AG797" s="372"/>
      <c r="AH797" s="372"/>
      <c r="AI797" s="372"/>
      <c r="AJ797" s="372"/>
      <c r="AK797" s="372"/>
      <c r="AL797" s="372"/>
      <c r="AM797" s="261">
        <f>SUM(Y797:AL797)</f>
        <v>0</v>
      </c>
    </row>
    <row r="798" spans="1:39" hidden="1" outlineLevel="1">
      <c r="A798" s="469"/>
      <c r="B798" s="259" t="s">
        <v>341</v>
      </c>
      <c r="C798" s="256" t="s">
        <v>163</v>
      </c>
      <c r="D798" s="260"/>
      <c r="E798" s="260"/>
      <c r="F798" s="260"/>
      <c r="G798" s="260"/>
      <c r="H798" s="260"/>
      <c r="I798" s="260"/>
      <c r="J798" s="260"/>
      <c r="K798" s="260"/>
      <c r="L798" s="260"/>
      <c r="M798" s="260"/>
      <c r="N798" s="260">
        <f>N797</f>
        <v>12</v>
      </c>
      <c r="O798" s="260"/>
      <c r="P798" s="260"/>
      <c r="Q798" s="260"/>
      <c r="R798" s="260"/>
      <c r="S798" s="260"/>
      <c r="T798" s="260"/>
      <c r="U798" s="260"/>
      <c r="V798" s="260"/>
      <c r="W798" s="260"/>
      <c r="X798" s="260"/>
      <c r="Y798" s="368">
        <f>Y797</f>
        <v>0</v>
      </c>
      <c r="Z798" s="368">
        <f t="shared" ref="Z798:AL798" si="2469">Z797</f>
        <v>0</v>
      </c>
      <c r="AA798" s="368">
        <f t="shared" si="2469"/>
        <v>0</v>
      </c>
      <c r="AB798" s="368">
        <f t="shared" si="2469"/>
        <v>0</v>
      </c>
      <c r="AC798" s="368">
        <f t="shared" si="2469"/>
        <v>0</v>
      </c>
      <c r="AD798" s="368">
        <f t="shared" si="2469"/>
        <v>0</v>
      </c>
      <c r="AE798" s="368">
        <f t="shared" si="2469"/>
        <v>0</v>
      </c>
      <c r="AF798" s="368">
        <f t="shared" si="2469"/>
        <v>0</v>
      </c>
      <c r="AG798" s="368">
        <f t="shared" si="2469"/>
        <v>0</v>
      </c>
      <c r="AH798" s="368">
        <f t="shared" si="2469"/>
        <v>0</v>
      </c>
      <c r="AI798" s="368">
        <f t="shared" si="2469"/>
        <v>0</v>
      </c>
      <c r="AJ798" s="368">
        <f t="shared" si="2469"/>
        <v>0</v>
      </c>
      <c r="AK798" s="368">
        <f t="shared" si="2469"/>
        <v>0</v>
      </c>
      <c r="AL798" s="368">
        <f t="shared" si="2469"/>
        <v>0</v>
      </c>
      <c r="AM798" s="271"/>
    </row>
    <row r="799" spans="1:39" hidden="1" outlineLevel="1">
      <c r="A799" s="469"/>
      <c r="B799" s="259"/>
      <c r="C799" s="256"/>
      <c r="D799" s="256"/>
      <c r="E799" s="256"/>
      <c r="F799" s="256"/>
      <c r="G799" s="256"/>
      <c r="H799" s="256"/>
      <c r="I799" s="256"/>
      <c r="J799" s="256"/>
      <c r="K799" s="256"/>
      <c r="L799" s="256"/>
      <c r="M799" s="256"/>
      <c r="N799" s="256"/>
      <c r="O799" s="256"/>
      <c r="P799" s="256"/>
      <c r="Q799" s="256"/>
      <c r="R799" s="256"/>
      <c r="S799" s="256"/>
      <c r="T799" s="256"/>
      <c r="U799" s="256"/>
      <c r="V799" s="256"/>
      <c r="W799" s="256"/>
      <c r="X799" s="256"/>
      <c r="Y799" s="379"/>
      <c r="Z799" s="382"/>
      <c r="AA799" s="382"/>
      <c r="AB799" s="382"/>
      <c r="AC799" s="382"/>
      <c r="AD799" s="382"/>
      <c r="AE799" s="382"/>
      <c r="AF799" s="382"/>
      <c r="AG799" s="382"/>
      <c r="AH799" s="382"/>
      <c r="AI799" s="382"/>
      <c r="AJ799" s="382"/>
      <c r="AK799" s="382"/>
      <c r="AL799" s="382"/>
      <c r="AM799" s="271"/>
    </row>
    <row r="800" spans="1:39" hidden="1" outlineLevel="1">
      <c r="A800" s="469">
        <v>18</v>
      </c>
      <c r="B800" s="385" t="s">
        <v>109</v>
      </c>
      <c r="C800" s="256" t="s">
        <v>25</v>
      </c>
      <c r="D800" s="260"/>
      <c r="E800" s="260"/>
      <c r="F800" s="260"/>
      <c r="G800" s="260"/>
      <c r="H800" s="260"/>
      <c r="I800" s="260"/>
      <c r="J800" s="260"/>
      <c r="K800" s="260"/>
      <c r="L800" s="260"/>
      <c r="M800" s="260"/>
      <c r="N800" s="260">
        <v>12</v>
      </c>
      <c r="O800" s="260"/>
      <c r="P800" s="260"/>
      <c r="Q800" s="260"/>
      <c r="R800" s="260"/>
      <c r="S800" s="260"/>
      <c r="T800" s="260"/>
      <c r="U800" s="260"/>
      <c r="V800" s="260"/>
      <c r="W800" s="260"/>
      <c r="X800" s="260"/>
      <c r="Y800" s="383"/>
      <c r="Z800" s="367"/>
      <c r="AA800" s="367"/>
      <c r="AB800" s="367"/>
      <c r="AC800" s="367"/>
      <c r="AD800" s="367"/>
      <c r="AE800" s="367"/>
      <c r="AF800" s="372"/>
      <c r="AG800" s="372"/>
      <c r="AH800" s="372"/>
      <c r="AI800" s="372"/>
      <c r="AJ800" s="372"/>
      <c r="AK800" s="372"/>
      <c r="AL800" s="372"/>
      <c r="AM800" s="261">
        <f>SUM(Y800:AL800)</f>
        <v>0</v>
      </c>
    </row>
    <row r="801" spans="1:39" hidden="1" outlineLevel="1">
      <c r="A801" s="469"/>
      <c r="B801" s="259" t="s">
        <v>341</v>
      </c>
      <c r="C801" s="256" t="s">
        <v>163</v>
      </c>
      <c r="D801" s="260"/>
      <c r="E801" s="260"/>
      <c r="F801" s="260"/>
      <c r="G801" s="260"/>
      <c r="H801" s="260"/>
      <c r="I801" s="260"/>
      <c r="J801" s="260"/>
      <c r="K801" s="260"/>
      <c r="L801" s="260"/>
      <c r="M801" s="260"/>
      <c r="N801" s="260">
        <f>N800</f>
        <v>12</v>
      </c>
      <c r="O801" s="260"/>
      <c r="P801" s="260"/>
      <c r="Q801" s="260"/>
      <c r="R801" s="260"/>
      <c r="S801" s="260"/>
      <c r="T801" s="260"/>
      <c r="U801" s="260"/>
      <c r="V801" s="260"/>
      <c r="W801" s="260"/>
      <c r="X801" s="260"/>
      <c r="Y801" s="368">
        <f>Y800</f>
        <v>0</v>
      </c>
      <c r="Z801" s="368">
        <f t="shared" ref="Z801:AL801" si="2470">Z800</f>
        <v>0</v>
      </c>
      <c r="AA801" s="368">
        <f t="shared" si="2470"/>
        <v>0</v>
      </c>
      <c r="AB801" s="368">
        <f t="shared" si="2470"/>
        <v>0</v>
      </c>
      <c r="AC801" s="368">
        <f t="shared" si="2470"/>
        <v>0</v>
      </c>
      <c r="AD801" s="368">
        <f t="shared" si="2470"/>
        <v>0</v>
      </c>
      <c r="AE801" s="368">
        <f t="shared" si="2470"/>
        <v>0</v>
      </c>
      <c r="AF801" s="368">
        <f t="shared" si="2470"/>
        <v>0</v>
      </c>
      <c r="AG801" s="368">
        <f t="shared" si="2470"/>
        <v>0</v>
      </c>
      <c r="AH801" s="368">
        <f t="shared" si="2470"/>
        <v>0</v>
      </c>
      <c r="AI801" s="368">
        <f t="shared" si="2470"/>
        <v>0</v>
      </c>
      <c r="AJ801" s="368">
        <f t="shared" si="2470"/>
        <v>0</v>
      </c>
      <c r="AK801" s="368">
        <f t="shared" si="2470"/>
        <v>0</v>
      </c>
      <c r="AL801" s="368">
        <f t="shared" si="2470"/>
        <v>0</v>
      </c>
      <c r="AM801" s="271"/>
    </row>
    <row r="802" spans="1:39" hidden="1" outlineLevel="1">
      <c r="A802" s="469"/>
      <c r="B802" s="286"/>
      <c r="C802" s="256"/>
      <c r="D802" s="256"/>
      <c r="E802" s="256"/>
      <c r="F802" s="256"/>
      <c r="G802" s="256"/>
      <c r="H802" s="256"/>
      <c r="I802" s="256"/>
      <c r="J802" s="256"/>
      <c r="K802" s="256"/>
      <c r="L802" s="256"/>
      <c r="M802" s="256"/>
      <c r="N802" s="256"/>
      <c r="O802" s="256"/>
      <c r="P802" s="256"/>
      <c r="Q802" s="256"/>
      <c r="R802" s="256"/>
      <c r="S802" s="256"/>
      <c r="T802" s="256"/>
      <c r="U802" s="256"/>
      <c r="V802" s="256"/>
      <c r="W802" s="256"/>
      <c r="X802" s="256"/>
      <c r="Y802" s="380"/>
      <c r="Z802" s="381"/>
      <c r="AA802" s="381"/>
      <c r="AB802" s="381"/>
      <c r="AC802" s="381"/>
      <c r="AD802" s="381"/>
      <c r="AE802" s="381"/>
      <c r="AF802" s="381"/>
      <c r="AG802" s="381"/>
      <c r="AH802" s="381"/>
      <c r="AI802" s="381"/>
      <c r="AJ802" s="381"/>
      <c r="AK802" s="381"/>
      <c r="AL802" s="381"/>
      <c r="AM802" s="262"/>
    </row>
    <row r="803" spans="1:39" hidden="1" outlineLevel="1">
      <c r="A803" s="469">
        <v>19</v>
      </c>
      <c r="B803" s="385" t="s">
        <v>111</v>
      </c>
      <c r="C803" s="256" t="s">
        <v>25</v>
      </c>
      <c r="D803" s="260"/>
      <c r="E803" s="260"/>
      <c r="F803" s="260"/>
      <c r="G803" s="260"/>
      <c r="H803" s="260"/>
      <c r="I803" s="260"/>
      <c r="J803" s="260"/>
      <c r="K803" s="260"/>
      <c r="L803" s="260"/>
      <c r="M803" s="260"/>
      <c r="N803" s="260">
        <v>12</v>
      </c>
      <c r="O803" s="260"/>
      <c r="P803" s="260"/>
      <c r="Q803" s="260"/>
      <c r="R803" s="260"/>
      <c r="S803" s="260"/>
      <c r="T803" s="260"/>
      <c r="U803" s="260"/>
      <c r="V803" s="260"/>
      <c r="W803" s="260"/>
      <c r="X803" s="260"/>
      <c r="Y803" s="383"/>
      <c r="Z803" s="367"/>
      <c r="AA803" s="367"/>
      <c r="AB803" s="367"/>
      <c r="AC803" s="367"/>
      <c r="AD803" s="367"/>
      <c r="AE803" s="367"/>
      <c r="AF803" s="372"/>
      <c r="AG803" s="372"/>
      <c r="AH803" s="372"/>
      <c r="AI803" s="372"/>
      <c r="AJ803" s="372"/>
      <c r="AK803" s="372"/>
      <c r="AL803" s="372"/>
      <c r="AM803" s="261">
        <f>SUM(Y803:AL803)</f>
        <v>0</v>
      </c>
    </row>
    <row r="804" spans="1:39" hidden="1" outlineLevel="1">
      <c r="A804" s="469"/>
      <c r="B804" s="259" t="s">
        <v>341</v>
      </c>
      <c r="C804" s="256" t="s">
        <v>163</v>
      </c>
      <c r="D804" s="260"/>
      <c r="E804" s="260"/>
      <c r="F804" s="260"/>
      <c r="G804" s="260"/>
      <c r="H804" s="260"/>
      <c r="I804" s="260"/>
      <c r="J804" s="260"/>
      <c r="K804" s="260"/>
      <c r="L804" s="260"/>
      <c r="M804" s="260"/>
      <c r="N804" s="260">
        <f>N803</f>
        <v>12</v>
      </c>
      <c r="O804" s="260"/>
      <c r="P804" s="260"/>
      <c r="Q804" s="260"/>
      <c r="R804" s="260"/>
      <c r="S804" s="260"/>
      <c r="T804" s="260"/>
      <c r="U804" s="260"/>
      <c r="V804" s="260"/>
      <c r="W804" s="260"/>
      <c r="X804" s="260"/>
      <c r="Y804" s="368">
        <f>Y803</f>
        <v>0</v>
      </c>
      <c r="Z804" s="368">
        <f t="shared" ref="Z804:AL804" si="2471">Z803</f>
        <v>0</v>
      </c>
      <c r="AA804" s="368">
        <f t="shared" si="2471"/>
        <v>0</v>
      </c>
      <c r="AB804" s="368">
        <f t="shared" si="2471"/>
        <v>0</v>
      </c>
      <c r="AC804" s="368">
        <f t="shared" si="2471"/>
        <v>0</v>
      </c>
      <c r="AD804" s="368">
        <f t="shared" si="2471"/>
        <v>0</v>
      </c>
      <c r="AE804" s="368">
        <f t="shared" si="2471"/>
        <v>0</v>
      </c>
      <c r="AF804" s="368">
        <f t="shared" si="2471"/>
        <v>0</v>
      </c>
      <c r="AG804" s="368">
        <f t="shared" si="2471"/>
        <v>0</v>
      </c>
      <c r="AH804" s="368">
        <f t="shared" si="2471"/>
        <v>0</v>
      </c>
      <c r="AI804" s="368">
        <f t="shared" si="2471"/>
        <v>0</v>
      </c>
      <c r="AJ804" s="368">
        <f t="shared" si="2471"/>
        <v>0</v>
      </c>
      <c r="AK804" s="368">
        <f t="shared" si="2471"/>
        <v>0</v>
      </c>
      <c r="AL804" s="368">
        <f t="shared" si="2471"/>
        <v>0</v>
      </c>
      <c r="AM804" s="262"/>
    </row>
    <row r="805" spans="1:39" hidden="1" outlineLevel="1">
      <c r="A805" s="469"/>
      <c r="B805" s="286"/>
      <c r="C805" s="256"/>
      <c r="D805" s="256"/>
      <c r="E805" s="256"/>
      <c r="F805" s="256"/>
      <c r="G805" s="256"/>
      <c r="H805" s="256"/>
      <c r="I805" s="256"/>
      <c r="J805" s="256"/>
      <c r="K805" s="256"/>
      <c r="L805" s="256"/>
      <c r="M805" s="256"/>
      <c r="N805" s="256"/>
      <c r="O805" s="256"/>
      <c r="P805" s="256"/>
      <c r="Q805" s="256"/>
      <c r="R805" s="256"/>
      <c r="S805" s="256"/>
      <c r="T805" s="256"/>
      <c r="U805" s="256"/>
      <c r="V805" s="256"/>
      <c r="W805" s="256"/>
      <c r="X805" s="256"/>
      <c r="Y805" s="369"/>
      <c r="Z805" s="369"/>
      <c r="AA805" s="369"/>
      <c r="AB805" s="369"/>
      <c r="AC805" s="369"/>
      <c r="AD805" s="369"/>
      <c r="AE805" s="369"/>
      <c r="AF805" s="369"/>
      <c r="AG805" s="369"/>
      <c r="AH805" s="369"/>
      <c r="AI805" s="369"/>
      <c r="AJ805" s="369"/>
      <c r="AK805" s="369"/>
      <c r="AL805" s="369"/>
      <c r="AM805" s="271"/>
    </row>
    <row r="806" spans="1:39" hidden="1" outlineLevel="1">
      <c r="A806" s="469">
        <v>20</v>
      </c>
      <c r="B806" s="385" t="s">
        <v>110</v>
      </c>
      <c r="C806" s="256" t="s">
        <v>25</v>
      </c>
      <c r="D806" s="260"/>
      <c r="E806" s="260"/>
      <c r="F806" s="260"/>
      <c r="G806" s="260"/>
      <c r="H806" s="260"/>
      <c r="I806" s="260"/>
      <c r="J806" s="260"/>
      <c r="K806" s="260"/>
      <c r="L806" s="260"/>
      <c r="M806" s="260"/>
      <c r="N806" s="260">
        <v>12</v>
      </c>
      <c r="O806" s="260"/>
      <c r="P806" s="260"/>
      <c r="Q806" s="260"/>
      <c r="R806" s="260"/>
      <c r="S806" s="260"/>
      <c r="T806" s="260"/>
      <c r="U806" s="260"/>
      <c r="V806" s="260"/>
      <c r="W806" s="260"/>
      <c r="X806" s="260"/>
      <c r="Y806" s="383"/>
      <c r="Z806" s="367"/>
      <c r="AA806" s="367"/>
      <c r="AB806" s="367"/>
      <c r="AC806" s="367"/>
      <c r="AD806" s="367"/>
      <c r="AE806" s="367"/>
      <c r="AF806" s="372"/>
      <c r="AG806" s="372"/>
      <c r="AH806" s="372"/>
      <c r="AI806" s="372"/>
      <c r="AJ806" s="372"/>
      <c r="AK806" s="372"/>
      <c r="AL806" s="372"/>
      <c r="AM806" s="261">
        <f>SUM(Y806:AL806)</f>
        <v>0</v>
      </c>
    </row>
    <row r="807" spans="1:39" hidden="1" outlineLevel="1">
      <c r="A807" s="469"/>
      <c r="B807" s="259" t="s">
        <v>341</v>
      </c>
      <c r="C807" s="256" t="s">
        <v>163</v>
      </c>
      <c r="D807" s="260"/>
      <c r="E807" s="260"/>
      <c r="F807" s="260"/>
      <c r="G807" s="260"/>
      <c r="H807" s="260"/>
      <c r="I807" s="260"/>
      <c r="J807" s="260"/>
      <c r="K807" s="260"/>
      <c r="L807" s="260"/>
      <c r="M807" s="260"/>
      <c r="N807" s="260">
        <f>N806</f>
        <v>12</v>
      </c>
      <c r="O807" s="260"/>
      <c r="P807" s="260"/>
      <c r="Q807" s="260"/>
      <c r="R807" s="260"/>
      <c r="S807" s="260"/>
      <c r="T807" s="260"/>
      <c r="U807" s="260"/>
      <c r="V807" s="260"/>
      <c r="W807" s="260"/>
      <c r="X807" s="260"/>
      <c r="Y807" s="368">
        <f>Y806</f>
        <v>0</v>
      </c>
      <c r="Z807" s="368">
        <f t="shared" ref="Z807:AL807" si="2472">Z806</f>
        <v>0</v>
      </c>
      <c r="AA807" s="368">
        <f t="shared" si="2472"/>
        <v>0</v>
      </c>
      <c r="AB807" s="368">
        <f t="shared" si="2472"/>
        <v>0</v>
      </c>
      <c r="AC807" s="368">
        <f t="shared" si="2472"/>
        <v>0</v>
      </c>
      <c r="AD807" s="368">
        <f t="shared" si="2472"/>
        <v>0</v>
      </c>
      <c r="AE807" s="368">
        <f t="shared" si="2472"/>
        <v>0</v>
      </c>
      <c r="AF807" s="368">
        <f t="shared" si="2472"/>
        <v>0</v>
      </c>
      <c r="AG807" s="368">
        <f t="shared" si="2472"/>
        <v>0</v>
      </c>
      <c r="AH807" s="368">
        <f t="shared" si="2472"/>
        <v>0</v>
      </c>
      <c r="AI807" s="368">
        <f t="shared" si="2472"/>
        <v>0</v>
      </c>
      <c r="AJ807" s="368">
        <f t="shared" si="2472"/>
        <v>0</v>
      </c>
      <c r="AK807" s="368">
        <f t="shared" si="2472"/>
        <v>0</v>
      </c>
      <c r="AL807" s="368">
        <f t="shared" si="2472"/>
        <v>0</v>
      </c>
      <c r="AM807" s="271"/>
    </row>
    <row r="808" spans="1:39" ht="15.75" hidden="1" outlineLevel="1">
      <c r="A808" s="469"/>
      <c r="B808" s="287"/>
      <c r="C808" s="265"/>
      <c r="D808" s="256"/>
      <c r="E808" s="256"/>
      <c r="F808" s="256"/>
      <c r="G808" s="256"/>
      <c r="H808" s="256"/>
      <c r="I808" s="256"/>
      <c r="J808" s="256"/>
      <c r="K808" s="256"/>
      <c r="L808" s="256"/>
      <c r="M808" s="256"/>
      <c r="N808" s="265"/>
      <c r="O808" s="256"/>
      <c r="P808" s="256"/>
      <c r="Q808" s="256"/>
      <c r="R808" s="256"/>
      <c r="S808" s="256"/>
      <c r="T808" s="256"/>
      <c r="U808" s="256"/>
      <c r="V808" s="256"/>
      <c r="W808" s="256"/>
      <c r="X808" s="256"/>
      <c r="Y808" s="369"/>
      <c r="Z808" s="369"/>
      <c r="AA808" s="369"/>
      <c r="AB808" s="369"/>
      <c r="AC808" s="369"/>
      <c r="AD808" s="369"/>
      <c r="AE808" s="369"/>
      <c r="AF808" s="369"/>
      <c r="AG808" s="369"/>
      <c r="AH808" s="369"/>
      <c r="AI808" s="369"/>
      <c r="AJ808" s="369"/>
      <c r="AK808" s="369"/>
      <c r="AL808" s="369"/>
      <c r="AM808" s="271"/>
    </row>
    <row r="809" spans="1:39" ht="15.75" hidden="1" outlineLevel="1">
      <c r="A809" s="469"/>
      <c r="B809" s="464" t="s">
        <v>501</v>
      </c>
      <c r="C809" s="256"/>
      <c r="D809" s="256"/>
      <c r="E809" s="256"/>
      <c r="F809" s="256"/>
      <c r="G809" s="256"/>
      <c r="H809" s="256"/>
      <c r="I809" s="256"/>
      <c r="J809" s="256"/>
      <c r="K809" s="256"/>
      <c r="L809" s="256"/>
      <c r="M809" s="256"/>
      <c r="N809" s="256"/>
      <c r="O809" s="256"/>
      <c r="P809" s="256"/>
      <c r="Q809" s="256"/>
      <c r="R809" s="256"/>
      <c r="S809" s="256"/>
      <c r="T809" s="256"/>
      <c r="U809" s="256"/>
      <c r="V809" s="256"/>
      <c r="W809" s="256"/>
      <c r="X809" s="256"/>
      <c r="Y809" s="379"/>
      <c r="Z809" s="382"/>
      <c r="AA809" s="382"/>
      <c r="AB809" s="382"/>
      <c r="AC809" s="382"/>
      <c r="AD809" s="382"/>
      <c r="AE809" s="382"/>
      <c r="AF809" s="382"/>
      <c r="AG809" s="382"/>
      <c r="AH809" s="382"/>
      <c r="AI809" s="382"/>
      <c r="AJ809" s="382"/>
      <c r="AK809" s="382"/>
      <c r="AL809" s="382"/>
      <c r="AM809" s="271"/>
    </row>
    <row r="810" spans="1:39" ht="15.75" hidden="1" outlineLevel="1">
      <c r="A810" s="469"/>
      <c r="B810" s="454" t="s">
        <v>497</v>
      </c>
      <c r="C810" s="256"/>
      <c r="D810" s="256"/>
      <c r="E810" s="256"/>
      <c r="F810" s="256"/>
      <c r="G810" s="256"/>
      <c r="H810" s="256"/>
      <c r="I810" s="256"/>
      <c r="J810" s="256"/>
      <c r="K810" s="256"/>
      <c r="L810" s="256"/>
      <c r="M810" s="256"/>
      <c r="N810" s="256"/>
      <c r="O810" s="256"/>
      <c r="P810" s="256"/>
      <c r="Q810" s="256"/>
      <c r="R810" s="256"/>
      <c r="S810" s="256"/>
      <c r="T810" s="256"/>
      <c r="U810" s="256"/>
      <c r="V810" s="256"/>
      <c r="W810" s="256"/>
      <c r="X810" s="256"/>
      <c r="Y810" s="379"/>
      <c r="Z810" s="382"/>
      <c r="AA810" s="382"/>
      <c r="AB810" s="382"/>
      <c r="AC810" s="382"/>
      <c r="AD810" s="382"/>
      <c r="AE810" s="382"/>
      <c r="AF810" s="382"/>
      <c r="AG810" s="382"/>
      <c r="AH810" s="382"/>
      <c r="AI810" s="382"/>
      <c r="AJ810" s="382"/>
      <c r="AK810" s="382"/>
      <c r="AL810" s="382"/>
      <c r="AM810" s="271"/>
    </row>
    <row r="811" spans="1:39" hidden="1" outlineLevel="1">
      <c r="A811" s="469">
        <v>21</v>
      </c>
      <c r="B811" s="385" t="s">
        <v>113</v>
      </c>
      <c r="C811" s="256" t="s">
        <v>25</v>
      </c>
      <c r="D811" s="260"/>
      <c r="E811" s="260"/>
      <c r="F811" s="260"/>
      <c r="G811" s="260"/>
      <c r="H811" s="260"/>
      <c r="I811" s="260"/>
      <c r="J811" s="260"/>
      <c r="K811" s="260"/>
      <c r="L811" s="260"/>
      <c r="M811" s="260"/>
      <c r="N811" s="256"/>
      <c r="O811" s="260"/>
      <c r="P811" s="260"/>
      <c r="Q811" s="260"/>
      <c r="R811" s="260"/>
      <c r="S811" s="260"/>
      <c r="T811" s="260"/>
      <c r="U811" s="260"/>
      <c r="V811" s="260"/>
      <c r="W811" s="260"/>
      <c r="X811" s="260"/>
      <c r="Y811" s="372"/>
      <c r="Z811" s="372"/>
      <c r="AA811" s="372"/>
      <c r="AB811" s="372"/>
      <c r="AC811" s="372"/>
      <c r="AD811" s="372"/>
      <c r="AE811" s="372"/>
      <c r="AF811" s="367"/>
      <c r="AG811" s="367"/>
      <c r="AH811" s="367"/>
      <c r="AI811" s="367"/>
      <c r="AJ811" s="367"/>
      <c r="AK811" s="367"/>
      <c r="AL811" s="367"/>
      <c r="AM811" s="261">
        <f>SUM(Y811:AL811)</f>
        <v>0</v>
      </c>
    </row>
    <row r="812" spans="1:39" hidden="1" outlineLevel="1">
      <c r="A812" s="469"/>
      <c r="B812" s="259" t="s">
        <v>341</v>
      </c>
      <c r="C812" s="256" t="s">
        <v>163</v>
      </c>
      <c r="D812" s="260"/>
      <c r="E812" s="260"/>
      <c r="F812" s="260"/>
      <c r="G812" s="260"/>
      <c r="H812" s="260"/>
      <c r="I812" s="260"/>
      <c r="J812" s="260"/>
      <c r="K812" s="260"/>
      <c r="L812" s="260"/>
      <c r="M812" s="260"/>
      <c r="N812" s="256"/>
      <c r="O812" s="260"/>
      <c r="P812" s="260"/>
      <c r="Q812" s="260"/>
      <c r="R812" s="260"/>
      <c r="S812" s="260"/>
      <c r="T812" s="260"/>
      <c r="U812" s="260"/>
      <c r="V812" s="260"/>
      <c r="W812" s="260"/>
      <c r="X812" s="260"/>
      <c r="Y812" s="368">
        <f>Y811</f>
        <v>0</v>
      </c>
      <c r="Z812" s="368">
        <f t="shared" ref="Z812" si="2473">Z811</f>
        <v>0</v>
      </c>
      <c r="AA812" s="368">
        <f t="shared" ref="AA812" si="2474">AA811</f>
        <v>0</v>
      </c>
      <c r="AB812" s="368">
        <f t="shared" ref="AB812" si="2475">AB811</f>
        <v>0</v>
      </c>
      <c r="AC812" s="368">
        <f t="shared" ref="AC812" si="2476">AC811</f>
        <v>0</v>
      </c>
      <c r="AD812" s="368">
        <f t="shared" ref="AD812" si="2477">AD811</f>
        <v>0</v>
      </c>
      <c r="AE812" s="368">
        <f t="shared" ref="AE812" si="2478">AE811</f>
        <v>0</v>
      </c>
      <c r="AF812" s="368">
        <f t="shared" ref="AF812" si="2479">AF811</f>
        <v>0</v>
      </c>
      <c r="AG812" s="368">
        <f t="shared" ref="AG812" si="2480">AG811</f>
        <v>0</v>
      </c>
      <c r="AH812" s="368">
        <f t="shared" ref="AH812" si="2481">AH811</f>
        <v>0</v>
      </c>
      <c r="AI812" s="368">
        <f t="shared" ref="AI812" si="2482">AI811</f>
        <v>0</v>
      </c>
      <c r="AJ812" s="368">
        <f t="shared" ref="AJ812" si="2483">AJ811</f>
        <v>0</v>
      </c>
      <c r="AK812" s="368">
        <f t="shared" ref="AK812" si="2484">AK811</f>
        <v>0</v>
      </c>
      <c r="AL812" s="368">
        <f t="shared" ref="AL812" si="2485">AL811</f>
        <v>0</v>
      </c>
      <c r="AM812" s="271"/>
    </row>
    <row r="813" spans="1:39" hidden="1" outlineLevel="1">
      <c r="A813" s="469"/>
      <c r="B813" s="259"/>
      <c r="C813" s="256"/>
      <c r="D813" s="256"/>
      <c r="E813" s="256"/>
      <c r="F813" s="256"/>
      <c r="G813" s="256"/>
      <c r="H813" s="256"/>
      <c r="I813" s="256"/>
      <c r="J813" s="256"/>
      <c r="K813" s="256"/>
      <c r="L813" s="256"/>
      <c r="M813" s="256"/>
      <c r="N813" s="256"/>
      <c r="O813" s="256"/>
      <c r="P813" s="256"/>
      <c r="Q813" s="256"/>
      <c r="R813" s="256"/>
      <c r="S813" s="256"/>
      <c r="T813" s="256"/>
      <c r="U813" s="256"/>
      <c r="V813" s="256"/>
      <c r="W813" s="256"/>
      <c r="X813" s="256"/>
      <c r="Y813" s="379"/>
      <c r="Z813" s="382"/>
      <c r="AA813" s="382"/>
      <c r="AB813" s="382"/>
      <c r="AC813" s="382"/>
      <c r="AD813" s="382"/>
      <c r="AE813" s="382"/>
      <c r="AF813" s="382"/>
      <c r="AG813" s="382"/>
      <c r="AH813" s="382"/>
      <c r="AI813" s="382"/>
      <c r="AJ813" s="382"/>
      <c r="AK813" s="382"/>
      <c r="AL813" s="382"/>
      <c r="AM813" s="271"/>
    </row>
    <row r="814" spans="1:39" ht="30" hidden="1" outlineLevel="1">
      <c r="A814" s="469">
        <v>22</v>
      </c>
      <c r="B814" s="385" t="s">
        <v>114</v>
      </c>
      <c r="C814" s="256" t="s">
        <v>25</v>
      </c>
      <c r="D814" s="260"/>
      <c r="E814" s="260"/>
      <c r="F814" s="260"/>
      <c r="G814" s="260"/>
      <c r="H814" s="260"/>
      <c r="I814" s="260"/>
      <c r="J814" s="260"/>
      <c r="K814" s="260"/>
      <c r="L814" s="260"/>
      <c r="M814" s="260"/>
      <c r="N814" s="256"/>
      <c r="O814" s="260"/>
      <c r="P814" s="260"/>
      <c r="Q814" s="260"/>
      <c r="R814" s="260"/>
      <c r="S814" s="260"/>
      <c r="T814" s="260"/>
      <c r="U814" s="260"/>
      <c r="V814" s="260"/>
      <c r="W814" s="260"/>
      <c r="X814" s="260"/>
      <c r="Y814" s="372"/>
      <c r="Z814" s="372"/>
      <c r="AA814" s="372"/>
      <c r="AB814" s="372"/>
      <c r="AC814" s="372"/>
      <c r="AD814" s="372"/>
      <c r="AE814" s="372"/>
      <c r="AF814" s="367"/>
      <c r="AG814" s="367"/>
      <c r="AH814" s="367"/>
      <c r="AI814" s="367"/>
      <c r="AJ814" s="367"/>
      <c r="AK814" s="367"/>
      <c r="AL814" s="367"/>
      <c r="AM814" s="261">
        <f>SUM(Y814:AL814)</f>
        <v>0</v>
      </c>
    </row>
    <row r="815" spans="1:39" hidden="1" outlineLevel="1">
      <c r="A815" s="469"/>
      <c r="B815" s="259" t="s">
        <v>341</v>
      </c>
      <c r="C815" s="256" t="s">
        <v>163</v>
      </c>
      <c r="D815" s="260"/>
      <c r="E815" s="260"/>
      <c r="F815" s="260"/>
      <c r="G815" s="260"/>
      <c r="H815" s="260"/>
      <c r="I815" s="260"/>
      <c r="J815" s="260"/>
      <c r="K815" s="260"/>
      <c r="L815" s="260"/>
      <c r="M815" s="260"/>
      <c r="N815" s="256"/>
      <c r="O815" s="260"/>
      <c r="P815" s="260"/>
      <c r="Q815" s="260"/>
      <c r="R815" s="260"/>
      <c r="S815" s="260"/>
      <c r="T815" s="260"/>
      <c r="U815" s="260"/>
      <c r="V815" s="260"/>
      <c r="W815" s="260"/>
      <c r="X815" s="260"/>
      <c r="Y815" s="368">
        <f>Y814</f>
        <v>0</v>
      </c>
      <c r="Z815" s="368">
        <f t="shared" ref="Z815" si="2486">Z814</f>
        <v>0</v>
      </c>
      <c r="AA815" s="368">
        <f t="shared" ref="AA815" si="2487">AA814</f>
        <v>0</v>
      </c>
      <c r="AB815" s="368">
        <f t="shared" ref="AB815" si="2488">AB814</f>
        <v>0</v>
      </c>
      <c r="AC815" s="368">
        <f t="shared" ref="AC815" si="2489">AC814</f>
        <v>0</v>
      </c>
      <c r="AD815" s="368">
        <f t="shared" ref="AD815" si="2490">AD814</f>
        <v>0</v>
      </c>
      <c r="AE815" s="368">
        <f t="shared" ref="AE815" si="2491">AE814</f>
        <v>0</v>
      </c>
      <c r="AF815" s="368">
        <f t="shared" ref="AF815" si="2492">AF814</f>
        <v>0</v>
      </c>
      <c r="AG815" s="368">
        <f t="shared" ref="AG815" si="2493">AG814</f>
        <v>0</v>
      </c>
      <c r="AH815" s="368">
        <f t="shared" ref="AH815" si="2494">AH814</f>
        <v>0</v>
      </c>
      <c r="AI815" s="368">
        <f t="shared" ref="AI815" si="2495">AI814</f>
        <v>0</v>
      </c>
      <c r="AJ815" s="368">
        <f t="shared" ref="AJ815" si="2496">AJ814</f>
        <v>0</v>
      </c>
      <c r="AK815" s="368">
        <f t="shared" ref="AK815" si="2497">AK814</f>
        <v>0</v>
      </c>
      <c r="AL815" s="368">
        <f t="shared" ref="AL815" si="2498">AL814</f>
        <v>0</v>
      </c>
      <c r="AM815" s="271"/>
    </row>
    <row r="816" spans="1:39" hidden="1" outlineLevel="1">
      <c r="A816" s="469"/>
      <c r="B816" s="259"/>
      <c r="C816" s="256"/>
      <c r="D816" s="256"/>
      <c r="E816" s="256"/>
      <c r="F816" s="256"/>
      <c r="G816" s="256"/>
      <c r="H816" s="256"/>
      <c r="I816" s="256"/>
      <c r="J816" s="256"/>
      <c r="K816" s="256"/>
      <c r="L816" s="256"/>
      <c r="M816" s="256"/>
      <c r="N816" s="256"/>
      <c r="O816" s="256"/>
      <c r="P816" s="256"/>
      <c r="Q816" s="256"/>
      <c r="R816" s="256"/>
      <c r="S816" s="256"/>
      <c r="T816" s="256"/>
      <c r="U816" s="256"/>
      <c r="V816" s="256"/>
      <c r="W816" s="256"/>
      <c r="X816" s="256"/>
      <c r="Y816" s="379"/>
      <c r="Z816" s="382"/>
      <c r="AA816" s="382"/>
      <c r="AB816" s="382"/>
      <c r="AC816" s="382"/>
      <c r="AD816" s="382"/>
      <c r="AE816" s="382"/>
      <c r="AF816" s="382"/>
      <c r="AG816" s="382"/>
      <c r="AH816" s="382"/>
      <c r="AI816" s="382"/>
      <c r="AJ816" s="382"/>
      <c r="AK816" s="382"/>
      <c r="AL816" s="382"/>
      <c r="AM816" s="271"/>
    </row>
    <row r="817" spans="1:39" ht="30" hidden="1" outlineLevel="1">
      <c r="A817" s="469">
        <v>23</v>
      </c>
      <c r="B817" s="385" t="s">
        <v>115</v>
      </c>
      <c r="C817" s="256" t="s">
        <v>25</v>
      </c>
      <c r="D817" s="260"/>
      <c r="E817" s="260"/>
      <c r="F817" s="260"/>
      <c r="G817" s="260"/>
      <c r="H817" s="260"/>
      <c r="I817" s="260"/>
      <c r="J817" s="260"/>
      <c r="K817" s="260"/>
      <c r="L817" s="260"/>
      <c r="M817" s="260"/>
      <c r="N817" s="256"/>
      <c r="O817" s="260"/>
      <c r="P817" s="260"/>
      <c r="Q817" s="260"/>
      <c r="R817" s="260"/>
      <c r="S817" s="260"/>
      <c r="T817" s="260"/>
      <c r="U817" s="260"/>
      <c r="V817" s="260"/>
      <c r="W817" s="260"/>
      <c r="X817" s="260"/>
      <c r="Y817" s="372"/>
      <c r="Z817" s="372"/>
      <c r="AA817" s="372"/>
      <c r="AB817" s="372"/>
      <c r="AC817" s="372"/>
      <c r="AD817" s="372"/>
      <c r="AE817" s="372"/>
      <c r="AF817" s="367"/>
      <c r="AG817" s="367"/>
      <c r="AH817" s="367"/>
      <c r="AI817" s="367"/>
      <c r="AJ817" s="367"/>
      <c r="AK817" s="367"/>
      <c r="AL817" s="367"/>
      <c r="AM817" s="261">
        <f>SUM(Y817:AL817)</f>
        <v>0</v>
      </c>
    </row>
    <row r="818" spans="1:39" hidden="1" outlineLevel="1">
      <c r="A818" s="469"/>
      <c r="B818" s="259" t="s">
        <v>341</v>
      </c>
      <c r="C818" s="256" t="s">
        <v>163</v>
      </c>
      <c r="D818" s="260"/>
      <c r="E818" s="260"/>
      <c r="F818" s="260"/>
      <c r="G818" s="260"/>
      <c r="H818" s="260"/>
      <c r="I818" s="260"/>
      <c r="J818" s="260"/>
      <c r="K818" s="260"/>
      <c r="L818" s="260"/>
      <c r="M818" s="260"/>
      <c r="N818" s="256"/>
      <c r="O818" s="260"/>
      <c r="P818" s="260"/>
      <c r="Q818" s="260"/>
      <c r="R818" s="260"/>
      <c r="S818" s="260"/>
      <c r="T818" s="260"/>
      <c r="U818" s="260"/>
      <c r="V818" s="260"/>
      <c r="W818" s="260"/>
      <c r="X818" s="260"/>
      <c r="Y818" s="368">
        <f>Y817</f>
        <v>0</v>
      </c>
      <c r="Z818" s="368">
        <f t="shared" ref="Z818" si="2499">Z817</f>
        <v>0</v>
      </c>
      <c r="AA818" s="368">
        <f t="shared" ref="AA818" si="2500">AA817</f>
        <v>0</v>
      </c>
      <c r="AB818" s="368">
        <f t="shared" ref="AB818" si="2501">AB817</f>
        <v>0</v>
      </c>
      <c r="AC818" s="368">
        <f t="shared" ref="AC818" si="2502">AC817</f>
        <v>0</v>
      </c>
      <c r="AD818" s="368">
        <f t="shared" ref="AD818" si="2503">AD817</f>
        <v>0</v>
      </c>
      <c r="AE818" s="368">
        <f t="shared" ref="AE818" si="2504">AE817</f>
        <v>0</v>
      </c>
      <c r="AF818" s="368">
        <f t="shared" ref="AF818" si="2505">AF817</f>
        <v>0</v>
      </c>
      <c r="AG818" s="368">
        <f t="shared" ref="AG818" si="2506">AG817</f>
        <v>0</v>
      </c>
      <c r="AH818" s="368">
        <f t="shared" ref="AH818" si="2507">AH817</f>
        <v>0</v>
      </c>
      <c r="AI818" s="368">
        <f t="shared" ref="AI818" si="2508">AI817</f>
        <v>0</v>
      </c>
      <c r="AJ818" s="368">
        <f t="shared" ref="AJ818" si="2509">AJ817</f>
        <v>0</v>
      </c>
      <c r="AK818" s="368">
        <f t="shared" ref="AK818" si="2510">AK817</f>
        <v>0</v>
      </c>
      <c r="AL818" s="368">
        <f t="shared" ref="AL818" si="2511">AL817</f>
        <v>0</v>
      </c>
      <c r="AM818" s="271"/>
    </row>
    <row r="819" spans="1:39" hidden="1" outlineLevel="1">
      <c r="A819" s="469"/>
      <c r="B819" s="387"/>
      <c r="C819" s="256"/>
      <c r="D819" s="256"/>
      <c r="E819" s="256"/>
      <c r="F819" s="256"/>
      <c r="G819" s="256"/>
      <c r="H819" s="256"/>
      <c r="I819" s="256"/>
      <c r="J819" s="256"/>
      <c r="K819" s="256"/>
      <c r="L819" s="256"/>
      <c r="M819" s="256"/>
      <c r="N819" s="256"/>
      <c r="O819" s="256"/>
      <c r="P819" s="256"/>
      <c r="Q819" s="256"/>
      <c r="R819" s="256"/>
      <c r="S819" s="256"/>
      <c r="T819" s="256"/>
      <c r="U819" s="256"/>
      <c r="V819" s="256"/>
      <c r="W819" s="256"/>
      <c r="X819" s="256"/>
      <c r="Y819" s="379"/>
      <c r="Z819" s="382"/>
      <c r="AA819" s="382"/>
      <c r="AB819" s="382"/>
      <c r="AC819" s="382"/>
      <c r="AD819" s="382"/>
      <c r="AE819" s="382"/>
      <c r="AF819" s="382"/>
      <c r="AG819" s="382"/>
      <c r="AH819" s="382"/>
      <c r="AI819" s="382"/>
      <c r="AJ819" s="382"/>
      <c r="AK819" s="382"/>
      <c r="AL819" s="382"/>
      <c r="AM819" s="271"/>
    </row>
    <row r="820" spans="1:39" ht="30" hidden="1" outlineLevel="1">
      <c r="A820" s="469">
        <v>24</v>
      </c>
      <c r="B820" s="385" t="s">
        <v>116</v>
      </c>
      <c r="C820" s="256" t="s">
        <v>25</v>
      </c>
      <c r="D820" s="260"/>
      <c r="E820" s="260"/>
      <c r="F820" s="260"/>
      <c r="G820" s="260"/>
      <c r="H820" s="260"/>
      <c r="I820" s="260"/>
      <c r="J820" s="260"/>
      <c r="K820" s="260"/>
      <c r="L820" s="260"/>
      <c r="M820" s="260"/>
      <c r="N820" s="256"/>
      <c r="O820" s="260"/>
      <c r="P820" s="260"/>
      <c r="Q820" s="260"/>
      <c r="R820" s="260"/>
      <c r="S820" s="260"/>
      <c r="T820" s="260"/>
      <c r="U820" s="260"/>
      <c r="V820" s="260"/>
      <c r="W820" s="260"/>
      <c r="X820" s="260"/>
      <c r="Y820" s="372"/>
      <c r="Z820" s="372"/>
      <c r="AA820" s="372"/>
      <c r="AB820" s="372"/>
      <c r="AC820" s="372"/>
      <c r="AD820" s="372"/>
      <c r="AE820" s="372"/>
      <c r="AF820" s="367"/>
      <c r="AG820" s="367"/>
      <c r="AH820" s="367"/>
      <c r="AI820" s="367"/>
      <c r="AJ820" s="367"/>
      <c r="AK820" s="367"/>
      <c r="AL820" s="367"/>
      <c r="AM820" s="261">
        <f>SUM(Y820:AL820)</f>
        <v>0</v>
      </c>
    </row>
    <row r="821" spans="1:39" hidden="1" outlineLevel="1">
      <c r="A821" s="469"/>
      <c r="B821" s="259" t="s">
        <v>341</v>
      </c>
      <c r="C821" s="256" t="s">
        <v>163</v>
      </c>
      <c r="D821" s="260"/>
      <c r="E821" s="260"/>
      <c r="F821" s="260"/>
      <c r="G821" s="260"/>
      <c r="H821" s="260"/>
      <c r="I821" s="260"/>
      <c r="J821" s="260"/>
      <c r="K821" s="260"/>
      <c r="L821" s="260"/>
      <c r="M821" s="260"/>
      <c r="N821" s="256"/>
      <c r="O821" s="260"/>
      <c r="P821" s="260"/>
      <c r="Q821" s="260"/>
      <c r="R821" s="260"/>
      <c r="S821" s="260"/>
      <c r="T821" s="260"/>
      <c r="U821" s="260"/>
      <c r="V821" s="260"/>
      <c r="W821" s="260"/>
      <c r="X821" s="260"/>
      <c r="Y821" s="368">
        <f>Y820</f>
        <v>0</v>
      </c>
      <c r="Z821" s="368">
        <f t="shared" ref="Z821" si="2512">Z820</f>
        <v>0</v>
      </c>
      <c r="AA821" s="368">
        <f t="shared" ref="AA821" si="2513">AA820</f>
        <v>0</v>
      </c>
      <c r="AB821" s="368">
        <f t="shared" ref="AB821" si="2514">AB820</f>
        <v>0</v>
      </c>
      <c r="AC821" s="368">
        <f t="shared" ref="AC821" si="2515">AC820</f>
        <v>0</v>
      </c>
      <c r="AD821" s="368">
        <f t="shared" ref="AD821" si="2516">AD820</f>
        <v>0</v>
      </c>
      <c r="AE821" s="368">
        <f t="shared" ref="AE821" si="2517">AE820</f>
        <v>0</v>
      </c>
      <c r="AF821" s="368">
        <f t="shared" ref="AF821" si="2518">AF820</f>
        <v>0</v>
      </c>
      <c r="AG821" s="368">
        <f t="shared" ref="AG821" si="2519">AG820</f>
        <v>0</v>
      </c>
      <c r="AH821" s="368">
        <f t="shared" ref="AH821" si="2520">AH820</f>
        <v>0</v>
      </c>
      <c r="AI821" s="368">
        <f t="shared" ref="AI821" si="2521">AI820</f>
        <v>0</v>
      </c>
      <c r="AJ821" s="368">
        <f t="shared" ref="AJ821" si="2522">AJ820</f>
        <v>0</v>
      </c>
      <c r="AK821" s="368">
        <f t="shared" ref="AK821" si="2523">AK820</f>
        <v>0</v>
      </c>
      <c r="AL821" s="368">
        <f t="shared" ref="AL821" si="2524">AL820</f>
        <v>0</v>
      </c>
      <c r="AM821" s="271"/>
    </row>
    <row r="822" spans="1:39" hidden="1" outlineLevel="1">
      <c r="A822" s="469"/>
      <c r="B822" s="259"/>
      <c r="C822" s="256"/>
      <c r="D822" s="256"/>
      <c r="E822" s="256"/>
      <c r="F822" s="256"/>
      <c r="G822" s="256"/>
      <c r="H822" s="256"/>
      <c r="I822" s="256"/>
      <c r="J822" s="256"/>
      <c r="K822" s="256"/>
      <c r="L822" s="256"/>
      <c r="M822" s="256"/>
      <c r="N822" s="256"/>
      <c r="O822" s="256"/>
      <c r="P822" s="256"/>
      <c r="Q822" s="256"/>
      <c r="R822" s="256"/>
      <c r="S822" s="256"/>
      <c r="T822" s="256"/>
      <c r="U822" s="256"/>
      <c r="V822" s="256"/>
      <c r="W822" s="256"/>
      <c r="X822" s="256"/>
      <c r="Y822" s="369"/>
      <c r="Z822" s="382"/>
      <c r="AA822" s="382"/>
      <c r="AB822" s="382"/>
      <c r="AC822" s="382"/>
      <c r="AD822" s="382"/>
      <c r="AE822" s="382"/>
      <c r="AF822" s="382"/>
      <c r="AG822" s="382"/>
      <c r="AH822" s="382"/>
      <c r="AI822" s="382"/>
      <c r="AJ822" s="382"/>
      <c r="AK822" s="382"/>
      <c r="AL822" s="382"/>
      <c r="AM822" s="271"/>
    </row>
    <row r="823" spans="1:39" ht="15.75" hidden="1" outlineLevel="1">
      <c r="A823" s="469"/>
      <c r="B823" s="253" t="s">
        <v>498</v>
      </c>
      <c r="C823" s="256"/>
      <c r="D823" s="256"/>
      <c r="E823" s="256"/>
      <c r="F823" s="256"/>
      <c r="G823" s="256"/>
      <c r="H823" s="256"/>
      <c r="I823" s="256"/>
      <c r="J823" s="256"/>
      <c r="K823" s="256"/>
      <c r="L823" s="256"/>
      <c r="M823" s="256"/>
      <c r="N823" s="256"/>
      <c r="O823" s="256"/>
      <c r="P823" s="256"/>
      <c r="Q823" s="256"/>
      <c r="R823" s="256"/>
      <c r="S823" s="256"/>
      <c r="T823" s="256"/>
      <c r="U823" s="256"/>
      <c r="V823" s="256"/>
      <c r="W823" s="256"/>
      <c r="X823" s="256"/>
      <c r="Y823" s="369"/>
      <c r="Z823" s="382"/>
      <c r="AA823" s="382"/>
      <c r="AB823" s="382"/>
      <c r="AC823" s="382"/>
      <c r="AD823" s="382"/>
      <c r="AE823" s="382"/>
      <c r="AF823" s="382"/>
      <c r="AG823" s="382"/>
      <c r="AH823" s="382"/>
      <c r="AI823" s="382"/>
      <c r="AJ823" s="382"/>
      <c r="AK823" s="382"/>
      <c r="AL823" s="382"/>
      <c r="AM823" s="271"/>
    </row>
    <row r="824" spans="1:39" hidden="1" outlineLevel="1">
      <c r="A824" s="469">
        <v>25</v>
      </c>
      <c r="B824" s="385" t="s">
        <v>117</v>
      </c>
      <c r="C824" s="256" t="s">
        <v>25</v>
      </c>
      <c r="D824" s="260"/>
      <c r="E824" s="260"/>
      <c r="F824" s="260"/>
      <c r="G824" s="260"/>
      <c r="H824" s="260"/>
      <c r="I824" s="260"/>
      <c r="J824" s="260"/>
      <c r="K824" s="260"/>
      <c r="L824" s="260"/>
      <c r="M824" s="260"/>
      <c r="N824" s="260">
        <v>12</v>
      </c>
      <c r="O824" s="260"/>
      <c r="P824" s="260"/>
      <c r="Q824" s="260"/>
      <c r="R824" s="260"/>
      <c r="S824" s="260"/>
      <c r="T824" s="260"/>
      <c r="U824" s="260"/>
      <c r="V824" s="260"/>
      <c r="W824" s="260"/>
      <c r="X824" s="260"/>
      <c r="Y824" s="383"/>
      <c r="Z824" s="372"/>
      <c r="AA824" s="372"/>
      <c r="AB824" s="372"/>
      <c r="AC824" s="372"/>
      <c r="AD824" s="372"/>
      <c r="AE824" s="372"/>
      <c r="AF824" s="372"/>
      <c r="AG824" s="372"/>
      <c r="AH824" s="372"/>
      <c r="AI824" s="372"/>
      <c r="AJ824" s="372"/>
      <c r="AK824" s="372"/>
      <c r="AL824" s="372"/>
      <c r="AM824" s="261">
        <f>SUM(Y824:AL824)</f>
        <v>0</v>
      </c>
    </row>
    <row r="825" spans="1:39" hidden="1" outlineLevel="1">
      <c r="A825" s="469"/>
      <c r="B825" s="259" t="s">
        <v>341</v>
      </c>
      <c r="C825" s="256" t="s">
        <v>163</v>
      </c>
      <c r="D825" s="260"/>
      <c r="E825" s="260"/>
      <c r="F825" s="260"/>
      <c r="G825" s="260"/>
      <c r="H825" s="260"/>
      <c r="I825" s="260"/>
      <c r="J825" s="260"/>
      <c r="K825" s="260"/>
      <c r="L825" s="260"/>
      <c r="M825" s="260"/>
      <c r="N825" s="260">
        <f>N824</f>
        <v>12</v>
      </c>
      <c r="O825" s="260"/>
      <c r="P825" s="260"/>
      <c r="Q825" s="260"/>
      <c r="R825" s="260"/>
      <c r="S825" s="260"/>
      <c r="T825" s="260"/>
      <c r="U825" s="260"/>
      <c r="V825" s="260"/>
      <c r="W825" s="260"/>
      <c r="X825" s="260"/>
      <c r="Y825" s="368">
        <f>Y824</f>
        <v>0</v>
      </c>
      <c r="Z825" s="368">
        <f t="shared" ref="Z825" si="2525">Z824</f>
        <v>0</v>
      </c>
      <c r="AA825" s="368">
        <f t="shared" ref="AA825" si="2526">AA824</f>
        <v>0</v>
      </c>
      <c r="AB825" s="368">
        <f t="shared" ref="AB825" si="2527">AB824</f>
        <v>0</v>
      </c>
      <c r="AC825" s="368">
        <f t="shared" ref="AC825" si="2528">AC824</f>
        <v>0</v>
      </c>
      <c r="AD825" s="368">
        <f t="shared" ref="AD825" si="2529">AD824</f>
        <v>0</v>
      </c>
      <c r="AE825" s="368">
        <f t="shared" ref="AE825" si="2530">AE824</f>
        <v>0</v>
      </c>
      <c r="AF825" s="368">
        <f t="shared" ref="AF825" si="2531">AF824</f>
        <v>0</v>
      </c>
      <c r="AG825" s="368">
        <f t="shared" ref="AG825" si="2532">AG824</f>
        <v>0</v>
      </c>
      <c r="AH825" s="368">
        <f t="shared" ref="AH825" si="2533">AH824</f>
        <v>0</v>
      </c>
      <c r="AI825" s="368">
        <f t="shared" ref="AI825" si="2534">AI824</f>
        <v>0</v>
      </c>
      <c r="AJ825" s="368">
        <f t="shared" ref="AJ825" si="2535">AJ824</f>
        <v>0</v>
      </c>
      <c r="AK825" s="368">
        <f t="shared" ref="AK825" si="2536">AK824</f>
        <v>0</v>
      </c>
      <c r="AL825" s="368">
        <f t="shared" ref="AL825" si="2537">AL824</f>
        <v>0</v>
      </c>
      <c r="AM825" s="271"/>
    </row>
    <row r="826" spans="1:39" hidden="1" outlineLevel="1">
      <c r="A826" s="469"/>
      <c r="B826" s="259"/>
      <c r="C826" s="256"/>
      <c r="D826" s="256"/>
      <c r="E826" s="256"/>
      <c r="F826" s="256"/>
      <c r="G826" s="256"/>
      <c r="H826" s="256"/>
      <c r="I826" s="256"/>
      <c r="J826" s="256"/>
      <c r="K826" s="256"/>
      <c r="L826" s="256"/>
      <c r="M826" s="256"/>
      <c r="N826" s="256"/>
      <c r="O826" s="256"/>
      <c r="P826" s="256"/>
      <c r="Q826" s="256"/>
      <c r="R826" s="256"/>
      <c r="S826" s="256"/>
      <c r="T826" s="256"/>
      <c r="U826" s="256"/>
      <c r="V826" s="256"/>
      <c r="W826" s="256"/>
      <c r="X826" s="256"/>
      <c r="Y826" s="369"/>
      <c r="Z826" s="382"/>
      <c r="AA826" s="382"/>
      <c r="AB826" s="382"/>
      <c r="AC826" s="382"/>
      <c r="AD826" s="382"/>
      <c r="AE826" s="382"/>
      <c r="AF826" s="382"/>
      <c r="AG826" s="382"/>
      <c r="AH826" s="382"/>
      <c r="AI826" s="382"/>
      <c r="AJ826" s="382"/>
      <c r="AK826" s="382"/>
      <c r="AL826" s="382"/>
      <c r="AM826" s="271"/>
    </row>
    <row r="827" spans="1:39" hidden="1" outlineLevel="1">
      <c r="A827" s="469">
        <v>26</v>
      </c>
      <c r="B827" s="385" t="s">
        <v>118</v>
      </c>
      <c r="C827" s="256" t="s">
        <v>25</v>
      </c>
      <c r="D827" s="260"/>
      <c r="E827" s="260"/>
      <c r="F827" s="260"/>
      <c r="G827" s="260"/>
      <c r="H827" s="260"/>
      <c r="I827" s="260"/>
      <c r="J827" s="260"/>
      <c r="K827" s="260"/>
      <c r="L827" s="260"/>
      <c r="M827" s="260"/>
      <c r="N827" s="260">
        <v>12</v>
      </c>
      <c r="O827" s="260"/>
      <c r="P827" s="260"/>
      <c r="Q827" s="260"/>
      <c r="R827" s="260"/>
      <c r="S827" s="260"/>
      <c r="T827" s="260"/>
      <c r="U827" s="260"/>
      <c r="V827" s="260"/>
      <c r="W827" s="260"/>
      <c r="X827" s="260"/>
      <c r="Y827" s="383"/>
      <c r="Z827" s="372"/>
      <c r="AA827" s="372"/>
      <c r="AB827" s="372"/>
      <c r="AC827" s="372"/>
      <c r="AD827" s="372"/>
      <c r="AE827" s="372"/>
      <c r="AF827" s="372"/>
      <c r="AG827" s="372"/>
      <c r="AH827" s="372"/>
      <c r="AI827" s="372"/>
      <c r="AJ827" s="372"/>
      <c r="AK827" s="372"/>
      <c r="AL827" s="372"/>
      <c r="AM827" s="261">
        <f>SUM(Y827:AL827)</f>
        <v>0</v>
      </c>
    </row>
    <row r="828" spans="1:39" hidden="1" outlineLevel="1">
      <c r="A828" s="469"/>
      <c r="B828" s="259" t="s">
        <v>341</v>
      </c>
      <c r="C828" s="256" t="s">
        <v>163</v>
      </c>
      <c r="D828" s="260"/>
      <c r="E828" s="260"/>
      <c r="F828" s="260"/>
      <c r="G828" s="260"/>
      <c r="H828" s="260"/>
      <c r="I828" s="260"/>
      <c r="J828" s="260"/>
      <c r="K828" s="260"/>
      <c r="L828" s="260"/>
      <c r="M828" s="260"/>
      <c r="N828" s="260">
        <f>N827</f>
        <v>12</v>
      </c>
      <c r="O828" s="260"/>
      <c r="P828" s="260"/>
      <c r="Q828" s="260"/>
      <c r="R828" s="260"/>
      <c r="S828" s="260"/>
      <c r="T828" s="260"/>
      <c r="U828" s="260"/>
      <c r="V828" s="260"/>
      <c r="W828" s="260"/>
      <c r="X828" s="260"/>
      <c r="Y828" s="368">
        <f>Y827</f>
        <v>0</v>
      </c>
      <c r="Z828" s="368">
        <f t="shared" ref="Z828" si="2538">Z827</f>
        <v>0</v>
      </c>
      <c r="AA828" s="368">
        <f t="shared" ref="AA828" si="2539">AA827</f>
        <v>0</v>
      </c>
      <c r="AB828" s="368">
        <f t="shared" ref="AB828" si="2540">AB827</f>
        <v>0</v>
      </c>
      <c r="AC828" s="368">
        <f t="shared" ref="AC828" si="2541">AC827</f>
        <v>0</v>
      </c>
      <c r="AD828" s="368">
        <f t="shared" ref="AD828" si="2542">AD827</f>
        <v>0</v>
      </c>
      <c r="AE828" s="368">
        <f t="shared" ref="AE828" si="2543">AE827</f>
        <v>0</v>
      </c>
      <c r="AF828" s="368">
        <f t="shared" ref="AF828" si="2544">AF827</f>
        <v>0</v>
      </c>
      <c r="AG828" s="368">
        <f t="shared" ref="AG828" si="2545">AG827</f>
        <v>0</v>
      </c>
      <c r="AH828" s="368">
        <f t="shared" ref="AH828" si="2546">AH827</f>
        <v>0</v>
      </c>
      <c r="AI828" s="368">
        <f t="shared" ref="AI828" si="2547">AI827</f>
        <v>0</v>
      </c>
      <c r="AJ828" s="368">
        <f t="shared" ref="AJ828" si="2548">AJ827</f>
        <v>0</v>
      </c>
      <c r="AK828" s="368">
        <f t="shared" ref="AK828" si="2549">AK827</f>
        <v>0</v>
      </c>
      <c r="AL828" s="368">
        <f t="shared" ref="AL828" si="2550">AL827</f>
        <v>0</v>
      </c>
      <c r="AM828" s="271"/>
    </row>
    <row r="829" spans="1:39" hidden="1" outlineLevel="1">
      <c r="A829" s="469"/>
      <c r="B829" s="259"/>
      <c r="C829" s="256"/>
      <c r="D829" s="256"/>
      <c r="E829" s="256"/>
      <c r="F829" s="256"/>
      <c r="G829" s="256"/>
      <c r="H829" s="256"/>
      <c r="I829" s="256"/>
      <c r="J829" s="256"/>
      <c r="K829" s="256"/>
      <c r="L829" s="256"/>
      <c r="M829" s="256"/>
      <c r="N829" s="256"/>
      <c r="O829" s="256"/>
      <c r="P829" s="256"/>
      <c r="Q829" s="256"/>
      <c r="R829" s="256"/>
      <c r="S829" s="256"/>
      <c r="T829" s="256"/>
      <c r="U829" s="256"/>
      <c r="V829" s="256"/>
      <c r="W829" s="256"/>
      <c r="X829" s="256"/>
      <c r="Y829" s="369"/>
      <c r="Z829" s="382"/>
      <c r="AA829" s="382"/>
      <c r="AB829" s="382"/>
      <c r="AC829" s="382"/>
      <c r="AD829" s="382"/>
      <c r="AE829" s="382"/>
      <c r="AF829" s="382"/>
      <c r="AG829" s="382"/>
      <c r="AH829" s="382"/>
      <c r="AI829" s="382"/>
      <c r="AJ829" s="382"/>
      <c r="AK829" s="382"/>
      <c r="AL829" s="382"/>
      <c r="AM829" s="271"/>
    </row>
    <row r="830" spans="1:39" ht="30" hidden="1" outlineLevel="1">
      <c r="A830" s="469">
        <v>27</v>
      </c>
      <c r="B830" s="385" t="s">
        <v>119</v>
      </c>
      <c r="C830" s="256" t="s">
        <v>25</v>
      </c>
      <c r="D830" s="260"/>
      <c r="E830" s="260"/>
      <c r="F830" s="260"/>
      <c r="G830" s="260"/>
      <c r="H830" s="260"/>
      <c r="I830" s="260"/>
      <c r="J830" s="260"/>
      <c r="K830" s="260"/>
      <c r="L830" s="260"/>
      <c r="M830" s="260"/>
      <c r="N830" s="260">
        <v>12</v>
      </c>
      <c r="O830" s="260"/>
      <c r="P830" s="260"/>
      <c r="Q830" s="260"/>
      <c r="R830" s="260"/>
      <c r="S830" s="260"/>
      <c r="T830" s="260"/>
      <c r="U830" s="260"/>
      <c r="V830" s="260"/>
      <c r="W830" s="260"/>
      <c r="X830" s="260"/>
      <c r="Y830" s="383"/>
      <c r="Z830" s="372"/>
      <c r="AA830" s="372"/>
      <c r="AB830" s="372"/>
      <c r="AC830" s="372"/>
      <c r="AD830" s="372"/>
      <c r="AE830" s="372"/>
      <c r="AF830" s="372"/>
      <c r="AG830" s="372"/>
      <c r="AH830" s="372"/>
      <c r="AI830" s="372"/>
      <c r="AJ830" s="372"/>
      <c r="AK830" s="372"/>
      <c r="AL830" s="372"/>
      <c r="AM830" s="261">
        <f>SUM(Y830:AL830)</f>
        <v>0</v>
      </c>
    </row>
    <row r="831" spans="1:39" hidden="1" outlineLevel="1">
      <c r="A831" s="469"/>
      <c r="B831" s="259" t="s">
        <v>341</v>
      </c>
      <c r="C831" s="256" t="s">
        <v>163</v>
      </c>
      <c r="D831" s="260"/>
      <c r="E831" s="260"/>
      <c r="F831" s="260"/>
      <c r="G831" s="260"/>
      <c r="H831" s="260"/>
      <c r="I831" s="260"/>
      <c r="J831" s="260"/>
      <c r="K831" s="260"/>
      <c r="L831" s="260"/>
      <c r="M831" s="260"/>
      <c r="N831" s="260">
        <f>N830</f>
        <v>12</v>
      </c>
      <c r="O831" s="260"/>
      <c r="P831" s="260"/>
      <c r="Q831" s="260"/>
      <c r="R831" s="260"/>
      <c r="S831" s="260"/>
      <c r="T831" s="260"/>
      <c r="U831" s="260"/>
      <c r="V831" s="260"/>
      <c r="W831" s="260"/>
      <c r="X831" s="260"/>
      <c r="Y831" s="368">
        <f>Y830</f>
        <v>0</v>
      </c>
      <c r="Z831" s="368">
        <f t="shared" ref="Z831" si="2551">Z830</f>
        <v>0</v>
      </c>
      <c r="AA831" s="368">
        <f t="shared" ref="AA831" si="2552">AA830</f>
        <v>0</v>
      </c>
      <c r="AB831" s="368">
        <f t="shared" ref="AB831" si="2553">AB830</f>
        <v>0</v>
      </c>
      <c r="AC831" s="368">
        <f t="shared" ref="AC831" si="2554">AC830</f>
        <v>0</v>
      </c>
      <c r="AD831" s="368">
        <f t="shared" ref="AD831" si="2555">AD830</f>
        <v>0</v>
      </c>
      <c r="AE831" s="368">
        <f t="shared" ref="AE831" si="2556">AE830</f>
        <v>0</v>
      </c>
      <c r="AF831" s="368">
        <f t="shared" ref="AF831" si="2557">AF830</f>
        <v>0</v>
      </c>
      <c r="AG831" s="368">
        <f t="shared" ref="AG831" si="2558">AG830</f>
        <v>0</v>
      </c>
      <c r="AH831" s="368">
        <f t="shared" ref="AH831" si="2559">AH830</f>
        <v>0</v>
      </c>
      <c r="AI831" s="368">
        <f t="shared" ref="AI831" si="2560">AI830</f>
        <v>0</v>
      </c>
      <c r="AJ831" s="368">
        <f t="shared" ref="AJ831" si="2561">AJ830</f>
        <v>0</v>
      </c>
      <c r="AK831" s="368">
        <f t="shared" ref="AK831" si="2562">AK830</f>
        <v>0</v>
      </c>
      <c r="AL831" s="368">
        <f t="shared" ref="AL831" si="2563">AL830</f>
        <v>0</v>
      </c>
      <c r="AM831" s="271"/>
    </row>
    <row r="832" spans="1:39" hidden="1" outlineLevel="1">
      <c r="A832" s="469"/>
      <c r="B832" s="259"/>
      <c r="C832" s="256"/>
      <c r="D832" s="256"/>
      <c r="E832" s="256"/>
      <c r="F832" s="256"/>
      <c r="G832" s="256"/>
      <c r="H832" s="256"/>
      <c r="I832" s="256"/>
      <c r="J832" s="256"/>
      <c r="K832" s="256"/>
      <c r="L832" s="256"/>
      <c r="M832" s="256"/>
      <c r="N832" s="256"/>
      <c r="O832" s="256"/>
      <c r="P832" s="256"/>
      <c r="Q832" s="256"/>
      <c r="R832" s="256"/>
      <c r="S832" s="256"/>
      <c r="T832" s="256"/>
      <c r="U832" s="256"/>
      <c r="V832" s="256"/>
      <c r="W832" s="256"/>
      <c r="X832" s="256"/>
      <c r="Y832" s="369"/>
      <c r="Z832" s="382"/>
      <c r="AA832" s="382"/>
      <c r="AB832" s="382"/>
      <c r="AC832" s="382"/>
      <c r="AD832" s="382"/>
      <c r="AE832" s="382"/>
      <c r="AF832" s="382"/>
      <c r="AG832" s="382"/>
      <c r="AH832" s="382"/>
      <c r="AI832" s="382"/>
      <c r="AJ832" s="382"/>
      <c r="AK832" s="382"/>
      <c r="AL832" s="382"/>
      <c r="AM832" s="271"/>
    </row>
    <row r="833" spans="1:39" ht="30" hidden="1" outlineLevel="1">
      <c r="A833" s="469">
        <v>28</v>
      </c>
      <c r="B833" s="385" t="s">
        <v>120</v>
      </c>
      <c r="C833" s="256" t="s">
        <v>25</v>
      </c>
      <c r="D833" s="260"/>
      <c r="E833" s="260"/>
      <c r="F833" s="260"/>
      <c r="G833" s="260"/>
      <c r="H833" s="260"/>
      <c r="I833" s="260"/>
      <c r="J833" s="260"/>
      <c r="K833" s="260"/>
      <c r="L833" s="260"/>
      <c r="M833" s="260"/>
      <c r="N833" s="260">
        <v>12</v>
      </c>
      <c r="O833" s="260"/>
      <c r="P833" s="260"/>
      <c r="Q833" s="260"/>
      <c r="R833" s="260"/>
      <c r="S833" s="260"/>
      <c r="T833" s="260"/>
      <c r="U833" s="260"/>
      <c r="V833" s="260"/>
      <c r="W833" s="260"/>
      <c r="X833" s="260"/>
      <c r="Y833" s="383"/>
      <c r="Z833" s="372"/>
      <c r="AA833" s="372"/>
      <c r="AB833" s="372"/>
      <c r="AC833" s="372"/>
      <c r="AD833" s="372"/>
      <c r="AE833" s="372"/>
      <c r="AF833" s="372"/>
      <c r="AG833" s="372"/>
      <c r="AH833" s="372"/>
      <c r="AI833" s="372"/>
      <c r="AJ833" s="372"/>
      <c r="AK833" s="372"/>
      <c r="AL833" s="372"/>
      <c r="AM833" s="261">
        <f>SUM(Y833:AL833)</f>
        <v>0</v>
      </c>
    </row>
    <row r="834" spans="1:39" hidden="1" outlineLevel="1">
      <c r="A834" s="469"/>
      <c r="B834" s="259" t="s">
        <v>341</v>
      </c>
      <c r="C834" s="256" t="s">
        <v>163</v>
      </c>
      <c r="D834" s="260"/>
      <c r="E834" s="260"/>
      <c r="F834" s="260"/>
      <c r="G834" s="260"/>
      <c r="H834" s="260"/>
      <c r="I834" s="260"/>
      <c r="J834" s="260"/>
      <c r="K834" s="260"/>
      <c r="L834" s="260"/>
      <c r="M834" s="260"/>
      <c r="N834" s="260">
        <f>N833</f>
        <v>12</v>
      </c>
      <c r="O834" s="260"/>
      <c r="P834" s="260"/>
      <c r="Q834" s="260"/>
      <c r="R834" s="260"/>
      <c r="S834" s="260"/>
      <c r="T834" s="260"/>
      <c r="U834" s="260"/>
      <c r="V834" s="260"/>
      <c r="W834" s="260"/>
      <c r="X834" s="260"/>
      <c r="Y834" s="368">
        <f>Y833</f>
        <v>0</v>
      </c>
      <c r="Z834" s="368">
        <f t="shared" ref="Z834" si="2564">Z833</f>
        <v>0</v>
      </c>
      <c r="AA834" s="368">
        <f t="shared" ref="AA834" si="2565">AA833</f>
        <v>0</v>
      </c>
      <c r="AB834" s="368">
        <f t="shared" ref="AB834" si="2566">AB833</f>
        <v>0</v>
      </c>
      <c r="AC834" s="368">
        <f t="shared" ref="AC834" si="2567">AC833</f>
        <v>0</v>
      </c>
      <c r="AD834" s="368">
        <f t="shared" ref="AD834" si="2568">AD833</f>
        <v>0</v>
      </c>
      <c r="AE834" s="368">
        <f t="shared" ref="AE834" si="2569">AE833</f>
        <v>0</v>
      </c>
      <c r="AF834" s="368">
        <f t="shared" ref="AF834" si="2570">AF833</f>
        <v>0</v>
      </c>
      <c r="AG834" s="368">
        <f t="shared" ref="AG834" si="2571">AG833</f>
        <v>0</v>
      </c>
      <c r="AH834" s="368">
        <f t="shared" ref="AH834" si="2572">AH833</f>
        <v>0</v>
      </c>
      <c r="AI834" s="368">
        <f t="shared" ref="AI834" si="2573">AI833</f>
        <v>0</v>
      </c>
      <c r="AJ834" s="368">
        <f t="shared" ref="AJ834" si="2574">AJ833</f>
        <v>0</v>
      </c>
      <c r="AK834" s="368">
        <f t="shared" ref="AK834" si="2575">AK833</f>
        <v>0</v>
      </c>
      <c r="AL834" s="368">
        <f t="shared" ref="AL834" si="2576">AL833</f>
        <v>0</v>
      </c>
      <c r="AM834" s="271"/>
    </row>
    <row r="835" spans="1:39" hidden="1" outlineLevel="1">
      <c r="A835" s="469"/>
      <c r="B835" s="259"/>
      <c r="C835" s="256"/>
      <c r="D835" s="256"/>
      <c r="E835" s="256"/>
      <c r="F835" s="256"/>
      <c r="G835" s="256"/>
      <c r="H835" s="256"/>
      <c r="I835" s="256"/>
      <c r="J835" s="256"/>
      <c r="K835" s="256"/>
      <c r="L835" s="256"/>
      <c r="M835" s="256"/>
      <c r="N835" s="256"/>
      <c r="O835" s="256"/>
      <c r="P835" s="256"/>
      <c r="Q835" s="256"/>
      <c r="R835" s="256"/>
      <c r="S835" s="256"/>
      <c r="T835" s="256"/>
      <c r="U835" s="256"/>
      <c r="V835" s="256"/>
      <c r="W835" s="256"/>
      <c r="X835" s="256"/>
      <c r="Y835" s="369"/>
      <c r="Z835" s="382"/>
      <c r="AA835" s="382"/>
      <c r="AB835" s="382"/>
      <c r="AC835" s="382"/>
      <c r="AD835" s="382"/>
      <c r="AE835" s="382"/>
      <c r="AF835" s="382"/>
      <c r="AG835" s="382"/>
      <c r="AH835" s="382"/>
      <c r="AI835" s="382"/>
      <c r="AJ835" s="382"/>
      <c r="AK835" s="382"/>
      <c r="AL835" s="382"/>
      <c r="AM835" s="271"/>
    </row>
    <row r="836" spans="1:39" ht="30" hidden="1" outlineLevel="1">
      <c r="A836" s="469">
        <v>29</v>
      </c>
      <c r="B836" s="385" t="s">
        <v>121</v>
      </c>
      <c r="C836" s="256" t="s">
        <v>25</v>
      </c>
      <c r="D836" s="260"/>
      <c r="E836" s="260"/>
      <c r="F836" s="260"/>
      <c r="G836" s="260"/>
      <c r="H836" s="260"/>
      <c r="I836" s="260"/>
      <c r="J836" s="260"/>
      <c r="K836" s="260"/>
      <c r="L836" s="260"/>
      <c r="M836" s="260"/>
      <c r="N836" s="260">
        <v>3</v>
      </c>
      <c r="O836" s="260"/>
      <c r="P836" s="260"/>
      <c r="Q836" s="260"/>
      <c r="R836" s="260"/>
      <c r="S836" s="260"/>
      <c r="T836" s="260"/>
      <c r="U836" s="260"/>
      <c r="V836" s="260"/>
      <c r="W836" s="260"/>
      <c r="X836" s="260"/>
      <c r="Y836" s="383"/>
      <c r="Z836" s="372"/>
      <c r="AA836" s="372"/>
      <c r="AB836" s="372"/>
      <c r="AC836" s="372"/>
      <c r="AD836" s="372"/>
      <c r="AE836" s="372"/>
      <c r="AF836" s="372"/>
      <c r="AG836" s="372"/>
      <c r="AH836" s="372"/>
      <c r="AI836" s="372"/>
      <c r="AJ836" s="372"/>
      <c r="AK836" s="372"/>
      <c r="AL836" s="372"/>
      <c r="AM836" s="261">
        <f>SUM(Y836:AL836)</f>
        <v>0</v>
      </c>
    </row>
    <row r="837" spans="1:39" hidden="1" outlineLevel="1">
      <c r="A837" s="469"/>
      <c r="B837" s="259" t="s">
        <v>341</v>
      </c>
      <c r="C837" s="256" t="s">
        <v>163</v>
      </c>
      <c r="D837" s="260"/>
      <c r="E837" s="260"/>
      <c r="F837" s="260"/>
      <c r="G837" s="260"/>
      <c r="H837" s="260"/>
      <c r="I837" s="260"/>
      <c r="J837" s="260"/>
      <c r="K837" s="260"/>
      <c r="L837" s="260"/>
      <c r="M837" s="260"/>
      <c r="N837" s="260">
        <f>N836</f>
        <v>3</v>
      </c>
      <c r="O837" s="260"/>
      <c r="P837" s="260"/>
      <c r="Q837" s="260"/>
      <c r="R837" s="260"/>
      <c r="S837" s="260"/>
      <c r="T837" s="260"/>
      <c r="U837" s="260"/>
      <c r="V837" s="260"/>
      <c r="W837" s="260"/>
      <c r="X837" s="260"/>
      <c r="Y837" s="368">
        <f>Y836</f>
        <v>0</v>
      </c>
      <c r="Z837" s="368">
        <f t="shared" ref="Z837" si="2577">Z836</f>
        <v>0</v>
      </c>
      <c r="AA837" s="368">
        <f t="shared" ref="AA837" si="2578">AA836</f>
        <v>0</v>
      </c>
      <c r="AB837" s="368">
        <f t="shared" ref="AB837" si="2579">AB836</f>
        <v>0</v>
      </c>
      <c r="AC837" s="368">
        <f t="shared" ref="AC837" si="2580">AC836</f>
        <v>0</v>
      </c>
      <c r="AD837" s="368">
        <f t="shared" ref="AD837" si="2581">AD836</f>
        <v>0</v>
      </c>
      <c r="AE837" s="368">
        <f t="shared" ref="AE837" si="2582">AE836</f>
        <v>0</v>
      </c>
      <c r="AF837" s="368">
        <f t="shared" ref="AF837" si="2583">AF836</f>
        <v>0</v>
      </c>
      <c r="AG837" s="368">
        <f t="shared" ref="AG837" si="2584">AG836</f>
        <v>0</v>
      </c>
      <c r="AH837" s="368">
        <f t="shared" ref="AH837" si="2585">AH836</f>
        <v>0</v>
      </c>
      <c r="AI837" s="368">
        <f t="shared" ref="AI837" si="2586">AI836</f>
        <v>0</v>
      </c>
      <c r="AJ837" s="368">
        <f t="shared" ref="AJ837" si="2587">AJ836</f>
        <v>0</v>
      </c>
      <c r="AK837" s="368">
        <f t="shared" ref="AK837" si="2588">AK836</f>
        <v>0</v>
      </c>
      <c r="AL837" s="368">
        <f t="shared" ref="AL837" si="2589">AL836</f>
        <v>0</v>
      </c>
      <c r="AM837" s="271"/>
    </row>
    <row r="838" spans="1:39" hidden="1" outlineLevel="1">
      <c r="A838" s="469"/>
      <c r="B838" s="259"/>
      <c r="C838" s="256"/>
      <c r="D838" s="256"/>
      <c r="E838" s="256"/>
      <c r="F838" s="256"/>
      <c r="G838" s="256"/>
      <c r="H838" s="256"/>
      <c r="I838" s="256"/>
      <c r="J838" s="256"/>
      <c r="K838" s="256"/>
      <c r="L838" s="256"/>
      <c r="M838" s="256"/>
      <c r="N838" s="256"/>
      <c r="O838" s="256"/>
      <c r="P838" s="256"/>
      <c r="Q838" s="256"/>
      <c r="R838" s="256"/>
      <c r="S838" s="256"/>
      <c r="T838" s="256"/>
      <c r="U838" s="256"/>
      <c r="V838" s="256"/>
      <c r="W838" s="256"/>
      <c r="X838" s="256"/>
      <c r="Y838" s="369"/>
      <c r="Z838" s="382"/>
      <c r="AA838" s="382"/>
      <c r="AB838" s="382"/>
      <c r="AC838" s="382"/>
      <c r="AD838" s="382"/>
      <c r="AE838" s="382"/>
      <c r="AF838" s="382"/>
      <c r="AG838" s="382"/>
      <c r="AH838" s="382"/>
      <c r="AI838" s="382"/>
      <c r="AJ838" s="382"/>
      <c r="AK838" s="382"/>
      <c r="AL838" s="382"/>
      <c r="AM838" s="271"/>
    </row>
    <row r="839" spans="1:39" ht="30" hidden="1" outlineLevel="1">
      <c r="A839" s="469">
        <v>30</v>
      </c>
      <c r="B839" s="385" t="s">
        <v>122</v>
      </c>
      <c r="C839" s="256" t="s">
        <v>25</v>
      </c>
      <c r="D839" s="260"/>
      <c r="E839" s="260"/>
      <c r="F839" s="260"/>
      <c r="G839" s="260"/>
      <c r="H839" s="260"/>
      <c r="I839" s="260"/>
      <c r="J839" s="260"/>
      <c r="K839" s="260"/>
      <c r="L839" s="260"/>
      <c r="M839" s="260"/>
      <c r="N839" s="260">
        <v>12</v>
      </c>
      <c r="O839" s="260"/>
      <c r="P839" s="260"/>
      <c r="Q839" s="260"/>
      <c r="R839" s="260"/>
      <c r="S839" s="260"/>
      <c r="T839" s="260"/>
      <c r="U839" s="260"/>
      <c r="V839" s="260"/>
      <c r="W839" s="260"/>
      <c r="X839" s="260"/>
      <c r="Y839" s="383"/>
      <c r="Z839" s="372"/>
      <c r="AA839" s="372"/>
      <c r="AB839" s="372"/>
      <c r="AC839" s="372"/>
      <c r="AD839" s="372"/>
      <c r="AE839" s="372"/>
      <c r="AF839" s="372"/>
      <c r="AG839" s="372"/>
      <c r="AH839" s="372"/>
      <c r="AI839" s="372"/>
      <c r="AJ839" s="372"/>
      <c r="AK839" s="372"/>
      <c r="AL839" s="372"/>
      <c r="AM839" s="261">
        <f>SUM(Y839:AL839)</f>
        <v>0</v>
      </c>
    </row>
    <row r="840" spans="1:39" hidden="1" outlineLevel="1">
      <c r="A840" s="469"/>
      <c r="B840" s="259" t="s">
        <v>341</v>
      </c>
      <c r="C840" s="256" t="s">
        <v>163</v>
      </c>
      <c r="D840" s="260"/>
      <c r="E840" s="260"/>
      <c r="F840" s="260"/>
      <c r="G840" s="260"/>
      <c r="H840" s="260"/>
      <c r="I840" s="260"/>
      <c r="J840" s="260"/>
      <c r="K840" s="260"/>
      <c r="L840" s="260"/>
      <c r="M840" s="260"/>
      <c r="N840" s="260">
        <f>N839</f>
        <v>12</v>
      </c>
      <c r="O840" s="260"/>
      <c r="P840" s="260"/>
      <c r="Q840" s="260"/>
      <c r="R840" s="260"/>
      <c r="S840" s="260"/>
      <c r="T840" s="260"/>
      <c r="U840" s="260"/>
      <c r="V840" s="260"/>
      <c r="W840" s="260"/>
      <c r="X840" s="260"/>
      <c r="Y840" s="368">
        <f>Y839</f>
        <v>0</v>
      </c>
      <c r="Z840" s="368">
        <f t="shared" ref="Z840" si="2590">Z839</f>
        <v>0</v>
      </c>
      <c r="AA840" s="368">
        <f t="shared" ref="AA840" si="2591">AA839</f>
        <v>0</v>
      </c>
      <c r="AB840" s="368">
        <f t="shared" ref="AB840" si="2592">AB839</f>
        <v>0</v>
      </c>
      <c r="AC840" s="368">
        <f t="shared" ref="AC840" si="2593">AC839</f>
        <v>0</v>
      </c>
      <c r="AD840" s="368">
        <f t="shared" ref="AD840" si="2594">AD839</f>
        <v>0</v>
      </c>
      <c r="AE840" s="368">
        <f t="shared" ref="AE840" si="2595">AE839</f>
        <v>0</v>
      </c>
      <c r="AF840" s="368">
        <f t="shared" ref="AF840" si="2596">AF839</f>
        <v>0</v>
      </c>
      <c r="AG840" s="368">
        <f t="shared" ref="AG840" si="2597">AG839</f>
        <v>0</v>
      </c>
      <c r="AH840" s="368">
        <f t="shared" ref="AH840" si="2598">AH839</f>
        <v>0</v>
      </c>
      <c r="AI840" s="368">
        <f t="shared" ref="AI840" si="2599">AI839</f>
        <v>0</v>
      </c>
      <c r="AJ840" s="368">
        <f t="shared" ref="AJ840" si="2600">AJ839</f>
        <v>0</v>
      </c>
      <c r="AK840" s="368">
        <f t="shared" ref="AK840" si="2601">AK839</f>
        <v>0</v>
      </c>
      <c r="AL840" s="368">
        <f t="shared" ref="AL840" si="2602">AL839</f>
        <v>0</v>
      </c>
      <c r="AM840" s="271"/>
    </row>
    <row r="841" spans="1:39" hidden="1" outlineLevel="1">
      <c r="A841" s="469"/>
      <c r="B841" s="259"/>
      <c r="C841" s="256"/>
      <c r="D841" s="256"/>
      <c r="E841" s="256"/>
      <c r="F841" s="256"/>
      <c r="G841" s="256"/>
      <c r="H841" s="256"/>
      <c r="I841" s="256"/>
      <c r="J841" s="256"/>
      <c r="K841" s="256"/>
      <c r="L841" s="256"/>
      <c r="M841" s="256"/>
      <c r="N841" s="256"/>
      <c r="O841" s="256"/>
      <c r="P841" s="256"/>
      <c r="Q841" s="256"/>
      <c r="R841" s="256"/>
      <c r="S841" s="256"/>
      <c r="T841" s="256"/>
      <c r="U841" s="256"/>
      <c r="V841" s="256"/>
      <c r="W841" s="256"/>
      <c r="X841" s="256"/>
      <c r="Y841" s="369"/>
      <c r="Z841" s="382"/>
      <c r="AA841" s="382"/>
      <c r="AB841" s="382"/>
      <c r="AC841" s="382"/>
      <c r="AD841" s="382"/>
      <c r="AE841" s="382"/>
      <c r="AF841" s="382"/>
      <c r="AG841" s="382"/>
      <c r="AH841" s="382"/>
      <c r="AI841" s="382"/>
      <c r="AJ841" s="382"/>
      <c r="AK841" s="382"/>
      <c r="AL841" s="382"/>
      <c r="AM841" s="271"/>
    </row>
    <row r="842" spans="1:39" ht="30" hidden="1" outlineLevel="1">
      <c r="A842" s="469">
        <v>31</v>
      </c>
      <c r="B842" s="385" t="s">
        <v>123</v>
      </c>
      <c r="C842" s="256" t="s">
        <v>25</v>
      </c>
      <c r="D842" s="260"/>
      <c r="E842" s="260"/>
      <c r="F842" s="260"/>
      <c r="G842" s="260"/>
      <c r="H842" s="260"/>
      <c r="I842" s="260"/>
      <c r="J842" s="260"/>
      <c r="K842" s="260"/>
      <c r="L842" s="260"/>
      <c r="M842" s="260"/>
      <c r="N842" s="260">
        <v>12</v>
      </c>
      <c r="O842" s="260"/>
      <c r="P842" s="260"/>
      <c r="Q842" s="260"/>
      <c r="R842" s="260"/>
      <c r="S842" s="260"/>
      <c r="T842" s="260"/>
      <c r="U842" s="260"/>
      <c r="V842" s="260"/>
      <c r="W842" s="260"/>
      <c r="X842" s="260"/>
      <c r="Y842" s="383"/>
      <c r="Z842" s="372"/>
      <c r="AA842" s="372"/>
      <c r="AB842" s="372"/>
      <c r="AC842" s="372"/>
      <c r="AD842" s="372"/>
      <c r="AE842" s="372"/>
      <c r="AF842" s="372"/>
      <c r="AG842" s="372"/>
      <c r="AH842" s="372"/>
      <c r="AI842" s="372"/>
      <c r="AJ842" s="372"/>
      <c r="AK842" s="372"/>
      <c r="AL842" s="372"/>
      <c r="AM842" s="261">
        <f>SUM(Y842:AL842)</f>
        <v>0</v>
      </c>
    </row>
    <row r="843" spans="1:39" hidden="1" outlineLevel="1">
      <c r="A843" s="469"/>
      <c r="B843" s="259" t="s">
        <v>341</v>
      </c>
      <c r="C843" s="256" t="s">
        <v>163</v>
      </c>
      <c r="D843" s="260"/>
      <c r="E843" s="260"/>
      <c r="F843" s="260"/>
      <c r="G843" s="260"/>
      <c r="H843" s="260"/>
      <c r="I843" s="260"/>
      <c r="J843" s="260"/>
      <c r="K843" s="260"/>
      <c r="L843" s="260"/>
      <c r="M843" s="260"/>
      <c r="N843" s="260">
        <f>N842</f>
        <v>12</v>
      </c>
      <c r="O843" s="260"/>
      <c r="P843" s="260"/>
      <c r="Q843" s="260"/>
      <c r="R843" s="260"/>
      <c r="S843" s="260"/>
      <c r="T843" s="260"/>
      <c r="U843" s="260"/>
      <c r="V843" s="260"/>
      <c r="W843" s="260"/>
      <c r="X843" s="260"/>
      <c r="Y843" s="368">
        <f>Y842</f>
        <v>0</v>
      </c>
      <c r="Z843" s="368">
        <f t="shared" ref="Z843" si="2603">Z842</f>
        <v>0</v>
      </c>
      <c r="AA843" s="368">
        <f t="shared" ref="AA843" si="2604">AA842</f>
        <v>0</v>
      </c>
      <c r="AB843" s="368">
        <f t="shared" ref="AB843" si="2605">AB842</f>
        <v>0</v>
      </c>
      <c r="AC843" s="368">
        <f t="shared" ref="AC843" si="2606">AC842</f>
        <v>0</v>
      </c>
      <c r="AD843" s="368">
        <f t="shared" ref="AD843" si="2607">AD842</f>
        <v>0</v>
      </c>
      <c r="AE843" s="368">
        <f t="shared" ref="AE843" si="2608">AE842</f>
        <v>0</v>
      </c>
      <c r="AF843" s="368">
        <f t="shared" ref="AF843" si="2609">AF842</f>
        <v>0</v>
      </c>
      <c r="AG843" s="368">
        <f t="shared" ref="AG843" si="2610">AG842</f>
        <v>0</v>
      </c>
      <c r="AH843" s="368">
        <f t="shared" ref="AH843" si="2611">AH842</f>
        <v>0</v>
      </c>
      <c r="AI843" s="368">
        <f t="shared" ref="AI843" si="2612">AI842</f>
        <v>0</v>
      </c>
      <c r="AJ843" s="368">
        <f t="shared" ref="AJ843" si="2613">AJ842</f>
        <v>0</v>
      </c>
      <c r="AK843" s="368">
        <f t="shared" ref="AK843" si="2614">AK842</f>
        <v>0</v>
      </c>
      <c r="AL843" s="368">
        <f t="shared" ref="AL843" si="2615">AL842</f>
        <v>0</v>
      </c>
      <c r="AM843" s="271"/>
    </row>
    <row r="844" spans="1:39" hidden="1" outlineLevel="1">
      <c r="A844" s="469"/>
      <c r="B844" s="385"/>
      <c r="C844" s="256"/>
      <c r="D844" s="256"/>
      <c r="E844" s="256"/>
      <c r="F844" s="256"/>
      <c r="G844" s="256"/>
      <c r="H844" s="256"/>
      <c r="I844" s="256"/>
      <c r="J844" s="256"/>
      <c r="K844" s="256"/>
      <c r="L844" s="256"/>
      <c r="M844" s="256"/>
      <c r="N844" s="256"/>
      <c r="O844" s="256"/>
      <c r="P844" s="256"/>
      <c r="Q844" s="256"/>
      <c r="R844" s="256"/>
      <c r="S844" s="256"/>
      <c r="T844" s="256"/>
      <c r="U844" s="256"/>
      <c r="V844" s="256"/>
      <c r="W844" s="256"/>
      <c r="X844" s="256"/>
      <c r="Y844" s="369"/>
      <c r="Z844" s="382"/>
      <c r="AA844" s="382"/>
      <c r="AB844" s="382"/>
      <c r="AC844" s="382"/>
      <c r="AD844" s="382"/>
      <c r="AE844" s="382"/>
      <c r="AF844" s="382"/>
      <c r="AG844" s="382"/>
      <c r="AH844" s="382"/>
      <c r="AI844" s="382"/>
      <c r="AJ844" s="382"/>
      <c r="AK844" s="382"/>
      <c r="AL844" s="382"/>
      <c r="AM844" s="271"/>
    </row>
    <row r="845" spans="1:39" ht="30" hidden="1" outlineLevel="1">
      <c r="A845" s="469">
        <v>32</v>
      </c>
      <c r="B845" s="385" t="s">
        <v>124</v>
      </c>
      <c r="C845" s="256" t="s">
        <v>25</v>
      </c>
      <c r="D845" s="260"/>
      <c r="E845" s="260"/>
      <c r="F845" s="260"/>
      <c r="G845" s="260"/>
      <c r="H845" s="260"/>
      <c r="I845" s="260"/>
      <c r="J845" s="260"/>
      <c r="K845" s="260"/>
      <c r="L845" s="260"/>
      <c r="M845" s="260"/>
      <c r="N845" s="260">
        <v>12</v>
      </c>
      <c r="O845" s="260"/>
      <c r="P845" s="260"/>
      <c r="Q845" s="260"/>
      <c r="R845" s="260"/>
      <c r="S845" s="260"/>
      <c r="T845" s="260"/>
      <c r="U845" s="260"/>
      <c r="V845" s="260"/>
      <c r="W845" s="260"/>
      <c r="X845" s="260"/>
      <c r="Y845" s="383"/>
      <c r="Z845" s="372"/>
      <c r="AA845" s="372"/>
      <c r="AB845" s="372"/>
      <c r="AC845" s="372"/>
      <c r="AD845" s="372"/>
      <c r="AE845" s="372"/>
      <c r="AF845" s="372"/>
      <c r="AG845" s="372"/>
      <c r="AH845" s="372"/>
      <c r="AI845" s="372"/>
      <c r="AJ845" s="372"/>
      <c r="AK845" s="372"/>
      <c r="AL845" s="372"/>
      <c r="AM845" s="261">
        <f>SUM(Y845:AL845)</f>
        <v>0</v>
      </c>
    </row>
    <row r="846" spans="1:39" hidden="1" outlineLevel="1">
      <c r="A846" s="469"/>
      <c r="B846" s="259" t="s">
        <v>341</v>
      </c>
      <c r="C846" s="256" t="s">
        <v>163</v>
      </c>
      <c r="D846" s="260"/>
      <c r="E846" s="260"/>
      <c r="F846" s="260"/>
      <c r="G846" s="260"/>
      <c r="H846" s="260"/>
      <c r="I846" s="260"/>
      <c r="J846" s="260"/>
      <c r="K846" s="260"/>
      <c r="L846" s="260"/>
      <c r="M846" s="260"/>
      <c r="N846" s="260">
        <f>N845</f>
        <v>12</v>
      </c>
      <c r="O846" s="260"/>
      <c r="P846" s="260"/>
      <c r="Q846" s="260"/>
      <c r="R846" s="260"/>
      <c r="S846" s="260"/>
      <c r="T846" s="260"/>
      <c r="U846" s="260"/>
      <c r="V846" s="260"/>
      <c r="W846" s="260"/>
      <c r="X846" s="260"/>
      <c r="Y846" s="368">
        <f>Y845</f>
        <v>0</v>
      </c>
      <c r="Z846" s="368">
        <f t="shared" ref="Z846" si="2616">Z845</f>
        <v>0</v>
      </c>
      <c r="AA846" s="368">
        <f t="shared" ref="AA846" si="2617">AA845</f>
        <v>0</v>
      </c>
      <c r="AB846" s="368">
        <f t="shared" ref="AB846" si="2618">AB845</f>
        <v>0</v>
      </c>
      <c r="AC846" s="368">
        <f t="shared" ref="AC846" si="2619">AC845</f>
        <v>0</v>
      </c>
      <c r="AD846" s="368">
        <f t="shared" ref="AD846" si="2620">AD845</f>
        <v>0</v>
      </c>
      <c r="AE846" s="368">
        <f t="shared" ref="AE846" si="2621">AE845</f>
        <v>0</v>
      </c>
      <c r="AF846" s="368">
        <f t="shared" ref="AF846" si="2622">AF845</f>
        <v>0</v>
      </c>
      <c r="AG846" s="368">
        <f t="shared" ref="AG846" si="2623">AG845</f>
        <v>0</v>
      </c>
      <c r="AH846" s="368">
        <f t="shared" ref="AH846" si="2624">AH845</f>
        <v>0</v>
      </c>
      <c r="AI846" s="368">
        <f t="shared" ref="AI846" si="2625">AI845</f>
        <v>0</v>
      </c>
      <c r="AJ846" s="368">
        <f t="shared" ref="AJ846" si="2626">AJ845</f>
        <v>0</v>
      </c>
      <c r="AK846" s="368">
        <f t="shared" ref="AK846" si="2627">AK845</f>
        <v>0</v>
      </c>
      <c r="AL846" s="368">
        <f>AL845</f>
        <v>0</v>
      </c>
      <c r="AM846" s="271"/>
    </row>
    <row r="847" spans="1:39" hidden="1" outlineLevel="1">
      <c r="A847" s="469"/>
      <c r="B847" s="385"/>
      <c r="C847" s="256"/>
      <c r="D847" s="256"/>
      <c r="E847" s="256"/>
      <c r="F847" s="256"/>
      <c r="G847" s="256"/>
      <c r="H847" s="256"/>
      <c r="I847" s="256"/>
      <c r="J847" s="256"/>
      <c r="K847" s="256"/>
      <c r="L847" s="256"/>
      <c r="M847" s="256"/>
      <c r="N847" s="256"/>
      <c r="O847" s="256"/>
      <c r="P847" s="256"/>
      <c r="Q847" s="256"/>
      <c r="R847" s="256"/>
      <c r="S847" s="256"/>
      <c r="T847" s="256"/>
      <c r="U847" s="256"/>
      <c r="V847" s="256"/>
      <c r="W847" s="256"/>
      <c r="X847" s="256"/>
      <c r="Y847" s="369"/>
      <c r="Z847" s="382"/>
      <c r="AA847" s="382"/>
      <c r="AB847" s="382"/>
      <c r="AC847" s="382"/>
      <c r="AD847" s="382"/>
      <c r="AE847" s="382"/>
      <c r="AF847" s="382"/>
      <c r="AG847" s="382"/>
      <c r="AH847" s="382"/>
      <c r="AI847" s="382"/>
      <c r="AJ847" s="382"/>
      <c r="AK847" s="382"/>
      <c r="AL847" s="382"/>
      <c r="AM847" s="271"/>
    </row>
    <row r="848" spans="1:39" ht="15.75" hidden="1" outlineLevel="1">
      <c r="A848" s="469"/>
      <c r="B848" s="253" t="s">
        <v>499</v>
      </c>
      <c r="C848" s="256"/>
      <c r="D848" s="256"/>
      <c r="E848" s="256"/>
      <c r="F848" s="256"/>
      <c r="G848" s="256"/>
      <c r="H848" s="256"/>
      <c r="I848" s="256"/>
      <c r="J848" s="256"/>
      <c r="K848" s="256"/>
      <c r="L848" s="256"/>
      <c r="M848" s="256"/>
      <c r="N848" s="256"/>
      <c r="O848" s="256"/>
      <c r="P848" s="256"/>
      <c r="Q848" s="256"/>
      <c r="R848" s="256"/>
      <c r="S848" s="256"/>
      <c r="T848" s="256"/>
      <c r="U848" s="256"/>
      <c r="V848" s="256"/>
      <c r="W848" s="256"/>
      <c r="X848" s="256"/>
      <c r="Y848" s="369"/>
      <c r="Z848" s="382"/>
      <c r="AA848" s="382"/>
      <c r="AB848" s="382"/>
      <c r="AC848" s="382"/>
      <c r="AD848" s="382"/>
      <c r="AE848" s="382"/>
      <c r="AF848" s="382"/>
      <c r="AG848" s="382"/>
      <c r="AH848" s="382"/>
      <c r="AI848" s="382"/>
      <c r="AJ848" s="382"/>
      <c r="AK848" s="382"/>
      <c r="AL848" s="382"/>
      <c r="AM848" s="271"/>
    </row>
    <row r="849" spans="1:39" hidden="1" outlineLevel="1">
      <c r="A849" s="469">
        <v>33</v>
      </c>
      <c r="B849" s="385" t="s">
        <v>125</v>
      </c>
      <c r="C849" s="256" t="s">
        <v>25</v>
      </c>
      <c r="D849" s="260"/>
      <c r="E849" s="260"/>
      <c r="F849" s="260"/>
      <c r="G849" s="260"/>
      <c r="H849" s="260"/>
      <c r="I849" s="260"/>
      <c r="J849" s="260"/>
      <c r="K849" s="260"/>
      <c r="L849" s="260"/>
      <c r="M849" s="260"/>
      <c r="N849" s="260">
        <v>0</v>
      </c>
      <c r="O849" s="260"/>
      <c r="P849" s="260"/>
      <c r="Q849" s="260"/>
      <c r="R849" s="260"/>
      <c r="S849" s="260"/>
      <c r="T849" s="260"/>
      <c r="U849" s="260"/>
      <c r="V849" s="260"/>
      <c r="W849" s="260"/>
      <c r="X849" s="260"/>
      <c r="Y849" s="383"/>
      <c r="Z849" s="372"/>
      <c r="AA849" s="372"/>
      <c r="AB849" s="372"/>
      <c r="AC849" s="372"/>
      <c r="AD849" s="372"/>
      <c r="AE849" s="372"/>
      <c r="AF849" s="372"/>
      <c r="AG849" s="372"/>
      <c r="AH849" s="372"/>
      <c r="AI849" s="372"/>
      <c r="AJ849" s="372"/>
      <c r="AK849" s="372"/>
      <c r="AL849" s="372"/>
      <c r="AM849" s="261">
        <f>SUM(Y849:AL849)</f>
        <v>0</v>
      </c>
    </row>
    <row r="850" spans="1:39" hidden="1" outlineLevel="1">
      <c r="A850" s="469"/>
      <c r="B850" s="259" t="s">
        <v>341</v>
      </c>
      <c r="C850" s="256" t="s">
        <v>163</v>
      </c>
      <c r="D850" s="260"/>
      <c r="E850" s="260"/>
      <c r="F850" s="260"/>
      <c r="G850" s="260"/>
      <c r="H850" s="260"/>
      <c r="I850" s="260"/>
      <c r="J850" s="260"/>
      <c r="K850" s="260"/>
      <c r="L850" s="260"/>
      <c r="M850" s="260"/>
      <c r="N850" s="260">
        <f>N849</f>
        <v>0</v>
      </c>
      <c r="O850" s="260"/>
      <c r="P850" s="260"/>
      <c r="Q850" s="260"/>
      <c r="R850" s="260"/>
      <c r="S850" s="260"/>
      <c r="T850" s="260"/>
      <c r="U850" s="260"/>
      <c r="V850" s="260"/>
      <c r="W850" s="260"/>
      <c r="X850" s="260"/>
      <c r="Y850" s="368">
        <f>Y849</f>
        <v>0</v>
      </c>
      <c r="Z850" s="368">
        <f t="shared" ref="Z850" si="2628">Z849</f>
        <v>0</v>
      </c>
      <c r="AA850" s="368">
        <f t="shared" ref="AA850" si="2629">AA849</f>
        <v>0</v>
      </c>
      <c r="AB850" s="368">
        <f t="shared" ref="AB850" si="2630">AB849</f>
        <v>0</v>
      </c>
      <c r="AC850" s="368">
        <f t="shared" ref="AC850" si="2631">AC849</f>
        <v>0</v>
      </c>
      <c r="AD850" s="368">
        <f t="shared" ref="AD850" si="2632">AD849</f>
        <v>0</v>
      </c>
      <c r="AE850" s="368">
        <f t="shared" ref="AE850" si="2633">AE849</f>
        <v>0</v>
      </c>
      <c r="AF850" s="368">
        <f t="shared" ref="AF850" si="2634">AF849</f>
        <v>0</v>
      </c>
      <c r="AG850" s="368">
        <f t="shared" ref="AG850" si="2635">AG849</f>
        <v>0</v>
      </c>
      <c r="AH850" s="368">
        <f t="shared" ref="AH850" si="2636">AH849</f>
        <v>0</v>
      </c>
      <c r="AI850" s="368">
        <f t="shared" ref="AI850" si="2637">AI849</f>
        <v>0</v>
      </c>
      <c r="AJ850" s="368">
        <f t="shared" ref="AJ850" si="2638">AJ849</f>
        <v>0</v>
      </c>
      <c r="AK850" s="368">
        <f t="shared" ref="AK850" si="2639">AK849</f>
        <v>0</v>
      </c>
      <c r="AL850" s="368">
        <f t="shared" ref="AL850" si="2640">AL849</f>
        <v>0</v>
      </c>
      <c r="AM850" s="271"/>
    </row>
    <row r="851" spans="1:39" hidden="1" outlineLevel="1">
      <c r="A851" s="469"/>
      <c r="B851" s="385"/>
      <c r="C851" s="256"/>
      <c r="D851" s="256"/>
      <c r="E851" s="256"/>
      <c r="F851" s="256"/>
      <c r="G851" s="256"/>
      <c r="H851" s="256"/>
      <c r="I851" s="256"/>
      <c r="J851" s="256"/>
      <c r="K851" s="256"/>
      <c r="L851" s="256"/>
      <c r="M851" s="256"/>
      <c r="N851" s="256"/>
      <c r="O851" s="256"/>
      <c r="P851" s="256"/>
      <c r="Q851" s="256"/>
      <c r="R851" s="256"/>
      <c r="S851" s="256"/>
      <c r="T851" s="256"/>
      <c r="U851" s="256"/>
      <c r="V851" s="256"/>
      <c r="W851" s="256"/>
      <c r="X851" s="256"/>
      <c r="Y851" s="369"/>
      <c r="Z851" s="382"/>
      <c r="AA851" s="382"/>
      <c r="AB851" s="382"/>
      <c r="AC851" s="382"/>
      <c r="AD851" s="382"/>
      <c r="AE851" s="382"/>
      <c r="AF851" s="382"/>
      <c r="AG851" s="382"/>
      <c r="AH851" s="382"/>
      <c r="AI851" s="382"/>
      <c r="AJ851" s="382"/>
      <c r="AK851" s="382"/>
      <c r="AL851" s="382"/>
      <c r="AM851" s="271"/>
    </row>
    <row r="852" spans="1:39" hidden="1" outlineLevel="1">
      <c r="A852" s="469">
        <v>34</v>
      </c>
      <c r="B852" s="385" t="s">
        <v>126</v>
      </c>
      <c r="C852" s="256" t="s">
        <v>25</v>
      </c>
      <c r="D852" s="260"/>
      <c r="E852" s="260"/>
      <c r="F852" s="260"/>
      <c r="G852" s="260"/>
      <c r="H852" s="260"/>
      <c r="I852" s="260"/>
      <c r="J852" s="260"/>
      <c r="K852" s="260"/>
      <c r="L852" s="260"/>
      <c r="M852" s="260"/>
      <c r="N852" s="260">
        <v>0</v>
      </c>
      <c r="O852" s="260"/>
      <c r="P852" s="260"/>
      <c r="Q852" s="260"/>
      <c r="R852" s="260"/>
      <c r="S852" s="260"/>
      <c r="T852" s="260"/>
      <c r="U852" s="260"/>
      <c r="V852" s="260"/>
      <c r="W852" s="260"/>
      <c r="X852" s="260"/>
      <c r="Y852" s="383"/>
      <c r="Z852" s="372"/>
      <c r="AA852" s="372"/>
      <c r="AB852" s="372"/>
      <c r="AC852" s="372"/>
      <c r="AD852" s="372"/>
      <c r="AE852" s="372"/>
      <c r="AF852" s="372"/>
      <c r="AG852" s="372"/>
      <c r="AH852" s="372"/>
      <c r="AI852" s="372"/>
      <c r="AJ852" s="372"/>
      <c r="AK852" s="372"/>
      <c r="AL852" s="372"/>
      <c r="AM852" s="261">
        <f>SUM(Y852:AL852)</f>
        <v>0</v>
      </c>
    </row>
    <row r="853" spans="1:39" hidden="1" outlineLevel="1">
      <c r="A853" s="469"/>
      <c r="B853" s="259" t="s">
        <v>341</v>
      </c>
      <c r="C853" s="256" t="s">
        <v>163</v>
      </c>
      <c r="D853" s="260"/>
      <c r="E853" s="260"/>
      <c r="F853" s="260"/>
      <c r="G853" s="260"/>
      <c r="H853" s="260"/>
      <c r="I853" s="260"/>
      <c r="J853" s="260"/>
      <c r="K853" s="260"/>
      <c r="L853" s="260"/>
      <c r="M853" s="260"/>
      <c r="N853" s="260">
        <f>N852</f>
        <v>0</v>
      </c>
      <c r="O853" s="260"/>
      <c r="P853" s="260"/>
      <c r="Q853" s="260"/>
      <c r="R853" s="260"/>
      <c r="S853" s="260"/>
      <c r="T853" s="260"/>
      <c r="U853" s="260"/>
      <c r="V853" s="260"/>
      <c r="W853" s="260"/>
      <c r="X853" s="260"/>
      <c r="Y853" s="368">
        <f>Y852</f>
        <v>0</v>
      </c>
      <c r="Z853" s="368">
        <f t="shared" ref="Z853" si="2641">Z852</f>
        <v>0</v>
      </c>
      <c r="AA853" s="368">
        <f t="shared" ref="AA853" si="2642">AA852</f>
        <v>0</v>
      </c>
      <c r="AB853" s="368">
        <f t="shared" ref="AB853" si="2643">AB852</f>
        <v>0</v>
      </c>
      <c r="AC853" s="368">
        <f t="shared" ref="AC853" si="2644">AC852</f>
        <v>0</v>
      </c>
      <c r="AD853" s="368">
        <f t="shared" ref="AD853" si="2645">AD852</f>
        <v>0</v>
      </c>
      <c r="AE853" s="368">
        <f t="shared" ref="AE853" si="2646">AE852</f>
        <v>0</v>
      </c>
      <c r="AF853" s="368">
        <f t="shared" ref="AF853" si="2647">AF852</f>
        <v>0</v>
      </c>
      <c r="AG853" s="368">
        <f t="shared" ref="AG853" si="2648">AG852</f>
        <v>0</v>
      </c>
      <c r="AH853" s="368">
        <f t="shared" ref="AH853" si="2649">AH852</f>
        <v>0</v>
      </c>
      <c r="AI853" s="368">
        <f t="shared" ref="AI853" si="2650">AI852</f>
        <v>0</v>
      </c>
      <c r="AJ853" s="368">
        <f t="shared" ref="AJ853" si="2651">AJ852</f>
        <v>0</v>
      </c>
      <c r="AK853" s="368">
        <f t="shared" ref="AK853" si="2652">AK852</f>
        <v>0</v>
      </c>
      <c r="AL853" s="368">
        <f t="shared" ref="AL853" si="2653">AL852</f>
        <v>0</v>
      </c>
      <c r="AM853" s="271"/>
    </row>
    <row r="854" spans="1:39" hidden="1" outlineLevel="1">
      <c r="A854" s="469"/>
      <c r="B854" s="385"/>
      <c r="C854" s="256"/>
      <c r="D854" s="256"/>
      <c r="E854" s="256"/>
      <c r="F854" s="256"/>
      <c r="G854" s="256"/>
      <c r="H854" s="256"/>
      <c r="I854" s="256"/>
      <c r="J854" s="256"/>
      <c r="K854" s="256"/>
      <c r="L854" s="256"/>
      <c r="M854" s="256"/>
      <c r="N854" s="256"/>
      <c r="O854" s="256"/>
      <c r="P854" s="256"/>
      <c r="Q854" s="256"/>
      <c r="R854" s="256"/>
      <c r="S854" s="256"/>
      <c r="T854" s="256"/>
      <c r="U854" s="256"/>
      <c r="V854" s="256"/>
      <c r="W854" s="256"/>
      <c r="X854" s="256"/>
      <c r="Y854" s="369"/>
      <c r="Z854" s="382"/>
      <c r="AA854" s="382"/>
      <c r="AB854" s="382"/>
      <c r="AC854" s="382"/>
      <c r="AD854" s="382"/>
      <c r="AE854" s="382"/>
      <c r="AF854" s="382"/>
      <c r="AG854" s="382"/>
      <c r="AH854" s="382"/>
      <c r="AI854" s="382"/>
      <c r="AJ854" s="382"/>
      <c r="AK854" s="382"/>
      <c r="AL854" s="382"/>
      <c r="AM854" s="271"/>
    </row>
    <row r="855" spans="1:39" hidden="1" outlineLevel="1">
      <c r="A855" s="469">
        <v>35</v>
      </c>
      <c r="B855" s="385" t="s">
        <v>127</v>
      </c>
      <c r="C855" s="256" t="s">
        <v>25</v>
      </c>
      <c r="D855" s="260"/>
      <c r="E855" s="260"/>
      <c r="F855" s="260"/>
      <c r="G855" s="260"/>
      <c r="H855" s="260"/>
      <c r="I855" s="260"/>
      <c r="J855" s="260"/>
      <c r="K855" s="260"/>
      <c r="L855" s="260"/>
      <c r="M855" s="260"/>
      <c r="N855" s="260">
        <v>0</v>
      </c>
      <c r="O855" s="260"/>
      <c r="P855" s="260"/>
      <c r="Q855" s="260"/>
      <c r="R855" s="260"/>
      <c r="S855" s="260"/>
      <c r="T855" s="260"/>
      <c r="U855" s="260"/>
      <c r="V855" s="260"/>
      <c r="W855" s="260"/>
      <c r="X855" s="260"/>
      <c r="Y855" s="383"/>
      <c r="Z855" s="372"/>
      <c r="AA855" s="372"/>
      <c r="AB855" s="372"/>
      <c r="AC855" s="372"/>
      <c r="AD855" s="372"/>
      <c r="AE855" s="372"/>
      <c r="AF855" s="372"/>
      <c r="AG855" s="372"/>
      <c r="AH855" s="372"/>
      <c r="AI855" s="372"/>
      <c r="AJ855" s="372"/>
      <c r="AK855" s="372"/>
      <c r="AL855" s="372"/>
      <c r="AM855" s="261">
        <f>SUM(Y855:AL855)</f>
        <v>0</v>
      </c>
    </row>
    <row r="856" spans="1:39" hidden="1" outlineLevel="1">
      <c r="A856" s="469"/>
      <c r="B856" s="259" t="s">
        <v>341</v>
      </c>
      <c r="C856" s="256" t="s">
        <v>163</v>
      </c>
      <c r="D856" s="260"/>
      <c r="E856" s="260"/>
      <c r="F856" s="260"/>
      <c r="G856" s="260"/>
      <c r="H856" s="260"/>
      <c r="I856" s="260"/>
      <c r="J856" s="260"/>
      <c r="K856" s="260"/>
      <c r="L856" s="260"/>
      <c r="M856" s="260"/>
      <c r="N856" s="260">
        <f>N855</f>
        <v>0</v>
      </c>
      <c r="O856" s="260"/>
      <c r="P856" s="260"/>
      <c r="Q856" s="260"/>
      <c r="R856" s="260"/>
      <c r="S856" s="260"/>
      <c r="T856" s="260"/>
      <c r="U856" s="260"/>
      <c r="V856" s="260"/>
      <c r="W856" s="260"/>
      <c r="X856" s="260"/>
      <c r="Y856" s="368">
        <f>Y855</f>
        <v>0</v>
      </c>
      <c r="Z856" s="368">
        <f t="shared" ref="Z856" si="2654">Z855</f>
        <v>0</v>
      </c>
      <c r="AA856" s="368">
        <f t="shared" ref="AA856" si="2655">AA855</f>
        <v>0</v>
      </c>
      <c r="AB856" s="368">
        <f t="shared" ref="AB856" si="2656">AB855</f>
        <v>0</v>
      </c>
      <c r="AC856" s="368">
        <f t="shared" ref="AC856" si="2657">AC855</f>
        <v>0</v>
      </c>
      <c r="AD856" s="368">
        <f t="shared" ref="AD856" si="2658">AD855</f>
        <v>0</v>
      </c>
      <c r="AE856" s="368">
        <f t="shared" ref="AE856" si="2659">AE855</f>
        <v>0</v>
      </c>
      <c r="AF856" s="368">
        <f t="shared" ref="AF856" si="2660">AF855</f>
        <v>0</v>
      </c>
      <c r="AG856" s="368">
        <f t="shared" ref="AG856" si="2661">AG855</f>
        <v>0</v>
      </c>
      <c r="AH856" s="368">
        <f t="shared" ref="AH856" si="2662">AH855</f>
        <v>0</v>
      </c>
      <c r="AI856" s="368">
        <f t="shared" ref="AI856" si="2663">AI855</f>
        <v>0</v>
      </c>
      <c r="AJ856" s="368">
        <f t="shared" ref="AJ856" si="2664">AJ855</f>
        <v>0</v>
      </c>
      <c r="AK856" s="368">
        <f t="shared" ref="AK856" si="2665">AK855</f>
        <v>0</v>
      </c>
      <c r="AL856" s="368">
        <f t="shared" ref="AL856" si="2666">AL855</f>
        <v>0</v>
      </c>
      <c r="AM856" s="271"/>
    </row>
    <row r="857" spans="1:39" hidden="1" outlineLevel="1">
      <c r="A857" s="469"/>
      <c r="B857" s="388"/>
      <c r="C857" s="256"/>
      <c r="D857" s="256"/>
      <c r="E857" s="256"/>
      <c r="F857" s="256"/>
      <c r="G857" s="256"/>
      <c r="H857" s="256"/>
      <c r="I857" s="256"/>
      <c r="J857" s="256"/>
      <c r="K857" s="256"/>
      <c r="L857" s="256"/>
      <c r="M857" s="256"/>
      <c r="N857" s="256"/>
      <c r="O857" s="256"/>
      <c r="P857" s="256"/>
      <c r="Q857" s="256"/>
      <c r="R857" s="256"/>
      <c r="S857" s="256"/>
      <c r="T857" s="256"/>
      <c r="U857" s="256"/>
      <c r="V857" s="256"/>
      <c r="W857" s="256"/>
      <c r="X857" s="256"/>
      <c r="Y857" s="369"/>
      <c r="Z857" s="382"/>
      <c r="AA857" s="382"/>
      <c r="AB857" s="382"/>
      <c r="AC857" s="382"/>
      <c r="AD857" s="382"/>
      <c r="AE857" s="382"/>
      <c r="AF857" s="382"/>
      <c r="AG857" s="382"/>
      <c r="AH857" s="382"/>
      <c r="AI857" s="382"/>
      <c r="AJ857" s="382"/>
      <c r="AK857" s="382"/>
      <c r="AL857" s="382"/>
      <c r="AM857" s="271"/>
    </row>
    <row r="858" spans="1:39" ht="15.75" hidden="1" outlineLevel="1">
      <c r="A858" s="469"/>
      <c r="B858" s="253" t="s">
        <v>500</v>
      </c>
      <c r="C858" s="256"/>
      <c r="D858" s="256"/>
      <c r="E858" s="256"/>
      <c r="F858" s="256"/>
      <c r="G858" s="256"/>
      <c r="H858" s="256"/>
      <c r="I858" s="256"/>
      <c r="J858" s="256"/>
      <c r="K858" s="256"/>
      <c r="L858" s="256"/>
      <c r="M858" s="256"/>
      <c r="N858" s="256"/>
      <c r="O858" s="256"/>
      <c r="P858" s="256"/>
      <c r="Q858" s="256"/>
      <c r="R858" s="256"/>
      <c r="S858" s="256"/>
      <c r="T858" s="256"/>
      <c r="U858" s="256"/>
      <c r="V858" s="256"/>
      <c r="W858" s="256"/>
      <c r="X858" s="256"/>
      <c r="Y858" s="369"/>
      <c r="Z858" s="382"/>
      <c r="AA858" s="382"/>
      <c r="AB858" s="382"/>
      <c r="AC858" s="382"/>
      <c r="AD858" s="382"/>
      <c r="AE858" s="382"/>
      <c r="AF858" s="382"/>
      <c r="AG858" s="382"/>
      <c r="AH858" s="382"/>
      <c r="AI858" s="382"/>
      <c r="AJ858" s="382"/>
      <c r="AK858" s="382"/>
      <c r="AL858" s="382"/>
      <c r="AM858" s="271"/>
    </row>
    <row r="859" spans="1:39" ht="45" hidden="1" outlineLevel="1">
      <c r="A859" s="469">
        <v>36</v>
      </c>
      <c r="B859" s="385" t="s">
        <v>128</v>
      </c>
      <c r="C859" s="256" t="s">
        <v>25</v>
      </c>
      <c r="D859" s="260"/>
      <c r="E859" s="260"/>
      <c r="F859" s="260"/>
      <c r="G859" s="260"/>
      <c r="H859" s="260"/>
      <c r="I859" s="260"/>
      <c r="J859" s="260"/>
      <c r="K859" s="260"/>
      <c r="L859" s="260"/>
      <c r="M859" s="260"/>
      <c r="N859" s="260">
        <v>12</v>
      </c>
      <c r="O859" s="260"/>
      <c r="P859" s="260"/>
      <c r="Q859" s="260"/>
      <c r="R859" s="260"/>
      <c r="S859" s="260"/>
      <c r="T859" s="260"/>
      <c r="U859" s="260"/>
      <c r="V859" s="260"/>
      <c r="W859" s="260"/>
      <c r="X859" s="260"/>
      <c r="Y859" s="383"/>
      <c r="Z859" s="372"/>
      <c r="AA859" s="372"/>
      <c r="AB859" s="372"/>
      <c r="AC859" s="372"/>
      <c r="AD859" s="372"/>
      <c r="AE859" s="372"/>
      <c r="AF859" s="372"/>
      <c r="AG859" s="372"/>
      <c r="AH859" s="372"/>
      <c r="AI859" s="372"/>
      <c r="AJ859" s="372"/>
      <c r="AK859" s="372"/>
      <c r="AL859" s="372"/>
      <c r="AM859" s="261">
        <f>SUM(Y859:AL859)</f>
        <v>0</v>
      </c>
    </row>
    <row r="860" spans="1:39" hidden="1" outlineLevel="1">
      <c r="A860" s="469"/>
      <c r="B860" s="259" t="s">
        <v>341</v>
      </c>
      <c r="C860" s="256" t="s">
        <v>163</v>
      </c>
      <c r="D860" s="260"/>
      <c r="E860" s="260"/>
      <c r="F860" s="260"/>
      <c r="G860" s="260"/>
      <c r="H860" s="260"/>
      <c r="I860" s="260"/>
      <c r="J860" s="260"/>
      <c r="K860" s="260"/>
      <c r="L860" s="260"/>
      <c r="M860" s="260"/>
      <c r="N860" s="260">
        <f>N859</f>
        <v>12</v>
      </c>
      <c r="O860" s="260"/>
      <c r="P860" s="260"/>
      <c r="Q860" s="260"/>
      <c r="R860" s="260"/>
      <c r="S860" s="260"/>
      <c r="T860" s="260"/>
      <c r="U860" s="260"/>
      <c r="V860" s="260"/>
      <c r="W860" s="260"/>
      <c r="X860" s="260"/>
      <c r="Y860" s="368">
        <f>Y859</f>
        <v>0</v>
      </c>
      <c r="Z860" s="368">
        <f t="shared" ref="Z860" si="2667">Z859</f>
        <v>0</v>
      </c>
      <c r="AA860" s="368">
        <f t="shared" ref="AA860" si="2668">AA859</f>
        <v>0</v>
      </c>
      <c r="AB860" s="368">
        <f t="shared" ref="AB860" si="2669">AB859</f>
        <v>0</v>
      </c>
      <c r="AC860" s="368">
        <f t="shared" ref="AC860" si="2670">AC859</f>
        <v>0</v>
      </c>
      <c r="AD860" s="368">
        <f t="shared" ref="AD860" si="2671">AD859</f>
        <v>0</v>
      </c>
      <c r="AE860" s="368">
        <f t="shared" ref="AE860" si="2672">AE859</f>
        <v>0</v>
      </c>
      <c r="AF860" s="368">
        <f t="shared" ref="AF860" si="2673">AF859</f>
        <v>0</v>
      </c>
      <c r="AG860" s="368">
        <f t="shared" ref="AG860" si="2674">AG859</f>
        <v>0</v>
      </c>
      <c r="AH860" s="368">
        <f t="shared" ref="AH860" si="2675">AH859</f>
        <v>0</v>
      </c>
      <c r="AI860" s="368">
        <f t="shared" ref="AI860" si="2676">AI859</f>
        <v>0</v>
      </c>
      <c r="AJ860" s="368">
        <f t="shared" ref="AJ860" si="2677">AJ859</f>
        <v>0</v>
      </c>
      <c r="AK860" s="368">
        <f t="shared" ref="AK860" si="2678">AK859</f>
        <v>0</v>
      </c>
      <c r="AL860" s="368">
        <f t="shared" ref="AL860" si="2679">AL859</f>
        <v>0</v>
      </c>
      <c r="AM860" s="271"/>
    </row>
    <row r="861" spans="1:39" hidden="1" outlineLevel="1">
      <c r="A861" s="469"/>
      <c r="B861" s="385"/>
      <c r="C861" s="256"/>
      <c r="D861" s="256"/>
      <c r="E861" s="256"/>
      <c r="F861" s="256"/>
      <c r="G861" s="256"/>
      <c r="H861" s="256"/>
      <c r="I861" s="256"/>
      <c r="J861" s="256"/>
      <c r="K861" s="256"/>
      <c r="L861" s="256"/>
      <c r="M861" s="256"/>
      <c r="N861" s="256"/>
      <c r="O861" s="256"/>
      <c r="P861" s="256"/>
      <c r="Q861" s="256"/>
      <c r="R861" s="256"/>
      <c r="S861" s="256"/>
      <c r="T861" s="256"/>
      <c r="U861" s="256"/>
      <c r="V861" s="256"/>
      <c r="W861" s="256"/>
      <c r="X861" s="256"/>
      <c r="Y861" s="369"/>
      <c r="Z861" s="382"/>
      <c r="AA861" s="382"/>
      <c r="AB861" s="382"/>
      <c r="AC861" s="382"/>
      <c r="AD861" s="382"/>
      <c r="AE861" s="382"/>
      <c r="AF861" s="382"/>
      <c r="AG861" s="382"/>
      <c r="AH861" s="382"/>
      <c r="AI861" s="382"/>
      <c r="AJ861" s="382"/>
      <c r="AK861" s="382"/>
      <c r="AL861" s="382"/>
      <c r="AM861" s="271"/>
    </row>
    <row r="862" spans="1:39" ht="30" hidden="1" outlineLevel="1">
      <c r="A862" s="469">
        <v>37</v>
      </c>
      <c r="B862" s="385" t="s">
        <v>129</v>
      </c>
      <c r="C862" s="256" t="s">
        <v>25</v>
      </c>
      <c r="D862" s="260"/>
      <c r="E862" s="260"/>
      <c r="F862" s="260"/>
      <c r="G862" s="260"/>
      <c r="H862" s="260"/>
      <c r="I862" s="260"/>
      <c r="J862" s="260"/>
      <c r="K862" s="260"/>
      <c r="L862" s="260"/>
      <c r="M862" s="260"/>
      <c r="N862" s="260">
        <v>12</v>
      </c>
      <c r="O862" s="260"/>
      <c r="P862" s="260"/>
      <c r="Q862" s="260"/>
      <c r="R862" s="260"/>
      <c r="S862" s="260"/>
      <c r="T862" s="260"/>
      <c r="U862" s="260"/>
      <c r="V862" s="260"/>
      <c r="W862" s="260"/>
      <c r="X862" s="260"/>
      <c r="Y862" s="383"/>
      <c r="Z862" s="372"/>
      <c r="AA862" s="372"/>
      <c r="AB862" s="372"/>
      <c r="AC862" s="372"/>
      <c r="AD862" s="372"/>
      <c r="AE862" s="372"/>
      <c r="AF862" s="372"/>
      <c r="AG862" s="372"/>
      <c r="AH862" s="372"/>
      <c r="AI862" s="372"/>
      <c r="AJ862" s="372"/>
      <c r="AK862" s="372"/>
      <c r="AL862" s="372"/>
      <c r="AM862" s="261">
        <f>SUM(Y862:AL862)</f>
        <v>0</v>
      </c>
    </row>
    <row r="863" spans="1:39" hidden="1" outlineLevel="1">
      <c r="A863" s="469"/>
      <c r="B863" s="259" t="s">
        <v>341</v>
      </c>
      <c r="C863" s="256" t="s">
        <v>163</v>
      </c>
      <c r="D863" s="260"/>
      <c r="E863" s="260"/>
      <c r="F863" s="260"/>
      <c r="G863" s="260"/>
      <c r="H863" s="260"/>
      <c r="I863" s="260"/>
      <c r="J863" s="260"/>
      <c r="K863" s="260"/>
      <c r="L863" s="260"/>
      <c r="M863" s="260"/>
      <c r="N863" s="260">
        <f>N862</f>
        <v>12</v>
      </c>
      <c r="O863" s="260"/>
      <c r="P863" s="260"/>
      <c r="Q863" s="260"/>
      <c r="R863" s="260"/>
      <c r="S863" s="260"/>
      <c r="T863" s="260"/>
      <c r="U863" s="260"/>
      <c r="V863" s="260"/>
      <c r="W863" s="260"/>
      <c r="X863" s="260"/>
      <c r="Y863" s="368">
        <f>Y862</f>
        <v>0</v>
      </c>
      <c r="Z863" s="368">
        <f t="shared" ref="Z863" si="2680">Z862</f>
        <v>0</v>
      </c>
      <c r="AA863" s="368">
        <f t="shared" ref="AA863" si="2681">AA862</f>
        <v>0</v>
      </c>
      <c r="AB863" s="368">
        <f t="shared" ref="AB863" si="2682">AB862</f>
        <v>0</v>
      </c>
      <c r="AC863" s="368">
        <f t="shared" ref="AC863" si="2683">AC862</f>
        <v>0</v>
      </c>
      <c r="AD863" s="368">
        <f t="shared" ref="AD863" si="2684">AD862</f>
        <v>0</v>
      </c>
      <c r="AE863" s="368">
        <f t="shared" ref="AE863" si="2685">AE862</f>
        <v>0</v>
      </c>
      <c r="AF863" s="368">
        <f t="shared" ref="AF863" si="2686">AF862</f>
        <v>0</v>
      </c>
      <c r="AG863" s="368">
        <f t="shared" ref="AG863" si="2687">AG862</f>
        <v>0</v>
      </c>
      <c r="AH863" s="368">
        <f t="shared" ref="AH863" si="2688">AH862</f>
        <v>0</v>
      </c>
      <c r="AI863" s="368">
        <f t="shared" ref="AI863" si="2689">AI862</f>
        <v>0</v>
      </c>
      <c r="AJ863" s="368">
        <f t="shared" ref="AJ863" si="2690">AJ862</f>
        <v>0</v>
      </c>
      <c r="AK863" s="368">
        <f t="shared" ref="AK863" si="2691">AK862</f>
        <v>0</v>
      </c>
      <c r="AL863" s="368">
        <f t="shared" ref="AL863" si="2692">AL862</f>
        <v>0</v>
      </c>
      <c r="AM863" s="271"/>
    </row>
    <row r="864" spans="1:39" hidden="1" outlineLevel="1">
      <c r="A864" s="469"/>
      <c r="B864" s="385"/>
      <c r="C864" s="256"/>
      <c r="D864" s="256"/>
      <c r="E864" s="256"/>
      <c r="F864" s="256"/>
      <c r="G864" s="256"/>
      <c r="H864" s="256"/>
      <c r="I864" s="256"/>
      <c r="J864" s="256"/>
      <c r="K864" s="256"/>
      <c r="L864" s="256"/>
      <c r="M864" s="256"/>
      <c r="N864" s="256"/>
      <c r="O864" s="256"/>
      <c r="P864" s="256"/>
      <c r="Q864" s="256"/>
      <c r="R864" s="256"/>
      <c r="S864" s="256"/>
      <c r="T864" s="256"/>
      <c r="U864" s="256"/>
      <c r="V864" s="256"/>
      <c r="W864" s="256"/>
      <c r="X864" s="256"/>
      <c r="Y864" s="369"/>
      <c r="Z864" s="382"/>
      <c r="AA864" s="382"/>
      <c r="AB864" s="382"/>
      <c r="AC864" s="382"/>
      <c r="AD864" s="382"/>
      <c r="AE864" s="382"/>
      <c r="AF864" s="382"/>
      <c r="AG864" s="382"/>
      <c r="AH864" s="382"/>
      <c r="AI864" s="382"/>
      <c r="AJ864" s="382"/>
      <c r="AK864" s="382"/>
      <c r="AL864" s="382"/>
      <c r="AM864" s="271"/>
    </row>
    <row r="865" spans="1:39" hidden="1" outlineLevel="1">
      <c r="A865" s="469">
        <v>38</v>
      </c>
      <c r="B865" s="385" t="s">
        <v>130</v>
      </c>
      <c r="C865" s="256" t="s">
        <v>25</v>
      </c>
      <c r="D865" s="260"/>
      <c r="E865" s="260"/>
      <c r="F865" s="260"/>
      <c r="G865" s="260"/>
      <c r="H865" s="260"/>
      <c r="I865" s="260"/>
      <c r="J865" s="260"/>
      <c r="K865" s="260"/>
      <c r="L865" s="260"/>
      <c r="M865" s="260"/>
      <c r="N865" s="260">
        <v>12</v>
      </c>
      <c r="O865" s="260"/>
      <c r="P865" s="260"/>
      <c r="Q865" s="260"/>
      <c r="R865" s="260"/>
      <c r="S865" s="260"/>
      <c r="T865" s="260"/>
      <c r="U865" s="260"/>
      <c r="V865" s="260"/>
      <c r="W865" s="260"/>
      <c r="X865" s="260"/>
      <c r="Y865" s="383"/>
      <c r="Z865" s="372"/>
      <c r="AA865" s="372"/>
      <c r="AB865" s="372"/>
      <c r="AC865" s="372"/>
      <c r="AD865" s="372"/>
      <c r="AE865" s="372"/>
      <c r="AF865" s="372"/>
      <c r="AG865" s="372"/>
      <c r="AH865" s="372"/>
      <c r="AI865" s="372"/>
      <c r="AJ865" s="372"/>
      <c r="AK865" s="372"/>
      <c r="AL865" s="372"/>
      <c r="AM865" s="261">
        <f>SUM(Y865:AL865)</f>
        <v>0</v>
      </c>
    </row>
    <row r="866" spans="1:39" hidden="1" outlineLevel="1">
      <c r="A866" s="469"/>
      <c r="B866" s="259" t="s">
        <v>341</v>
      </c>
      <c r="C866" s="256" t="s">
        <v>163</v>
      </c>
      <c r="D866" s="260"/>
      <c r="E866" s="260"/>
      <c r="F866" s="260"/>
      <c r="G866" s="260"/>
      <c r="H866" s="260"/>
      <c r="I866" s="260"/>
      <c r="J866" s="260"/>
      <c r="K866" s="260"/>
      <c r="L866" s="260"/>
      <c r="M866" s="260"/>
      <c r="N866" s="260">
        <f>N865</f>
        <v>12</v>
      </c>
      <c r="O866" s="260"/>
      <c r="P866" s="260"/>
      <c r="Q866" s="260"/>
      <c r="R866" s="260"/>
      <c r="S866" s="260"/>
      <c r="T866" s="260"/>
      <c r="U866" s="260"/>
      <c r="V866" s="260"/>
      <c r="W866" s="260"/>
      <c r="X866" s="260"/>
      <c r="Y866" s="368">
        <f>Y865</f>
        <v>0</v>
      </c>
      <c r="Z866" s="368">
        <f t="shared" ref="Z866" si="2693">Z865</f>
        <v>0</v>
      </c>
      <c r="AA866" s="368">
        <f t="shared" ref="AA866" si="2694">AA865</f>
        <v>0</v>
      </c>
      <c r="AB866" s="368">
        <f t="shared" ref="AB866" si="2695">AB865</f>
        <v>0</v>
      </c>
      <c r="AC866" s="368">
        <f t="shared" ref="AC866" si="2696">AC865</f>
        <v>0</v>
      </c>
      <c r="AD866" s="368">
        <f t="shared" ref="AD866" si="2697">AD865</f>
        <v>0</v>
      </c>
      <c r="AE866" s="368">
        <f t="shared" ref="AE866" si="2698">AE865</f>
        <v>0</v>
      </c>
      <c r="AF866" s="368">
        <f t="shared" ref="AF866" si="2699">AF865</f>
        <v>0</v>
      </c>
      <c r="AG866" s="368">
        <f t="shared" ref="AG866" si="2700">AG865</f>
        <v>0</v>
      </c>
      <c r="AH866" s="368">
        <f t="shared" ref="AH866" si="2701">AH865</f>
        <v>0</v>
      </c>
      <c r="AI866" s="368">
        <f t="shared" ref="AI866" si="2702">AI865</f>
        <v>0</v>
      </c>
      <c r="AJ866" s="368">
        <f t="shared" ref="AJ866" si="2703">AJ865</f>
        <v>0</v>
      </c>
      <c r="AK866" s="368">
        <f t="shared" ref="AK866" si="2704">AK865</f>
        <v>0</v>
      </c>
      <c r="AL866" s="368">
        <f t="shared" ref="AL866" si="2705">AL865</f>
        <v>0</v>
      </c>
      <c r="AM866" s="271"/>
    </row>
    <row r="867" spans="1:39" hidden="1" outlineLevel="1">
      <c r="A867" s="469"/>
      <c r="B867" s="385"/>
      <c r="C867" s="256"/>
      <c r="D867" s="256"/>
      <c r="E867" s="256"/>
      <c r="F867" s="256"/>
      <c r="G867" s="256"/>
      <c r="H867" s="256"/>
      <c r="I867" s="256"/>
      <c r="J867" s="256"/>
      <c r="K867" s="256"/>
      <c r="L867" s="256"/>
      <c r="M867" s="256"/>
      <c r="N867" s="256"/>
      <c r="O867" s="256"/>
      <c r="P867" s="256"/>
      <c r="Q867" s="256"/>
      <c r="R867" s="256"/>
      <c r="S867" s="256"/>
      <c r="T867" s="256"/>
      <c r="U867" s="256"/>
      <c r="V867" s="256"/>
      <c r="W867" s="256"/>
      <c r="X867" s="256"/>
      <c r="Y867" s="369"/>
      <c r="Z867" s="382"/>
      <c r="AA867" s="382"/>
      <c r="AB867" s="382"/>
      <c r="AC867" s="382"/>
      <c r="AD867" s="382"/>
      <c r="AE867" s="382"/>
      <c r="AF867" s="382"/>
      <c r="AG867" s="382"/>
      <c r="AH867" s="382"/>
      <c r="AI867" s="382"/>
      <c r="AJ867" s="382"/>
      <c r="AK867" s="382"/>
      <c r="AL867" s="382"/>
      <c r="AM867" s="271"/>
    </row>
    <row r="868" spans="1:39" ht="30" hidden="1" outlineLevel="1">
      <c r="A868" s="469">
        <v>39</v>
      </c>
      <c r="B868" s="385" t="s">
        <v>131</v>
      </c>
      <c r="C868" s="256" t="s">
        <v>25</v>
      </c>
      <c r="D868" s="260"/>
      <c r="E868" s="260"/>
      <c r="F868" s="260"/>
      <c r="G868" s="260"/>
      <c r="H868" s="260"/>
      <c r="I868" s="260"/>
      <c r="J868" s="260"/>
      <c r="K868" s="260"/>
      <c r="L868" s="260"/>
      <c r="M868" s="260"/>
      <c r="N868" s="260">
        <v>12</v>
      </c>
      <c r="O868" s="260"/>
      <c r="P868" s="260"/>
      <c r="Q868" s="260"/>
      <c r="R868" s="260"/>
      <c r="S868" s="260"/>
      <c r="T868" s="260"/>
      <c r="U868" s="260"/>
      <c r="V868" s="260"/>
      <c r="W868" s="260"/>
      <c r="X868" s="260"/>
      <c r="Y868" s="383"/>
      <c r="Z868" s="372"/>
      <c r="AA868" s="372"/>
      <c r="AB868" s="372"/>
      <c r="AC868" s="372"/>
      <c r="AD868" s="372"/>
      <c r="AE868" s="372"/>
      <c r="AF868" s="372"/>
      <c r="AG868" s="372"/>
      <c r="AH868" s="372"/>
      <c r="AI868" s="372"/>
      <c r="AJ868" s="372"/>
      <c r="AK868" s="372"/>
      <c r="AL868" s="372"/>
      <c r="AM868" s="261">
        <f>SUM(Y868:AL868)</f>
        <v>0</v>
      </c>
    </row>
    <row r="869" spans="1:39" hidden="1" outlineLevel="1">
      <c r="A869" s="469"/>
      <c r="B869" s="259" t="s">
        <v>341</v>
      </c>
      <c r="C869" s="256" t="s">
        <v>163</v>
      </c>
      <c r="D869" s="260"/>
      <c r="E869" s="260"/>
      <c r="F869" s="260"/>
      <c r="G869" s="260"/>
      <c r="H869" s="260"/>
      <c r="I869" s="260"/>
      <c r="J869" s="260"/>
      <c r="K869" s="260"/>
      <c r="L869" s="260"/>
      <c r="M869" s="260"/>
      <c r="N869" s="260">
        <f>N868</f>
        <v>12</v>
      </c>
      <c r="O869" s="260"/>
      <c r="P869" s="260"/>
      <c r="Q869" s="260"/>
      <c r="R869" s="260"/>
      <c r="S869" s="260"/>
      <c r="T869" s="260"/>
      <c r="U869" s="260"/>
      <c r="V869" s="260"/>
      <c r="W869" s="260"/>
      <c r="X869" s="260"/>
      <c r="Y869" s="368">
        <f>Y868</f>
        <v>0</v>
      </c>
      <c r="Z869" s="368">
        <f t="shared" ref="Z869" si="2706">Z868</f>
        <v>0</v>
      </c>
      <c r="AA869" s="368">
        <f t="shared" ref="AA869" si="2707">AA868</f>
        <v>0</v>
      </c>
      <c r="AB869" s="368">
        <f t="shared" ref="AB869" si="2708">AB868</f>
        <v>0</v>
      </c>
      <c r="AC869" s="368">
        <f t="shared" ref="AC869" si="2709">AC868</f>
        <v>0</v>
      </c>
      <c r="AD869" s="368">
        <f t="shared" ref="AD869" si="2710">AD868</f>
        <v>0</v>
      </c>
      <c r="AE869" s="368">
        <f t="shared" ref="AE869" si="2711">AE868</f>
        <v>0</v>
      </c>
      <c r="AF869" s="368">
        <f t="shared" ref="AF869" si="2712">AF868</f>
        <v>0</v>
      </c>
      <c r="AG869" s="368">
        <f t="shared" ref="AG869" si="2713">AG868</f>
        <v>0</v>
      </c>
      <c r="AH869" s="368">
        <f t="shared" ref="AH869" si="2714">AH868</f>
        <v>0</v>
      </c>
      <c r="AI869" s="368">
        <f t="shared" ref="AI869" si="2715">AI868</f>
        <v>0</v>
      </c>
      <c r="AJ869" s="368">
        <f t="shared" ref="AJ869" si="2716">AJ868</f>
        <v>0</v>
      </c>
      <c r="AK869" s="368">
        <f t="shared" ref="AK869" si="2717">AK868</f>
        <v>0</v>
      </c>
      <c r="AL869" s="368">
        <f t="shared" ref="AL869" si="2718">AL868</f>
        <v>0</v>
      </c>
      <c r="AM869" s="271"/>
    </row>
    <row r="870" spans="1:39" hidden="1" outlineLevel="1">
      <c r="A870" s="469"/>
      <c r="B870" s="385"/>
      <c r="C870" s="256"/>
      <c r="D870" s="256"/>
      <c r="E870" s="256"/>
      <c r="F870" s="256"/>
      <c r="G870" s="256"/>
      <c r="H870" s="256"/>
      <c r="I870" s="256"/>
      <c r="J870" s="256"/>
      <c r="K870" s="256"/>
      <c r="L870" s="256"/>
      <c r="M870" s="256"/>
      <c r="N870" s="256"/>
      <c r="O870" s="256"/>
      <c r="P870" s="256"/>
      <c r="Q870" s="256"/>
      <c r="R870" s="256"/>
      <c r="S870" s="256"/>
      <c r="T870" s="256"/>
      <c r="U870" s="256"/>
      <c r="V870" s="256"/>
      <c r="W870" s="256"/>
      <c r="X870" s="256"/>
      <c r="Y870" s="369"/>
      <c r="Z870" s="382"/>
      <c r="AA870" s="382"/>
      <c r="AB870" s="382"/>
      <c r="AC870" s="382"/>
      <c r="AD870" s="382"/>
      <c r="AE870" s="382"/>
      <c r="AF870" s="382"/>
      <c r="AG870" s="382"/>
      <c r="AH870" s="382"/>
      <c r="AI870" s="382"/>
      <c r="AJ870" s="382"/>
      <c r="AK870" s="382"/>
      <c r="AL870" s="382"/>
      <c r="AM870" s="271"/>
    </row>
    <row r="871" spans="1:39" ht="30" hidden="1" outlineLevel="1">
      <c r="A871" s="469">
        <v>40</v>
      </c>
      <c r="B871" s="385" t="s">
        <v>132</v>
      </c>
      <c r="C871" s="256" t="s">
        <v>25</v>
      </c>
      <c r="D871" s="260"/>
      <c r="E871" s="260"/>
      <c r="F871" s="260"/>
      <c r="G871" s="260"/>
      <c r="H871" s="260"/>
      <c r="I871" s="260"/>
      <c r="J871" s="260"/>
      <c r="K871" s="260"/>
      <c r="L871" s="260"/>
      <c r="M871" s="260"/>
      <c r="N871" s="260">
        <v>12</v>
      </c>
      <c r="O871" s="260"/>
      <c r="P871" s="260"/>
      <c r="Q871" s="260"/>
      <c r="R871" s="260"/>
      <c r="S871" s="260"/>
      <c r="T871" s="260"/>
      <c r="U871" s="260"/>
      <c r="V871" s="260"/>
      <c r="W871" s="260"/>
      <c r="X871" s="260"/>
      <c r="Y871" s="383"/>
      <c r="Z871" s="372"/>
      <c r="AA871" s="372"/>
      <c r="AB871" s="372"/>
      <c r="AC871" s="372"/>
      <c r="AD871" s="372"/>
      <c r="AE871" s="372"/>
      <c r="AF871" s="372"/>
      <c r="AG871" s="372"/>
      <c r="AH871" s="372"/>
      <c r="AI871" s="372"/>
      <c r="AJ871" s="372"/>
      <c r="AK871" s="372"/>
      <c r="AL871" s="372"/>
      <c r="AM871" s="261">
        <f>SUM(Y871:AL871)</f>
        <v>0</v>
      </c>
    </row>
    <row r="872" spans="1:39" hidden="1" outlineLevel="1">
      <c r="A872" s="469"/>
      <c r="B872" s="259" t="s">
        <v>341</v>
      </c>
      <c r="C872" s="256" t="s">
        <v>163</v>
      </c>
      <c r="D872" s="260"/>
      <c r="E872" s="260"/>
      <c r="F872" s="260"/>
      <c r="G872" s="260"/>
      <c r="H872" s="260"/>
      <c r="I872" s="260"/>
      <c r="J872" s="260"/>
      <c r="K872" s="260"/>
      <c r="L872" s="260"/>
      <c r="M872" s="260"/>
      <c r="N872" s="260">
        <f>N871</f>
        <v>12</v>
      </c>
      <c r="O872" s="260"/>
      <c r="P872" s="260"/>
      <c r="Q872" s="260"/>
      <c r="R872" s="260"/>
      <c r="S872" s="260"/>
      <c r="T872" s="260"/>
      <c r="U872" s="260"/>
      <c r="V872" s="260"/>
      <c r="W872" s="260"/>
      <c r="X872" s="260"/>
      <c r="Y872" s="368">
        <f>Y871</f>
        <v>0</v>
      </c>
      <c r="Z872" s="368">
        <f t="shared" ref="Z872" si="2719">Z871</f>
        <v>0</v>
      </c>
      <c r="AA872" s="368">
        <f t="shared" ref="AA872" si="2720">AA871</f>
        <v>0</v>
      </c>
      <c r="AB872" s="368">
        <f t="shared" ref="AB872" si="2721">AB871</f>
        <v>0</v>
      </c>
      <c r="AC872" s="368">
        <f t="shared" ref="AC872" si="2722">AC871</f>
        <v>0</v>
      </c>
      <c r="AD872" s="368">
        <f t="shared" ref="AD872" si="2723">AD871</f>
        <v>0</v>
      </c>
      <c r="AE872" s="368">
        <f t="shared" ref="AE872" si="2724">AE871</f>
        <v>0</v>
      </c>
      <c r="AF872" s="368">
        <f t="shared" ref="AF872" si="2725">AF871</f>
        <v>0</v>
      </c>
      <c r="AG872" s="368">
        <f t="shared" ref="AG872" si="2726">AG871</f>
        <v>0</v>
      </c>
      <c r="AH872" s="368">
        <f t="shared" ref="AH872" si="2727">AH871</f>
        <v>0</v>
      </c>
      <c r="AI872" s="368">
        <f t="shared" ref="AI872" si="2728">AI871</f>
        <v>0</v>
      </c>
      <c r="AJ872" s="368">
        <f t="shared" ref="AJ872" si="2729">AJ871</f>
        <v>0</v>
      </c>
      <c r="AK872" s="368">
        <f t="shared" ref="AK872" si="2730">AK871</f>
        <v>0</v>
      </c>
      <c r="AL872" s="368">
        <f t="shared" ref="AL872" si="2731">AL871</f>
        <v>0</v>
      </c>
      <c r="AM872" s="271"/>
    </row>
    <row r="873" spans="1:39" hidden="1" outlineLevel="1">
      <c r="A873" s="469"/>
      <c r="B873" s="385"/>
      <c r="C873" s="256"/>
      <c r="D873" s="256"/>
      <c r="E873" s="256"/>
      <c r="F873" s="256"/>
      <c r="G873" s="256"/>
      <c r="H873" s="256"/>
      <c r="I873" s="256"/>
      <c r="J873" s="256"/>
      <c r="K873" s="256"/>
      <c r="L873" s="256"/>
      <c r="M873" s="256"/>
      <c r="N873" s="256"/>
      <c r="O873" s="256"/>
      <c r="P873" s="256"/>
      <c r="Q873" s="256"/>
      <c r="R873" s="256"/>
      <c r="S873" s="256"/>
      <c r="T873" s="256"/>
      <c r="U873" s="256"/>
      <c r="V873" s="256"/>
      <c r="W873" s="256"/>
      <c r="X873" s="256"/>
      <c r="Y873" s="369"/>
      <c r="Z873" s="382"/>
      <c r="AA873" s="382"/>
      <c r="AB873" s="382"/>
      <c r="AC873" s="382"/>
      <c r="AD873" s="382"/>
      <c r="AE873" s="382"/>
      <c r="AF873" s="382"/>
      <c r="AG873" s="382"/>
      <c r="AH873" s="382"/>
      <c r="AI873" s="382"/>
      <c r="AJ873" s="382"/>
      <c r="AK873" s="382"/>
      <c r="AL873" s="382"/>
      <c r="AM873" s="271"/>
    </row>
    <row r="874" spans="1:39" ht="45" hidden="1" outlineLevel="1">
      <c r="A874" s="469">
        <v>41</v>
      </c>
      <c r="B874" s="385" t="s">
        <v>133</v>
      </c>
      <c r="C874" s="256" t="s">
        <v>25</v>
      </c>
      <c r="D874" s="260"/>
      <c r="E874" s="260"/>
      <c r="F874" s="260"/>
      <c r="G874" s="260"/>
      <c r="H874" s="260"/>
      <c r="I874" s="260"/>
      <c r="J874" s="260"/>
      <c r="K874" s="260"/>
      <c r="L874" s="260"/>
      <c r="M874" s="260"/>
      <c r="N874" s="260">
        <v>12</v>
      </c>
      <c r="O874" s="260"/>
      <c r="P874" s="260"/>
      <c r="Q874" s="260"/>
      <c r="R874" s="260"/>
      <c r="S874" s="260"/>
      <c r="T874" s="260"/>
      <c r="U874" s="260"/>
      <c r="V874" s="260"/>
      <c r="W874" s="260"/>
      <c r="X874" s="260"/>
      <c r="Y874" s="383"/>
      <c r="Z874" s="372"/>
      <c r="AA874" s="372"/>
      <c r="AB874" s="372"/>
      <c r="AC874" s="372"/>
      <c r="AD874" s="372"/>
      <c r="AE874" s="372"/>
      <c r="AF874" s="372"/>
      <c r="AG874" s="372"/>
      <c r="AH874" s="372"/>
      <c r="AI874" s="372"/>
      <c r="AJ874" s="372"/>
      <c r="AK874" s="372"/>
      <c r="AL874" s="372"/>
      <c r="AM874" s="261">
        <f>SUM(Y874:AL874)</f>
        <v>0</v>
      </c>
    </row>
    <row r="875" spans="1:39" hidden="1" outlineLevel="1">
      <c r="A875" s="469"/>
      <c r="B875" s="259" t="s">
        <v>341</v>
      </c>
      <c r="C875" s="256" t="s">
        <v>163</v>
      </c>
      <c r="D875" s="260"/>
      <c r="E875" s="260"/>
      <c r="F875" s="260"/>
      <c r="G875" s="260"/>
      <c r="H875" s="260"/>
      <c r="I875" s="260"/>
      <c r="J875" s="260"/>
      <c r="K875" s="260"/>
      <c r="L875" s="260"/>
      <c r="M875" s="260"/>
      <c r="N875" s="260">
        <f>N874</f>
        <v>12</v>
      </c>
      <c r="O875" s="260"/>
      <c r="P875" s="260"/>
      <c r="Q875" s="260"/>
      <c r="R875" s="260"/>
      <c r="S875" s="260"/>
      <c r="T875" s="260"/>
      <c r="U875" s="260"/>
      <c r="V875" s="260"/>
      <c r="W875" s="260"/>
      <c r="X875" s="260"/>
      <c r="Y875" s="368">
        <f>Y874</f>
        <v>0</v>
      </c>
      <c r="Z875" s="368">
        <f t="shared" ref="Z875" si="2732">Z874</f>
        <v>0</v>
      </c>
      <c r="AA875" s="368">
        <f t="shared" ref="AA875" si="2733">AA874</f>
        <v>0</v>
      </c>
      <c r="AB875" s="368">
        <f t="shared" ref="AB875" si="2734">AB874</f>
        <v>0</v>
      </c>
      <c r="AC875" s="368">
        <f t="shared" ref="AC875" si="2735">AC874</f>
        <v>0</v>
      </c>
      <c r="AD875" s="368">
        <f t="shared" ref="AD875" si="2736">AD874</f>
        <v>0</v>
      </c>
      <c r="AE875" s="368">
        <f t="shared" ref="AE875" si="2737">AE874</f>
        <v>0</v>
      </c>
      <c r="AF875" s="368">
        <f t="shared" ref="AF875" si="2738">AF874</f>
        <v>0</v>
      </c>
      <c r="AG875" s="368">
        <f t="shared" ref="AG875" si="2739">AG874</f>
        <v>0</v>
      </c>
      <c r="AH875" s="368">
        <f t="shared" ref="AH875" si="2740">AH874</f>
        <v>0</v>
      </c>
      <c r="AI875" s="368">
        <f t="shared" ref="AI875" si="2741">AI874</f>
        <v>0</v>
      </c>
      <c r="AJ875" s="368">
        <f t="shared" ref="AJ875" si="2742">AJ874</f>
        <v>0</v>
      </c>
      <c r="AK875" s="368">
        <f t="shared" ref="AK875" si="2743">AK874</f>
        <v>0</v>
      </c>
      <c r="AL875" s="368">
        <f t="shared" ref="AL875" si="2744">AL874</f>
        <v>0</v>
      </c>
      <c r="AM875" s="271"/>
    </row>
    <row r="876" spans="1:39" hidden="1" outlineLevel="1">
      <c r="A876" s="469"/>
      <c r="B876" s="385"/>
      <c r="C876" s="256"/>
      <c r="D876" s="256"/>
      <c r="E876" s="256"/>
      <c r="F876" s="256"/>
      <c r="G876" s="256"/>
      <c r="H876" s="256"/>
      <c r="I876" s="256"/>
      <c r="J876" s="256"/>
      <c r="K876" s="256"/>
      <c r="L876" s="256"/>
      <c r="M876" s="256"/>
      <c r="N876" s="256"/>
      <c r="O876" s="256"/>
      <c r="P876" s="256"/>
      <c r="Q876" s="256"/>
      <c r="R876" s="256"/>
      <c r="S876" s="256"/>
      <c r="T876" s="256"/>
      <c r="U876" s="256"/>
      <c r="V876" s="256"/>
      <c r="W876" s="256"/>
      <c r="X876" s="256"/>
      <c r="Y876" s="369"/>
      <c r="Z876" s="382"/>
      <c r="AA876" s="382"/>
      <c r="AB876" s="382"/>
      <c r="AC876" s="382"/>
      <c r="AD876" s="382"/>
      <c r="AE876" s="382"/>
      <c r="AF876" s="382"/>
      <c r="AG876" s="382"/>
      <c r="AH876" s="382"/>
      <c r="AI876" s="382"/>
      <c r="AJ876" s="382"/>
      <c r="AK876" s="382"/>
      <c r="AL876" s="382"/>
      <c r="AM876" s="271"/>
    </row>
    <row r="877" spans="1:39" ht="45" hidden="1" outlineLevel="1">
      <c r="A877" s="469">
        <v>42</v>
      </c>
      <c r="B877" s="385" t="s">
        <v>134</v>
      </c>
      <c r="C877" s="256" t="s">
        <v>25</v>
      </c>
      <c r="D877" s="260"/>
      <c r="E877" s="260"/>
      <c r="F877" s="260"/>
      <c r="G877" s="260"/>
      <c r="H877" s="260"/>
      <c r="I877" s="260"/>
      <c r="J877" s="260"/>
      <c r="K877" s="260"/>
      <c r="L877" s="260"/>
      <c r="M877" s="260"/>
      <c r="N877" s="256"/>
      <c r="O877" s="260"/>
      <c r="P877" s="260"/>
      <c r="Q877" s="260"/>
      <c r="R877" s="260"/>
      <c r="S877" s="260"/>
      <c r="T877" s="260"/>
      <c r="U877" s="260"/>
      <c r="V877" s="260"/>
      <c r="W877" s="260"/>
      <c r="X877" s="260"/>
      <c r="Y877" s="383"/>
      <c r="Z877" s="372"/>
      <c r="AA877" s="372"/>
      <c r="AB877" s="372"/>
      <c r="AC877" s="372"/>
      <c r="AD877" s="372"/>
      <c r="AE877" s="372"/>
      <c r="AF877" s="372"/>
      <c r="AG877" s="372"/>
      <c r="AH877" s="372"/>
      <c r="AI877" s="372"/>
      <c r="AJ877" s="372"/>
      <c r="AK877" s="372"/>
      <c r="AL877" s="372"/>
      <c r="AM877" s="261">
        <f>SUM(Y877:AL877)</f>
        <v>0</v>
      </c>
    </row>
    <row r="878" spans="1:39" hidden="1" outlineLevel="1">
      <c r="A878" s="469"/>
      <c r="B878" s="259" t="s">
        <v>341</v>
      </c>
      <c r="C878" s="256" t="s">
        <v>163</v>
      </c>
      <c r="D878" s="260"/>
      <c r="E878" s="260"/>
      <c r="F878" s="260"/>
      <c r="G878" s="260"/>
      <c r="H878" s="260"/>
      <c r="I878" s="260"/>
      <c r="J878" s="260"/>
      <c r="K878" s="260"/>
      <c r="L878" s="260"/>
      <c r="M878" s="260"/>
      <c r="N878" s="419"/>
      <c r="O878" s="260"/>
      <c r="P878" s="260"/>
      <c r="Q878" s="260"/>
      <c r="R878" s="260"/>
      <c r="S878" s="260"/>
      <c r="T878" s="260"/>
      <c r="U878" s="260"/>
      <c r="V878" s="260"/>
      <c r="W878" s="260"/>
      <c r="X878" s="260"/>
      <c r="Y878" s="368">
        <f>Y877</f>
        <v>0</v>
      </c>
      <c r="Z878" s="368">
        <f t="shared" ref="Z878" si="2745">Z877</f>
        <v>0</v>
      </c>
      <c r="AA878" s="368">
        <f t="shared" ref="AA878" si="2746">AA877</f>
        <v>0</v>
      </c>
      <c r="AB878" s="368">
        <f t="shared" ref="AB878" si="2747">AB877</f>
        <v>0</v>
      </c>
      <c r="AC878" s="368">
        <f t="shared" ref="AC878" si="2748">AC877</f>
        <v>0</v>
      </c>
      <c r="AD878" s="368">
        <f t="shared" ref="AD878" si="2749">AD877</f>
        <v>0</v>
      </c>
      <c r="AE878" s="368">
        <f t="shared" ref="AE878" si="2750">AE877</f>
        <v>0</v>
      </c>
      <c r="AF878" s="368">
        <f t="shared" ref="AF878" si="2751">AF877</f>
        <v>0</v>
      </c>
      <c r="AG878" s="368">
        <f t="shared" ref="AG878" si="2752">AG877</f>
        <v>0</v>
      </c>
      <c r="AH878" s="368">
        <f t="shared" ref="AH878" si="2753">AH877</f>
        <v>0</v>
      </c>
      <c r="AI878" s="368">
        <f t="shared" ref="AI878" si="2754">AI877</f>
        <v>0</v>
      </c>
      <c r="AJ878" s="368">
        <f t="shared" ref="AJ878" si="2755">AJ877</f>
        <v>0</v>
      </c>
      <c r="AK878" s="368">
        <f t="shared" ref="AK878" si="2756">AK877</f>
        <v>0</v>
      </c>
      <c r="AL878" s="368">
        <f t="shared" ref="AL878" si="2757">AL877</f>
        <v>0</v>
      </c>
      <c r="AM878" s="271"/>
    </row>
    <row r="879" spans="1:39" hidden="1" outlineLevel="1">
      <c r="A879" s="469"/>
      <c r="B879" s="385"/>
      <c r="C879" s="256"/>
      <c r="D879" s="256"/>
      <c r="E879" s="256"/>
      <c r="F879" s="256"/>
      <c r="G879" s="256"/>
      <c r="H879" s="256"/>
      <c r="I879" s="256"/>
      <c r="J879" s="256"/>
      <c r="K879" s="256"/>
      <c r="L879" s="256"/>
      <c r="M879" s="256"/>
      <c r="N879" s="256"/>
      <c r="O879" s="256"/>
      <c r="P879" s="256"/>
      <c r="Q879" s="256"/>
      <c r="R879" s="256"/>
      <c r="S879" s="256"/>
      <c r="T879" s="256"/>
      <c r="U879" s="256"/>
      <c r="V879" s="256"/>
      <c r="W879" s="256"/>
      <c r="X879" s="256"/>
      <c r="Y879" s="369"/>
      <c r="Z879" s="382"/>
      <c r="AA879" s="382"/>
      <c r="AB879" s="382"/>
      <c r="AC879" s="382"/>
      <c r="AD879" s="382"/>
      <c r="AE879" s="382"/>
      <c r="AF879" s="382"/>
      <c r="AG879" s="382"/>
      <c r="AH879" s="382"/>
      <c r="AI879" s="382"/>
      <c r="AJ879" s="382"/>
      <c r="AK879" s="382"/>
      <c r="AL879" s="382"/>
      <c r="AM879" s="271"/>
    </row>
    <row r="880" spans="1:39" ht="30" hidden="1" outlineLevel="1">
      <c r="A880" s="469">
        <v>43</v>
      </c>
      <c r="B880" s="385" t="s">
        <v>135</v>
      </c>
      <c r="C880" s="256" t="s">
        <v>25</v>
      </c>
      <c r="D880" s="260"/>
      <c r="E880" s="260"/>
      <c r="F880" s="260"/>
      <c r="G880" s="260"/>
      <c r="H880" s="260"/>
      <c r="I880" s="260"/>
      <c r="J880" s="260"/>
      <c r="K880" s="260"/>
      <c r="L880" s="260"/>
      <c r="M880" s="260"/>
      <c r="N880" s="260">
        <v>12</v>
      </c>
      <c r="O880" s="260"/>
      <c r="P880" s="260"/>
      <c r="Q880" s="260"/>
      <c r="R880" s="260"/>
      <c r="S880" s="260"/>
      <c r="T880" s="260"/>
      <c r="U880" s="260"/>
      <c r="V880" s="260"/>
      <c r="W880" s="260"/>
      <c r="X880" s="260"/>
      <c r="Y880" s="383"/>
      <c r="Z880" s="372"/>
      <c r="AA880" s="372"/>
      <c r="AB880" s="372"/>
      <c r="AC880" s="372"/>
      <c r="AD880" s="372"/>
      <c r="AE880" s="372"/>
      <c r="AF880" s="372"/>
      <c r="AG880" s="372"/>
      <c r="AH880" s="372"/>
      <c r="AI880" s="372"/>
      <c r="AJ880" s="372"/>
      <c r="AK880" s="372"/>
      <c r="AL880" s="372"/>
      <c r="AM880" s="261">
        <f>SUM(Y880:AL880)</f>
        <v>0</v>
      </c>
    </row>
    <row r="881" spans="1:39" hidden="1" outlineLevel="1">
      <c r="A881" s="469"/>
      <c r="B881" s="259" t="s">
        <v>341</v>
      </c>
      <c r="C881" s="256" t="s">
        <v>163</v>
      </c>
      <c r="D881" s="260"/>
      <c r="E881" s="260"/>
      <c r="F881" s="260"/>
      <c r="G881" s="260"/>
      <c r="H881" s="260"/>
      <c r="I881" s="260"/>
      <c r="J881" s="260"/>
      <c r="K881" s="260"/>
      <c r="L881" s="260"/>
      <c r="M881" s="260"/>
      <c r="N881" s="260">
        <f>N880</f>
        <v>12</v>
      </c>
      <c r="O881" s="260"/>
      <c r="P881" s="260"/>
      <c r="Q881" s="260"/>
      <c r="R881" s="260"/>
      <c r="S881" s="260"/>
      <c r="T881" s="260"/>
      <c r="U881" s="260"/>
      <c r="V881" s="260"/>
      <c r="W881" s="260"/>
      <c r="X881" s="260"/>
      <c r="Y881" s="368">
        <f>Y880</f>
        <v>0</v>
      </c>
      <c r="Z881" s="368">
        <f t="shared" ref="Z881" si="2758">Z880</f>
        <v>0</v>
      </c>
      <c r="AA881" s="368">
        <f t="shared" ref="AA881" si="2759">AA880</f>
        <v>0</v>
      </c>
      <c r="AB881" s="368">
        <f t="shared" ref="AB881" si="2760">AB880</f>
        <v>0</v>
      </c>
      <c r="AC881" s="368">
        <f t="shared" ref="AC881" si="2761">AC880</f>
        <v>0</v>
      </c>
      <c r="AD881" s="368">
        <f t="shared" ref="AD881" si="2762">AD880</f>
        <v>0</v>
      </c>
      <c r="AE881" s="368">
        <f t="shared" ref="AE881" si="2763">AE880</f>
        <v>0</v>
      </c>
      <c r="AF881" s="368">
        <f t="shared" ref="AF881" si="2764">AF880</f>
        <v>0</v>
      </c>
      <c r="AG881" s="368">
        <f t="shared" ref="AG881" si="2765">AG880</f>
        <v>0</v>
      </c>
      <c r="AH881" s="368">
        <f t="shared" ref="AH881" si="2766">AH880</f>
        <v>0</v>
      </c>
      <c r="AI881" s="368">
        <f t="shared" ref="AI881" si="2767">AI880</f>
        <v>0</v>
      </c>
      <c r="AJ881" s="368">
        <f t="shared" ref="AJ881" si="2768">AJ880</f>
        <v>0</v>
      </c>
      <c r="AK881" s="368">
        <f t="shared" ref="AK881" si="2769">AK880</f>
        <v>0</v>
      </c>
      <c r="AL881" s="368">
        <f t="shared" ref="AL881" si="2770">AL880</f>
        <v>0</v>
      </c>
      <c r="AM881" s="271"/>
    </row>
    <row r="882" spans="1:39" hidden="1" outlineLevel="1">
      <c r="A882" s="469"/>
      <c r="B882" s="385"/>
      <c r="C882" s="256"/>
      <c r="D882" s="256"/>
      <c r="E882" s="256"/>
      <c r="F882" s="256"/>
      <c r="G882" s="256"/>
      <c r="H882" s="256"/>
      <c r="I882" s="256"/>
      <c r="J882" s="256"/>
      <c r="K882" s="256"/>
      <c r="L882" s="256"/>
      <c r="M882" s="256"/>
      <c r="N882" s="256"/>
      <c r="O882" s="256"/>
      <c r="P882" s="256"/>
      <c r="Q882" s="256"/>
      <c r="R882" s="256"/>
      <c r="S882" s="256"/>
      <c r="T882" s="256"/>
      <c r="U882" s="256"/>
      <c r="V882" s="256"/>
      <c r="W882" s="256"/>
      <c r="X882" s="256"/>
      <c r="Y882" s="369"/>
      <c r="Z882" s="382"/>
      <c r="AA882" s="382"/>
      <c r="AB882" s="382"/>
      <c r="AC882" s="382"/>
      <c r="AD882" s="382"/>
      <c r="AE882" s="382"/>
      <c r="AF882" s="382"/>
      <c r="AG882" s="382"/>
      <c r="AH882" s="382"/>
      <c r="AI882" s="382"/>
      <c r="AJ882" s="382"/>
      <c r="AK882" s="382"/>
      <c r="AL882" s="382"/>
      <c r="AM882" s="271"/>
    </row>
    <row r="883" spans="1:39" ht="45" hidden="1" outlineLevel="1">
      <c r="A883" s="469">
        <v>44</v>
      </c>
      <c r="B883" s="385" t="s">
        <v>136</v>
      </c>
      <c r="C883" s="256" t="s">
        <v>25</v>
      </c>
      <c r="D883" s="260"/>
      <c r="E883" s="260"/>
      <c r="F883" s="260"/>
      <c r="G883" s="260"/>
      <c r="H883" s="260"/>
      <c r="I883" s="260"/>
      <c r="J883" s="260"/>
      <c r="K883" s="260"/>
      <c r="L883" s="260"/>
      <c r="M883" s="260"/>
      <c r="N883" s="260">
        <v>12</v>
      </c>
      <c r="O883" s="260"/>
      <c r="P883" s="260"/>
      <c r="Q883" s="260"/>
      <c r="R883" s="260"/>
      <c r="S883" s="260"/>
      <c r="T883" s="260"/>
      <c r="U883" s="260"/>
      <c r="V883" s="260"/>
      <c r="W883" s="260"/>
      <c r="X883" s="260"/>
      <c r="Y883" s="383"/>
      <c r="Z883" s="372"/>
      <c r="AA883" s="372"/>
      <c r="AB883" s="372"/>
      <c r="AC883" s="372"/>
      <c r="AD883" s="372"/>
      <c r="AE883" s="372"/>
      <c r="AF883" s="372"/>
      <c r="AG883" s="372"/>
      <c r="AH883" s="372"/>
      <c r="AI883" s="372"/>
      <c r="AJ883" s="372"/>
      <c r="AK883" s="372"/>
      <c r="AL883" s="372"/>
      <c r="AM883" s="261">
        <f>SUM(Y883:AL883)</f>
        <v>0</v>
      </c>
    </row>
    <row r="884" spans="1:39" hidden="1" outlineLevel="1">
      <c r="A884" s="469"/>
      <c r="B884" s="259" t="s">
        <v>341</v>
      </c>
      <c r="C884" s="256" t="s">
        <v>163</v>
      </c>
      <c r="D884" s="260"/>
      <c r="E884" s="260"/>
      <c r="F884" s="260"/>
      <c r="G884" s="260"/>
      <c r="H884" s="260"/>
      <c r="I884" s="260"/>
      <c r="J884" s="260"/>
      <c r="K884" s="260"/>
      <c r="L884" s="260"/>
      <c r="M884" s="260"/>
      <c r="N884" s="260">
        <f>N883</f>
        <v>12</v>
      </c>
      <c r="O884" s="260"/>
      <c r="P884" s="260"/>
      <c r="Q884" s="260"/>
      <c r="R884" s="260"/>
      <c r="S884" s="260"/>
      <c r="T884" s="260"/>
      <c r="U884" s="260"/>
      <c r="V884" s="260"/>
      <c r="W884" s="260"/>
      <c r="X884" s="260"/>
      <c r="Y884" s="368">
        <f>Y883</f>
        <v>0</v>
      </c>
      <c r="Z884" s="368">
        <f t="shared" ref="Z884" si="2771">Z883</f>
        <v>0</v>
      </c>
      <c r="AA884" s="368">
        <f t="shared" ref="AA884" si="2772">AA883</f>
        <v>0</v>
      </c>
      <c r="AB884" s="368">
        <f t="shared" ref="AB884" si="2773">AB883</f>
        <v>0</v>
      </c>
      <c r="AC884" s="368">
        <f t="shared" ref="AC884" si="2774">AC883</f>
        <v>0</v>
      </c>
      <c r="AD884" s="368">
        <f t="shared" ref="AD884" si="2775">AD883</f>
        <v>0</v>
      </c>
      <c r="AE884" s="368">
        <f t="shared" ref="AE884" si="2776">AE883</f>
        <v>0</v>
      </c>
      <c r="AF884" s="368">
        <f t="shared" ref="AF884" si="2777">AF883</f>
        <v>0</v>
      </c>
      <c r="AG884" s="368">
        <f t="shared" ref="AG884" si="2778">AG883</f>
        <v>0</v>
      </c>
      <c r="AH884" s="368">
        <f t="shared" ref="AH884" si="2779">AH883</f>
        <v>0</v>
      </c>
      <c r="AI884" s="368">
        <f t="shared" ref="AI884" si="2780">AI883</f>
        <v>0</v>
      </c>
      <c r="AJ884" s="368">
        <f t="shared" ref="AJ884" si="2781">AJ883</f>
        <v>0</v>
      </c>
      <c r="AK884" s="368">
        <f t="shared" ref="AK884" si="2782">AK883</f>
        <v>0</v>
      </c>
      <c r="AL884" s="368">
        <f t="shared" ref="AL884" si="2783">AL883</f>
        <v>0</v>
      </c>
      <c r="AM884" s="271"/>
    </row>
    <row r="885" spans="1:39" hidden="1" outlineLevel="1">
      <c r="A885" s="469"/>
      <c r="B885" s="385"/>
      <c r="C885" s="256"/>
      <c r="D885" s="256"/>
      <c r="E885" s="256"/>
      <c r="F885" s="256"/>
      <c r="G885" s="256"/>
      <c r="H885" s="256"/>
      <c r="I885" s="256"/>
      <c r="J885" s="256"/>
      <c r="K885" s="256"/>
      <c r="L885" s="256"/>
      <c r="M885" s="256"/>
      <c r="N885" s="256"/>
      <c r="O885" s="256"/>
      <c r="P885" s="256"/>
      <c r="Q885" s="256"/>
      <c r="R885" s="256"/>
      <c r="S885" s="256"/>
      <c r="T885" s="256"/>
      <c r="U885" s="256"/>
      <c r="V885" s="256"/>
      <c r="W885" s="256"/>
      <c r="X885" s="256"/>
      <c r="Y885" s="369"/>
      <c r="Z885" s="382"/>
      <c r="AA885" s="382"/>
      <c r="AB885" s="382"/>
      <c r="AC885" s="382"/>
      <c r="AD885" s="382"/>
      <c r="AE885" s="382"/>
      <c r="AF885" s="382"/>
      <c r="AG885" s="382"/>
      <c r="AH885" s="382"/>
      <c r="AI885" s="382"/>
      <c r="AJ885" s="382"/>
      <c r="AK885" s="382"/>
      <c r="AL885" s="382"/>
      <c r="AM885" s="271"/>
    </row>
    <row r="886" spans="1:39" ht="30" hidden="1" outlineLevel="1">
      <c r="A886" s="469">
        <v>45</v>
      </c>
      <c r="B886" s="385" t="s">
        <v>137</v>
      </c>
      <c r="C886" s="256" t="s">
        <v>25</v>
      </c>
      <c r="D886" s="260"/>
      <c r="E886" s="260"/>
      <c r="F886" s="260"/>
      <c r="G886" s="260"/>
      <c r="H886" s="260"/>
      <c r="I886" s="260"/>
      <c r="J886" s="260"/>
      <c r="K886" s="260"/>
      <c r="L886" s="260"/>
      <c r="M886" s="260"/>
      <c r="N886" s="260">
        <v>12</v>
      </c>
      <c r="O886" s="260"/>
      <c r="P886" s="260"/>
      <c r="Q886" s="260"/>
      <c r="R886" s="260"/>
      <c r="S886" s="260"/>
      <c r="T886" s="260"/>
      <c r="U886" s="260"/>
      <c r="V886" s="260"/>
      <c r="W886" s="260"/>
      <c r="X886" s="260"/>
      <c r="Y886" s="383"/>
      <c r="Z886" s="372"/>
      <c r="AA886" s="372"/>
      <c r="AB886" s="372"/>
      <c r="AC886" s="372"/>
      <c r="AD886" s="372"/>
      <c r="AE886" s="372"/>
      <c r="AF886" s="372"/>
      <c r="AG886" s="372"/>
      <c r="AH886" s="372"/>
      <c r="AI886" s="372"/>
      <c r="AJ886" s="372"/>
      <c r="AK886" s="372"/>
      <c r="AL886" s="372"/>
      <c r="AM886" s="261">
        <f>SUM(Y886:AL886)</f>
        <v>0</v>
      </c>
    </row>
    <row r="887" spans="1:39" hidden="1" outlineLevel="1">
      <c r="A887" s="469"/>
      <c r="B887" s="259" t="s">
        <v>341</v>
      </c>
      <c r="C887" s="256" t="s">
        <v>163</v>
      </c>
      <c r="D887" s="260"/>
      <c r="E887" s="260"/>
      <c r="F887" s="260"/>
      <c r="G887" s="260"/>
      <c r="H887" s="260"/>
      <c r="I887" s="260"/>
      <c r="J887" s="260"/>
      <c r="K887" s="260"/>
      <c r="L887" s="260"/>
      <c r="M887" s="260"/>
      <c r="N887" s="260">
        <f>N886</f>
        <v>12</v>
      </c>
      <c r="O887" s="260"/>
      <c r="P887" s="260"/>
      <c r="Q887" s="260"/>
      <c r="R887" s="260"/>
      <c r="S887" s="260"/>
      <c r="T887" s="260"/>
      <c r="U887" s="260"/>
      <c r="V887" s="260"/>
      <c r="W887" s="260"/>
      <c r="X887" s="260"/>
      <c r="Y887" s="368">
        <f>Y886</f>
        <v>0</v>
      </c>
      <c r="Z887" s="368">
        <f t="shared" ref="Z887" si="2784">Z886</f>
        <v>0</v>
      </c>
      <c r="AA887" s="368">
        <f t="shared" ref="AA887" si="2785">AA886</f>
        <v>0</v>
      </c>
      <c r="AB887" s="368">
        <f t="shared" ref="AB887" si="2786">AB886</f>
        <v>0</v>
      </c>
      <c r="AC887" s="368">
        <f t="shared" ref="AC887" si="2787">AC886</f>
        <v>0</v>
      </c>
      <c r="AD887" s="368">
        <f t="shared" ref="AD887" si="2788">AD886</f>
        <v>0</v>
      </c>
      <c r="AE887" s="368">
        <f t="shared" ref="AE887" si="2789">AE886</f>
        <v>0</v>
      </c>
      <c r="AF887" s="368">
        <f t="shared" ref="AF887" si="2790">AF886</f>
        <v>0</v>
      </c>
      <c r="AG887" s="368">
        <f t="shared" ref="AG887" si="2791">AG886</f>
        <v>0</v>
      </c>
      <c r="AH887" s="368">
        <f t="shared" ref="AH887" si="2792">AH886</f>
        <v>0</v>
      </c>
      <c r="AI887" s="368">
        <f t="shared" ref="AI887" si="2793">AI886</f>
        <v>0</v>
      </c>
      <c r="AJ887" s="368">
        <f t="shared" ref="AJ887" si="2794">AJ886</f>
        <v>0</v>
      </c>
      <c r="AK887" s="368">
        <f t="shared" ref="AK887" si="2795">AK886</f>
        <v>0</v>
      </c>
      <c r="AL887" s="368">
        <f t="shared" ref="AL887" si="2796">AL886</f>
        <v>0</v>
      </c>
      <c r="AM887" s="271"/>
    </row>
    <row r="888" spans="1:39" hidden="1" outlineLevel="1">
      <c r="A888" s="469"/>
      <c r="B888" s="385"/>
      <c r="C888" s="256"/>
      <c r="D888" s="256"/>
      <c r="E888" s="256"/>
      <c r="F888" s="256"/>
      <c r="G888" s="256"/>
      <c r="H888" s="256"/>
      <c r="I888" s="256"/>
      <c r="J888" s="256"/>
      <c r="K888" s="256"/>
      <c r="L888" s="256"/>
      <c r="M888" s="256"/>
      <c r="N888" s="256"/>
      <c r="O888" s="256"/>
      <c r="P888" s="256"/>
      <c r="Q888" s="256"/>
      <c r="R888" s="256"/>
      <c r="S888" s="256"/>
      <c r="T888" s="256"/>
      <c r="U888" s="256"/>
      <c r="V888" s="256"/>
      <c r="W888" s="256"/>
      <c r="X888" s="256"/>
      <c r="Y888" s="369"/>
      <c r="Z888" s="382"/>
      <c r="AA888" s="382"/>
      <c r="AB888" s="382"/>
      <c r="AC888" s="382"/>
      <c r="AD888" s="382"/>
      <c r="AE888" s="382"/>
      <c r="AF888" s="382"/>
      <c r="AG888" s="382"/>
      <c r="AH888" s="382"/>
      <c r="AI888" s="382"/>
      <c r="AJ888" s="382"/>
      <c r="AK888" s="382"/>
      <c r="AL888" s="382"/>
      <c r="AM888" s="271"/>
    </row>
    <row r="889" spans="1:39" ht="30" hidden="1" outlineLevel="1">
      <c r="A889" s="469">
        <v>46</v>
      </c>
      <c r="B889" s="385" t="s">
        <v>138</v>
      </c>
      <c r="C889" s="256" t="s">
        <v>25</v>
      </c>
      <c r="D889" s="260"/>
      <c r="E889" s="260"/>
      <c r="F889" s="260"/>
      <c r="G889" s="260"/>
      <c r="H889" s="260"/>
      <c r="I889" s="260"/>
      <c r="J889" s="260"/>
      <c r="K889" s="260"/>
      <c r="L889" s="260"/>
      <c r="M889" s="260"/>
      <c r="N889" s="260">
        <v>12</v>
      </c>
      <c r="O889" s="260"/>
      <c r="P889" s="260"/>
      <c r="Q889" s="260"/>
      <c r="R889" s="260"/>
      <c r="S889" s="260"/>
      <c r="T889" s="260"/>
      <c r="U889" s="260"/>
      <c r="V889" s="260"/>
      <c r="W889" s="260"/>
      <c r="X889" s="260"/>
      <c r="Y889" s="383"/>
      <c r="Z889" s="372"/>
      <c r="AA889" s="372"/>
      <c r="AB889" s="372"/>
      <c r="AC889" s="372"/>
      <c r="AD889" s="372"/>
      <c r="AE889" s="372"/>
      <c r="AF889" s="372"/>
      <c r="AG889" s="372"/>
      <c r="AH889" s="372"/>
      <c r="AI889" s="372"/>
      <c r="AJ889" s="372"/>
      <c r="AK889" s="372"/>
      <c r="AL889" s="372"/>
      <c r="AM889" s="261">
        <f>SUM(Y889:AL889)</f>
        <v>0</v>
      </c>
    </row>
    <row r="890" spans="1:39" hidden="1" outlineLevel="1">
      <c r="A890" s="469"/>
      <c r="B890" s="259" t="s">
        <v>341</v>
      </c>
      <c r="C890" s="256" t="s">
        <v>163</v>
      </c>
      <c r="D890" s="260"/>
      <c r="E890" s="260"/>
      <c r="F890" s="260"/>
      <c r="G890" s="260"/>
      <c r="H890" s="260"/>
      <c r="I890" s="260"/>
      <c r="J890" s="260"/>
      <c r="K890" s="260"/>
      <c r="L890" s="260"/>
      <c r="M890" s="260"/>
      <c r="N890" s="260">
        <f>N889</f>
        <v>12</v>
      </c>
      <c r="O890" s="260"/>
      <c r="P890" s="260"/>
      <c r="Q890" s="260"/>
      <c r="R890" s="260"/>
      <c r="S890" s="260"/>
      <c r="T890" s="260"/>
      <c r="U890" s="260"/>
      <c r="V890" s="260"/>
      <c r="W890" s="260"/>
      <c r="X890" s="260"/>
      <c r="Y890" s="368">
        <f>Y889</f>
        <v>0</v>
      </c>
      <c r="Z890" s="368">
        <f t="shared" ref="Z890" si="2797">Z889</f>
        <v>0</v>
      </c>
      <c r="AA890" s="368">
        <f t="shared" ref="AA890" si="2798">AA889</f>
        <v>0</v>
      </c>
      <c r="AB890" s="368">
        <f t="shared" ref="AB890" si="2799">AB889</f>
        <v>0</v>
      </c>
      <c r="AC890" s="368">
        <f t="shared" ref="AC890" si="2800">AC889</f>
        <v>0</v>
      </c>
      <c r="AD890" s="368">
        <f t="shared" ref="AD890" si="2801">AD889</f>
        <v>0</v>
      </c>
      <c r="AE890" s="368">
        <f t="shared" ref="AE890" si="2802">AE889</f>
        <v>0</v>
      </c>
      <c r="AF890" s="368">
        <f t="shared" ref="AF890" si="2803">AF889</f>
        <v>0</v>
      </c>
      <c r="AG890" s="368">
        <f t="shared" ref="AG890" si="2804">AG889</f>
        <v>0</v>
      </c>
      <c r="AH890" s="368">
        <f t="shared" ref="AH890" si="2805">AH889</f>
        <v>0</v>
      </c>
      <c r="AI890" s="368">
        <f t="shared" ref="AI890" si="2806">AI889</f>
        <v>0</v>
      </c>
      <c r="AJ890" s="368">
        <f t="shared" ref="AJ890" si="2807">AJ889</f>
        <v>0</v>
      </c>
      <c r="AK890" s="368">
        <f t="shared" ref="AK890" si="2808">AK889</f>
        <v>0</v>
      </c>
      <c r="AL890" s="368">
        <f t="shared" ref="AL890" si="2809">AL889</f>
        <v>0</v>
      </c>
      <c r="AM890" s="271"/>
    </row>
    <row r="891" spans="1:39" hidden="1" outlineLevel="1">
      <c r="A891" s="469"/>
      <c r="B891" s="385"/>
      <c r="C891" s="256"/>
      <c r="D891" s="256"/>
      <c r="E891" s="256"/>
      <c r="F891" s="256"/>
      <c r="G891" s="256"/>
      <c r="H891" s="256"/>
      <c r="I891" s="256"/>
      <c r="J891" s="256"/>
      <c r="K891" s="256"/>
      <c r="L891" s="256"/>
      <c r="M891" s="256"/>
      <c r="N891" s="256"/>
      <c r="O891" s="256"/>
      <c r="P891" s="256"/>
      <c r="Q891" s="256"/>
      <c r="R891" s="256"/>
      <c r="S891" s="256"/>
      <c r="T891" s="256"/>
      <c r="U891" s="256"/>
      <c r="V891" s="256"/>
      <c r="W891" s="256"/>
      <c r="X891" s="256"/>
      <c r="Y891" s="369"/>
      <c r="Z891" s="382"/>
      <c r="AA891" s="382"/>
      <c r="AB891" s="382"/>
      <c r="AC891" s="382"/>
      <c r="AD891" s="382"/>
      <c r="AE891" s="382"/>
      <c r="AF891" s="382"/>
      <c r="AG891" s="382"/>
      <c r="AH891" s="382"/>
      <c r="AI891" s="382"/>
      <c r="AJ891" s="382"/>
      <c r="AK891" s="382"/>
      <c r="AL891" s="382"/>
      <c r="AM891" s="271"/>
    </row>
    <row r="892" spans="1:39" ht="30" hidden="1" outlineLevel="1">
      <c r="A892" s="469">
        <v>47</v>
      </c>
      <c r="B892" s="385" t="s">
        <v>139</v>
      </c>
      <c r="C892" s="256" t="s">
        <v>25</v>
      </c>
      <c r="D892" s="260"/>
      <c r="E892" s="260"/>
      <c r="F892" s="260"/>
      <c r="G892" s="260"/>
      <c r="H892" s="260"/>
      <c r="I892" s="260"/>
      <c r="J892" s="260"/>
      <c r="K892" s="260"/>
      <c r="L892" s="260"/>
      <c r="M892" s="260"/>
      <c r="N892" s="260">
        <v>12</v>
      </c>
      <c r="O892" s="260"/>
      <c r="P892" s="260"/>
      <c r="Q892" s="260"/>
      <c r="R892" s="260"/>
      <c r="S892" s="260"/>
      <c r="T892" s="260"/>
      <c r="U892" s="260"/>
      <c r="V892" s="260"/>
      <c r="W892" s="260"/>
      <c r="X892" s="260"/>
      <c r="Y892" s="383"/>
      <c r="Z892" s="372"/>
      <c r="AA892" s="372"/>
      <c r="AB892" s="372"/>
      <c r="AC892" s="372"/>
      <c r="AD892" s="372"/>
      <c r="AE892" s="372"/>
      <c r="AF892" s="372"/>
      <c r="AG892" s="372"/>
      <c r="AH892" s="372"/>
      <c r="AI892" s="372"/>
      <c r="AJ892" s="372"/>
      <c r="AK892" s="372"/>
      <c r="AL892" s="372"/>
      <c r="AM892" s="261">
        <f>SUM(Y892:AL892)</f>
        <v>0</v>
      </c>
    </row>
    <row r="893" spans="1:39" hidden="1" outlineLevel="1">
      <c r="A893" s="469"/>
      <c r="B893" s="259" t="s">
        <v>341</v>
      </c>
      <c r="C893" s="256" t="s">
        <v>163</v>
      </c>
      <c r="D893" s="260"/>
      <c r="E893" s="260"/>
      <c r="F893" s="260"/>
      <c r="G893" s="260"/>
      <c r="H893" s="260"/>
      <c r="I893" s="260"/>
      <c r="J893" s="260"/>
      <c r="K893" s="260"/>
      <c r="L893" s="260"/>
      <c r="M893" s="260"/>
      <c r="N893" s="260">
        <f>N892</f>
        <v>12</v>
      </c>
      <c r="O893" s="260"/>
      <c r="P893" s="260"/>
      <c r="Q893" s="260"/>
      <c r="R893" s="260"/>
      <c r="S893" s="260"/>
      <c r="T893" s="260"/>
      <c r="U893" s="260"/>
      <c r="V893" s="260"/>
      <c r="W893" s="260"/>
      <c r="X893" s="260"/>
      <c r="Y893" s="368">
        <f>Y892</f>
        <v>0</v>
      </c>
      <c r="Z893" s="368">
        <f t="shared" ref="Z893" si="2810">Z892</f>
        <v>0</v>
      </c>
      <c r="AA893" s="368">
        <f t="shared" ref="AA893" si="2811">AA892</f>
        <v>0</v>
      </c>
      <c r="AB893" s="368">
        <f t="shared" ref="AB893" si="2812">AB892</f>
        <v>0</v>
      </c>
      <c r="AC893" s="368">
        <f t="shared" ref="AC893" si="2813">AC892</f>
        <v>0</v>
      </c>
      <c r="AD893" s="368">
        <f t="shared" ref="AD893" si="2814">AD892</f>
        <v>0</v>
      </c>
      <c r="AE893" s="368">
        <f t="shared" ref="AE893" si="2815">AE892</f>
        <v>0</v>
      </c>
      <c r="AF893" s="368">
        <f t="shared" ref="AF893" si="2816">AF892</f>
        <v>0</v>
      </c>
      <c r="AG893" s="368">
        <f t="shared" ref="AG893" si="2817">AG892</f>
        <v>0</v>
      </c>
      <c r="AH893" s="368">
        <f t="shared" ref="AH893" si="2818">AH892</f>
        <v>0</v>
      </c>
      <c r="AI893" s="368">
        <f t="shared" ref="AI893" si="2819">AI892</f>
        <v>0</v>
      </c>
      <c r="AJ893" s="368">
        <f t="shared" ref="AJ893" si="2820">AJ892</f>
        <v>0</v>
      </c>
      <c r="AK893" s="368">
        <f t="shared" ref="AK893" si="2821">AK892</f>
        <v>0</v>
      </c>
      <c r="AL893" s="368">
        <f t="shared" ref="AL893" si="2822">AL892</f>
        <v>0</v>
      </c>
      <c r="AM893" s="271"/>
    </row>
    <row r="894" spans="1:39" hidden="1" outlineLevel="1">
      <c r="A894" s="469"/>
      <c r="B894" s="385"/>
      <c r="C894" s="256"/>
      <c r="D894" s="256"/>
      <c r="E894" s="256"/>
      <c r="F894" s="256"/>
      <c r="G894" s="256"/>
      <c r="H894" s="256"/>
      <c r="I894" s="256"/>
      <c r="J894" s="256"/>
      <c r="K894" s="256"/>
      <c r="L894" s="256"/>
      <c r="M894" s="256"/>
      <c r="N894" s="256"/>
      <c r="O894" s="256"/>
      <c r="P894" s="256"/>
      <c r="Q894" s="256"/>
      <c r="R894" s="256"/>
      <c r="S894" s="256"/>
      <c r="T894" s="256"/>
      <c r="U894" s="256"/>
      <c r="V894" s="256"/>
      <c r="W894" s="256"/>
      <c r="X894" s="256"/>
      <c r="Y894" s="369"/>
      <c r="Z894" s="382"/>
      <c r="AA894" s="382"/>
      <c r="AB894" s="382"/>
      <c r="AC894" s="382"/>
      <c r="AD894" s="382"/>
      <c r="AE894" s="382"/>
      <c r="AF894" s="382"/>
      <c r="AG894" s="382"/>
      <c r="AH894" s="382"/>
      <c r="AI894" s="382"/>
      <c r="AJ894" s="382"/>
      <c r="AK894" s="382"/>
      <c r="AL894" s="382"/>
      <c r="AM894" s="271"/>
    </row>
    <row r="895" spans="1:39" ht="45" hidden="1" outlineLevel="1">
      <c r="A895" s="469">
        <v>48</v>
      </c>
      <c r="B895" s="385" t="s">
        <v>140</v>
      </c>
      <c r="C895" s="256" t="s">
        <v>25</v>
      </c>
      <c r="D895" s="260"/>
      <c r="E895" s="260"/>
      <c r="F895" s="260"/>
      <c r="G895" s="260"/>
      <c r="H895" s="260"/>
      <c r="I895" s="260"/>
      <c r="J895" s="260"/>
      <c r="K895" s="260"/>
      <c r="L895" s="260"/>
      <c r="M895" s="260"/>
      <c r="N895" s="260">
        <v>12</v>
      </c>
      <c r="O895" s="260"/>
      <c r="P895" s="260"/>
      <c r="Q895" s="260"/>
      <c r="R895" s="260"/>
      <c r="S895" s="260"/>
      <c r="T895" s="260"/>
      <c r="U895" s="260"/>
      <c r="V895" s="260"/>
      <c r="W895" s="260"/>
      <c r="X895" s="260"/>
      <c r="Y895" s="383"/>
      <c r="Z895" s="372"/>
      <c r="AA895" s="372"/>
      <c r="AB895" s="372"/>
      <c r="AC895" s="372"/>
      <c r="AD895" s="372"/>
      <c r="AE895" s="372"/>
      <c r="AF895" s="372"/>
      <c r="AG895" s="372"/>
      <c r="AH895" s="372"/>
      <c r="AI895" s="372"/>
      <c r="AJ895" s="372"/>
      <c r="AK895" s="372"/>
      <c r="AL895" s="372"/>
      <c r="AM895" s="261">
        <f>SUM(Y895:AL895)</f>
        <v>0</v>
      </c>
    </row>
    <row r="896" spans="1:39" hidden="1" outlineLevel="1">
      <c r="A896" s="469"/>
      <c r="B896" s="259" t="s">
        <v>341</v>
      </c>
      <c r="C896" s="256" t="s">
        <v>163</v>
      </c>
      <c r="D896" s="260"/>
      <c r="E896" s="260"/>
      <c r="F896" s="260"/>
      <c r="G896" s="260"/>
      <c r="H896" s="260"/>
      <c r="I896" s="260"/>
      <c r="J896" s="260"/>
      <c r="K896" s="260"/>
      <c r="L896" s="260"/>
      <c r="M896" s="260"/>
      <c r="N896" s="260">
        <f>N895</f>
        <v>12</v>
      </c>
      <c r="O896" s="260"/>
      <c r="P896" s="260"/>
      <c r="Q896" s="260"/>
      <c r="R896" s="260"/>
      <c r="S896" s="260"/>
      <c r="T896" s="260"/>
      <c r="U896" s="260"/>
      <c r="V896" s="260"/>
      <c r="W896" s="260"/>
      <c r="X896" s="260"/>
      <c r="Y896" s="368">
        <f>Y895</f>
        <v>0</v>
      </c>
      <c r="Z896" s="368">
        <f t="shared" ref="Z896" si="2823">Z895</f>
        <v>0</v>
      </c>
      <c r="AA896" s="368">
        <f t="shared" ref="AA896" si="2824">AA895</f>
        <v>0</v>
      </c>
      <c r="AB896" s="368">
        <f t="shared" ref="AB896" si="2825">AB895</f>
        <v>0</v>
      </c>
      <c r="AC896" s="368">
        <f t="shared" ref="AC896" si="2826">AC895</f>
        <v>0</v>
      </c>
      <c r="AD896" s="368">
        <f t="shared" ref="AD896" si="2827">AD895</f>
        <v>0</v>
      </c>
      <c r="AE896" s="368">
        <f t="shared" ref="AE896" si="2828">AE895</f>
        <v>0</v>
      </c>
      <c r="AF896" s="368">
        <f t="shared" ref="AF896" si="2829">AF895</f>
        <v>0</v>
      </c>
      <c r="AG896" s="368">
        <f t="shared" ref="AG896" si="2830">AG895</f>
        <v>0</v>
      </c>
      <c r="AH896" s="368">
        <f t="shared" ref="AH896" si="2831">AH895</f>
        <v>0</v>
      </c>
      <c r="AI896" s="368">
        <f t="shared" ref="AI896" si="2832">AI895</f>
        <v>0</v>
      </c>
      <c r="AJ896" s="368">
        <f t="shared" ref="AJ896" si="2833">AJ895</f>
        <v>0</v>
      </c>
      <c r="AK896" s="368">
        <f t="shared" ref="AK896" si="2834">AK895</f>
        <v>0</v>
      </c>
      <c r="AL896" s="368">
        <f t="shared" ref="AL896" si="2835">AL895</f>
        <v>0</v>
      </c>
      <c r="AM896" s="271"/>
    </row>
    <row r="897" spans="1:39" hidden="1" outlineLevel="1">
      <c r="A897" s="469"/>
      <c r="B897" s="385"/>
      <c r="C897" s="256"/>
      <c r="D897" s="256"/>
      <c r="E897" s="256"/>
      <c r="F897" s="256"/>
      <c r="G897" s="256"/>
      <c r="H897" s="256"/>
      <c r="I897" s="256"/>
      <c r="J897" s="256"/>
      <c r="K897" s="256"/>
      <c r="L897" s="256"/>
      <c r="M897" s="256"/>
      <c r="N897" s="256"/>
      <c r="O897" s="256"/>
      <c r="P897" s="256"/>
      <c r="Q897" s="256"/>
      <c r="R897" s="256"/>
      <c r="S897" s="256"/>
      <c r="T897" s="256"/>
      <c r="U897" s="256"/>
      <c r="V897" s="256"/>
      <c r="W897" s="256"/>
      <c r="X897" s="256"/>
      <c r="Y897" s="369"/>
      <c r="Z897" s="382"/>
      <c r="AA897" s="382"/>
      <c r="AB897" s="382"/>
      <c r="AC897" s="382"/>
      <c r="AD897" s="382"/>
      <c r="AE897" s="382"/>
      <c r="AF897" s="382"/>
      <c r="AG897" s="382"/>
      <c r="AH897" s="382"/>
      <c r="AI897" s="382"/>
      <c r="AJ897" s="382"/>
      <c r="AK897" s="382"/>
      <c r="AL897" s="382"/>
      <c r="AM897" s="271"/>
    </row>
    <row r="898" spans="1:39" ht="30" hidden="1" outlineLevel="1">
      <c r="A898" s="469">
        <v>49</v>
      </c>
      <c r="B898" s="385" t="s">
        <v>141</v>
      </c>
      <c r="C898" s="256" t="s">
        <v>25</v>
      </c>
      <c r="D898" s="260"/>
      <c r="E898" s="260"/>
      <c r="F898" s="260"/>
      <c r="G898" s="260"/>
      <c r="H898" s="260"/>
      <c r="I898" s="260"/>
      <c r="J898" s="260"/>
      <c r="K898" s="260"/>
      <c r="L898" s="260"/>
      <c r="M898" s="260"/>
      <c r="N898" s="260">
        <v>12</v>
      </c>
      <c r="O898" s="260"/>
      <c r="P898" s="260"/>
      <c r="Q898" s="260"/>
      <c r="R898" s="260"/>
      <c r="S898" s="260"/>
      <c r="T898" s="260"/>
      <c r="U898" s="260"/>
      <c r="V898" s="260"/>
      <c r="W898" s="260"/>
      <c r="X898" s="260"/>
      <c r="Y898" s="383"/>
      <c r="Z898" s="372"/>
      <c r="AA898" s="372"/>
      <c r="AB898" s="372"/>
      <c r="AC898" s="372"/>
      <c r="AD898" s="372"/>
      <c r="AE898" s="372"/>
      <c r="AF898" s="372"/>
      <c r="AG898" s="372"/>
      <c r="AH898" s="372"/>
      <c r="AI898" s="372"/>
      <c r="AJ898" s="372"/>
      <c r="AK898" s="372"/>
      <c r="AL898" s="372"/>
      <c r="AM898" s="261">
        <f>SUM(Y898:AL898)</f>
        <v>0</v>
      </c>
    </row>
    <row r="899" spans="1:39" hidden="1" outlineLevel="1">
      <c r="A899" s="469"/>
      <c r="B899" s="259" t="s">
        <v>341</v>
      </c>
      <c r="C899" s="256" t="s">
        <v>163</v>
      </c>
      <c r="D899" s="260"/>
      <c r="E899" s="260"/>
      <c r="F899" s="260"/>
      <c r="G899" s="260"/>
      <c r="H899" s="260"/>
      <c r="I899" s="260"/>
      <c r="J899" s="260"/>
      <c r="K899" s="260"/>
      <c r="L899" s="260"/>
      <c r="M899" s="260"/>
      <c r="N899" s="260">
        <f>N898</f>
        <v>12</v>
      </c>
      <c r="O899" s="260"/>
      <c r="P899" s="260"/>
      <c r="Q899" s="260"/>
      <c r="R899" s="260"/>
      <c r="S899" s="260"/>
      <c r="T899" s="260"/>
      <c r="U899" s="260"/>
      <c r="V899" s="260"/>
      <c r="W899" s="260"/>
      <c r="X899" s="260"/>
      <c r="Y899" s="368">
        <f>Y898</f>
        <v>0</v>
      </c>
      <c r="Z899" s="368">
        <f t="shared" ref="Z899" si="2836">Z898</f>
        <v>0</v>
      </c>
      <c r="AA899" s="368">
        <f t="shared" ref="AA899" si="2837">AA898</f>
        <v>0</v>
      </c>
      <c r="AB899" s="368">
        <f t="shared" ref="AB899" si="2838">AB898</f>
        <v>0</v>
      </c>
      <c r="AC899" s="368">
        <f t="shared" ref="AC899" si="2839">AC898</f>
        <v>0</v>
      </c>
      <c r="AD899" s="368">
        <f t="shared" ref="AD899" si="2840">AD898</f>
        <v>0</v>
      </c>
      <c r="AE899" s="368">
        <f t="shared" ref="AE899" si="2841">AE898</f>
        <v>0</v>
      </c>
      <c r="AF899" s="368">
        <f t="shared" ref="AF899" si="2842">AF898</f>
        <v>0</v>
      </c>
      <c r="AG899" s="368">
        <f t="shared" ref="AG899" si="2843">AG898</f>
        <v>0</v>
      </c>
      <c r="AH899" s="368">
        <f t="shared" ref="AH899" si="2844">AH898</f>
        <v>0</v>
      </c>
      <c r="AI899" s="368">
        <f t="shared" ref="AI899" si="2845">AI898</f>
        <v>0</v>
      </c>
      <c r="AJ899" s="368">
        <f t="shared" ref="AJ899" si="2846">AJ898</f>
        <v>0</v>
      </c>
      <c r="AK899" s="368">
        <f t="shared" ref="AK899" si="2847">AK898</f>
        <v>0</v>
      </c>
      <c r="AL899" s="368">
        <f t="shared" ref="AL899" si="2848">AL898</f>
        <v>0</v>
      </c>
      <c r="AM899" s="271"/>
    </row>
    <row r="900" spans="1:39" hidden="1" outlineLevel="1">
      <c r="A900" s="469"/>
      <c r="B900" s="259"/>
      <c r="C900" s="270"/>
      <c r="D900" s="256"/>
      <c r="E900" s="256"/>
      <c r="F900" s="256"/>
      <c r="G900" s="256"/>
      <c r="H900" s="256"/>
      <c r="I900" s="256"/>
      <c r="J900" s="256"/>
      <c r="K900" s="256"/>
      <c r="L900" s="256"/>
      <c r="M900" s="256"/>
      <c r="N900" s="256"/>
      <c r="O900" s="256"/>
      <c r="P900" s="256"/>
      <c r="Q900" s="256"/>
      <c r="R900" s="256"/>
      <c r="S900" s="256"/>
      <c r="T900" s="256"/>
      <c r="U900" s="256"/>
      <c r="V900" s="256"/>
      <c r="W900" s="256"/>
      <c r="X900" s="256"/>
      <c r="Y900" s="266"/>
      <c r="Z900" s="266"/>
      <c r="AA900" s="266"/>
      <c r="AB900" s="266"/>
      <c r="AC900" s="266"/>
      <c r="AD900" s="266"/>
      <c r="AE900" s="266"/>
      <c r="AF900" s="266"/>
      <c r="AG900" s="266"/>
      <c r="AH900" s="266"/>
      <c r="AI900" s="266"/>
      <c r="AJ900" s="266"/>
      <c r="AK900" s="266"/>
      <c r="AL900" s="266"/>
      <c r="AM900" s="271"/>
    </row>
    <row r="901" spans="1:39" ht="15.75" collapsed="1">
      <c r="B901" s="291" t="s">
        <v>327</v>
      </c>
      <c r="C901" s="293"/>
      <c r="D901" s="293">
        <f>SUM(D744:D899)</f>
        <v>0</v>
      </c>
      <c r="E901" s="293"/>
      <c r="F901" s="293"/>
      <c r="G901" s="293"/>
      <c r="H901" s="293"/>
      <c r="I901" s="293"/>
      <c r="J901" s="293"/>
      <c r="K901" s="293"/>
      <c r="L901" s="293"/>
      <c r="M901" s="293"/>
      <c r="N901" s="293"/>
      <c r="O901" s="293">
        <f>SUM(O744:O899)</f>
        <v>0</v>
      </c>
      <c r="P901" s="293"/>
      <c r="Q901" s="293"/>
      <c r="R901" s="293"/>
      <c r="S901" s="293"/>
      <c r="T901" s="293"/>
      <c r="U901" s="293"/>
      <c r="V901" s="293"/>
      <c r="W901" s="293"/>
      <c r="X901" s="293"/>
      <c r="Y901" s="293">
        <f>IF(Y742="kWh",SUMPRODUCT(D744:D899,Y744:Y899))</f>
        <v>0</v>
      </c>
      <c r="Z901" s="293">
        <f>IF(Z742="kWh",SUMPRODUCT(D744:D899,Z744:Z899))</f>
        <v>0</v>
      </c>
      <c r="AA901" s="293">
        <f>IF(AA742="kw",SUMPRODUCT(N744:N899,O744:O899,AA744:AA899),SUMPRODUCT(D744:D899,AA744:AA899))</f>
        <v>0</v>
      </c>
      <c r="AB901" s="293">
        <f>IF(AB742="kw",SUMPRODUCT(N744:N899,O744:O899,AB744:AB899),SUMPRODUCT(D744:D899,AB744:AB899))</f>
        <v>0</v>
      </c>
      <c r="AC901" s="293">
        <f>IF(AC742="kw",SUMPRODUCT(N744:N899,O744:O899,AC744:AC899),SUMPRODUCT(D744:D899,AC744:AC899))</f>
        <v>0</v>
      </c>
      <c r="AD901" s="293">
        <f>IF(AD742="kw",SUMPRODUCT(N744:N899,O744:O899,AD744:AD899),SUMPRODUCT(D744:D899,AD744:AD899))</f>
        <v>0</v>
      </c>
      <c r="AE901" s="293">
        <f>IF(AE742="kw",SUMPRODUCT(N744:N899,O744:O899,AE744:AE899),SUMPRODUCT(D744:D899,AE744:AE899))</f>
        <v>0</v>
      </c>
      <c r="AF901" s="293">
        <f>IF(AF742="kw",SUMPRODUCT(N744:N899,O744:O899,AF744:AF899),SUMPRODUCT(D744:D899,AF744:AF899))</f>
        <v>0</v>
      </c>
      <c r="AG901" s="293">
        <f>IF(AG742="kw",SUMPRODUCT(N744:N899,O744:O899,AG744:AG899),SUMPRODUCT(D744:D899,AG744:AG899))</f>
        <v>0</v>
      </c>
      <c r="AH901" s="293">
        <f>IF(AH742="kw",SUMPRODUCT(N744:N899,O744:O899,AH744:AH899),SUMPRODUCT(D744:D899,AH744:AH899))</f>
        <v>0</v>
      </c>
      <c r="AI901" s="293">
        <f>IF(AI742="kw",SUMPRODUCT(N744:N899,O744:O899,AI744:AI899),SUMPRODUCT(D744:D899,AI744:AI899))</f>
        <v>0</v>
      </c>
      <c r="AJ901" s="293">
        <f>IF(AJ742="kw",SUMPRODUCT(N744:N899,O744:O899,AJ744:AJ899),SUMPRODUCT(D744:D899,AJ744:AJ899))</f>
        <v>0</v>
      </c>
      <c r="AK901" s="293">
        <f>IF(AK742="kw",SUMPRODUCT(N744:N899,O744:O899,AK744:AK899),SUMPRODUCT(D744:D899,AK744:AK899))</f>
        <v>0</v>
      </c>
      <c r="AL901" s="293">
        <f>IF(AL742="kw",SUMPRODUCT(N744:N899,O744:O899,AL744:AL899),SUMPRODUCT(D744:D899,AL744:AL899))</f>
        <v>0</v>
      </c>
      <c r="AM901" s="294"/>
    </row>
    <row r="902" spans="1:39" ht="15.75">
      <c r="B902" s="349" t="s">
        <v>328</v>
      </c>
      <c r="C902" s="350"/>
      <c r="D902" s="350"/>
      <c r="E902" s="350"/>
      <c r="F902" s="350"/>
      <c r="G902" s="350"/>
      <c r="H902" s="350"/>
      <c r="I902" s="350"/>
      <c r="J902" s="350"/>
      <c r="K902" s="350"/>
      <c r="L902" s="350"/>
      <c r="M902" s="350"/>
      <c r="N902" s="350"/>
      <c r="O902" s="350"/>
      <c r="P902" s="350"/>
      <c r="Q902" s="350"/>
      <c r="R902" s="350"/>
      <c r="S902" s="350"/>
      <c r="T902" s="350"/>
      <c r="U902" s="350"/>
      <c r="V902" s="350"/>
      <c r="W902" s="350"/>
      <c r="X902" s="350"/>
      <c r="Y902" s="350">
        <f>HLOOKUP(Y558,'2. LRAMVA Threshold'!$B$42:$Q$53,11,FALSE)</f>
        <v>0</v>
      </c>
      <c r="Z902" s="350">
        <f>HLOOKUP(Z558,'2. LRAMVA Threshold'!$B$42:$Q$53,11,FALSE)</f>
        <v>0</v>
      </c>
      <c r="AA902" s="350">
        <f>HLOOKUP(AA558,'2. LRAMVA Threshold'!$B$42:$Q$53,11,FALSE)</f>
        <v>0</v>
      </c>
      <c r="AB902" s="350">
        <f>HLOOKUP(AB558,'2. LRAMVA Threshold'!$B$42:$Q$53,11,FALSE)</f>
        <v>0</v>
      </c>
      <c r="AC902" s="350">
        <f>HLOOKUP(AC558,'2. LRAMVA Threshold'!$B$42:$Q$53,11,FALSE)</f>
        <v>0</v>
      </c>
      <c r="AD902" s="350">
        <f>HLOOKUP(AD558,'2. LRAMVA Threshold'!$B$42:$Q$53,11,FALSE)</f>
        <v>0</v>
      </c>
      <c r="AE902" s="350">
        <f>HLOOKUP(AE558,'2. LRAMVA Threshold'!$B$42:$Q$53,11,FALSE)</f>
        <v>0</v>
      </c>
      <c r="AF902" s="350">
        <f>HLOOKUP(AF558,'2. LRAMVA Threshold'!$B$42:$Q$53,11,FALSE)</f>
        <v>0</v>
      </c>
      <c r="AG902" s="350">
        <f>HLOOKUP(AG558,'2. LRAMVA Threshold'!$B$42:$Q$53,11,FALSE)</f>
        <v>0</v>
      </c>
      <c r="AH902" s="350">
        <f>HLOOKUP(AH558,'2. LRAMVA Threshold'!$B$42:$Q$53,11,FALSE)</f>
        <v>0</v>
      </c>
      <c r="AI902" s="350">
        <f>HLOOKUP(AI558,'2. LRAMVA Threshold'!$B$42:$Q$53,11,FALSE)</f>
        <v>0</v>
      </c>
      <c r="AJ902" s="350">
        <f>HLOOKUP(AJ558,'2. LRAMVA Threshold'!$B$42:$Q$53,11,FALSE)</f>
        <v>0</v>
      </c>
      <c r="AK902" s="350">
        <f>HLOOKUP(AK558,'2. LRAMVA Threshold'!$B$42:$Q$53,11,FALSE)</f>
        <v>0</v>
      </c>
      <c r="AL902" s="350">
        <f>HLOOKUP(AL558,'2. LRAMVA Threshold'!$B$42:$Q$53,11,FALSE)</f>
        <v>0</v>
      </c>
      <c r="AM902" s="399"/>
    </row>
    <row r="903" spans="1:39">
      <c r="B903" s="352"/>
      <c r="C903" s="389"/>
      <c r="D903" s="390"/>
      <c r="E903" s="390"/>
      <c r="F903" s="390"/>
      <c r="G903" s="390"/>
      <c r="H903" s="390"/>
      <c r="I903" s="390"/>
      <c r="J903" s="390"/>
      <c r="K903" s="390"/>
      <c r="L903" s="390"/>
      <c r="M903" s="390"/>
      <c r="N903" s="390"/>
      <c r="O903" s="391"/>
      <c r="P903" s="390"/>
      <c r="Q903" s="390"/>
      <c r="R903" s="390"/>
      <c r="S903" s="392"/>
      <c r="T903" s="392"/>
      <c r="U903" s="392"/>
      <c r="V903" s="392"/>
      <c r="W903" s="390"/>
      <c r="X903" s="390"/>
      <c r="Y903" s="393"/>
      <c r="Z903" s="393"/>
      <c r="AA903" s="393"/>
      <c r="AB903" s="393"/>
      <c r="AC903" s="393"/>
      <c r="AD903" s="393"/>
      <c r="AE903" s="393"/>
      <c r="AF903" s="357"/>
      <c r="AG903" s="357"/>
      <c r="AH903" s="357"/>
      <c r="AI903" s="357"/>
      <c r="AJ903" s="357"/>
      <c r="AK903" s="357"/>
      <c r="AL903" s="357"/>
      <c r="AM903" s="358"/>
    </row>
    <row r="904" spans="1:39">
      <c r="B904" s="288" t="s">
        <v>329</v>
      </c>
      <c r="C904" s="301"/>
      <c r="D904" s="301"/>
      <c r="E904" s="335"/>
      <c r="F904" s="335"/>
      <c r="G904" s="335"/>
      <c r="H904" s="335"/>
      <c r="I904" s="335"/>
      <c r="J904" s="335"/>
      <c r="K904" s="335"/>
      <c r="L904" s="335"/>
      <c r="M904" s="335"/>
      <c r="N904" s="335"/>
      <c r="O904" s="256"/>
      <c r="P904" s="303"/>
      <c r="Q904" s="303"/>
      <c r="R904" s="303"/>
      <c r="S904" s="302"/>
      <c r="T904" s="302"/>
      <c r="U904" s="302"/>
      <c r="V904" s="302"/>
      <c r="W904" s="303"/>
      <c r="X904" s="303"/>
      <c r="Y904" s="304">
        <f>HLOOKUP(Y$35,'3.  Distribution Rates'!$C$122:$P$133,11,FALSE)</f>
        <v>0</v>
      </c>
      <c r="Z904" s="304">
        <f>HLOOKUP(Z$35,'3.  Distribution Rates'!$C$122:$P$133,11,FALSE)</f>
        <v>0</v>
      </c>
      <c r="AA904" s="304">
        <f>HLOOKUP(AA$35,'3.  Distribution Rates'!$C$122:$P$133,11,FALSE)</f>
        <v>0</v>
      </c>
      <c r="AB904" s="304">
        <f>HLOOKUP(AB$35,'3.  Distribution Rates'!$C$122:$P$133,11,FALSE)</f>
        <v>0</v>
      </c>
      <c r="AC904" s="304">
        <f>HLOOKUP(AC$35,'3.  Distribution Rates'!$C$122:$P$133,11,FALSE)</f>
        <v>0</v>
      </c>
      <c r="AD904" s="304">
        <f>HLOOKUP(AD$35,'3.  Distribution Rates'!$C$122:$P$133,11,FALSE)</f>
        <v>0</v>
      </c>
      <c r="AE904" s="304">
        <f>HLOOKUP(AE$35,'3.  Distribution Rates'!$C$122:$P$133,11,FALSE)</f>
        <v>0</v>
      </c>
      <c r="AF904" s="304">
        <f>HLOOKUP(AF$35,'3.  Distribution Rates'!$C$122:$P$133,11,FALSE)</f>
        <v>0</v>
      </c>
      <c r="AG904" s="304">
        <f>HLOOKUP(AG$35,'3.  Distribution Rates'!$C$122:$P$133,11,FALSE)</f>
        <v>0</v>
      </c>
      <c r="AH904" s="304">
        <f>HLOOKUP(AH$35,'3.  Distribution Rates'!$C$122:$P$133,11,FALSE)</f>
        <v>0</v>
      </c>
      <c r="AI904" s="304">
        <f>HLOOKUP(AI$35,'3.  Distribution Rates'!$C$122:$P$133,11,FALSE)</f>
        <v>0</v>
      </c>
      <c r="AJ904" s="304">
        <f>HLOOKUP(AJ$35,'3.  Distribution Rates'!$C$122:$P$133,11,FALSE)</f>
        <v>0</v>
      </c>
      <c r="AK904" s="304">
        <f>HLOOKUP(AK$35,'3.  Distribution Rates'!$C$122:$P$133,11,FALSE)</f>
        <v>0</v>
      </c>
      <c r="AL904" s="304">
        <f>HLOOKUP(AL$35,'3.  Distribution Rates'!$C$122:$P$133,11,FALSE)</f>
        <v>0</v>
      </c>
      <c r="AM904" s="336"/>
    </row>
    <row r="905" spans="1:39">
      <c r="B905" s="288" t="s">
        <v>330</v>
      </c>
      <c r="C905" s="306"/>
      <c r="D905" s="248"/>
      <c r="E905" s="245"/>
      <c r="F905" s="245"/>
      <c r="G905" s="245"/>
      <c r="H905" s="245"/>
      <c r="I905" s="245"/>
      <c r="J905" s="245"/>
      <c r="K905" s="245"/>
      <c r="L905" s="245"/>
      <c r="M905" s="245"/>
      <c r="N905" s="245"/>
      <c r="O905" s="256"/>
      <c r="P905" s="245"/>
      <c r="Q905" s="245"/>
      <c r="R905" s="245"/>
      <c r="S905" s="248"/>
      <c r="T905" s="248"/>
      <c r="U905" s="248"/>
      <c r="V905" s="248"/>
      <c r="W905" s="245"/>
      <c r="X905" s="245"/>
      <c r="Y905" s="337">
        <f>'4.  2011-2014 LRAM'!Y142*Y904</f>
        <v>0</v>
      </c>
      <c r="Z905" s="337">
        <f>'4.  2011-2014 LRAM'!Z142*Z904</f>
        <v>0</v>
      </c>
      <c r="AA905" s="337">
        <f>'4.  2011-2014 LRAM'!AA142*AA904</f>
        <v>0</v>
      </c>
      <c r="AB905" s="337">
        <f>'4.  2011-2014 LRAM'!AB142*AB904</f>
        <v>0</v>
      </c>
      <c r="AC905" s="337">
        <f>'4.  2011-2014 LRAM'!AC142*AC904</f>
        <v>0</v>
      </c>
      <c r="AD905" s="337">
        <f>'4.  2011-2014 LRAM'!AD142*AD904</f>
        <v>0</v>
      </c>
      <c r="AE905" s="337">
        <f>'4.  2011-2014 LRAM'!AE142*AE904</f>
        <v>0</v>
      </c>
      <c r="AF905" s="337">
        <f>'4.  2011-2014 LRAM'!AF142*AF904</f>
        <v>0</v>
      </c>
      <c r="AG905" s="337">
        <f>'4.  2011-2014 LRAM'!AG142*AG904</f>
        <v>0</v>
      </c>
      <c r="AH905" s="337">
        <f>'4.  2011-2014 LRAM'!AH142*AH904</f>
        <v>0</v>
      </c>
      <c r="AI905" s="337">
        <f>'4.  2011-2014 LRAM'!AI142*AI904</f>
        <v>0</v>
      </c>
      <c r="AJ905" s="337">
        <f>'4.  2011-2014 LRAM'!AJ142*AJ904</f>
        <v>0</v>
      </c>
      <c r="AK905" s="337">
        <f>'4.  2011-2014 LRAM'!AK142*AK904</f>
        <v>0</v>
      </c>
      <c r="AL905" s="337">
        <f>'4.  2011-2014 LRAM'!AL142*AL904</f>
        <v>0</v>
      </c>
      <c r="AM905" s="551">
        <f t="shared" ref="AM905:AM913" si="2849">SUM(Y905:AL905)</f>
        <v>0</v>
      </c>
    </row>
    <row r="906" spans="1:39">
      <c r="B906" s="288" t="s">
        <v>331</v>
      </c>
      <c r="C906" s="306"/>
      <c r="D906" s="248"/>
      <c r="E906" s="245"/>
      <c r="F906" s="245"/>
      <c r="G906" s="245"/>
      <c r="H906" s="245"/>
      <c r="I906" s="245"/>
      <c r="J906" s="245"/>
      <c r="K906" s="245"/>
      <c r="L906" s="245"/>
      <c r="M906" s="245"/>
      <c r="N906" s="245"/>
      <c r="O906" s="256"/>
      <c r="P906" s="245"/>
      <c r="Q906" s="245"/>
      <c r="R906" s="245"/>
      <c r="S906" s="248"/>
      <c r="T906" s="248"/>
      <c r="U906" s="248"/>
      <c r="V906" s="248"/>
      <c r="W906" s="245"/>
      <c r="X906" s="245"/>
      <c r="Y906" s="337">
        <f>'4.  2011-2014 LRAM'!Y271*Y904</f>
        <v>0</v>
      </c>
      <c r="Z906" s="337">
        <f>'4.  2011-2014 LRAM'!Z271*Z904</f>
        <v>0</v>
      </c>
      <c r="AA906" s="337">
        <f>'4.  2011-2014 LRAM'!AA271*AA904</f>
        <v>0</v>
      </c>
      <c r="AB906" s="337">
        <f>'4.  2011-2014 LRAM'!AB271*AB904</f>
        <v>0</v>
      </c>
      <c r="AC906" s="337">
        <f>'4.  2011-2014 LRAM'!AC271*AC904</f>
        <v>0</v>
      </c>
      <c r="AD906" s="337">
        <f>'4.  2011-2014 LRAM'!AD271*AD904</f>
        <v>0</v>
      </c>
      <c r="AE906" s="337">
        <f>'4.  2011-2014 LRAM'!AE271*AE904</f>
        <v>0</v>
      </c>
      <c r="AF906" s="337">
        <f>'4.  2011-2014 LRAM'!AF271*AF904</f>
        <v>0</v>
      </c>
      <c r="AG906" s="337">
        <f>'4.  2011-2014 LRAM'!AG271*AG904</f>
        <v>0</v>
      </c>
      <c r="AH906" s="337">
        <f>'4.  2011-2014 LRAM'!AH271*AH904</f>
        <v>0</v>
      </c>
      <c r="AI906" s="337">
        <f>'4.  2011-2014 LRAM'!AI271*AI904</f>
        <v>0</v>
      </c>
      <c r="AJ906" s="337">
        <f>'4.  2011-2014 LRAM'!AJ271*AJ904</f>
        <v>0</v>
      </c>
      <c r="AK906" s="337">
        <f>'4.  2011-2014 LRAM'!AK271*AK904</f>
        <v>0</v>
      </c>
      <c r="AL906" s="337">
        <f>'4.  2011-2014 LRAM'!AL271*AL904</f>
        <v>0</v>
      </c>
      <c r="AM906" s="551">
        <f t="shared" si="2849"/>
        <v>0</v>
      </c>
    </row>
    <row r="907" spans="1:39">
      <c r="B907" s="288" t="s">
        <v>332</v>
      </c>
      <c r="C907" s="306"/>
      <c r="D907" s="248"/>
      <c r="E907" s="245"/>
      <c r="F907" s="245"/>
      <c r="G907" s="245"/>
      <c r="H907" s="245"/>
      <c r="I907" s="245"/>
      <c r="J907" s="245"/>
      <c r="K907" s="245"/>
      <c r="L907" s="245"/>
      <c r="M907" s="245"/>
      <c r="N907" s="245"/>
      <c r="O907" s="256"/>
      <c r="P907" s="245"/>
      <c r="Q907" s="245"/>
      <c r="R907" s="245"/>
      <c r="S907" s="248"/>
      <c r="T907" s="248"/>
      <c r="U907" s="248"/>
      <c r="V907" s="248"/>
      <c r="W907" s="245"/>
      <c r="X907" s="245"/>
      <c r="Y907" s="337">
        <f>'4.  2011-2014 LRAM'!Y400*Y904</f>
        <v>0</v>
      </c>
      <c r="Z907" s="337">
        <f>'4.  2011-2014 LRAM'!Z400*Z904</f>
        <v>0</v>
      </c>
      <c r="AA907" s="337">
        <f>'4.  2011-2014 LRAM'!AA400*AA904</f>
        <v>0</v>
      </c>
      <c r="AB907" s="337">
        <f>'4.  2011-2014 LRAM'!AB400*AB904</f>
        <v>0</v>
      </c>
      <c r="AC907" s="337">
        <f>'4.  2011-2014 LRAM'!AC400*AC904</f>
        <v>0</v>
      </c>
      <c r="AD907" s="337">
        <f>'4.  2011-2014 LRAM'!AD400*AD904</f>
        <v>0</v>
      </c>
      <c r="AE907" s="337">
        <f>'4.  2011-2014 LRAM'!AE400*AE904</f>
        <v>0</v>
      </c>
      <c r="AF907" s="337">
        <f>'4.  2011-2014 LRAM'!AF400*AF904</f>
        <v>0</v>
      </c>
      <c r="AG907" s="337">
        <f>'4.  2011-2014 LRAM'!AG400*AG904</f>
        <v>0</v>
      </c>
      <c r="AH907" s="337">
        <f>'4.  2011-2014 LRAM'!AH400*AH904</f>
        <v>0</v>
      </c>
      <c r="AI907" s="337">
        <f>'4.  2011-2014 LRAM'!AI400*AI904</f>
        <v>0</v>
      </c>
      <c r="AJ907" s="337">
        <f>'4.  2011-2014 LRAM'!AJ400*AJ904</f>
        <v>0</v>
      </c>
      <c r="AK907" s="337">
        <f>'4.  2011-2014 LRAM'!AK400*AK904</f>
        <v>0</v>
      </c>
      <c r="AL907" s="337">
        <f>'4.  2011-2014 LRAM'!AL400*AL904</f>
        <v>0</v>
      </c>
      <c r="AM907" s="551">
        <f t="shared" si="2849"/>
        <v>0</v>
      </c>
    </row>
    <row r="908" spans="1:39">
      <c r="B908" s="288" t="s">
        <v>333</v>
      </c>
      <c r="C908" s="306"/>
      <c r="D908" s="248"/>
      <c r="E908" s="245"/>
      <c r="F908" s="245"/>
      <c r="G908" s="245"/>
      <c r="H908" s="245"/>
      <c r="I908" s="245"/>
      <c r="J908" s="245"/>
      <c r="K908" s="245"/>
      <c r="L908" s="245"/>
      <c r="M908" s="245"/>
      <c r="N908" s="245"/>
      <c r="O908" s="256"/>
      <c r="P908" s="245"/>
      <c r="Q908" s="245"/>
      <c r="R908" s="245"/>
      <c r="S908" s="248"/>
      <c r="T908" s="248"/>
      <c r="U908" s="248"/>
      <c r="V908" s="248"/>
      <c r="W908" s="245"/>
      <c r="X908" s="245"/>
      <c r="Y908" s="337">
        <f>'4.  2011-2014 LRAM'!Y530*Y904</f>
        <v>0</v>
      </c>
      <c r="Z908" s="337">
        <f>'4.  2011-2014 LRAM'!Z530*Z904</f>
        <v>0</v>
      </c>
      <c r="AA908" s="337">
        <f>'4.  2011-2014 LRAM'!AA530*AA904</f>
        <v>0</v>
      </c>
      <c r="AB908" s="337">
        <f>'4.  2011-2014 LRAM'!AB530*AB904</f>
        <v>0</v>
      </c>
      <c r="AC908" s="337">
        <f>'4.  2011-2014 LRAM'!AC530*AC904</f>
        <v>0</v>
      </c>
      <c r="AD908" s="337">
        <f>'4.  2011-2014 LRAM'!AD530*AD904</f>
        <v>0</v>
      </c>
      <c r="AE908" s="337">
        <f>'4.  2011-2014 LRAM'!AE530*AE904</f>
        <v>0</v>
      </c>
      <c r="AF908" s="337">
        <f>'4.  2011-2014 LRAM'!AF530*AF904</f>
        <v>0</v>
      </c>
      <c r="AG908" s="337">
        <f>'4.  2011-2014 LRAM'!AG530*AG904</f>
        <v>0</v>
      </c>
      <c r="AH908" s="337">
        <f>'4.  2011-2014 LRAM'!AH530*AH904</f>
        <v>0</v>
      </c>
      <c r="AI908" s="337">
        <f>'4.  2011-2014 LRAM'!AI530*AI904</f>
        <v>0</v>
      </c>
      <c r="AJ908" s="337">
        <f>'4.  2011-2014 LRAM'!AJ530*AJ904</f>
        <v>0</v>
      </c>
      <c r="AK908" s="337">
        <f>'4.  2011-2014 LRAM'!AK530*AK904</f>
        <v>0</v>
      </c>
      <c r="AL908" s="337">
        <f>'4.  2011-2014 LRAM'!AL530*AL904</f>
        <v>0</v>
      </c>
      <c r="AM908" s="551">
        <f t="shared" si="2849"/>
        <v>0</v>
      </c>
    </row>
    <row r="909" spans="1:39">
      <c r="B909" s="288" t="s">
        <v>334</v>
      </c>
      <c r="C909" s="306"/>
      <c r="D909" s="248"/>
      <c r="E909" s="245"/>
      <c r="F909" s="245"/>
      <c r="G909" s="245"/>
      <c r="H909" s="245"/>
      <c r="I909" s="245"/>
      <c r="J909" s="245"/>
      <c r="K909" s="245"/>
      <c r="L909" s="245"/>
      <c r="M909" s="245"/>
      <c r="N909" s="245"/>
      <c r="O909" s="256"/>
      <c r="P909" s="245"/>
      <c r="Q909" s="245"/>
      <c r="R909" s="245"/>
      <c r="S909" s="248"/>
      <c r="T909" s="248"/>
      <c r="U909" s="248"/>
      <c r="V909" s="248"/>
      <c r="W909" s="245"/>
      <c r="X909" s="245"/>
      <c r="Y909" s="337">
        <f t="shared" ref="Y909:AL909" si="2850">Y204*Y904</f>
        <v>0</v>
      </c>
      <c r="Z909" s="337">
        <f t="shared" si="2850"/>
        <v>0</v>
      </c>
      <c r="AA909" s="337">
        <f t="shared" si="2850"/>
        <v>0</v>
      </c>
      <c r="AB909" s="337">
        <f t="shared" si="2850"/>
        <v>0</v>
      </c>
      <c r="AC909" s="337">
        <f t="shared" si="2850"/>
        <v>0</v>
      </c>
      <c r="AD909" s="337">
        <f t="shared" si="2850"/>
        <v>0</v>
      </c>
      <c r="AE909" s="337">
        <f t="shared" si="2850"/>
        <v>0</v>
      </c>
      <c r="AF909" s="337">
        <f t="shared" si="2850"/>
        <v>0</v>
      </c>
      <c r="AG909" s="337">
        <f t="shared" si="2850"/>
        <v>0</v>
      </c>
      <c r="AH909" s="337">
        <f t="shared" si="2850"/>
        <v>0</v>
      </c>
      <c r="AI909" s="337">
        <f t="shared" si="2850"/>
        <v>0</v>
      </c>
      <c r="AJ909" s="337">
        <f t="shared" si="2850"/>
        <v>0</v>
      </c>
      <c r="AK909" s="337">
        <f t="shared" si="2850"/>
        <v>0</v>
      </c>
      <c r="AL909" s="337">
        <f t="shared" si="2850"/>
        <v>0</v>
      </c>
      <c r="AM909" s="551">
        <f t="shared" si="2849"/>
        <v>0</v>
      </c>
    </row>
    <row r="910" spans="1:39">
      <c r="B910" s="288" t="s">
        <v>335</v>
      </c>
      <c r="C910" s="306"/>
      <c r="D910" s="248"/>
      <c r="E910" s="245"/>
      <c r="F910" s="245"/>
      <c r="G910" s="245"/>
      <c r="H910" s="245"/>
      <c r="I910" s="245"/>
      <c r="J910" s="245"/>
      <c r="K910" s="245"/>
      <c r="L910" s="245"/>
      <c r="M910" s="245"/>
      <c r="N910" s="245"/>
      <c r="O910" s="256"/>
      <c r="P910" s="245"/>
      <c r="Q910" s="245"/>
      <c r="R910" s="245"/>
      <c r="S910" s="248"/>
      <c r="T910" s="248"/>
      <c r="U910" s="248"/>
      <c r="V910" s="248"/>
      <c r="W910" s="245"/>
      <c r="X910" s="245"/>
      <c r="Y910" s="337">
        <f t="shared" ref="Y910:AL910" si="2851">Y378*Y904</f>
        <v>0</v>
      </c>
      <c r="Z910" s="337">
        <f t="shared" si="2851"/>
        <v>0</v>
      </c>
      <c r="AA910" s="337">
        <f t="shared" si="2851"/>
        <v>0</v>
      </c>
      <c r="AB910" s="337">
        <f t="shared" si="2851"/>
        <v>0</v>
      </c>
      <c r="AC910" s="337">
        <f t="shared" si="2851"/>
        <v>0</v>
      </c>
      <c r="AD910" s="337">
        <f t="shared" si="2851"/>
        <v>0</v>
      </c>
      <c r="AE910" s="337">
        <f t="shared" si="2851"/>
        <v>0</v>
      </c>
      <c r="AF910" s="337">
        <f t="shared" si="2851"/>
        <v>0</v>
      </c>
      <c r="AG910" s="337">
        <f t="shared" si="2851"/>
        <v>0</v>
      </c>
      <c r="AH910" s="337">
        <f t="shared" si="2851"/>
        <v>0</v>
      </c>
      <c r="AI910" s="337">
        <f t="shared" si="2851"/>
        <v>0</v>
      </c>
      <c r="AJ910" s="337">
        <f t="shared" si="2851"/>
        <v>0</v>
      </c>
      <c r="AK910" s="337">
        <f t="shared" si="2851"/>
        <v>0</v>
      </c>
      <c r="AL910" s="337">
        <f t="shared" si="2851"/>
        <v>0</v>
      </c>
      <c r="AM910" s="551">
        <f t="shared" si="2849"/>
        <v>0</v>
      </c>
    </row>
    <row r="911" spans="1:39">
      <c r="B911" s="288" t="s">
        <v>336</v>
      </c>
      <c r="C911" s="306"/>
      <c r="D911" s="248"/>
      <c r="E911" s="245"/>
      <c r="F911" s="245"/>
      <c r="G911" s="245"/>
      <c r="H911" s="245"/>
      <c r="I911" s="245"/>
      <c r="J911" s="245"/>
      <c r="K911" s="245"/>
      <c r="L911" s="245"/>
      <c r="M911" s="245"/>
      <c r="N911" s="245"/>
      <c r="O911" s="256"/>
      <c r="P911" s="245"/>
      <c r="Q911" s="245"/>
      <c r="R911" s="245"/>
      <c r="S911" s="248"/>
      <c r="T911" s="248"/>
      <c r="U911" s="248"/>
      <c r="V911" s="248"/>
      <c r="W911" s="245"/>
      <c r="X911" s="245"/>
      <c r="Y911" s="337">
        <f t="shared" ref="Y911:AL911" si="2852">Y551*Y904</f>
        <v>0</v>
      </c>
      <c r="Z911" s="337">
        <f t="shared" si="2852"/>
        <v>0</v>
      </c>
      <c r="AA911" s="337">
        <f t="shared" si="2852"/>
        <v>0</v>
      </c>
      <c r="AB911" s="337">
        <f t="shared" si="2852"/>
        <v>0</v>
      </c>
      <c r="AC911" s="337">
        <f t="shared" si="2852"/>
        <v>0</v>
      </c>
      <c r="AD911" s="337">
        <f t="shared" si="2852"/>
        <v>0</v>
      </c>
      <c r="AE911" s="337">
        <f t="shared" si="2852"/>
        <v>0</v>
      </c>
      <c r="AF911" s="337">
        <f t="shared" si="2852"/>
        <v>0</v>
      </c>
      <c r="AG911" s="337">
        <f t="shared" si="2852"/>
        <v>0</v>
      </c>
      <c r="AH911" s="337">
        <f t="shared" si="2852"/>
        <v>0</v>
      </c>
      <c r="AI911" s="337">
        <f t="shared" si="2852"/>
        <v>0</v>
      </c>
      <c r="AJ911" s="337">
        <f t="shared" si="2852"/>
        <v>0</v>
      </c>
      <c r="AK911" s="337">
        <f t="shared" si="2852"/>
        <v>0</v>
      </c>
      <c r="AL911" s="337">
        <f t="shared" si="2852"/>
        <v>0</v>
      </c>
      <c r="AM911" s="551">
        <f t="shared" si="2849"/>
        <v>0</v>
      </c>
    </row>
    <row r="912" spans="1:39">
      <c r="B912" s="288" t="s">
        <v>337</v>
      </c>
      <c r="C912" s="306"/>
      <c r="D912" s="248"/>
      <c r="E912" s="245"/>
      <c r="F912" s="245"/>
      <c r="G912" s="245"/>
      <c r="H912" s="245"/>
      <c r="I912" s="245"/>
      <c r="J912" s="245"/>
      <c r="K912" s="245"/>
      <c r="L912" s="245"/>
      <c r="M912" s="245"/>
      <c r="N912" s="245"/>
      <c r="O912" s="256"/>
      <c r="P912" s="245"/>
      <c r="Q912" s="245"/>
      <c r="R912" s="245"/>
      <c r="S912" s="248"/>
      <c r="T912" s="248"/>
      <c r="U912" s="248"/>
      <c r="V912" s="248"/>
      <c r="W912" s="245"/>
      <c r="X912" s="245"/>
      <c r="Y912" s="337">
        <f t="shared" ref="Y912:AL912" si="2853">Y734*Y904</f>
        <v>0</v>
      </c>
      <c r="Z912" s="337">
        <f t="shared" si="2853"/>
        <v>0</v>
      </c>
      <c r="AA912" s="337">
        <f t="shared" si="2853"/>
        <v>0</v>
      </c>
      <c r="AB912" s="337">
        <f t="shared" si="2853"/>
        <v>0</v>
      </c>
      <c r="AC912" s="337">
        <f t="shared" si="2853"/>
        <v>0</v>
      </c>
      <c r="AD912" s="337">
        <f t="shared" si="2853"/>
        <v>0</v>
      </c>
      <c r="AE912" s="337">
        <f t="shared" si="2853"/>
        <v>0</v>
      </c>
      <c r="AF912" s="337">
        <f t="shared" si="2853"/>
        <v>0</v>
      </c>
      <c r="AG912" s="337">
        <f t="shared" si="2853"/>
        <v>0</v>
      </c>
      <c r="AH912" s="337">
        <f t="shared" si="2853"/>
        <v>0</v>
      </c>
      <c r="AI912" s="337">
        <f t="shared" si="2853"/>
        <v>0</v>
      </c>
      <c r="AJ912" s="337">
        <f t="shared" si="2853"/>
        <v>0</v>
      </c>
      <c r="AK912" s="337">
        <f t="shared" si="2853"/>
        <v>0</v>
      </c>
      <c r="AL912" s="337">
        <f t="shared" si="2853"/>
        <v>0</v>
      </c>
      <c r="AM912" s="551">
        <f t="shared" si="2849"/>
        <v>0</v>
      </c>
    </row>
    <row r="913" spans="1:39">
      <c r="B913" s="288" t="s">
        <v>338</v>
      </c>
      <c r="C913" s="306"/>
      <c r="D913" s="248"/>
      <c r="E913" s="245"/>
      <c r="F913" s="245"/>
      <c r="G913" s="245"/>
      <c r="H913" s="245"/>
      <c r="I913" s="245"/>
      <c r="J913" s="245"/>
      <c r="K913" s="245"/>
      <c r="L913" s="245"/>
      <c r="M913" s="245"/>
      <c r="N913" s="245"/>
      <c r="O913" s="256"/>
      <c r="P913" s="245"/>
      <c r="Q913" s="245"/>
      <c r="R913" s="245"/>
      <c r="S913" s="248"/>
      <c r="T913" s="248"/>
      <c r="U913" s="248"/>
      <c r="V913" s="248"/>
      <c r="W913" s="245"/>
      <c r="X913" s="245"/>
      <c r="Y913" s="337">
        <f>Y901*Y904</f>
        <v>0</v>
      </c>
      <c r="Z913" s="337">
        <f t="shared" ref="Z913:AL913" si="2854">Z901*Z904</f>
        <v>0</v>
      </c>
      <c r="AA913" s="337">
        <f t="shared" si="2854"/>
        <v>0</v>
      </c>
      <c r="AB913" s="337">
        <f t="shared" si="2854"/>
        <v>0</v>
      </c>
      <c r="AC913" s="337">
        <f t="shared" si="2854"/>
        <v>0</v>
      </c>
      <c r="AD913" s="337">
        <f t="shared" si="2854"/>
        <v>0</v>
      </c>
      <c r="AE913" s="337">
        <f t="shared" si="2854"/>
        <v>0</v>
      </c>
      <c r="AF913" s="337">
        <f t="shared" si="2854"/>
        <v>0</v>
      </c>
      <c r="AG913" s="337">
        <f t="shared" si="2854"/>
        <v>0</v>
      </c>
      <c r="AH913" s="337">
        <f t="shared" si="2854"/>
        <v>0</v>
      </c>
      <c r="AI913" s="337">
        <f t="shared" si="2854"/>
        <v>0</v>
      </c>
      <c r="AJ913" s="337">
        <f t="shared" si="2854"/>
        <v>0</v>
      </c>
      <c r="AK913" s="337">
        <f t="shared" si="2854"/>
        <v>0</v>
      </c>
      <c r="AL913" s="337">
        <f t="shared" si="2854"/>
        <v>0</v>
      </c>
      <c r="AM913" s="551">
        <f t="shared" si="2849"/>
        <v>0</v>
      </c>
    </row>
    <row r="914" spans="1:39" ht="15.75">
      <c r="B914" s="310" t="s">
        <v>342</v>
      </c>
      <c r="C914" s="306"/>
      <c r="D914" s="268"/>
      <c r="E914" s="298"/>
      <c r="F914" s="298"/>
      <c r="G914" s="298"/>
      <c r="H914" s="298"/>
      <c r="I914" s="298"/>
      <c r="J914" s="298"/>
      <c r="K914" s="298"/>
      <c r="L914" s="298"/>
      <c r="M914" s="298"/>
      <c r="N914" s="298"/>
      <c r="O914" s="265"/>
      <c r="P914" s="298"/>
      <c r="Q914" s="298"/>
      <c r="R914" s="298"/>
      <c r="S914" s="268"/>
      <c r="T914" s="268"/>
      <c r="U914" s="268"/>
      <c r="V914" s="268"/>
      <c r="W914" s="298"/>
      <c r="X914" s="298"/>
      <c r="Y914" s="307">
        <f>SUM(Y905:Y913)</f>
        <v>0</v>
      </c>
      <c r="Z914" s="307">
        <f t="shared" ref="Z914:AE914" si="2855">SUM(Z905:Z913)</f>
        <v>0</v>
      </c>
      <c r="AA914" s="307">
        <f t="shared" si="2855"/>
        <v>0</v>
      </c>
      <c r="AB914" s="307">
        <f t="shared" si="2855"/>
        <v>0</v>
      </c>
      <c r="AC914" s="307">
        <f t="shared" si="2855"/>
        <v>0</v>
      </c>
      <c r="AD914" s="307">
        <f t="shared" si="2855"/>
        <v>0</v>
      </c>
      <c r="AE914" s="307">
        <f t="shared" si="2855"/>
        <v>0</v>
      </c>
      <c r="AF914" s="307">
        <f>SUM(AF905:AF913)</f>
        <v>0</v>
      </c>
      <c r="AG914" s="307">
        <f t="shared" ref="AG914:AL914" si="2856">SUM(AG905:AG913)</f>
        <v>0</v>
      </c>
      <c r="AH914" s="307">
        <f t="shared" si="2856"/>
        <v>0</v>
      </c>
      <c r="AI914" s="307">
        <f t="shared" si="2856"/>
        <v>0</v>
      </c>
      <c r="AJ914" s="307">
        <f t="shared" si="2856"/>
        <v>0</v>
      </c>
      <c r="AK914" s="307">
        <f t="shared" si="2856"/>
        <v>0</v>
      </c>
      <c r="AL914" s="307">
        <f t="shared" si="2856"/>
        <v>0</v>
      </c>
      <c r="AM914" s="365">
        <f>SUM(AM905:AM913)</f>
        <v>0</v>
      </c>
    </row>
    <row r="915" spans="1:39" ht="15.75">
      <c r="B915" s="310" t="s">
        <v>343</v>
      </c>
      <c r="C915" s="306"/>
      <c r="D915" s="311"/>
      <c r="E915" s="298"/>
      <c r="F915" s="298"/>
      <c r="G915" s="298"/>
      <c r="H915" s="298"/>
      <c r="I915" s="298"/>
      <c r="J915" s="298"/>
      <c r="K915" s="298"/>
      <c r="L915" s="298"/>
      <c r="M915" s="298"/>
      <c r="N915" s="298"/>
      <c r="O915" s="265"/>
      <c r="P915" s="298"/>
      <c r="Q915" s="298"/>
      <c r="R915" s="298"/>
      <c r="S915" s="268"/>
      <c r="T915" s="268"/>
      <c r="U915" s="268"/>
      <c r="V915" s="268"/>
      <c r="W915" s="298"/>
      <c r="X915" s="298"/>
      <c r="Y915" s="308">
        <f>Y902*Y904</f>
        <v>0</v>
      </c>
      <c r="Z915" s="308">
        <f t="shared" ref="Z915:AE915" si="2857">Z902*Z904</f>
        <v>0</v>
      </c>
      <c r="AA915" s="308">
        <f t="shared" si="2857"/>
        <v>0</v>
      </c>
      <c r="AB915" s="308">
        <f t="shared" si="2857"/>
        <v>0</v>
      </c>
      <c r="AC915" s="308">
        <f t="shared" si="2857"/>
        <v>0</v>
      </c>
      <c r="AD915" s="308">
        <f t="shared" si="2857"/>
        <v>0</v>
      </c>
      <c r="AE915" s="308">
        <f t="shared" si="2857"/>
        <v>0</v>
      </c>
      <c r="AF915" s="308">
        <f>AF902*AF904</f>
        <v>0</v>
      </c>
      <c r="AG915" s="308">
        <f t="shared" ref="AG915:AL915" si="2858">AG902*AG904</f>
        <v>0</v>
      </c>
      <c r="AH915" s="308">
        <f t="shared" si="2858"/>
        <v>0</v>
      </c>
      <c r="AI915" s="308">
        <f t="shared" si="2858"/>
        <v>0</v>
      </c>
      <c r="AJ915" s="308">
        <f t="shared" si="2858"/>
        <v>0</v>
      </c>
      <c r="AK915" s="308">
        <f t="shared" si="2858"/>
        <v>0</v>
      </c>
      <c r="AL915" s="308">
        <f t="shared" si="2858"/>
        <v>0</v>
      </c>
      <c r="AM915" s="365">
        <f>SUM(Y915:AL915)</f>
        <v>0</v>
      </c>
    </row>
    <row r="916" spans="1:39" ht="15.75">
      <c r="B916" s="310" t="s">
        <v>344</v>
      </c>
      <c r="C916" s="306"/>
      <c r="D916" s="311"/>
      <c r="E916" s="298"/>
      <c r="F916" s="298"/>
      <c r="G916" s="298"/>
      <c r="H916" s="298"/>
      <c r="I916" s="298"/>
      <c r="J916" s="298"/>
      <c r="K916" s="298"/>
      <c r="L916" s="298"/>
      <c r="M916" s="298"/>
      <c r="N916" s="298"/>
      <c r="O916" s="265"/>
      <c r="P916" s="298"/>
      <c r="Q916" s="298"/>
      <c r="R916" s="298"/>
      <c r="S916" s="311"/>
      <c r="T916" s="311"/>
      <c r="U916" s="311"/>
      <c r="V916" s="311"/>
      <c r="W916" s="298"/>
      <c r="X916" s="298"/>
      <c r="Y916" s="312"/>
      <c r="Z916" s="312"/>
      <c r="AA916" s="312"/>
      <c r="AB916" s="312"/>
      <c r="AC916" s="312"/>
      <c r="AD916" s="312"/>
      <c r="AE916" s="312"/>
      <c r="AF916" s="312"/>
      <c r="AG916" s="312"/>
      <c r="AH916" s="312"/>
      <c r="AI916" s="312"/>
      <c r="AJ916" s="312"/>
      <c r="AK916" s="312"/>
      <c r="AL916" s="312"/>
      <c r="AM916" s="365">
        <f>AM914-AM915</f>
        <v>0</v>
      </c>
    </row>
    <row r="917" spans="1:39">
      <c r="B917" s="288"/>
      <c r="C917" s="311"/>
      <c r="D917" s="311"/>
      <c r="E917" s="298"/>
      <c r="F917" s="298"/>
      <c r="G917" s="298"/>
      <c r="H917" s="298"/>
      <c r="I917" s="298"/>
      <c r="J917" s="298"/>
      <c r="K917" s="298"/>
      <c r="L917" s="298"/>
      <c r="M917" s="298"/>
      <c r="N917" s="298"/>
      <c r="O917" s="265"/>
      <c r="P917" s="298"/>
      <c r="Q917" s="298"/>
      <c r="R917" s="298"/>
      <c r="S917" s="311"/>
      <c r="T917" s="306"/>
      <c r="U917" s="311"/>
      <c r="V917" s="311"/>
      <c r="W917" s="298"/>
      <c r="X917" s="298"/>
      <c r="Y917" s="313"/>
      <c r="Z917" s="313"/>
      <c r="AA917" s="313"/>
      <c r="AB917" s="313"/>
      <c r="AC917" s="313"/>
      <c r="AD917" s="313"/>
      <c r="AE917" s="313"/>
      <c r="AF917" s="313"/>
      <c r="AG917" s="313"/>
      <c r="AH917" s="313"/>
      <c r="AI917" s="313"/>
      <c r="AJ917" s="313"/>
      <c r="AK917" s="313"/>
      <c r="AL917" s="313"/>
      <c r="AM917" s="300"/>
    </row>
    <row r="918" spans="1:39">
      <c r="B918" s="397" t="s">
        <v>339</v>
      </c>
      <c r="C918" s="324"/>
      <c r="D918" s="343"/>
      <c r="E918" s="343"/>
      <c r="F918" s="343"/>
      <c r="G918" s="343"/>
      <c r="H918" s="343"/>
      <c r="I918" s="343"/>
      <c r="J918" s="343"/>
      <c r="K918" s="343"/>
      <c r="L918" s="343"/>
      <c r="M918" s="343"/>
      <c r="N918" s="343"/>
      <c r="O918" s="342"/>
      <c r="P918" s="343"/>
      <c r="Q918" s="343"/>
      <c r="R918" s="343"/>
      <c r="S918" s="324"/>
      <c r="T918" s="344"/>
      <c r="U918" s="344"/>
      <c r="V918" s="343"/>
      <c r="W918" s="343"/>
      <c r="X918" s="344"/>
      <c r="Y918" s="290">
        <f>SUMPRODUCT(E744:E899,Y744:Y899)</f>
        <v>0</v>
      </c>
      <c r="Z918" s="290">
        <f>SUMPRODUCT(E744:E899,Z744:Z899)</f>
        <v>0</v>
      </c>
      <c r="AA918" s="290">
        <f t="shared" ref="AA918:AL918" si="2859">IF(AA742="kw",SUMPRODUCT($N$744:$N$899,$P$744:$P$899,AA744:AA899),SUMPRODUCT($E$744:$E$899,AA744:AA899))</f>
        <v>0</v>
      </c>
      <c r="AB918" s="290">
        <f t="shared" si="2859"/>
        <v>0</v>
      </c>
      <c r="AC918" s="290">
        <f t="shared" si="2859"/>
        <v>0</v>
      </c>
      <c r="AD918" s="290">
        <f t="shared" si="2859"/>
        <v>0</v>
      </c>
      <c r="AE918" s="290">
        <f t="shared" si="2859"/>
        <v>0</v>
      </c>
      <c r="AF918" s="290">
        <f t="shared" si="2859"/>
        <v>0</v>
      </c>
      <c r="AG918" s="290">
        <f t="shared" si="2859"/>
        <v>0</v>
      </c>
      <c r="AH918" s="290">
        <f t="shared" si="2859"/>
        <v>0</v>
      </c>
      <c r="AI918" s="290">
        <f t="shared" si="2859"/>
        <v>0</v>
      </c>
      <c r="AJ918" s="290">
        <f t="shared" si="2859"/>
        <v>0</v>
      </c>
      <c r="AK918" s="290">
        <f t="shared" si="2859"/>
        <v>0</v>
      </c>
      <c r="AL918" s="290">
        <f t="shared" si="2859"/>
        <v>0</v>
      </c>
      <c r="AM918" s="345"/>
    </row>
    <row r="919" spans="1:39" ht="18.75" customHeight="1">
      <c r="B919" s="328" t="s">
        <v>585</v>
      </c>
      <c r="C919" s="346"/>
      <c r="D919" s="347"/>
      <c r="E919" s="347"/>
      <c r="F919" s="347"/>
      <c r="G919" s="347"/>
      <c r="H919" s="347"/>
      <c r="I919" s="347"/>
      <c r="J919" s="347"/>
      <c r="K919" s="347"/>
      <c r="L919" s="347"/>
      <c r="M919" s="347"/>
      <c r="N919" s="347"/>
      <c r="O919" s="347"/>
      <c r="P919" s="347"/>
      <c r="Q919" s="347"/>
      <c r="R919" s="347"/>
      <c r="S919" s="331"/>
      <c r="T919" s="332"/>
      <c r="U919" s="347"/>
      <c r="V919" s="347"/>
      <c r="W919" s="347"/>
      <c r="X919" s="347"/>
      <c r="Y919" s="348"/>
      <c r="Z919" s="348"/>
      <c r="AA919" s="348"/>
      <c r="AB919" s="348"/>
      <c r="AC919" s="348"/>
      <c r="AD919" s="348"/>
      <c r="AE919" s="348"/>
      <c r="AF919" s="348"/>
      <c r="AG919" s="348"/>
      <c r="AH919" s="348"/>
      <c r="AI919" s="348"/>
      <c r="AJ919" s="348"/>
      <c r="AK919" s="348"/>
      <c r="AL919" s="348"/>
      <c r="AM919" s="348"/>
    </row>
    <row r="920" spans="1:39" collapsed="1"/>
    <row r="922" spans="1:39" ht="15.75">
      <c r="B922" s="246" t="s">
        <v>340</v>
      </c>
      <c r="C922" s="247"/>
      <c r="D922" s="516" t="s">
        <v>524</v>
      </c>
      <c r="E922" s="222"/>
      <c r="F922" s="516"/>
      <c r="G922" s="222"/>
      <c r="H922" s="222"/>
      <c r="I922" s="222"/>
      <c r="J922" s="222"/>
      <c r="K922" s="222"/>
      <c r="L922" s="222"/>
      <c r="M922" s="222"/>
      <c r="N922" s="222"/>
      <c r="O922" s="247"/>
      <c r="P922" s="222"/>
      <c r="Q922" s="222"/>
      <c r="R922" s="222"/>
      <c r="S922" s="222"/>
      <c r="T922" s="222"/>
      <c r="U922" s="222"/>
      <c r="V922" s="222"/>
      <c r="W922" s="222"/>
      <c r="X922" s="222"/>
      <c r="Y922" s="236"/>
      <c r="Z922" s="234"/>
      <c r="AA922" s="234"/>
      <c r="AB922" s="234"/>
      <c r="AC922" s="234"/>
      <c r="AD922" s="234"/>
      <c r="AE922" s="234"/>
      <c r="AF922" s="234"/>
      <c r="AG922" s="234"/>
      <c r="AH922" s="234"/>
      <c r="AI922" s="234"/>
      <c r="AJ922" s="234"/>
      <c r="AK922" s="234"/>
      <c r="AL922" s="234"/>
    </row>
    <row r="923" spans="1:39" ht="39.75" customHeight="1">
      <c r="B923" s="756" t="s">
        <v>211</v>
      </c>
      <c r="C923" s="758" t="s">
        <v>33</v>
      </c>
      <c r="D923" s="249" t="s">
        <v>420</v>
      </c>
      <c r="E923" s="760" t="s">
        <v>209</v>
      </c>
      <c r="F923" s="761"/>
      <c r="G923" s="761"/>
      <c r="H923" s="761"/>
      <c r="I923" s="761"/>
      <c r="J923" s="761"/>
      <c r="K923" s="761"/>
      <c r="L923" s="761"/>
      <c r="M923" s="762"/>
      <c r="N923" s="766" t="s">
        <v>213</v>
      </c>
      <c r="O923" s="249" t="s">
        <v>421</v>
      </c>
      <c r="P923" s="760" t="s">
        <v>212</v>
      </c>
      <c r="Q923" s="761"/>
      <c r="R923" s="761"/>
      <c r="S923" s="761"/>
      <c r="T923" s="761"/>
      <c r="U923" s="761"/>
      <c r="V923" s="761"/>
      <c r="W923" s="761"/>
      <c r="X923" s="762"/>
      <c r="Y923" s="763" t="s">
        <v>243</v>
      </c>
      <c r="Z923" s="764"/>
      <c r="AA923" s="764"/>
      <c r="AB923" s="764"/>
      <c r="AC923" s="764"/>
      <c r="AD923" s="764"/>
      <c r="AE923" s="764"/>
      <c r="AF923" s="764"/>
      <c r="AG923" s="764"/>
      <c r="AH923" s="764"/>
      <c r="AI923" s="764"/>
      <c r="AJ923" s="764"/>
      <c r="AK923" s="764"/>
      <c r="AL923" s="764"/>
      <c r="AM923" s="765"/>
    </row>
    <row r="924" spans="1:39" ht="65.25" customHeight="1">
      <c r="B924" s="757"/>
      <c r="C924" s="759"/>
      <c r="D924" s="250">
        <v>2020</v>
      </c>
      <c r="E924" s="250">
        <v>2021</v>
      </c>
      <c r="F924" s="250">
        <v>2022</v>
      </c>
      <c r="G924" s="250">
        <v>2023</v>
      </c>
      <c r="H924" s="250">
        <v>2024</v>
      </c>
      <c r="I924" s="250">
        <v>2025</v>
      </c>
      <c r="J924" s="250">
        <v>2026</v>
      </c>
      <c r="K924" s="250">
        <v>2027</v>
      </c>
      <c r="L924" s="250">
        <v>2028</v>
      </c>
      <c r="M924" s="250">
        <v>2029</v>
      </c>
      <c r="N924" s="767"/>
      <c r="O924" s="250">
        <v>2020</v>
      </c>
      <c r="P924" s="250">
        <v>2021</v>
      </c>
      <c r="Q924" s="250">
        <v>2022</v>
      </c>
      <c r="R924" s="250">
        <v>2023</v>
      </c>
      <c r="S924" s="250">
        <v>2024</v>
      </c>
      <c r="T924" s="250">
        <v>2025</v>
      </c>
      <c r="U924" s="250">
        <v>2026</v>
      </c>
      <c r="V924" s="250">
        <v>2027</v>
      </c>
      <c r="W924" s="250">
        <v>2028</v>
      </c>
      <c r="X924" s="250">
        <v>2029</v>
      </c>
      <c r="Y924" s="250" t="str">
        <f>'1.  LRAMVA Summary'!D52</f>
        <v>Residential</v>
      </c>
      <c r="Z924" s="250" t="str">
        <f>'1.  LRAMVA Summary'!E52</f>
        <v>GS&lt;50 kW</v>
      </c>
      <c r="AA924" s="250" t="str">
        <f>'1.  LRAMVA Summary'!F52</f>
        <v>GS 50 to 4,999 kW</v>
      </c>
      <c r="AB924" s="250" t="str">
        <f>'1.  LRAMVA Summary'!G52</f>
        <v>Unmetered Scattered Load</v>
      </c>
      <c r="AC924" s="250" t="str">
        <f>'1.  LRAMVA Summary'!H52</f>
        <v>Sentinel Lighting</v>
      </c>
      <c r="AD924" s="250" t="str">
        <f>'1.  LRAMVA Summary'!I52</f>
        <v>Street Lighting</v>
      </c>
      <c r="AE924" s="250" t="str">
        <f>'1.  LRAMVA Summary'!J52</f>
        <v/>
      </c>
      <c r="AF924" s="250" t="str">
        <f>'1.  LRAMVA Summary'!K52</f>
        <v/>
      </c>
      <c r="AG924" s="250" t="str">
        <f>'1.  LRAMVA Summary'!L52</f>
        <v/>
      </c>
      <c r="AH924" s="250" t="str">
        <f>'1.  LRAMVA Summary'!M52</f>
        <v/>
      </c>
      <c r="AI924" s="250" t="str">
        <f>'1.  LRAMVA Summary'!N52</f>
        <v/>
      </c>
      <c r="AJ924" s="250" t="str">
        <f>'1.  LRAMVA Summary'!O52</f>
        <v/>
      </c>
      <c r="AK924" s="250" t="str">
        <f>'1.  LRAMVA Summary'!P52</f>
        <v/>
      </c>
      <c r="AL924" s="250" t="str">
        <f>'1.  LRAMVA Summary'!Q52</f>
        <v/>
      </c>
      <c r="AM924" s="252" t="str">
        <f>'1.  LRAMVA Summary'!R52</f>
        <v>Total</v>
      </c>
    </row>
    <row r="925" spans="1:39" ht="15" customHeight="1">
      <c r="A925" s="469"/>
      <c r="B925" s="464" t="s">
        <v>502</v>
      </c>
      <c r="C925" s="254"/>
      <c r="D925" s="254"/>
      <c r="E925" s="254"/>
      <c r="F925" s="254"/>
      <c r="G925" s="254"/>
      <c r="H925" s="254"/>
      <c r="I925" s="254"/>
      <c r="J925" s="254"/>
      <c r="K925" s="254"/>
      <c r="L925" s="254"/>
      <c r="M925" s="254"/>
      <c r="N925" s="255"/>
      <c r="O925" s="254"/>
      <c r="P925" s="254"/>
      <c r="Q925" s="254"/>
      <c r="R925" s="254"/>
      <c r="S925" s="254"/>
      <c r="T925" s="254"/>
      <c r="U925" s="254"/>
      <c r="V925" s="254"/>
      <c r="W925" s="254"/>
      <c r="X925" s="254"/>
      <c r="Y925" s="256" t="str">
        <f>'1.  LRAMVA Summary'!D53</f>
        <v>kWh</v>
      </c>
      <c r="Z925" s="256" t="str">
        <f>'1.  LRAMVA Summary'!E53</f>
        <v>kWh</v>
      </c>
      <c r="AA925" s="256" t="str">
        <f>'1.  LRAMVA Summary'!F53</f>
        <v>kW</v>
      </c>
      <c r="AB925" s="256" t="str">
        <f>'1.  LRAMVA Summary'!G53</f>
        <v>kWh</v>
      </c>
      <c r="AC925" s="256" t="str">
        <f>'1.  LRAMVA Summary'!H53</f>
        <v>kW</v>
      </c>
      <c r="AD925" s="256" t="str">
        <f>'1.  LRAMVA Summary'!I53</f>
        <v>kW</v>
      </c>
      <c r="AE925" s="256">
        <f>'1.  LRAMVA Summary'!J53</f>
        <v>0</v>
      </c>
      <c r="AF925" s="256">
        <f>'1.  LRAMVA Summary'!K53</f>
        <v>0</v>
      </c>
      <c r="AG925" s="256">
        <f>'1.  LRAMVA Summary'!L53</f>
        <v>0</v>
      </c>
      <c r="AH925" s="256">
        <f>'1.  LRAMVA Summary'!M53</f>
        <v>0</v>
      </c>
      <c r="AI925" s="256">
        <f>'1.  LRAMVA Summary'!N53</f>
        <v>0</v>
      </c>
      <c r="AJ925" s="256">
        <f>'1.  LRAMVA Summary'!O53</f>
        <v>0</v>
      </c>
      <c r="AK925" s="256">
        <f>'1.  LRAMVA Summary'!P53</f>
        <v>0</v>
      </c>
      <c r="AL925" s="256">
        <f>'1.  LRAMVA Summary'!Q53</f>
        <v>0</v>
      </c>
      <c r="AM925" s="257"/>
    </row>
    <row r="926" spans="1:39" ht="15" hidden="1" customHeight="1" outlineLevel="1">
      <c r="A926" s="469"/>
      <c r="B926" s="454" t="s">
        <v>495</v>
      </c>
      <c r="C926" s="254"/>
      <c r="D926" s="254"/>
      <c r="E926" s="254"/>
      <c r="F926" s="254"/>
      <c r="G926" s="254"/>
      <c r="H926" s="254"/>
      <c r="I926" s="254"/>
      <c r="J926" s="254"/>
      <c r="K926" s="254"/>
      <c r="L926" s="254"/>
      <c r="M926" s="254"/>
      <c r="N926" s="255"/>
      <c r="O926" s="254"/>
      <c r="P926" s="254"/>
      <c r="Q926" s="254"/>
      <c r="R926" s="254"/>
      <c r="S926" s="254"/>
      <c r="T926" s="254"/>
      <c r="U926" s="254"/>
      <c r="V926" s="254"/>
      <c r="W926" s="254"/>
      <c r="X926" s="254"/>
      <c r="Y926" s="256"/>
      <c r="Z926" s="256"/>
      <c r="AA926" s="256"/>
      <c r="AB926" s="256"/>
      <c r="AC926" s="256"/>
      <c r="AD926" s="256"/>
      <c r="AE926" s="256"/>
      <c r="AF926" s="256"/>
      <c r="AG926" s="256"/>
      <c r="AH926" s="256"/>
      <c r="AI926" s="256"/>
      <c r="AJ926" s="256"/>
      <c r="AK926" s="256"/>
      <c r="AL926" s="256"/>
      <c r="AM926" s="257"/>
    </row>
    <row r="927" spans="1:39" ht="15" hidden="1" customHeight="1" outlineLevel="1">
      <c r="A927" s="469">
        <v>1</v>
      </c>
      <c r="B927" s="385" t="s">
        <v>95</v>
      </c>
      <c r="C927" s="256" t="s">
        <v>25</v>
      </c>
      <c r="D927" s="260"/>
      <c r="E927" s="260"/>
      <c r="F927" s="260"/>
      <c r="G927" s="260"/>
      <c r="H927" s="260"/>
      <c r="I927" s="260"/>
      <c r="J927" s="260"/>
      <c r="K927" s="260"/>
      <c r="L927" s="260"/>
      <c r="M927" s="260"/>
      <c r="N927" s="256"/>
      <c r="O927" s="260"/>
      <c r="P927" s="260"/>
      <c r="Q927" s="260"/>
      <c r="R927" s="260"/>
      <c r="S927" s="260"/>
      <c r="T927" s="260"/>
      <c r="U927" s="260"/>
      <c r="V927" s="260"/>
      <c r="W927" s="260"/>
      <c r="X927" s="260"/>
      <c r="Y927" s="372"/>
      <c r="Z927" s="372"/>
      <c r="AA927" s="372"/>
      <c r="AB927" s="372"/>
      <c r="AC927" s="372"/>
      <c r="AD927" s="372"/>
      <c r="AE927" s="372"/>
      <c r="AF927" s="367"/>
      <c r="AG927" s="367"/>
      <c r="AH927" s="367"/>
      <c r="AI927" s="367"/>
      <c r="AJ927" s="367"/>
      <c r="AK927" s="367"/>
      <c r="AL927" s="367"/>
      <c r="AM927" s="261">
        <f>SUM(Y927:AL927)</f>
        <v>0</v>
      </c>
    </row>
    <row r="928" spans="1:39" ht="15" hidden="1" customHeight="1" outlineLevel="1">
      <c r="A928" s="469"/>
      <c r="B928" s="259" t="s">
        <v>345</v>
      </c>
      <c r="C928" s="256" t="s">
        <v>163</v>
      </c>
      <c r="D928" s="260"/>
      <c r="E928" s="260"/>
      <c r="F928" s="260"/>
      <c r="G928" s="260"/>
      <c r="H928" s="260"/>
      <c r="I928" s="260"/>
      <c r="J928" s="260"/>
      <c r="K928" s="260"/>
      <c r="L928" s="260"/>
      <c r="M928" s="260"/>
      <c r="N928" s="419"/>
      <c r="O928" s="260"/>
      <c r="P928" s="260"/>
      <c r="Q928" s="260"/>
      <c r="R928" s="260"/>
      <c r="S928" s="260"/>
      <c r="T928" s="260"/>
      <c r="U928" s="260"/>
      <c r="V928" s="260"/>
      <c r="W928" s="260"/>
      <c r="X928" s="260"/>
      <c r="Y928" s="368">
        <f>Y927</f>
        <v>0</v>
      </c>
      <c r="Z928" s="368">
        <f t="shared" ref="Z928" si="2860">Z927</f>
        <v>0</v>
      </c>
      <c r="AA928" s="368">
        <f t="shared" ref="AA928" si="2861">AA927</f>
        <v>0</v>
      </c>
      <c r="AB928" s="368">
        <f t="shared" ref="AB928" si="2862">AB927</f>
        <v>0</v>
      </c>
      <c r="AC928" s="368">
        <f t="shared" ref="AC928" si="2863">AC927</f>
        <v>0</v>
      </c>
      <c r="AD928" s="368">
        <f t="shared" ref="AD928" si="2864">AD927</f>
        <v>0</v>
      </c>
      <c r="AE928" s="368">
        <f t="shared" ref="AE928" si="2865">AE927</f>
        <v>0</v>
      </c>
      <c r="AF928" s="368">
        <f t="shared" ref="AF928" si="2866">AF927</f>
        <v>0</v>
      </c>
      <c r="AG928" s="368">
        <f t="shared" ref="AG928" si="2867">AG927</f>
        <v>0</v>
      </c>
      <c r="AH928" s="368">
        <f t="shared" ref="AH928" si="2868">AH927</f>
        <v>0</v>
      </c>
      <c r="AI928" s="368">
        <f t="shared" ref="AI928" si="2869">AI927</f>
        <v>0</v>
      </c>
      <c r="AJ928" s="368">
        <f t="shared" ref="AJ928" si="2870">AJ927</f>
        <v>0</v>
      </c>
      <c r="AK928" s="368">
        <f t="shared" ref="AK928" si="2871">AK927</f>
        <v>0</v>
      </c>
      <c r="AL928" s="368">
        <f t="shared" ref="AL928" si="2872">AL927</f>
        <v>0</v>
      </c>
      <c r="AM928" s="262"/>
    </row>
    <row r="929" spans="1:39" ht="15" hidden="1" customHeight="1" outlineLevel="1">
      <c r="A929" s="469"/>
      <c r="B929" s="263"/>
      <c r="C929" s="264"/>
      <c r="D929" s="264"/>
      <c r="E929" s="264"/>
      <c r="F929" s="264"/>
      <c r="G929" s="264"/>
      <c r="H929" s="264"/>
      <c r="I929" s="264"/>
      <c r="J929" s="264"/>
      <c r="K929" s="264"/>
      <c r="L929" s="264"/>
      <c r="M929" s="264"/>
      <c r="N929" s="265"/>
      <c r="O929" s="264"/>
      <c r="P929" s="264"/>
      <c r="Q929" s="264"/>
      <c r="R929" s="264"/>
      <c r="S929" s="264"/>
      <c r="T929" s="264"/>
      <c r="U929" s="264"/>
      <c r="V929" s="264"/>
      <c r="W929" s="264"/>
      <c r="X929" s="264"/>
      <c r="Y929" s="369"/>
      <c r="Z929" s="370"/>
      <c r="AA929" s="370"/>
      <c r="AB929" s="370"/>
      <c r="AC929" s="370"/>
      <c r="AD929" s="370"/>
      <c r="AE929" s="370"/>
      <c r="AF929" s="370"/>
      <c r="AG929" s="370"/>
      <c r="AH929" s="370"/>
      <c r="AI929" s="370"/>
      <c r="AJ929" s="370"/>
      <c r="AK929" s="370"/>
      <c r="AL929" s="370"/>
      <c r="AM929" s="267"/>
    </row>
    <row r="930" spans="1:39" ht="15" hidden="1" customHeight="1" outlineLevel="1">
      <c r="A930" s="469">
        <v>2</v>
      </c>
      <c r="B930" s="385" t="s">
        <v>96</v>
      </c>
      <c r="C930" s="256" t="s">
        <v>25</v>
      </c>
      <c r="D930" s="260"/>
      <c r="E930" s="260"/>
      <c r="F930" s="260"/>
      <c r="G930" s="260"/>
      <c r="H930" s="260"/>
      <c r="I930" s="260"/>
      <c r="J930" s="260"/>
      <c r="K930" s="260"/>
      <c r="L930" s="260"/>
      <c r="M930" s="260"/>
      <c r="N930" s="256"/>
      <c r="O930" s="260"/>
      <c r="P930" s="260"/>
      <c r="Q930" s="260"/>
      <c r="R930" s="260"/>
      <c r="S930" s="260"/>
      <c r="T930" s="260"/>
      <c r="U930" s="260"/>
      <c r="V930" s="260"/>
      <c r="W930" s="260"/>
      <c r="X930" s="260"/>
      <c r="Y930" s="372"/>
      <c r="Z930" s="372"/>
      <c r="AA930" s="372"/>
      <c r="AB930" s="372"/>
      <c r="AC930" s="372"/>
      <c r="AD930" s="372"/>
      <c r="AE930" s="372"/>
      <c r="AF930" s="367"/>
      <c r="AG930" s="367"/>
      <c r="AH930" s="367"/>
      <c r="AI930" s="367"/>
      <c r="AJ930" s="367"/>
      <c r="AK930" s="367"/>
      <c r="AL930" s="367"/>
      <c r="AM930" s="261">
        <f>SUM(Y930:AL930)</f>
        <v>0</v>
      </c>
    </row>
    <row r="931" spans="1:39" ht="15" hidden="1" customHeight="1" outlineLevel="1">
      <c r="A931" s="469"/>
      <c r="B931" s="259" t="s">
        <v>345</v>
      </c>
      <c r="C931" s="256" t="s">
        <v>163</v>
      </c>
      <c r="D931" s="260"/>
      <c r="E931" s="260"/>
      <c r="F931" s="260"/>
      <c r="G931" s="260"/>
      <c r="H931" s="260"/>
      <c r="I931" s="260"/>
      <c r="J931" s="260"/>
      <c r="K931" s="260"/>
      <c r="L931" s="260"/>
      <c r="M931" s="260"/>
      <c r="N931" s="419"/>
      <c r="O931" s="260"/>
      <c r="P931" s="260"/>
      <c r="Q931" s="260"/>
      <c r="R931" s="260"/>
      <c r="S931" s="260"/>
      <c r="T931" s="260"/>
      <c r="U931" s="260"/>
      <c r="V931" s="260"/>
      <c r="W931" s="260"/>
      <c r="X931" s="260"/>
      <c r="Y931" s="368">
        <f>Y930</f>
        <v>0</v>
      </c>
      <c r="Z931" s="368">
        <f t="shared" ref="Z931" si="2873">Z930</f>
        <v>0</v>
      </c>
      <c r="AA931" s="368">
        <f t="shared" ref="AA931" si="2874">AA930</f>
        <v>0</v>
      </c>
      <c r="AB931" s="368">
        <f t="shared" ref="AB931" si="2875">AB930</f>
        <v>0</v>
      </c>
      <c r="AC931" s="368">
        <f t="shared" ref="AC931" si="2876">AC930</f>
        <v>0</v>
      </c>
      <c r="AD931" s="368">
        <f t="shared" ref="AD931" si="2877">AD930</f>
        <v>0</v>
      </c>
      <c r="AE931" s="368">
        <f t="shared" ref="AE931" si="2878">AE930</f>
        <v>0</v>
      </c>
      <c r="AF931" s="368">
        <f t="shared" ref="AF931" si="2879">AF930</f>
        <v>0</v>
      </c>
      <c r="AG931" s="368">
        <f t="shared" ref="AG931" si="2880">AG930</f>
        <v>0</v>
      </c>
      <c r="AH931" s="368">
        <f t="shared" ref="AH931" si="2881">AH930</f>
        <v>0</v>
      </c>
      <c r="AI931" s="368">
        <f t="shared" ref="AI931" si="2882">AI930</f>
        <v>0</v>
      </c>
      <c r="AJ931" s="368">
        <f t="shared" ref="AJ931" si="2883">AJ930</f>
        <v>0</v>
      </c>
      <c r="AK931" s="368">
        <f t="shared" ref="AK931" si="2884">AK930</f>
        <v>0</v>
      </c>
      <c r="AL931" s="368">
        <f t="shared" ref="AL931" si="2885">AL930</f>
        <v>0</v>
      </c>
      <c r="AM931" s="262"/>
    </row>
    <row r="932" spans="1:39" ht="15" hidden="1" customHeight="1" outlineLevel="1">
      <c r="A932" s="469"/>
      <c r="B932" s="263"/>
      <c r="C932" s="264"/>
      <c r="D932" s="269"/>
      <c r="E932" s="269"/>
      <c r="F932" s="269"/>
      <c r="G932" s="269"/>
      <c r="H932" s="269"/>
      <c r="I932" s="269"/>
      <c r="J932" s="269"/>
      <c r="K932" s="269"/>
      <c r="L932" s="269"/>
      <c r="M932" s="269"/>
      <c r="N932" s="265"/>
      <c r="O932" s="269"/>
      <c r="P932" s="269"/>
      <c r="Q932" s="269"/>
      <c r="R932" s="269"/>
      <c r="S932" s="269"/>
      <c r="T932" s="269"/>
      <c r="U932" s="269"/>
      <c r="V932" s="269"/>
      <c r="W932" s="269"/>
      <c r="X932" s="269"/>
      <c r="Y932" s="369"/>
      <c r="Z932" s="370"/>
      <c r="AA932" s="370"/>
      <c r="AB932" s="370"/>
      <c r="AC932" s="370"/>
      <c r="AD932" s="370"/>
      <c r="AE932" s="370"/>
      <c r="AF932" s="370"/>
      <c r="AG932" s="370"/>
      <c r="AH932" s="370"/>
      <c r="AI932" s="370"/>
      <c r="AJ932" s="370"/>
      <c r="AK932" s="370"/>
      <c r="AL932" s="370"/>
      <c r="AM932" s="267"/>
    </row>
    <row r="933" spans="1:39" ht="15" hidden="1" customHeight="1" outlineLevel="1">
      <c r="A933" s="469">
        <v>3</v>
      </c>
      <c r="B933" s="385" t="s">
        <v>97</v>
      </c>
      <c r="C933" s="256" t="s">
        <v>25</v>
      </c>
      <c r="D933" s="260"/>
      <c r="E933" s="260"/>
      <c r="F933" s="260"/>
      <c r="G933" s="260"/>
      <c r="H933" s="260"/>
      <c r="I933" s="260"/>
      <c r="J933" s="260"/>
      <c r="K933" s="260"/>
      <c r="L933" s="260"/>
      <c r="M933" s="260"/>
      <c r="N933" s="256"/>
      <c r="O933" s="260"/>
      <c r="P933" s="260"/>
      <c r="Q933" s="260"/>
      <c r="R933" s="260"/>
      <c r="S933" s="260"/>
      <c r="T933" s="260"/>
      <c r="U933" s="260"/>
      <c r="V933" s="260"/>
      <c r="W933" s="260"/>
      <c r="X933" s="260"/>
      <c r="Y933" s="372"/>
      <c r="Z933" s="372"/>
      <c r="AA933" s="372"/>
      <c r="AB933" s="372"/>
      <c r="AC933" s="372"/>
      <c r="AD933" s="372"/>
      <c r="AE933" s="372"/>
      <c r="AF933" s="367"/>
      <c r="AG933" s="367"/>
      <c r="AH933" s="367"/>
      <c r="AI933" s="367"/>
      <c r="AJ933" s="367"/>
      <c r="AK933" s="367"/>
      <c r="AL933" s="367"/>
      <c r="AM933" s="261">
        <f>SUM(Y933:AL933)</f>
        <v>0</v>
      </c>
    </row>
    <row r="934" spans="1:39" ht="15" hidden="1" customHeight="1" outlineLevel="1">
      <c r="A934" s="469"/>
      <c r="B934" s="259" t="s">
        <v>345</v>
      </c>
      <c r="C934" s="256" t="s">
        <v>163</v>
      </c>
      <c r="D934" s="260"/>
      <c r="E934" s="260"/>
      <c r="F934" s="260"/>
      <c r="G934" s="260"/>
      <c r="H934" s="260"/>
      <c r="I934" s="260"/>
      <c r="J934" s="260"/>
      <c r="K934" s="260"/>
      <c r="L934" s="260"/>
      <c r="M934" s="260"/>
      <c r="N934" s="419"/>
      <c r="O934" s="260"/>
      <c r="P934" s="260"/>
      <c r="Q934" s="260"/>
      <c r="R934" s="260"/>
      <c r="S934" s="260"/>
      <c r="T934" s="260"/>
      <c r="U934" s="260"/>
      <c r="V934" s="260"/>
      <c r="W934" s="260"/>
      <c r="X934" s="260"/>
      <c r="Y934" s="368">
        <f>Y933</f>
        <v>0</v>
      </c>
      <c r="Z934" s="368">
        <f t="shared" ref="Z934" si="2886">Z933</f>
        <v>0</v>
      </c>
      <c r="AA934" s="368">
        <f t="shared" ref="AA934" si="2887">AA933</f>
        <v>0</v>
      </c>
      <c r="AB934" s="368">
        <f t="shared" ref="AB934" si="2888">AB933</f>
        <v>0</v>
      </c>
      <c r="AC934" s="368">
        <f t="shared" ref="AC934" si="2889">AC933</f>
        <v>0</v>
      </c>
      <c r="AD934" s="368">
        <f t="shared" ref="AD934" si="2890">AD933</f>
        <v>0</v>
      </c>
      <c r="AE934" s="368">
        <f t="shared" ref="AE934" si="2891">AE933</f>
        <v>0</v>
      </c>
      <c r="AF934" s="368">
        <f t="shared" ref="AF934" si="2892">AF933</f>
        <v>0</v>
      </c>
      <c r="AG934" s="368">
        <f t="shared" ref="AG934" si="2893">AG933</f>
        <v>0</v>
      </c>
      <c r="AH934" s="368">
        <f t="shared" ref="AH934" si="2894">AH933</f>
        <v>0</v>
      </c>
      <c r="AI934" s="368">
        <f t="shared" ref="AI934" si="2895">AI933</f>
        <v>0</v>
      </c>
      <c r="AJ934" s="368">
        <f t="shared" ref="AJ934" si="2896">AJ933</f>
        <v>0</v>
      </c>
      <c r="AK934" s="368">
        <f t="shared" ref="AK934" si="2897">AK933</f>
        <v>0</v>
      </c>
      <c r="AL934" s="368">
        <f t="shared" ref="AL934" si="2898">AL933</f>
        <v>0</v>
      </c>
      <c r="AM934" s="262"/>
    </row>
    <row r="935" spans="1:39" ht="15" hidden="1" customHeight="1" outlineLevel="1">
      <c r="A935" s="469"/>
      <c r="B935" s="259"/>
      <c r="C935" s="270"/>
      <c r="D935" s="256"/>
      <c r="E935" s="256"/>
      <c r="F935" s="256"/>
      <c r="G935" s="256"/>
      <c r="H935" s="256"/>
      <c r="I935" s="256"/>
      <c r="J935" s="256"/>
      <c r="K935" s="256"/>
      <c r="L935" s="256"/>
      <c r="M935" s="256"/>
      <c r="N935" s="256"/>
      <c r="O935" s="256"/>
      <c r="P935" s="256"/>
      <c r="Q935" s="256"/>
      <c r="R935" s="256"/>
      <c r="S935" s="256"/>
      <c r="T935" s="256"/>
      <c r="U935" s="256"/>
      <c r="V935" s="256"/>
      <c r="W935" s="256"/>
      <c r="X935" s="256"/>
      <c r="Y935" s="369"/>
      <c r="Z935" s="369"/>
      <c r="AA935" s="369"/>
      <c r="AB935" s="369"/>
      <c r="AC935" s="369"/>
      <c r="AD935" s="369"/>
      <c r="AE935" s="369"/>
      <c r="AF935" s="369"/>
      <c r="AG935" s="369"/>
      <c r="AH935" s="369"/>
      <c r="AI935" s="369"/>
      <c r="AJ935" s="369"/>
      <c r="AK935" s="369"/>
      <c r="AL935" s="369"/>
      <c r="AM935" s="271"/>
    </row>
    <row r="936" spans="1:39" ht="15" hidden="1" customHeight="1" outlineLevel="1">
      <c r="A936" s="469">
        <v>4</v>
      </c>
      <c r="B936" s="278" t="s">
        <v>676</v>
      </c>
      <c r="C936" s="256" t="s">
        <v>25</v>
      </c>
      <c r="D936" s="260"/>
      <c r="E936" s="260"/>
      <c r="F936" s="260"/>
      <c r="G936" s="260"/>
      <c r="H936" s="260"/>
      <c r="I936" s="260"/>
      <c r="J936" s="260"/>
      <c r="K936" s="260"/>
      <c r="L936" s="260"/>
      <c r="M936" s="260"/>
      <c r="N936" s="256"/>
      <c r="O936" s="260"/>
      <c r="P936" s="260"/>
      <c r="Q936" s="260"/>
      <c r="R936" s="260"/>
      <c r="S936" s="260"/>
      <c r="T936" s="260"/>
      <c r="U936" s="260"/>
      <c r="V936" s="260"/>
      <c r="W936" s="260"/>
      <c r="X936" s="260"/>
      <c r="Y936" s="372"/>
      <c r="Z936" s="372"/>
      <c r="AA936" s="372"/>
      <c r="AB936" s="372"/>
      <c r="AC936" s="372"/>
      <c r="AD936" s="372"/>
      <c r="AE936" s="372"/>
      <c r="AF936" s="367"/>
      <c r="AG936" s="367"/>
      <c r="AH936" s="367"/>
      <c r="AI936" s="367"/>
      <c r="AJ936" s="367"/>
      <c r="AK936" s="367"/>
      <c r="AL936" s="367"/>
      <c r="AM936" s="261">
        <f>SUM(Y936:AL936)</f>
        <v>0</v>
      </c>
    </row>
    <row r="937" spans="1:39" ht="15" hidden="1" customHeight="1" outlineLevel="1">
      <c r="A937" s="469"/>
      <c r="B937" s="259" t="s">
        <v>345</v>
      </c>
      <c r="C937" s="256" t="s">
        <v>163</v>
      </c>
      <c r="D937" s="260"/>
      <c r="E937" s="260"/>
      <c r="F937" s="260"/>
      <c r="G937" s="260"/>
      <c r="H937" s="260"/>
      <c r="I937" s="260"/>
      <c r="J937" s="260"/>
      <c r="K937" s="260"/>
      <c r="L937" s="260"/>
      <c r="M937" s="260"/>
      <c r="N937" s="419"/>
      <c r="O937" s="260"/>
      <c r="P937" s="260"/>
      <c r="Q937" s="260"/>
      <c r="R937" s="260"/>
      <c r="S937" s="260"/>
      <c r="T937" s="260"/>
      <c r="U937" s="260"/>
      <c r="V937" s="260"/>
      <c r="W937" s="260"/>
      <c r="X937" s="260"/>
      <c r="Y937" s="368">
        <f>Y936</f>
        <v>0</v>
      </c>
      <c r="Z937" s="368">
        <f t="shared" ref="Z937" si="2899">Z936</f>
        <v>0</v>
      </c>
      <c r="AA937" s="368">
        <f t="shared" ref="AA937" si="2900">AA936</f>
        <v>0</v>
      </c>
      <c r="AB937" s="368">
        <f t="shared" ref="AB937" si="2901">AB936</f>
        <v>0</v>
      </c>
      <c r="AC937" s="368">
        <f t="shared" ref="AC937" si="2902">AC936</f>
        <v>0</v>
      </c>
      <c r="AD937" s="368">
        <f t="shared" ref="AD937" si="2903">AD936</f>
        <v>0</v>
      </c>
      <c r="AE937" s="368">
        <f t="shared" ref="AE937" si="2904">AE936</f>
        <v>0</v>
      </c>
      <c r="AF937" s="368">
        <f t="shared" ref="AF937" si="2905">AF936</f>
        <v>0</v>
      </c>
      <c r="AG937" s="368">
        <f t="shared" ref="AG937" si="2906">AG936</f>
        <v>0</v>
      </c>
      <c r="AH937" s="368">
        <f t="shared" ref="AH937" si="2907">AH936</f>
        <v>0</v>
      </c>
      <c r="AI937" s="368">
        <f t="shared" ref="AI937" si="2908">AI936</f>
        <v>0</v>
      </c>
      <c r="AJ937" s="368">
        <f t="shared" ref="AJ937" si="2909">AJ936</f>
        <v>0</v>
      </c>
      <c r="AK937" s="368">
        <f t="shared" ref="AK937" si="2910">AK936</f>
        <v>0</v>
      </c>
      <c r="AL937" s="368">
        <f t="shared" ref="AL937" si="2911">AL936</f>
        <v>0</v>
      </c>
      <c r="AM937" s="262"/>
    </row>
    <row r="938" spans="1:39" ht="15" hidden="1" customHeight="1" outlineLevel="1">
      <c r="A938" s="469"/>
      <c r="B938" s="259"/>
      <c r="C938" s="270"/>
      <c r="D938" s="269"/>
      <c r="E938" s="269"/>
      <c r="F938" s="269"/>
      <c r="G938" s="269"/>
      <c r="H938" s="269"/>
      <c r="I938" s="269"/>
      <c r="J938" s="269"/>
      <c r="K938" s="269"/>
      <c r="L938" s="269"/>
      <c r="M938" s="269"/>
      <c r="N938" s="256"/>
      <c r="O938" s="269"/>
      <c r="P938" s="269"/>
      <c r="Q938" s="269"/>
      <c r="R938" s="269"/>
      <c r="S938" s="269"/>
      <c r="T938" s="269"/>
      <c r="U938" s="269"/>
      <c r="V938" s="269"/>
      <c r="W938" s="269"/>
      <c r="X938" s="269"/>
      <c r="Y938" s="369"/>
      <c r="Z938" s="369"/>
      <c r="AA938" s="369"/>
      <c r="AB938" s="369"/>
      <c r="AC938" s="369"/>
      <c r="AD938" s="369"/>
      <c r="AE938" s="369"/>
      <c r="AF938" s="369"/>
      <c r="AG938" s="369"/>
      <c r="AH938" s="369"/>
      <c r="AI938" s="369"/>
      <c r="AJ938" s="369"/>
      <c r="AK938" s="369"/>
      <c r="AL938" s="369"/>
      <c r="AM938" s="271"/>
    </row>
    <row r="939" spans="1:39" ht="15" hidden="1" customHeight="1" outlineLevel="1">
      <c r="A939" s="469">
        <v>5</v>
      </c>
      <c r="B939" s="385" t="s">
        <v>98</v>
      </c>
      <c r="C939" s="256" t="s">
        <v>25</v>
      </c>
      <c r="D939" s="260"/>
      <c r="E939" s="260"/>
      <c r="F939" s="260"/>
      <c r="G939" s="260"/>
      <c r="H939" s="260"/>
      <c r="I939" s="260"/>
      <c r="J939" s="260"/>
      <c r="K939" s="260"/>
      <c r="L939" s="260"/>
      <c r="M939" s="260"/>
      <c r="N939" s="256"/>
      <c r="O939" s="260"/>
      <c r="P939" s="260"/>
      <c r="Q939" s="260"/>
      <c r="R939" s="260"/>
      <c r="S939" s="260"/>
      <c r="T939" s="260"/>
      <c r="U939" s="260"/>
      <c r="V939" s="260"/>
      <c r="W939" s="260"/>
      <c r="X939" s="260"/>
      <c r="Y939" s="372"/>
      <c r="Z939" s="372"/>
      <c r="AA939" s="372"/>
      <c r="AB939" s="372"/>
      <c r="AC939" s="372"/>
      <c r="AD939" s="372"/>
      <c r="AE939" s="372"/>
      <c r="AF939" s="367"/>
      <c r="AG939" s="367"/>
      <c r="AH939" s="367"/>
      <c r="AI939" s="367"/>
      <c r="AJ939" s="367"/>
      <c r="AK939" s="367"/>
      <c r="AL939" s="367"/>
      <c r="AM939" s="261">
        <f>SUM(Y939:AL939)</f>
        <v>0</v>
      </c>
    </row>
    <row r="940" spans="1:39" ht="15" hidden="1" customHeight="1" outlineLevel="1">
      <c r="A940" s="469"/>
      <c r="B940" s="259" t="s">
        <v>345</v>
      </c>
      <c r="C940" s="256" t="s">
        <v>163</v>
      </c>
      <c r="D940" s="260"/>
      <c r="E940" s="260"/>
      <c r="F940" s="260"/>
      <c r="G940" s="260"/>
      <c r="H940" s="260"/>
      <c r="I940" s="260"/>
      <c r="J940" s="260"/>
      <c r="K940" s="260"/>
      <c r="L940" s="260"/>
      <c r="M940" s="260"/>
      <c r="N940" s="419"/>
      <c r="O940" s="260"/>
      <c r="P940" s="260"/>
      <c r="Q940" s="260"/>
      <c r="R940" s="260"/>
      <c r="S940" s="260"/>
      <c r="T940" s="260"/>
      <c r="U940" s="260"/>
      <c r="V940" s="260"/>
      <c r="W940" s="260"/>
      <c r="X940" s="260"/>
      <c r="Y940" s="368">
        <f>Y939</f>
        <v>0</v>
      </c>
      <c r="Z940" s="368">
        <f t="shared" ref="Z940" si="2912">Z939</f>
        <v>0</v>
      </c>
      <c r="AA940" s="368">
        <f t="shared" ref="AA940" si="2913">AA939</f>
        <v>0</v>
      </c>
      <c r="AB940" s="368">
        <f t="shared" ref="AB940" si="2914">AB939</f>
        <v>0</v>
      </c>
      <c r="AC940" s="368">
        <f t="shared" ref="AC940" si="2915">AC939</f>
        <v>0</v>
      </c>
      <c r="AD940" s="368">
        <f t="shared" ref="AD940" si="2916">AD939</f>
        <v>0</v>
      </c>
      <c r="AE940" s="368">
        <f t="shared" ref="AE940" si="2917">AE939</f>
        <v>0</v>
      </c>
      <c r="AF940" s="368">
        <f t="shared" ref="AF940" si="2918">AF939</f>
        <v>0</v>
      </c>
      <c r="AG940" s="368">
        <f t="shared" ref="AG940" si="2919">AG939</f>
        <v>0</v>
      </c>
      <c r="AH940" s="368">
        <f t="shared" ref="AH940" si="2920">AH939</f>
        <v>0</v>
      </c>
      <c r="AI940" s="368">
        <f t="shared" ref="AI940" si="2921">AI939</f>
        <v>0</v>
      </c>
      <c r="AJ940" s="368">
        <f t="shared" ref="AJ940" si="2922">AJ939</f>
        <v>0</v>
      </c>
      <c r="AK940" s="368">
        <f t="shared" ref="AK940" si="2923">AK939</f>
        <v>0</v>
      </c>
      <c r="AL940" s="368">
        <f t="shared" ref="AL940" si="2924">AL939</f>
        <v>0</v>
      </c>
      <c r="AM940" s="262"/>
    </row>
    <row r="941" spans="1:39" ht="15" hidden="1" customHeight="1" outlineLevel="1">
      <c r="A941" s="469"/>
      <c r="B941" s="259"/>
      <c r="C941" s="256"/>
      <c r="D941" s="256"/>
      <c r="E941" s="256"/>
      <c r="F941" s="256"/>
      <c r="G941" s="256"/>
      <c r="H941" s="256"/>
      <c r="I941" s="256"/>
      <c r="J941" s="256"/>
      <c r="K941" s="256"/>
      <c r="L941" s="256"/>
      <c r="M941" s="256"/>
      <c r="N941" s="256"/>
      <c r="O941" s="256"/>
      <c r="P941" s="256"/>
      <c r="Q941" s="256"/>
      <c r="R941" s="256"/>
      <c r="S941" s="256"/>
      <c r="T941" s="256"/>
      <c r="U941" s="256"/>
      <c r="V941" s="256"/>
      <c r="W941" s="256"/>
      <c r="X941" s="256"/>
      <c r="Y941" s="379"/>
      <c r="Z941" s="380"/>
      <c r="AA941" s="380"/>
      <c r="AB941" s="380"/>
      <c r="AC941" s="380"/>
      <c r="AD941" s="380"/>
      <c r="AE941" s="380"/>
      <c r="AF941" s="380"/>
      <c r="AG941" s="380"/>
      <c r="AH941" s="380"/>
      <c r="AI941" s="380"/>
      <c r="AJ941" s="380"/>
      <c r="AK941" s="380"/>
      <c r="AL941" s="380"/>
      <c r="AM941" s="262"/>
    </row>
    <row r="942" spans="1:39" ht="15.75" hidden="1" outlineLevel="1">
      <c r="A942" s="469"/>
      <c r="B942" s="283" t="s">
        <v>496</v>
      </c>
      <c r="C942" s="254"/>
      <c r="D942" s="254"/>
      <c r="E942" s="254"/>
      <c r="F942" s="254"/>
      <c r="G942" s="254"/>
      <c r="H942" s="254"/>
      <c r="I942" s="254"/>
      <c r="J942" s="254"/>
      <c r="K942" s="254"/>
      <c r="L942" s="254"/>
      <c r="M942" s="254"/>
      <c r="N942" s="255"/>
      <c r="O942" s="254"/>
      <c r="P942" s="254"/>
      <c r="Q942" s="254"/>
      <c r="R942" s="254"/>
      <c r="S942" s="254"/>
      <c r="T942" s="254"/>
      <c r="U942" s="254"/>
      <c r="V942" s="254"/>
      <c r="W942" s="254"/>
      <c r="X942" s="254"/>
      <c r="Y942" s="371"/>
      <c r="Z942" s="371"/>
      <c r="AA942" s="371"/>
      <c r="AB942" s="371"/>
      <c r="AC942" s="371"/>
      <c r="AD942" s="371"/>
      <c r="AE942" s="371"/>
      <c r="AF942" s="371"/>
      <c r="AG942" s="371"/>
      <c r="AH942" s="371"/>
      <c r="AI942" s="371"/>
      <c r="AJ942" s="371"/>
      <c r="AK942" s="371"/>
      <c r="AL942" s="371"/>
      <c r="AM942" s="257"/>
    </row>
    <row r="943" spans="1:39" ht="15" hidden="1" customHeight="1" outlineLevel="1">
      <c r="A943" s="469">
        <v>6</v>
      </c>
      <c r="B943" s="385" t="s">
        <v>99</v>
      </c>
      <c r="C943" s="256" t="s">
        <v>25</v>
      </c>
      <c r="D943" s="260"/>
      <c r="E943" s="260"/>
      <c r="F943" s="260"/>
      <c r="G943" s="260"/>
      <c r="H943" s="260"/>
      <c r="I943" s="260"/>
      <c r="J943" s="260"/>
      <c r="K943" s="260"/>
      <c r="L943" s="260"/>
      <c r="M943" s="260"/>
      <c r="N943" s="260">
        <v>12</v>
      </c>
      <c r="O943" s="260"/>
      <c r="P943" s="260"/>
      <c r="Q943" s="260"/>
      <c r="R943" s="260"/>
      <c r="S943" s="260"/>
      <c r="T943" s="260"/>
      <c r="U943" s="260"/>
      <c r="V943" s="260"/>
      <c r="W943" s="260"/>
      <c r="X943" s="260"/>
      <c r="Y943" s="372"/>
      <c r="Z943" s="372"/>
      <c r="AA943" s="372"/>
      <c r="AB943" s="372"/>
      <c r="AC943" s="372"/>
      <c r="AD943" s="372"/>
      <c r="AE943" s="372"/>
      <c r="AF943" s="372"/>
      <c r="AG943" s="372"/>
      <c r="AH943" s="372"/>
      <c r="AI943" s="372"/>
      <c r="AJ943" s="372"/>
      <c r="AK943" s="372"/>
      <c r="AL943" s="372"/>
      <c r="AM943" s="261">
        <f>SUM(Y943:AL943)</f>
        <v>0</v>
      </c>
    </row>
    <row r="944" spans="1:39" ht="15" hidden="1" customHeight="1" outlineLevel="1">
      <c r="A944" s="469"/>
      <c r="B944" s="259" t="s">
        <v>345</v>
      </c>
      <c r="C944" s="256" t="s">
        <v>163</v>
      </c>
      <c r="D944" s="260"/>
      <c r="E944" s="260"/>
      <c r="F944" s="260"/>
      <c r="G944" s="260"/>
      <c r="H944" s="260"/>
      <c r="I944" s="260"/>
      <c r="J944" s="260"/>
      <c r="K944" s="260"/>
      <c r="L944" s="260"/>
      <c r="M944" s="260"/>
      <c r="N944" s="260">
        <f>N943</f>
        <v>12</v>
      </c>
      <c r="O944" s="260"/>
      <c r="P944" s="260"/>
      <c r="Q944" s="260"/>
      <c r="R944" s="260"/>
      <c r="S944" s="260"/>
      <c r="T944" s="260"/>
      <c r="U944" s="260"/>
      <c r="V944" s="260"/>
      <c r="W944" s="260"/>
      <c r="X944" s="260"/>
      <c r="Y944" s="368">
        <f>Y943</f>
        <v>0</v>
      </c>
      <c r="Z944" s="368">
        <f t="shared" ref="Z944" si="2925">Z943</f>
        <v>0</v>
      </c>
      <c r="AA944" s="368">
        <f t="shared" ref="AA944" si="2926">AA943</f>
        <v>0</v>
      </c>
      <c r="AB944" s="368">
        <f t="shared" ref="AB944" si="2927">AB943</f>
        <v>0</v>
      </c>
      <c r="AC944" s="368">
        <f t="shared" ref="AC944" si="2928">AC943</f>
        <v>0</v>
      </c>
      <c r="AD944" s="368">
        <f t="shared" ref="AD944" si="2929">AD943</f>
        <v>0</v>
      </c>
      <c r="AE944" s="368">
        <f t="shared" ref="AE944" si="2930">AE943</f>
        <v>0</v>
      </c>
      <c r="AF944" s="368">
        <f t="shared" ref="AF944" si="2931">AF943</f>
        <v>0</v>
      </c>
      <c r="AG944" s="368">
        <f t="shared" ref="AG944" si="2932">AG943</f>
        <v>0</v>
      </c>
      <c r="AH944" s="368">
        <f t="shared" ref="AH944" si="2933">AH943</f>
        <v>0</v>
      </c>
      <c r="AI944" s="368">
        <f t="shared" ref="AI944" si="2934">AI943</f>
        <v>0</v>
      </c>
      <c r="AJ944" s="368">
        <f t="shared" ref="AJ944" si="2935">AJ943</f>
        <v>0</v>
      </c>
      <c r="AK944" s="368">
        <f t="shared" ref="AK944" si="2936">AK943</f>
        <v>0</v>
      </c>
      <c r="AL944" s="368">
        <f t="shared" ref="AL944" si="2937">AL943</f>
        <v>0</v>
      </c>
      <c r="AM944" s="275"/>
    </row>
    <row r="945" spans="1:39" ht="15" hidden="1" customHeight="1" outlineLevel="1">
      <c r="A945" s="469"/>
      <c r="B945" s="274"/>
      <c r="C945" s="276"/>
      <c r="D945" s="256"/>
      <c r="E945" s="256"/>
      <c r="F945" s="256"/>
      <c r="G945" s="256"/>
      <c r="H945" s="256"/>
      <c r="I945" s="256"/>
      <c r="J945" s="256"/>
      <c r="K945" s="256"/>
      <c r="L945" s="256"/>
      <c r="M945" s="256"/>
      <c r="N945" s="256"/>
      <c r="O945" s="256"/>
      <c r="P945" s="256"/>
      <c r="Q945" s="256"/>
      <c r="R945" s="256"/>
      <c r="S945" s="256"/>
      <c r="T945" s="256"/>
      <c r="U945" s="256"/>
      <c r="V945" s="256"/>
      <c r="W945" s="256"/>
      <c r="X945" s="256"/>
      <c r="Y945" s="373"/>
      <c r="Z945" s="373"/>
      <c r="AA945" s="373"/>
      <c r="AB945" s="373"/>
      <c r="AC945" s="373"/>
      <c r="AD945" s="373"/>
      <c r="AE945" s="373"/>
      <c r="AF945" s="373"/>
      <c r="AG945" s="373"/>
      <c r="AH945" s="373"/>
      <c r="AI945" s="373"/>
      <c r="AJ945" s="373"/>
      <c r="AK945" s="373"/>
      <c r="AL945" s="373"/>
      <c r="AM945" s="277"/>
    </row>
    <row r="946" spans="1:39" ht="15" hidden="1" customHeight="1" outlineLevel="1">
      <c r="A946" s="469">
        <v>7</v>
      </c>
      <c r="B946" s="385" t="s">
        <v>100</v>
      </c>
      <c r="C946" s="256" t="s">
        <v>25</v>
      </c>
      <c r="D946" s="260"/>
      <c r="E946" s="260"/>
      <c r="F946" s="260"/>
      <c r="G946" s="260"/>
      <c r="H946" s="260"/>
      <c r="I946" s="260"/>
      <c r="J946" s="260"/>
      <c r="K946" s="260"/>
      <c r="L946" s="260"/>
      <c r="M946" s="260"/>
      <c r="N946" s="260">
        <v>12</v>
      </c>
      <c r="O946" s="260"/>
      <c r="P946" s="260"/>
      <c r="Q946" s="260"/>
      <c r="R946" s="260"/>
      <c r="S946" s="260"/>
      <c r="T946" s="260"/>
      <c r="U946" s="260"/>
      <c r="V946" s="260"/>
      <c r="W946" s="260"/>
      <c r="X946" s="260"/>
      <c r="Y946" s="372"/>
      <c r="Z946" s="372"/>
      <c r="AA946" s="372"/>
      <c r="AB946" s="372"/>
      <c r="AC946" s="372"/>
      <c r="AD946" s="372"/>
      <c r="AE946" s="372"/>
      <c r="AF946" s="372"/>
      <c r="AG946" s="372"/>
      <c r="AH946" s="372"/>
      <c r="AI946" s="372"/>
      <c r="AJ946" s="372"/>
      <c r="AK946" s="372"/>
      <c r="AL946" s="372"/>
      <c r="AM946" s="261">
        <f>SUM(Y946:AL946)</f>
        <v>0</v>
      </c>
    </row>
    <row r="947" spans="1:39" ht="15" hidden="1" customHeight="1" outlineLevel="1">
      <c r="A947" s="469"/>
      <c r="B947" s="259" t="s">
        <v>345</v>
      </c>
      <c r="C947" s="256" t="s">
        <v>163</v>
      </c>
      <c r="D947" s="260"/>
      <c r="E947" s="260"/>
      <c r="F947" s="260"/>
      <c r="G947" s="260"/>
      <c r="H947" s="260"/>
      <c r="I947" s="260"/>
      <c r="J947" s="260"/>
      <c r="K947" s="260"/>
      <c r="L947" s="260"/>
      <c r="M947" s="260"/>
      <c r="N947" s="260">
        <f>N946</f>
        <v>12</v>
      </c>
      <c r="O947" s="260"/>
      <c r="P947" s="260"/>
      <c r="Q947" s="260"/>
      <c r="R947" s="260"/>
      <c r="S947" s="260"/>
      <c r="T947" s="260"/>
      <c r="U947" s="260"/>
      <c r="V947" s="260"/>
      <c r="W947" s="260"/>
      <c r="X947" s="260"/>
      <c r="Y947" s="368">
        <f>Y946</f>
        <v>0</v>
      </c>
      <c r="Z947" s="368">
        <f t="shared" ref="Z947" si="2938">Z946</f>
        <v>0</v>
      </c>
      <c r="AA947" s="368">
        <f t="shared" ref="AA947" si="2939">AA946</f>
        <v>0</v>
      </c>
      <c r="AB947" s="368">
        <f t="shared" ref="AB947" si="2940">AB946</f>
        <v>0</v>
      </c>
      <c r="AC947" s="368">
        <f t="shared" ref="AC947" si="2941">AC946</f>
        <v>0</v>
      </c>
      <c r="AD947" s="368">
        <f t="shared" ref="AD947" si="2942">AD946</f>
        <v>0</v>
      </c>
      <c r="AE947" s="368">
        <f t="shared" ref="AE947" si="2943">AE946</f>
        <v>0</v>
      </c>
      <c r="AF947" s="368">
        <f t="shared" ref="AF947" si="2944">AF946</f>
        <v>0</v>
      </c>
      <c r="AG947" s="368">
        <f t="shared" ref="AG947" si="2945">AG946</f>
        <v>0</v>
      </c>
      <c r="AH947" s="368">
        <f t="shared" ref="AH947" si="2946">AH946</f>
        <v>0</v>
      </c>
      <c r="AI947" s="368">
        <f t="shared" ref="AI947" si="2947">AI946</f>
        <v>0</v>
      </c>
      <c r="AJ947" s="368">
        <f t="shared" ref="AJ947" si="2948">AJ946</f>
        <v>0</v>
      </c>
      <c r="AK947" s="368">
        <f t="shared" ref="AK947" si="2949">AK946</f>
        <v>0</v>
      </c>
      <c r="AL947" s="368">
        <f t="shared" ref="AL947" si="2950">AL946</f>
        <v>0</v>
      </c>
      <c r="AM947" s="275"/>
    </row>
    <row r="948" spans="1:39" ht="15" hidden="1" customHeight="1" outlineLevel="1">
      <c r="A948" s="469"/>
      <c r="B948" s="278"/>
      <c r="C948" s="276"/>
      <c r="D948" s="256"/>
      <c r="E948" s="256"/>
      <c r="F948" s="256"/>
      <c r="G948" s="256"/>
      <c r="H948" s="256"/>
      <c r="I948" s="256"/>
      <c r="J948" s="256"/>
      <c r="K948" s="256"/>
      <c r="L948" s="256"/>
      <c r="M948" s="256"/>
      <c r="N948" s="256"/>
      <c r="O948" s="256"/>
      <c r="P948" s="256"/>
      <c r="Q948" s="256"/>
      <c r="R948" s="256"/>
      <c r="S948" s="256"/>
      <c r="T948" s="256"/>
      <c r="U948" s="256"/>
      <c r="V948" s="256"/>
      <c r="W948" s="256"/>
      <c r="X948" s="256"/>
      <c r="Y948" s="373"/>
      <c r="Z948" s="374"/>
      <c r="AA948" s="373"/>
      <c r="AB948" s="373"/>
      <c r="AC948" s="373"/>
      <c r="AD948" s="373"/>
      <c r="AE948" s="373"/>
      <c r="AF948" s="373"/>
      <c r="AG948" s="373"/>
      <c r="AH948" s="373"/>
      <c r="AI948" s="373"/>
      <c r="AJ948" s="373"/>
      <c r="AK948" s="373"/>
      <c r="AL948" s="373"/>
      <c r="AM948" s="277"/>
    </row>
    <row r="949" spans="1:39" ht="15" hidden="1" customHeight="1" outlineLevel="1">
      <c r="A949" s="469">
        <v>8</v>
      </c>
      <c r="B949" s="385" t="s">
        <v>101</v>
      </c>
      <c r="C949" s="256" t="s">
        <v>25</v>
      </c>
      <c r="D949" s="260"/>
      <c r="E949" s="260"/>
      <c r="F949" s="260"/>
      <c r="G949" s="260"/>
      <c r="H949" s="260"/>
      <c r="I949" s="260"/>
      <c r="J949" s="260"/>
      <c r="K949" s="260"/>
      <c r="L949" s="260"/>
      <c r="M949" s="260"/>
      <c r="N949" s="260">
        <v>12</v>
      </c>
      <c r="O949" s="260"/>
      <c r="P949" s="260"/>
      <c r="Q949" s="260"/>
      <c r="R949" s="260"/>
      <c r="S949" s="260"/>
      <c r="T949" s="260"/>
      <c r="U949" s="260"/>
      <c r="V949" s="260"/>
      <c r="W949" s="260"/>
      <c r="X949" s="260"/>
      <c r="Y949" s="372"/>
      <c r="Z949" s="372"/>
      <c r="AA949" s="372"/>
      <c r="AB949" s="372"/>
      <c r="AC949" s="372"/>
      <c r="AD949" s="372"/>
      <c r="AE949" s="372"/>
      <c r="AF949" s="372"/>
      <c r="AG949" s="372"/>
      <c r="AH949" s="372"/>
      <c r="AI949" s="372"/>
      <c r="AJ949" s="372"/>
      <c r="AK949" s="372"/>
      <c r="AL949" s="372"/>
      <c r="AM949" s="261">
        <f>SUM(Y949:AL949)</f>
        <v>0</v>
      </c>
    </row>
    <row r="950" spans="1:39" ht="15" hidden="1" customHeight="1" outlineLevel="1">
      <c r="A950" s="469"/>
      <c r="B950" s="259" t="s">
        <v>345</v>
      </c>
      <c r="C950" s="256" t="s">
        <v>163</v>
      </c>
      <c r="D950" s="260"/>
      <c r="E950" s="260"/>
      <c r="F950" s="260"/>
      <c r="G950" s="260"/>
      <c r="H950" s="260"/>
      <c r="I950" s="260"/>
      <c r="J950" s="260"/>
      <c r="K950" s="260"/>
      <c r="L950" s="260"/>
      <c r="M950" s="260"/>
      <c r="N950" s="260">
        <f>N949</f>
        <v>12</v>
      </c>
      <c r="O950" s="260"/>
      <c r="P950" s="260"/>
      <c r="Q950" s="260"/>
      <c r="R950" s="260"/>
      <c r="S950" s="260"/>
      <c r="T950" s="260"/>
      <c r="U950" s="260"/>
      <c r="V950" s="260"/>
      <c r="W950" s="260"/>
      <c r="X950" s="260"/>
      <c r="Y950" s="368">
        <f>Y949</f>
        <v>0</v>
      </c>
      <c r="Z950" s="368">
        <f t="shared" ref="Z950" si="2951">Z949</f>
        <v>0</v>
      </c>
      <c r="AA950" s="368">
        <f t="shared" ref="AA950" si="2952">AA949</f>
        <v>0</v>
      </c>
      <c r="AB950" s="368">
        <f t="shared" ref="AB950" si="2953">AB949</f>
        <v>0</v>
      </c>
      <c r="AC950" s="368">
        <f t="shared" ref="AC950" si="2954">AC949</f>
        <v>0</v>
      </c>
      <c r="AD950" s="368">
        <f t="shared" ref="AD950" si="2955">AD949</f>
        <v>0</v>
      </c>
      <c r="AE950" s="368">
        <f t="shared" ref="AE950" si="2956">AE949</f>
        <v>0</v>
      </c>
      <c r="AF950" s="368">
        <f t="shared" ref="AF950" si="2957">AF949</f>
        <v>0</v>
      </c>
      <c r="AG950" s="368">
        <f t="shared" ref="AG950" si="2958">AG949</f>
        <v>0</v>
      </c>
      <c r="AH950" s="368">
        <f t="shared" ref="AH950" si="2959">AH949</f>
        <v>0</v>
      </c>
      <c r="AI950" s="368">
        <f t="shared" ref="AI950" si="2960">AI949</f>
        <v>0</v>
      </c>
      <c r="AJ950" s="368">
        <f t="shared" ref="AJ950" si="2961">AJ949</f>
        <v>0</v>
      </c>
      <c r="AK950" s="368">
        <f t="shared" ref="AK950" si="2962">AK949</f>
        <v>0</v>
      </c>
      <c r="AL950" s="368">
        <f t="shared" ref="AL950" si="2963">AL949</f>
        <v>0</v>
      </c>
      <c r="AM950" s="275"/>
    </row>
    <row r="951" spans="1:39" ht="15" hidden="1" customHeight="1" outlineLevel="1">
      <c r="A951" s="469"/>
      <c r="B951" s="278"/>
      <c r="C951" s="276"/>
      <c r="D951" s="280"/>
      <c r="E951" s="280"/>
      <c r="F951" s="280"/>
      <c r="G951" s="280"/>
      <c r="H951" s="280"/>
      <c r="I951" s="280"/>
      <c r="J951" s="280"/>
      <c r="K951" s="280"/>
      <c r="L951" s="280"/>
      <c r="M951" s="280"/>
      <c r="N951" s="256"/>
      <c r="O951" s="280"/>
      <c r="P951" s="280"/>
      <c r="Q951" s="280"/>
      <c r="R951" s="280"/>
      <c r="S951" s="280"/>
      <c r="T951" s="280"/>
      <c r="U951" s="280"/>
      <c r="V951" s="280"/>
      <c r="W951" s="280"/>
      <c r="X951" s="280"/>
      <c r="Y951" s="373"/>
      <c r="Z951" s="374"/>
      <c r="AA951" s="373"/>
      <c r="AB951" s="373"/>
      <c r="AC951" s="373"/>
      <c r="AD951" s="373"/>
      <c r="AE951" s="373"/>
      <c r="AF951" s="373"/>
      <c r="AG951" s="373"/>
      <c r="AH951" s="373"/>
      <c r="AI951" s="373"/>
      <c r="AJ951" s="373"/>
      <c r="AK951" s="373"/>
      <c r="AL951" s="373"/>
      <c r="AM951" s="277"/>
    </row>
    <row r="952" spans="1:39" ht="15" hidden="1" customHeight="1" outlineLevel="1">
      <c r="A952" s="469">
        <v>9</v>
      </c>
      <c r="B952" s="385" t="s">
        <v>102</v>
      </c>
      <c r="C952" s="256" t="s">
        <v>25</v>
      </c>
      <c r="D952" s="260"/>
      <c r="E952" s="260"/>
      <c r="F952" s="260"/>
      <c r="G952" s="260"/>
      <c r="H952" s="260"/>
      <c r="I952" s="260"/>
      <c r="J952" s="260"/>
      <c r="K952" s="260"/>
      <c r="L952" s="260"/>
      <c r="M952" s="260"/>
      <c r="N952" s="260">
        <v>12</v>
      </c>
      <c r="O952" s="260"/>
      <c r="P952" s="260"/>
      <c r="Q952" s="260"/>
      <c r="R952" s="260"/>
      <c r="S952" s="260"/>
      <c r="T952" s="260"/>
      <c r="U952" s="260"/>
      <c r="V952" s="260"/>
      <c r="W952" s="260"/>
      <c r="X952" s="260"/>
      <c r="Y952" s="372"/>
      <c r="Z952" s="372"/>
      <c r="AA952" s="372"/>
      <c r="AB952" s="372"/>
      <c r="AC952" s="372"/>
      <c r="AD952" s="372"/>
      <c r="AE952" s="372"/>
      <c r="AF952" s="372"/>
      <c r="AG952" s="372"/>
      <c r="AH952" s="372"/>
      <c r="AI952" s="372"/>
      <c r="AJ952" s="372"/>
      <c r="AK952" s="372"/>
      <c r="AL952" s="372"/>
      <c r="AM952" s="261">
        <f>SUM(Y952:AL952)</f>
        <v>0</v>
      </c>
    </row>
    <row r="953" spans="1:39" ht="15" hidden="1" customHeight="1" outlineLevel="1">
      <c r="A953" s="469"/>
      <c r="B953" s="259" t="s">
        <v>345</v>
      </c>
      <c r="C953" s="256" t="s">
        <v>163</v>
      </c>
      <c r="D953" s="260"/>
      <c r="E953" s="260"/>
      <c r="F953" s="260"/>
      <c r="G953" s="260"/>
      <c r="H953" s="260"/>
      <c r="I953" s="260"/>
      <c r="J953" s="260"/>
      <c r="K953" s="260"/>
      <c r="L953" s="260"/>
      <c r="M953" s="260"/>
      <c r="N953" s="260">
        <f>N952</f>
        <v>12</v>
      </c>
      <c r="O953" s="260"/>
      <c r="P953" s="260"/>
      <c r="Q953" s="260"/>
      <c r="R953" s="260"/>
      <c r="S953" s="260"/>
      <c r="T953" s="260"/>
      <c r="U953" s="260"/>
      <c r="V953" s="260"/>
      <c r="W953" s="260"/>
      <c r="X953" s="260"/>
      <c r="Y953" s="368">
        <f>Y952</f>
        <v>0</v>
      </c>
      <c r="Z953" s="368">
        <f t="shared" ref="Z953" si="2964">Z952</f>
        <v>0</v>
      </c>
      <c r="AA953" s="368">
        <f t="shared" ref="AA953" si="2965">AA952</f>
        <v>0</v>
      </c>
      <c r="AB953" s="368">
        <f t="shared" ref="AB953" si="2966">AB952</f>
        <v>0</v>
      </c>
      <c r="AC953" s="368">
        <f t="shared" ref="AC953" si="2967">AC952</f>
        <v>0</v>
      </c>
      <c r="AD953" s="368">
        <f t="shared" ref="AD953" si="2968">AD952</f>
        <v>0</v>
      </c>
      <c r="AE953" s="368">
        <f t="shared" ref="AE953" si="2969">AE952</f>
        <v>0</v>
      </c>
      <c r="AF953" s="368">
        <f t="shared" ref="AF953" si="2970">AF952</f>
        <v>0</v>
      </c>
      <c r="AG953" s="368">
        <f t="shared" ref="AG953" si="2971">AG952</f>
        <v>0</v>
      </c>
      <c r="AH953" s="368">
        <f t="shared" ref="AH953" si="2972">AH952</f>
        <v>0</v>
      </c>
      <c r="AI953" s="368">
        <f t="shared" ref="AI953" si="2973">AI952</f>
        <v>0</v>
      </c>
      <c r="AJ953" s="368">
        <f t="shared" ref="AJ953" si="2974">AJ952</f>
        <v>0</v>
      </c>
      <c r="AK953" s="368">
        <f t="shared" ref="AK953" si="2975">AK952</f>
        <v>0</v>
      </c>
      <c r="AL953" s="368">
        <f t="shared" ref="AL953" si="2976">AL952</f>
        <v>0</v>
      </c>
      <c r="AM953" s="275"/>
    </row>
    <row r="954" spans="1:39" ht="15" hidden="1" customHeight="1" outlineLevel="1">
      <c r="A954" s="469"/>
      <c r="B954" s="278"/>
      <c r="C954" s="276"/>
      <c r="D954" s="280"/>
      <c r="E954" s="280"/>
      <c r="F954" s="280"/>
      <c r="G954" s="280"/>
      <c r="H954" s="280"/>
      <c r="I954" s="280"/>
      <c r="J954" s="280"/>
      <c r="K954" s="280"/>
      <c r="L954" s="280"/>
      <c r="M954" s="280"/>
      <c r="N954" s="256"/>
      <c r="O954" s="280"/>
      <c r="P954" s="280"/>
      <c r="Q954" s="280"/>
      <c r="R954" s="280"/>
      <c r="S954" s="280"/>
      <c r="T954" s="280"/>
      <c r="U954" s="280"/>
      <c r="V954" s="280"/>
      <c r="W954" s="280"/>
      <c r="X954" s="280"/>
      <c r="Y954" s="373"/>
      <c r="Z954" s="373"/>
      <c r="AA954" s="373"/>
      <c r="AB954" s="373"/>
      <c r="AC954" s="373"/>
      <c r="AD954" s="373"/>
      <c r="AE954" s="373"/>
      <c r="AF954" s="373"/>
      <c r="AG954" s="373"/>
      <c r="AH954" s="373"/>
      <c r="AI954" s="373"/>
      <c r="AJ954" s="373"/>
      <c r="AK954" s="373"/>
      <c r="AL954" s="373"/>
      <c r="AM954" s="277"/>
    </row>
    <row r="955" spans="1:39" ht="15" hidden="1" customHeight="1" outlineLevel="1">
      <c r="A955" s="469">
        <v>10</v>
      </c>
      <c r="B955" s="385" t="s">
        <v>103</v>
      </c>
      <c r="C955" s="256" t="s">
        <v>25</v>
      </c>
      <c r="D955" s="260"/>
      <c r="E955" s="260"/>
      <c r="F955" s="260"/>
      <c r="G955" s="260"/>
      <c r="H955" s="260"/>
      <c r="I955" s="260"/>
      <c r="J955" s="260"/>
      <c r="K955" s="260"/>
      <c r="L955" s="260"/>
      <c r="M955" s="260"/>
      <c r="N955" s="260">
        <v>3</v>
      </c>
      <c r="O955" s="260"/>
      <c r="P955" s="260"/>
      <c r="Q955" s="260"/>
      <c r="R955" s="260"/>
      <c r="S955" s="260"/>
      <c r="T955" s="260"/>
      <c r="U955" s="260"/>
      <c r="V955" s="260"/>
      <c r="W955" s="260"/>
      <c r="X955" s="260"/>
      <c r="Y955" s="372"/>
      <c r="Z955" s="372"/>
      <c r="AA955" s="372"/>
      <c r="AB955" s="372"/>
      <c r="AC955" s="372"/>
      <c r="AD955" s="372"/>
      <c r="AE955" s="372"/>
      <c r="AF955" s="372"/>
      <c r="AG955" s="372"/>
      <c r="AH955" s="372"/>
      <c r="AI955" s="372"/>
      <c r="AJ955" s="372"/>
      <c r="AK955" s="372"/>
      <c r="AL955" s="372"/>
      <c r="AM955" s="261">
        <f>SUM(Y955:AL955)</f>
        <v>0</v>
      </c>
    </row>
    <row r="956" spans="1:39" ht="15" hidden="1" customHeight="1" outlineLevel="1">
      <c r="A956" s="469"/>
      <c r="B956" s="259" t="s">
        <v>345</v>
      </c>
      <c r="C956" s="256" t="s">
        <v>163</v>
      </c>
      <c r="D956" s="260"/>
      <c r="E956" s="260"/>
      <c r="F956" s="260"/>
      <c r="G956" s="260"/>
      <c r="H956" s="260"/>
      <c r="I956" s="260"/>
      <c r="J956" s="260"/>
      <c r="K956" s="260"/>
      <c r="L956" s="260"/>
      <c r="M956" s="260"/>
      <c r="N956" s="260">
        <f>N955</f>
        <v>3</v>
      </c>
      <c r="O956" s="260"/>
      <c r="P956" s="260"/>
      <c r="Q956" s="260"/>
      <c r="R956" s="260"/>
      <c r="S956" s="260"/>
      <c r="T956" s="260"/>
      <c r="U956" s="260"/>
      <c r="V956" s="260"/>
      <c r="W956" s="260"/>
      <c r="X956" s="260"/>
      <c r="Y956" s="368">
        <f>Y955</f>
        <v>0</v>
      </c>
      <c r="Z956" s="368">
        <f t="shared" ref="Z956" si="2977">Z955</f>
        <v>0</v>
      </c>
      <c r="AA956" s="368">
        <f t="shared" ref="AA956" si="2978">AA955</f>
        <v>0</v>
      </c>
      <c r="AB956" s="368">
        <f t="shared" ref="AB956" si="2979">AB955</f>
        <v>0</v>
      </c>
      <c r="AC956" s="368">
        <f t="shared" ref="AC956" si="2980">AC955</f>
        <v>0</v>
      </c>
      <c r="AD956" s="368">
        <f t="shared" ref="AD956" si="2981">AD955</f>
        <v>0</v>
      </c>
      <c r="AE956" s="368">
        <f t="shared" ref="AE956" si="2982">AE955</f>
        <v>0</v>
      </c>
      <c r="AF956" s="368">
        <f t="shared" ref="AF956" si="2983">AF955</f>
        <v>0</v>
      </c>
      <c r="AG956" s="368">
        <f t="shared" ref="AG956" si="2984">AG955</f>
        <v>0</v>
      </c>
      <c r="AH956" s="368">
        <f t="shared" ref="AH956" si="2985">AH955</f>
        <v>0</v>
      </c>
      <c r="AI956" s="368">
        <f t="shared" ref="AI956" si="2986">AI955</f>
        <v>0</v>
      </c>
      <c r="AJ956" s="368">
        <f t="shared" ref="AJ956" si="2987">AJ955</f>
        <v>0</v>
      </c>
      <c r="AK956" s="368">
        <f t="shared" ref="AK956" si="2988">AK955</f>
        <v>0</v>
      </c>
      <c r="AL956" s="368">
        <f t="shared" ref="AL956" si="2989">AL955</f>
        <v>0</v>
      </c>
      <c r="AM956" s="275"/>
    </row>
    <row r="957" spans="1:39" ht="15" hidden="1" customHeight="1" outlineLevel="1">
      <c r="A957" s="469"/>
      <c r="B957" s="278"/>
      <c r="C957" s="276"/>
      <c r="D957" s="280"/>
      <c r="E957" s="280"/>
      <c r="F957" s="280"/>
      <c r="G957" s="280"/>
      <c r="H957" s="280"/>
      <c r="I957" s="280"/>
      <c r="J957" s="280"/>
      <c r="K957" s="280"/>
      <c r="L957" s="280"/>
      <c r="M957" s="280"/>
      <c r="N957" s="256"/>
      <c r="O957" s="280"/>
      <c r="P957" s="280"/>
      <c r="Q957" s="280"/>
      <c r="R957" s="280"/>
      <c r="S957" s="280"/>
      <c r="T957" s="280"/>
      <c r="U957" s="280"/>
      <c r="V957" s="280"/>
      <c r="W957" s="280"/>
      <c r="X957" s="280"/>
      <c r="Y957" s="373"/>
      <c r="Z957" s="374"/>
      <c r="AA957" s="373"/>
      <c r="AB957" s="373"/>
      <c r="AC957" s="373"/>
      <c r="AD957" s="373"/>
      <c r="AE957" s="373"/>
      <c r="AF957" s="373"/>
      <c r="AG957" s="373"/>
      <c r="AH957" s="373"/>
      <c r="AI957" s="373"/>
      <c r="AJ957" s="373"/>
      <c r="AK957" s="373"/>
      <c r="AL957" s="373"/>
      <c r="AM957" s="277"/>
    </row>
    <row r="958" spans="1:39" ht="15" hidden="1" customHeight="1" outlineLevel="1">
      <c r="A958" s="469"/>
      <c r="B958" s="253" t="s">
        <v>10</v>
      </c>
      <c r="C958" s="254"/>
      <c r="D958" s="254"/>
      <c r="E958" s="254"/>
      <c r="F958" s="254"/>
      <c r="G958" s="254"/>
      <c r="H958" s="254"/>
      <c r="I958" s="254"/>
      <c r="J958" s="254"/>
      <c r="K958" s="254"/>
      <c r="L958" s="254"/>
      <c r="M958" s="254"/>
      <c r="N958" s="255"/>
      <c r="O958" s="254"/>
      <c r="P958" s="254"/>
      <c r="Q958" s="254"/>
      <c r="R958" s="254"/>
      <c r="S958" s="254"/>
      <c r="T958" s="254"/>
      <c r="U958" s="254"/>
      <c r="V958" s="254"/>
      <c r="W958" s="254"/>
      <c r="X958" s="254"/>
      <c r="Y958" s="371"/>
      <c r="Z958" s="371"/>
      <c r="AA958" s="371"/>
      <c r="AB958" s="371"/>
      <c r="AC958" s="371"/>
      <c r="AD958" s="371"/>
      <c r="AE958" s="371"/>
      <c r="AF958" s="371"/>
      <c r="AG958" s="371"/>
      <c r="AH958" s="371"/>
      <c r="AI958" s="371"/>
      <c r="AJ958" s="371"/>
      <c r="AK958" s="371"/>
      <c r="AL958" s="371"/>
      <c r="AM958" s="257"/>
    </row>
    <row r="959" spans="1:39" ht="15" hidden="1" customHeight="1" outlineLevel="1">
      <c r="A959" s="469">
        <v>11</v>
      </c>
      <c r="B959" s="385" t="s">
        <v>104</v>
      </c>
      <c r="C959" s="256" t="s">
        <v>25</v>
      </c>
      <c r="D959" s="260"/>
      <c r="E959" s="260"/>
      <c r="F959" s="260"/>
      <c r="G959" s="260"/>
      <c r="H959" s="260"/>
      <c r="I959" s="260"/>
      <c r="J959" s="260"/>
      <c r="K959" s="260"/>
      <c r="L959" s="260"/>
      <c r="M959" s="260"/>
      <c r="N959" s="260">
        <v>12</v>
      </c>
      <c r="O959" s="260"/>
      <c r="P959" s="260"/>
      <c r="Q959" s="260"/>
      <c r="R959" s="260"/>
      <c r="S959" s="260"/>
      <c r="T959" s="260"/>
      <c r="U959" s="260"/>
      <c r="V959" s="260"/>
      <c r="W959" s="260"/>
      <c r="X959" s="260"/>
      <c r="Y959" s="383"/>
      <c r="Z959" s="372"/>
      <c r="AA959" s="372"/>
      <c r="AB959" s="372"/>
      <c r="AC959" s="372"/>
      <c r="AD959" s="372"/>
      <c r="AE959" s="372"/>
      <c r="AF959" s="372"/>
      <c r="AG959" s="372"/>
      <c r="AH959" s="372"/>
      <c r="AI959" s="372"/>
      <c r="AJ959" s="372"/>
      <c r="AK959" s="372"/>
      <c r="AL959" s="372"/>
      <c r="AM959" s="261">
        <f>SUM(Y959:AL959)</f>
        <v>0</v>
      </c>
    </row>
    <row r="960" spans="1:39" ht="15" hidden="1" customHeight="1" outlineLevel="1">
      <c r="A960" s="469"/>
      <c r="B960" s="259" t="s">
        <v>345</v>
      </c>
      <c r="C960" s="256" t="s">
        <v>163</v>
      </c>
      <c r="D960" s="260"/>
      <c r="E960" s="260"/>
      <c r="F960" s="260"/>
      <c r="G960" s="260"/>
      <c r="H960" s="260"/>
      <c r="I960" s="260"/>
      <c r="J960" s="260"/>
      <c r="K960" s="260"/>
      <c r="L960" s="260"/>
      <c r="M960" s="260"/>
      <c r="N960" s="260">
        <f>N959</f>
        <v>12</v>
      </c>
      <c r="O960" s="260"/>
      <c r="P960" s="260"/>
      <c r="Q960" s="260"/>
      <c r="R960" s="260"/>
      <c r="S960" s="260"/>
      <c r="T960" s="260"/>
      <c r="U960" s="260"/>
      <c r="V960" s="260"/>
      <c r="W960" s="260"/>
      <c r="X960" s="260"/>
      <c r="Y960" s="368">
        <f>Y959</f>
        <v>0</v>
      </c>
      <c r="Z960" s="368">
        <f t="shared" ref="Z960" si="2990">Z959</f>
        <v>0</v>
      </c>
      <c r="AA960" s="368">
        <f t="shared" ref="AA960" si="2991">AA959</f>
        <v>0</v>
      </c>
      <c r="AB960" s="368">
        <f t="shared" ref="AB960" si="2992">AB959</f>
        <v>0</v>
      </c>
      <c r="AC960" s="368">
        <f t="shared" ref="AC960" si="2993">AC959</f>
        <v>0</v>
      </c>
      <c r="AD960" s="368">
        <f t="shared" ref="AD960" si="2994">AD959</f>
        <v>0</v>
      </c>
      <c r="AE960" s="368">
        <f t="shared" ref="AE960" si="2995">AE959</f>
        <v>0</v>
      </c>
      <c r="AF960" s="368">
        <f t="shared" ref="AF960" si="2996">AF959</f>
        <v>0</v>
      </c>
      <c r="AG960" s="368">
        <f t="shared" ref="AG960" si="2997">AG959</f>
        <v>0</v>
      </c>
      <c r="AH960" s="368">
        <f t="shared" ref="AH960" si="2998">AH959</f>
        <v>0</v>
      </c>
      <c r="AI960" s="368">
        <f t="shared" ref="AI960" si="2999">AI959</f>
        <v>0</v>
      </c>
      <c r="AJ960" s="368">
        <f t="shared" ref="AJ960" si="3000">AJ959</f>
        <v>0</v>
      </c>
      <c r="AK960" s="368">
        <f t="shared" ref="AK960" si="3001">AK959</f>
        <v>0</v>
      </c>
      <c r="AL960" s="368">
        <f t="shared" ref="AL960" si="3002">AL959</f>
        <v>0</v>
      </c>
      <c r="AM960" s="262"/>
    </row>
    <row r="961" spans="1:40" ht="15" hidden="1" customHeight="1" outlineLevel="1">
      <c r="A961" s="469"/>
      <c r="B961" s="279"/>
      <c r="C961" s="270"/>
      <c r="D961" s="256"/>
      <c r="E961" s="256"/>
      <c r="F961" s="256"/>
      <c r="G961" s="256"/>
      <c r="H961" s="256"/>
      <c r="I961" s="256"/>
      <c r="J961" s="256"/>
      <c r="K961" s="256"/>
      <c r="L961" s="256"/>
      <c r="M961" s="256"/>
      <c r="N961" s="256"/>
      <c r="O961" s="256"/>
      <c r="P961" s="256"/>
      <c r="Q961" s="256"/>
      <c r="R961" s="256"/>
      <c r="S961" s="256"/>
      <c r="T961" s="256"/>
      <c r="U961" s="256"/>
      <c r="V961" s="256"/>
      <c r="W961" s="256"/>
      <c r="X961" s="256"/>
      <c r="Y961" s="369"/>
      <c r="Z961" s="378"/>
      <c r="AA961" s="378"/>
      <c r="AB961" s="378"/>
      <c r="AC961" s="378"/>
      <c r="AD961" s="378"/>
      <c r="AE961" s="378"/>
      <c r="AF961" s="378"/>
      <c r="AG961" s="378"/>
      <c r="AH961" s="378"/>
      <c r="AI961" s="378"/>
      <c r="AJ961" s="378"/>
      <c r="AK961" s="378"/>
      <c r="AL961" s="378"/>
      <c r="AM961" s="271"/>
    </row>
    <row r="962" spans="1:40" ht="28.5" hidden="1" customHeight="1" outlineLevel="1">
      <c r="A962" s="469">
        <v>12</v>
      </c>
      <c r="B962" s="385" t="s">
        <v>105</v>
      </c>
      <c r="C962" s="256" t="s">
        <v>25</v>
      </c>
      <c r="D962" s="260"/>
      <c r="E962" s="260"/>
      <c r="F962" s="260"/>
      <c r="G962" s="260"/>
      <c r="H962" s="260"/>
      <c r="I962" s="260"/>
      <c r="J962" s="260"/>
      <c r="K962" s="260"/>
      <c r="L962" s="260"/>
      <c r="M962" s="260"/>
      <c r="N962" s="260">
        <v>12</v>
      </c>
      <c r="O962" s="260"/>
      <c r="P962" s="260"/>
      <c r="Q962" s="260"/>
      <c r="R962" s="260"/>
      <c r="S962" s="260"/>
      <c r="T962" s="260"/>
      <c r="U962" s="260"/>
      <c r="V962" s="260"/>
      <c r="W962" s="260"/>
      <c r="X962" s="260"/>
      <c r="Y962" s="367"/>
      <c r="Z962" s="372"/>
      <c r="AA962" s="372"/>
      <c r="AB962" s="372"/>
      <c r="AC962" s="372"/>
      <c r="AD962" s="372"/>
      <c r="AE962" s="372"/>
      <c r="AF962" s="372"/>
      <c r="AG962" s="372"/>
      <c r="AH962" s="372"/>
      <c r="AI962" s="372"/>
      <c r="AJ962" s="372"/>
      <c r="AK962" s="372"/>
      <c r="AL962" s="372"/>
      <c r="AM962" s="261">
        <f>SUM(Y962:AL962)</f>
        <v>0</v>
      </c>
    </row>
    <row r="963" spans="1:40" ht="15" hidden="1" customHeight="1" outlineLevel="1">
      <c r="A963" s="469"/>
      <c r="B963" s="259" t="s">
        <v>345</v>
      </c>
      <c r="C963" s="256" t="s">
        <v>163</v>
      </c>
      <c r="D963" s="260"/>
      <c r="E963" s="260"/>
      <c r="F963" s="260"/>
      <c r="G963" s="260"/>
      <c r="H963" s="260"/>
      <c r="I963" s="260"/>
      <c r="J963" s="260"/>
      <c r="K963" s="260"/>
      <c r="L963" s="260"/>
      <c r="M963" s="260"/>
      <c r="N963" s="260">
        <f>N962</f>
        <v>12</v>
      </c>
      <c r="O963" s="260"/>
      <c r="P963" s="260"/>
      <c r="Q963" s="260"/>
      <c r="R963" s="260"/>
      <c r="S963" s="260"/>
      <c r="T963" s="260"/>
      <c r="U963" s="260"/>
      <c r="V963" s="260"/>
      <c r="W963" s="260"/>
      <c r="X963" s="260"/>
      <c r="Y963" s="368">
        <f>Y962</f>
        <v>0</v>
      </c>
      <c r="Z963" s="368">
        <f t="shared" ref="Z963" si="3003">Z962</f>
        <v>0</v>
      </c>
      <c r="AA963" s="368">
        <f t="shared" ref="AA963" si="3004">AA962</f>
        <v>0</v>
      </c>
      <c r="AB963" s="368">
        <f t="shared" ref="AB963" si="3005">AB962</f>
        <v>0</v>
      </c>
      <c r="AC963" s="368">
        <f t="shared" ref="AC963" si="3006">AC962</f>
        <v>0</v>
      </c>
      <c r="AD963" s="368">
        <f t="shared" ref="AD963" si="3007">AD962</f>
        <v>0</v>
      </c>
      <c r="AE963" s="368">
        <f t="shared" ref="AE963" si="3008">AE962</f>
        <v>0</v>
      </c>
      <c r="AF963" s="368">
        <f t="shared" ref="AF963" si="3009">AF962</f>
        <v>0</v>
      </c>
      <c r="AG963" s="368">
        <f t="shared" ref="AG963" si="3010">AG962</f>
        <v>0</v>
      </c>
      <c r="AH963" s="368">
        <f t="shared" ref="AH963" si="3011">AH962</f>
        <v>0</v>
      </c>
      <c r="AI963" s="368">
        <f t="shared" ref="AI963" si="3012">AI962</f>
        <v>0</v>
      </c>
      <c r="AJ963" s="368">
        <f t="shared" ref="AJ963" si="3013">AJ962</f>
        <v>0</v>
      </c>
      <c r="AK963" s="368">
        <f t="shared" ref="AK963" si="3014">AK962</f>
        <v>0</v>
      </c>
      <c r="AL963" s="368">
        <f t="shared" ref="AL963" si="3015">AL962</f>
        <v>0</v>
      </c>
      <c r="AM963" s="262"/>
    </row>
    <row r="964" spans="1:40" ht="15" hidden="1" customHeight="1" outlineLevel="1">
      <c r="A964" s="469"/>
      <c r="B964" s="279"/>
      <c r="C964" s="270"/>
      <c r="D964" s="256"/>
      <c r="E964" s="256"/>
      <c r="F964" s="256"/>
      <c r="G964" s="256"/>
      <c r="H964" s="256"/>
      <c r="I964" s="256"/>
      <c r="J964" s="256"/>
      <c r="K964" s="256"/>
      <c r="L964" s="256"/>
      <c r="M964" s="256"/>
      <c r="N964" s="256"/>
      <c r="O964" s="256"/>
      <c r="P964" s="256"/>
      <c r="Q964" s="256"/>
      <c r="R964" s="256"/>
      <c r="S964" s="256"/>
      <c r="T964" s="256"/>
      <c r="U964" s="256"/>
      <c r="V964" s="256"/>
      <c r="W964" s="256"/>
      <c r="X964" s="256"/>
      <c r="Y964" s="379"/>
      <c r="Z964" s="379"/>
      <c r="AA964" s="369"/>
      <c r="AB964" s="369"/>
      <c r="AC964" s="369"/>
      <c r="AD964" s="369"/>
      <c r="AE964" s="369"/>
      <c r="AF964" s="369"/>
      <c r="AG964" s="369"/>
      <c r="AH964" s="369"/>
      <c r="AI964" s="369"/>
      <c r="AJ964" s="369"/>
      <c r="AK964" s="369"/>
      <c r="AL964" s="369"/>
      <c r="AM964" s="271"/>
    </row>
    <row r="965" spans="1:40" ht="15" hidden="1" customHeight="1" outlineLevel="1">
      <c r="A965" s="469">
        <v>13</v>
      </c>
      <c r="B965" s="385" t="s">
        <v>106</v>
      </c>
      <c r="C965" s="256" t="s">
        <v>25</v>
      </c>
      <c r="D965" s="260"/>
      <c r="E965" s="260"/>
      <c r="F965" s="260"/>
      <c r="G965" s="260"/>
      <c r="H965" s="260"/>
      <c r="I965" s="260"/>
      <c r="J965" s="260"/>
      <c r="K965" s="260"/>
      <c r="L965" s="260"/>
      <c r="M965" s="260"/>
      <c r="N965" s="260">
        <v>12</v>
      </c>
      <c r="O965" s="260"/>
      <c r="P965" s="260"/>
      <c r="Q965" s="260"/>
      <c r="R965" s="260"/>
      <c r="S965" s="260"/>
      <c r="T965" s="260"/>
      <c r="U965" s="260"/>
      <c r="V965" s="260"/>
      <c r="W965" s="260"/>
      <c r="X965" s="260"/>
      <c r="Y965" s="367"/>
      <c r="Z965" s="372"/>
      <c r="AA965" s="372"/>
      <c r="AB965" s="372"/>
      <c r="AC965" s="372"/>
      <c r="AD965" s="372"/>
      <c r="AE965" s="372"/>
      <c r="AF965" s="372"/>
      <c r="AG965" s="372"/>
      <c r="AH965" s="372"/>
      <c r="AI965" s="372"/>
      <c r="AJ965" s="372"/>
      <c r="AK965" s="372"/>
      <c r="AL965" s="372"/>
      <c r="AM965" s="261">
        <f>SUM(Y965:AL965)</f>
        <v>0</v>
      </c>
    </row>
    <row r="966" spans="1:40" ht="15" hidden="1" customHeight="1" outlineLevel="1">
      <c r="A966" s="469"/>
      <c r="B966" s="259" t="s">
        <v>345</v>
      </c>
      <c r="C966" s="256" t="s">
        <v>163</v>
      </c>
      <c r="D966" s="260"/>
      <c r="E966" s="260"/>
      <c r="F966" s="260"/>
      <c r="G966" s="260"/>
      <c r="H966" s="260"/>
      <c r="I966" s="260"/>
      <c r="J966" s="260"/>
      <c r="K966" s="260"/>
      <c r="L966" s="260"/>
      <c r="M966" s="260"/>
      <c r="N966" s="260">
        <f>N965</f>
        <v>12</v>
      </c>
      <c r="O966" s="260"/>
      <c r="P966" s="260"/>
      <c r="Q966" s="260"/>
      <c r="R966" s="260"/>
      <c r="S966" s="260"/>
      <c r="T966" s="260"/>
      <c r="U966" s="260"/>
      <c r="V966" s="260"/>
      <c r="W966" s="260"/>
      <c r="X966" s="260"/>
      <c r="Y966" s="368">
        <f>Y965</f>
        <v>0</v>
      </c>
      <c r="Z966" s="368">
        <f t="shared" ref="Z966" si="3016">Z965</f>
        <v>0</v>
      </c>
      <c r="AA966" s="368">
        <f t="shared" ref="AA966" si="3017">AA965</f>
        <v>0</v>
      </c>
      <c r="AB966" s="368">
        <f t="shared" ref="AB966" si="3018">AB965</f>
        <v>0</v>
      </c>
      <c r="AC966" s="368">
        <f t="shared" ref="AC966" si="3019">AC965</f>
        <v>0</v>
      </c>
      <c r="AD966" s="368">
        <f t="shared" ref="AD966" si="3020">AD965</f>
        <v>0</v>
      </c>
      <c r="AE966" s="368">
        <f t="shared" ref="AE966" si="3021">AE965</f>
        <v>0</v>
      </c>
      <c r="AF966" s="368">
        <f t="shared" ref="AF966" si="3022">AF965</f>
        <v>0</v>
      </c>
      <c r="AG966" s="368">
        <f t="shared" ref="AG966" si="3023">AG965</f>
        <v>0</v>
      </c>
      <c r="AH966" s="368">
        <f t="shared" ref="AH966" si="3024">AH965</f>
        <v>0</v>
      </c>
      <c r="AI966" s="368">
        <f t="shared" ref="AI966" si="3025">AI965</f>
        <v>0</v>
      </c>
      <c r="AJ966" s="368">
        <f t="shared" ref="AJ966" si="3026">AJ965</f>
        <v>0</v>
      </c>
      <c r="AK966" s="368">
        <f t="shared" ref="AK966" si="3027">AK965</f>
        <v>0</v>
      </c>
      <c r="AL966" s="368">
        <f t="shared" ref="AL966" si="3028">AL965</f>
        <v>0</v>
      </c>
      <c r="AM966" s="271"/>
    </row>
    <row r="967" spans="1:40" ht="15" hidden="1" customHeight="1" outlineLevel="1">
      <c r="A967" s="469"/>
      <c r="B967" s="279"/>
      <c r="C967" s="270"/>
      <c r="D967" s="256"/>
      <c r="E967" s="256"/>
      <c r="F967" s="256"/>
      <c r="G967" s="256"/>
      <c r="H967" s="256"/>
      <c r="I967" s="256"/>
      <c r="J967" s="256"/>
      <c r="K967" s="256"/>
      <c r="L967" s="256"/>
      <c r="M967" s="256"/>
      <c r="N967" s="256"/>
      <c r="O967" s="256"/>
      <c r="P967" s="256"/>
      <c r="Q967" s="256"/>
      <c r="R967" s="256"/>
      <c r="S967" s="256"/>
      <c r="T967" s="256"/>
      <c r="U967" s="256"/>
      <c r="V967" s="256"/>
      <c r="W967" s="256"/>
      <c r="X967" s="256"/>
      <c r="Y967" s="369"/>
      <c r="Z967" s="369"/>
      <c r="AA967" s="369"/>
      <c r="AB967" s="369"/>
      <c r="AC967" s="369"/>
      <c r="AD967" s="369"/>
      <c r="AE967" s="369"/>
      <c r="AF967" s="369"/>
      <c r="AG967" s="369"/>
      <c r="AH967" s="369"/>
      <c r="AI967" s="369"/>
      <c r="AJ967" s="369"/>
      <c r="AK967" s="369"/>
      <c r="AL967" s="369"/>
      <c r="AM967" s="271"/>
    </row>
    <row r="968" spans="1:40" ht="15" hidden="1" customHeight="1" outlineLevel="1">
      <c r="A968" s="469"/>
      <c r="B968" s="253" t="s">
        <v>107</v>
      </c>
      <c r="C968" s="254"/>
      <c r="D968" s="255"/>
      <c r="E968" s="255"/>
      <c r="F968" s="255"/>
      <c r="G968" s="255"/>
      <c r="H968" s="255"/>
      <c r="I968" s="255"/>
      <c r="J968" s="255"/>
      <c r="K968" s="255"/>
      <c r="L968" s="255"/>
      <c r="M968" s="255"/>
      <c r="N968" s="255"/>
      <c r="O968" s="255"/>
      <c r="P968" s="254"/>
      <c r="Q968" s="254"/>
      <c r="R968" s="254"/>
      <c r="S968" s="254"/>
      <c r="T968" s="254"/>
      <c r="U968" s="254"/>
      <c r="V968" s="254"/>
      <c r="W968" s="254"/>
      <c r="X968" s="254"/>
      <c r="Y968" s="371"/>
      <c r="Z968" s="371"/>
      <c r="AA968" s="371"/>
      <c r="AB968" s="371"/>
      <c r="AC968" s="371"/>
      <c r="AD968" s="371"/>
      <c r="AE968" s="371"/>
      <c r="AF968" s="371"/>
      <c r="AG968" s="371"/>
      <c r="AH968" s="371"/>
      <c r="AI968" s="371"/>
      <c r="AJ968" s="371"/>
      <c r="AK968" s="371"/>
      <c r="AL968" s="371"/>
      <c r="AM968" s="257"/>
    </row>
    <row r="969" spans="1:40" ht="15" hidden="1" customHeight="1" outlineLevel="1">
      <c r="A969" s="469">
        <v>14</v>
      </c>
      <c r="B969" s="279" t="s">
        <v>108</v>
      </c>
      <c r="C969" s="256" t="s">
        <v>25</v>
      </c>
      <c r="D969" s="260"/>
      <c r="E969" s="260"/>
      <c r="F969" s="260"/>
      <c r="G969" s="260"/>
      <c r="H969" s="260"/>
      <c r="I969" s="260"/>
      <c r="J969" s="260"/>
      <c r="K969" s="260"/>
      <c r="L969" s="260"/>
      <c r="M969" s="260"/>
      <c r="N969" s="260">
        <v>12</v>
      </c>
      <c r="O969" s="260"/>
      <c r="P969" s="260"/>
      <c r="Q969" s="260"/>
      <c r="R969" s="260"/>
      <c r="S969" s="260"/>
      <c r="T969" s="260"/>
      <c r="U969" s="260"/>
      <c r="V969" s="260"/>
      <c r="W969" s="260"/>
      <c r="X969" s="260"/>
      <c r="Y969" s="367"/>
      <c r="Z969" s="367"/>
      <c r="AA969" s="367"/>
      <c r="AB969" s="367"/>
      <c r="AC969" s="367"/>
      <c r="AD969" s="367"/>
      <c r="AE969" s="367"/>
      <c r="AF969" s="367"/>
      <c r="AG969" s="367"/>
      <c r="AH969" s="367"/>
      <c r="AI969" s="367"/>
      <c r="AJ969" s="367"/>
      <c r="AK969" s="367"/>
      <c r="AL969" s="367"/>
      <c r="AM969" s="261">
        <f>SUM(Y969:AL969)</f>
        <v>0</v>
      </c>
    </row>
    <row r="970" spans="1:40" ht="15" hidden="1" customHeight="1" outlineLevel="1">
      <c r="A970" s="469"/>
      <c r="B970" s="259" t="s">
        <v>345</v>
      </c>
      <c r="C970" s="256" t="s">
        <v>163</v>
      </c>
      <c r="D970" s="260"/>
      <c r="E970" s="260"/>
      <c r="F970" s="260"/>
      <c r="G970" s="260"/>
      <c r="H970" s="260"/>
      <c r="I970" s="260"/>
      <c r="J970" s="260"/>
      <c r="K970" s="260"/>
      <c r="L970" s="260"/>
      <c r="M970" s="260"/>
      <c r="N970" s="260">
        <f>N969</f>
        <v>12</v>
      </c>
      <c r="O970" s="260"/>
      <c r="P970" s="260"/>
      <c r="Q970" s="260"/>
      <c r="R970" s="260"/>
      <c r="S970" s="260"/>
      <c r="T970" s="260"/>
      <c r="U970" s="260"/>
      <c r="V970" s="260"/>
      <c r="W970" s="260"/>
      <c r="X970" s="260"/>
      <c r="Y970" s="368">
        <f>Y969</f>
        <v>0</v>
      </c>
      <c r="Z970" s="368">
        <f t="shared" ref="Z970" si="3029">Z969</f>
        <v>0</v>
      </c>
      <c r="AA970" s="368">
        <f t="shared" ref="AA970" si="3030">AA969</f>
        <v>0</v>
      </c>
      <c r="AB970" s="368">
        <f t="shared" ref="AB970" si="3031">AB969</f>
        <v>0</v>
      </c>
      <c r="AC970" s="368">
        <f t="shared" ref="AC970" si="3032">AC969</f>
        <v>0</v>
      </c>
      <c r="AD970" s="368">
        <f t="shared" ref="AD970" si="3033">AD969</f>
        <v>0</v>
      </c>
      <c r="AE970" s="368">
        <f t="shared" ref="AE970" si="3034">AE969</f>
        <v>0</v>
      </c>
      <c r="AF970" s="368">
        <f t="shared" ref="AF970" si="3035">AF969</f>
        <v>0</v>
      </c>
      <c r="AG970" s="368">
        <f t="shared" ref="AG970" si="3036">AG969</f>
        <v>0</v>
      </c>
      <c r="AH970" s="368">
        <f t="shared" ref="AH970" si="3037">AH969</f>
        <v>0</v>
      </c>
      <c r="AI970" s="368">
        <f t="shared" ref="AI970" si="3038">AI969</f>
        <v>0</v>
      </c>
      <c r="AJ970" s="368">
        <f t="shared" ref="AJ970" si="3039">AJ969</f>
        <v>0</v>
      </c>
      <c r="AK970" s="368">
        <f t="shared" ref="AK970" si="3040">AK969</f>
        <v>0</v>
      </c>
      <c r="AL970" s="368">
        <f t="shared" ref="AL970" si="3041">AL969</f>
        <v>0</v>
      </c>
      <c r="AM970" s="262"/>
    </row>
    <row r="971" spans="1:40" ht="15" hidden="1" customHeight="1" outlineLevel="1">
      <c r="A971" s="469"/>
      <c r="B971" s="279"/>
      <c r="C971" s="270"/>
      <c r="D971" s="256"/>
      <c r="E971" s="256"/>
      <c r="F971" s="256"/>
      <c r="G971" s="256"/>
      <c r="H971" s="256"/>
      <c r="I971" s="256"/>
      <c r="J971" s="256"/>
      <c r="K971" s="256"/>
      <c r="L971" s="256"/>
      <c r="M971" s="256"/>
      <c r="N971" s="419"/>
      <c r="O971" s="256"/>
      <c r="P971" s="256"/>
      <c r="Q971" s="256"/>
      <c r="R971" s="256"/>
      <c r="S971" s="256"/>
      <c r="T971" s="256"/>
      <c r="U971" s="256"/>
      <c r="V971" s="256"/>
      <c r="W971" s="256"/>
      <c r="X971" s="256"/>
      <c r="Y971" s="369"/>
      <c r="Z971" s="369"/>
      <c r="AA971" s="369"/>
      <c r="AB971" s="369"/>
      <c r="AC971" s="369"/>
      <c r="AD971" s="369"/>
      <c r="AE971" s="369"/>
      <c r="AF971" s="369"/>
      <c r="AG971" s="369"/>
      <c r="AH971" s="369"/>
      <c r="AI971" s="369"/>
      <c r="AJ971" s="369"/>
      <c r="AK971" s="369"/>
      <c r="AL971" s="369"/>
      <c r="AM971" s="266"/>
      <c r="AN971" s="552"/>
    </row>
    <row r="972" spans="1:40" s="248" customFormat="1" ht="15.75" hidden="1" outlineLevel="1">
      <c r="A972" s="469"/>
      <c r="B972" s="253" t="s">
        <v>488</v>
      </c>
      <c r="C972" s="256"/>
      <c r="D972" s="256"/>
      <c r="E972" s="256"/>
      <c r="F972" s="256"/>
      <c r="G972" s="256"/>
      <c r="H972" s="256"/>
      <c r="I972" s="256"/>
      <c r="J972" s="256"/>
      <c r="K972" s="256"/>
      <c r="L972" s="256"/>
      <c r="M972" s="256"/>
      <c r="N972" s="256"/>
      <c r="O972" s="256"/>
      <c r="P972" s="256"/>
      <c r="Q972" s="256"/>
      <c r="R972" s="256"/>
      <c r="S972" s="256"/>
      <c r="T972" s="256"/>
      <c r="U972" s="256"/>
      <c r="V972" s="256"/>
      <c r="W972" s="256"/>
      <c r="X972" s="256"/>
      <c r="Y972" s="369"/>
      <c r="Z972" s="369"/>
      <c r="AA972" s="369"/>
      <c r="AB972" s="369"/>
      <c r="AC972" s="369"/>
      <c r="AD972" s="369"/>
      <c r="AE972" s="373"/>
      <c r="AF972" s="373"/>
      <c r="AG972" s="373"/>
      <c r="AH972" s="373"/>
      <c r="AI972" s="373"/>
      <c r="AJ972" s="373"/>
      <c r="AK972" s="373"/>
      <c r="AL972" s="373"/>
      <c r="AM972" s="463"/>
      <c r="AN972" s="553"/>
    </row>
    <row r="973" spans="1:40" hidden="1" outlineLevel="1">
      <c r="A973" s="469">
        <v>15</v>
      </c>
      <c r="B973" s="259" t="s">
        <v>493</v>
      </c>
      <c r="C973" s="256" t="s">
        <v>25</v>
      </c>
      <c r="D973" s="260"/>
      <c r="E973" s="260"/>
      <c r="F973" s="260"/>
      <c r="G973" s="260"/>
      <c r="H973" s="260"/>
      <c r="I973" s="260"/>
      <c r="J973" s="260"/>
      <c r="K973" s="260"/>
      <c r="L973" s="260"/>
      <c r="M973" s="260"/>
      <c r="N973" s="260">
        <v>0</v>
      </c>
      <c r="O973" s="260"/>
      <c r="P973" s="260"/>
      <c r="Q973" s="260"/>
      <c r="R973" s="260"/>
      <c r="S973" s="260"/>
      <c r="T973" s="260"/>
      <c r="U973" s="260"/>
      <c r="V973" s="260"/>
      <c r="W973" s="260"/>
      <c r="X973" s="260"/>
      <c r="Y973" s="367"/>
      <c r="Z973" s="367"/>
      <c r="AA973" s="367"/>
      <c r="AB973" s="367"/>
      <c r="AC973" s="367"/>
      <c r="AD973" s="367"/>
      <c r="AE973" s="367"/>
      <c r="AF973" s="367"/>
      <c r="AG973" s="367"/>
      <c r="AH973" s="367"/>
      <c r="AI973" s="367"/>
      <c r="AJ973" s="367"/>
      <c r="AK973" s="367"/>
      <c r="AL973" s="367"/>
      <c r="AM973" s="554">
        <f>SUM(Y973:AL973)</f>
        <v>0</v>
      </c>
      <c r="AN973" s="552"/>
    </row>
    <row r="974" spans="1:40" hidden="1" outlineLevel="1">
      <c r="A974" s="469"/>
      <c r="B974" s="259" t="s">
        <v>341</v>
      </c>
      <c r="C974" s="256" t="s">
        <v>163</v>
      </c>
      <c r="D974" s="260"/>
      <c r="E974" s="260"/>
      <c r="F974" s="260"/>
      <c r="G974" s="260"/>
      <c r="H974" s="260"/>
      <c r="I974" s="260"/>
      <c r="J974" s="260"/>
      <c r="K974" s="260"/>
      <c r="L974" s="260"/>
      <c r="M974" s="260"/>
      <c r="N974" s="260">
        <f>N973</f>
        <v>0</v>
      </c>
      <c r="O974" s="260"/>
      <c r="P974" s="260"/>
      <c r="Q974" s="260"/>
      <c r="R974" s="260"/>
      <c r="S974" s="260"/>
      <c r="T974" s="260"/>
      <c r="U974" s="260"/>
      <c r="V974" s="260"/>
      <c r="W974" s="260"/>
      <c r="X974" s="260"/>
      <c r="Y974" s="368">
        <f>Y973</f>
        <v>0</v>
      </c>
      <c r="Z974" s="368">
        <f>Z973</f>
        <v>0</v>
      </c>
      <c r="AA974" s="368">
        <f t="shared" ref="AA974:AL974" si="3042">AA973</f>
        <v>0</v>
      </c>
      <c r="AB974" s="368">
        <f t="shared" si="3042"/>
        <v>0</v>
      </c>
      <c r="AC974" s="368">
        <f t="shared" si="3042"/>
        <v>0</v>
      </c>
      <c r="AD974" s="368">
        <f>AD973</f>
        <v>0</v>
      </c>
      <c r="AE974" s="368">
        <f t="shared" si="3042"/>
        <v>0</v>
      </c>
      <c r="AF974" s="368">
        <f t="shared" si="3042"/>
        <v>0</v>
      </c>
      <c r="AG974" s="368">
        <f t="shared" si="3042"/>
        <v>0</v>
      </c>
      <c r="AH974" s="368">
        <f t="shared" si="3042"/>
        <v>0</v>
      </c>
      <c r="AI974" s="368">
        <f t="shared" si="3042"/>
        <v>0</v>
      </c>
      <c r="AJ974" s="368">
        <f t="shared" si="3042"/>
        <v>0</v>
      </c>
      <c r="AK974" s="368">
        <f t="shared" si="3042"/>
        <v>0</v>
      </c>
      <c r="AL974" s="368">
        <f t="shared" si="3042"/>
        <v>0</v>
      </c>
      <c r="AM974" s="262"/>
    </row>
    <row r="975" spans="1:40" hidden="1" outlineLevel="1">
      <c r="A975" s="469"/>
      <c r="B975" s="279"/>
      <c r="C975" s="270"/>
      <c r="D975" s="256"/>
      <c r="E975" s="256"/>
      <c r="F975" s="256"/>
      <c r="G975" s="256"/>
      <c r="H975" s="256"/>
      <c r="I975" s="256"/>
      <c r="J975" s="256"/>
      <c r="K975" s="256"/>
      <c r="L975" s="256"/>
      <c r="M975" s="256"/>
      <c r="N975" s="256"/>
      <c r="O975" s="256"/>
      <c r="P975" s="256"/>
      <c r="Q975" s="256"/>
      <c r="R975" s="256"/>
      <c r="S975" s="256"/>
      <c r="T975" s="256"/>
      <c r="U975" s="256"/>
      <c r="V975" s="256"/>
      <c r="W975" s="256"/>
      <c r="X975" s="256"/>
      <c r="Y975" s="369"/>
      <c r="Z975" s="369"/>
      <c r="AA975" s="369"/>
      <c r="AB975" s="369"/>
      <c r="AC975" s="369"/>
      <c r="AD975" s="369"/>
      <c r="AE975" s="369"/>
      <c r="AF975" s="369"/>
      <c r="AG975" s="369"/>
      <c r="AH975" s="369"/>
      <c r="AI975" s="369"/>
      <c r="AJ975" s="369"/>
      <c r="AK975" s="369"/>
      <c r="AL975" s="369"/>
      <c r="AM975" s="271"/>
    </row>
    <row r="976" spans="1:40" s="248" customFormat="1" hidden="1" outlineLevel="1">
      <c r="A976" s="469">
        <v>16</v>
      </c>
      <c r="B976" s="288" t="s">
        <v>489</v>
      </c>
      <c r="C976" s="256" t="s">
        <v>25</v>
      </c>
      <c r="D976" s="260"/>
      <c r="E976" s="260"/>
      <c r="F976" s="260"/>
      <c r="G976" s="260"/>
      <c r="H976" s="260"/>
      <c r="I976" s="260"/>
      <c r="J976" s="260"/>
      <c r="K976" s="260"/>
      <c r="L976" s="260"/>
      <c r="M976" s="260"/>
      <c r="N976" s="260">
        <v>0</v>
      </c>
      <c r="O976" s="260"/>
      <c r="P976" s="260"/>
      <c r="Q976" s="260"/>
      <c r="R976" s="260"/>
      <c r="S976" s="260"/>
      <c r="T976" s="260"/>
      <c r="U976" s="260"/>
      <c r="V976" s="260"/>
      <c r="W976" s="260"/>
      <c r="X976" s="260"/>
      <c r="Y976" s="367"/>
      <c r="Z976" s="367"/>
      <c r="AA976" s="367"/>
      <c r="AB976" s="367"/>
      <c r="AC976" s="367"/>
      <c r="AD976" s="367"/>
      <c r="AE976" s="367"/>
      <c r="AF976" s="367"/>
      <c r="AG976" s="367"/>
      <c r="AH976" s="367"/>
      <c r="AI976" s="367"/>
      <c r="AJ976" s="367"/>
      <c r="AK976" s="367"/>
      <c r="AL976" s="367"/>
      <c r="AM976" s="261">
        <f>SUM(Y976:AL976)</f>
        <v>0</v>
      </c>
    </row>
    <row r="977" spans="1:39" s="248" customFormat="1" hidden="1" outlineLevel="1">
      <c r="A977" s="469"/>
      <c r="B977" s="259" t="s">
        <v>341</v>
      </c>
      <c r="C977" s="256" t="s">
        <v>163</v>
      </c>
      <c r="D977" s="260"/>
      <c r="E977" s="260"/>
      <c r="F977" s="260"/>
      <c r="G977" s="260"/>
      <c r="H977" s="260"/>
      <c r="I977" s="260"/>
      <c r="J977" s="260"/>
      <c r="K977" s="260"/>
      <c r="L977" s="260"/>
      <c r="M977" s="260"/>
      <c r="N977" s="260">
        <f>N976</f>
        <v>0</v>
      </c>
      <c r="O977" s="260"/>
      <c r="P977" s="260"/>
      <c r="Q977" s="260"/>
      <c r="R977" s="260"/>
      <c r="S977" s="260"/>
      <c r="T977" s="260"/>
      <c r="U977" s="260"/>
      <c r="V977" s="260"/>
      <c r="W977" s="260"/>
      <c r="X977" s="260"/>
      <c r="Y977" s="368">
        <f>Y976</f>
        <v>0</v>
      </c>
      <c r="Z977" s="368">
        <f t="shared" ref="Z977:AK977" si="3043">Z976</f>
        <v>0</v>
      </c>
      <c r="AA977" s="368">
        <f t="shared" si="3043"/>
        <v>0</v>
      </c>
      <c r="AB977" s="368">
        <f t="shared" si="3043"/>
        <v>0</v>
      </c>
      <c r="AC977" s="368">
        <f t="shared" si="3043"/>
        <v>0</v>
      </c>
      <c r="AD977" s="368">
        <f t="shared" si="3043"/>
        <v>0</v>
      </c>
      <c r="AE977" s="368">
        <f t="shared" si="3043"/>
        <v>0</v>
      </c>
      <c r="AF977" s="368">
        <f t="shared" si="3043"/>
        <v>0</v>
      </c>
      <c r="AG977" s="368">
        <f t="shared" si="3043"/>
        <v>0</v>
      </c>
      <c r="AH977" s="368">
        <f t="shared" si="3043"/>
        <v>0</v>
      </c>
      <c r="AI977" s="368">
        <f t="shared" si="3043"/>
        <v>0</v>
      </c>
      <c r="AJ977" s="368">
        <f t="shared" si="3043"/>
        <v>0</v>
      </c>
      <c r="AK977" s="368">
        <f t="shared" si="3043"/>
        <v>0</v>
      </c>
      <c r="AL977" s="368">
        <f>AL976</f>
        <v>0</v>
      </c>
      <c r="AM977" s="262"/>
    </row>
    <row r="978" spans="1:39" s="248" customFormat="1" hidden="1" outlineLevel="1">
      <c r="A978" s="469"/>
      <c r="B978" s="288"/>
      <c r="C978" s="256"/>
      <c r="D978" s="256"/>
      <c r="E978" s="256"/>
      <c r="F978" s="256"/>
      <c r="G978" s="256"/>
      <c r="H978" s="256"/>
      <c r="I978" s="256"/>
      <c r="J978" s="256"/>
      <c r="K978" s="256"/>
      <c r="L978" s="256"/>
      <c r="M978" s="256"/>
      <c r="N978" s="256"/>
      <c r="O978" s="256"/>
      <c r="P978" s="256"/>
      <c r="Q978" s="256"/>
      <c r="R978" s="256"/>
      <c r="S978" s="256"/>
      <c r="T978" s="256"/>
      <c r="U978" s="256"/>
      <c r="V978" s="256"/>
      <c r="W978" s="256"/>
      <c r="X978" s="256"/>
      <c r="Y978" s="369"/>
      <c r="Z978" s="369"/>
      <c r="AA978" s="369"/>
      <c r="AB978" s="369"/>
      <c r="AC978" s="369"/>
      <c r="AD978" s="369"/>
      <c r="AE978" s="373"/>
      <c r="AF978" s="373"/>
      <c r="AG978" s="373"/>
      <c r="AH978" s="373"/>
      <c r="AI978" s="373"/>
      <c r="AJ978" s="373"/>
      <c r="AK978" s="373"/>
      <c r="AL978" s="373"/>
      <c r="AM978" s="277"/>
    </row>
    <row r="979" spans="1:39" ht="15.75" hidden="1" outlineLevel="1">
      <c r="A979" s="469"/>
      <c r="B979" s="465" t="s">
        <v>494</v>
      </c>
      <c r="C979" s="284"/>
      <c r="D979" s="255"/>
      <c r="E979" s="254"/>
      <c r="F979" s="254"/>
      <c r="G979" s="254"/>
      <c r="H979" s="254"/>
      <c r="I979" s="254"/>
      <c r="J979" s="254"/>
      <c r="K979" s="254"/>
      <c r="L979" s="254"/>
      <c r="M979" s="254"/>
      <c r="N979" s="255"/>
      <c r="O979" s="254"/>
      <c r="P979" s="254"/>
      <c r="Q979" s="254"/>
      <c r="R979" s="254"/>
      <c r="S979" s="254"/>
      <c r="T979" s="254"/>
      <c r="U979" s="254"/>
      <c r="V979" s="254"/>
      <c r="W979" s="254"/>
      <c r="X979" s="254"/>
      <c r="Y979" s="371"/>
      <c r="Z979" s="371"/>
      <c r="AA979" s="371"/>
      <c r="AB979" s="371"/>
      <c r="AC979" s="371"/>
      <c r="AD979" s="371"/>
      <c r="AE979" s="371"/>
      <c r="AF979" s="371"/>
      <c r="AG979" s="371"/>
      <c r="AH979" s="371"/>
      <c r="AI979" s="371"/>
      <c r="AJ979" s="371"/>
      <c r="AK979" s="371"/>
      <c r="AL979" s="371"/>
      <c r="AM979" s="257"/>
    </row>
    <row r="980" spans="1:39" hidden="1" outlineLevel="1">
      <c r="A980" s="469">
        <v>17</v>
      </c>
      <c r="B980" s="385" t="s">
        <v>112</v>
      </c>
      <c r="C980" s="256" t="s">
        <v>25</v>
      </c>
      <c r="D980" s="260"/>
      <c r="E980" s="260"/>
      <c r="F980" s="260"/>
      <c r="G980" s="260"/>
      <c r="H980" s="260"/>
      <c r="I980" s="260"/>
      <c r="J980" s="260"/>
      <c r="K980" s="260"/>
      <c r="L980" s="260"/>
      <c r="M980" s="260"/>
      <c r="N980" s="260">
        <v>12</v>
      </c>
      <c r="O980" s="260"/>
      <c r="P980" s="260"/>
      <c r="Q980" s="260"/>
      <c r="R980" s="260"/>
      <c r="S980" s="260"/>
      <c r="T980" s="260"/>
      <c r="U980" s="260"/>
      <c r="V980" s="260"/>
      <c r="W980" s="260"/>
      <c r="X980" s="260"/>
      <c r="Y980" s="383"/>
      <c r="Z980" s="367"/>
      <c r="AA980" s="367"/>
      <c r="AB980" s="367"/>
      <c r="AC980" s="367"/>
      <c r="AD980" s="367"/>
      <c r="AE980" s="367"/>
      <c r="AF980" s="372"/>
      <c r="AG980" s="372"/>
      <c r="AH980" s="372"/>
      <c r="AI980" s="372"/>
      <c r="AJ980" s="372"/>
      <c r="AK980" s="372"/>
      <c r="AL980" s="372"/>
      <c r="AM980" s="261">
        <f>SUM(Y980:AL980)</f>
        <v>0</v>
      </c>
    </row>
    <row r="981" spans="1:39" hidden="1" outlineLevel="1">
      <c r="A981" s="469"/>
      <c r="B981" s="259" t="s">
        <v>341</v>
      </c>
      <c r="C981" s="256" t="s">
        <v>163</v>
      </c>
      <c r="D981" s="260"/>
      <c r="E981" s="260"/>
      <c r="F981" s="260"/>
      <c r="G981" s="260"/>
      <c r="H981" s="260"/>
      <c r="I981" s="260"/>
      <c r="J981" s="260"/>
      <c r="K981" s="260"/>
      <c r="L981" s="260"/>
      <c r="M981" s="260"/>
      <c r="N981" s="260">
        <f>N980</f>
        <v>12</v>
      </c>
      <c r="O981" s="260"/>
      <c r="P981" s="260"/>
      <c r="Q981" s="260"/>
      <c r="R981" s="260"/>
      <c r="S981" s="260"/>
      <c r="T981" s="260"/>
      <c r="U981" s="260"/>
      <c r="V981" s="260"/>
      <c r="W981" s="260"/>
      <c r="X981" s="260"/>
      <c r="Y981" s="368">
        <f>Y980</f>
        <v>0</v>
      </c>
      <c r="Z981" s="368">
        <f t="shared" ref="Z981:AL981" si="3044">Z980</f>
        <v>0</v>
      </c>
      <c r="AA981" s="368">
        <f t="shared" si="3044"/>
        <v>0</v>
      </c>
      <c r="AB981" s="368">
        <f t="shared" si="3044"/>
        <v>0</v>
      </c>
      <c r="AC981" s="368">
        <f t="shared" si="3044"/>
        <v>0</v>
      </c>
      <c r="AD981" s="368">
        <f t="shared" si="3044"/>
        <v>0</v>
      </c>
      <c r="AE981" s="368">
        <f t="shared" si="3044"/>
        <v>0</v>
      </c>
      <c r="AF981" s="368">
        <f t="shared" si="3044"/>
        <v>0</v>
      </c>
      <c r="AG981" s="368">
        <f t="shared" si="3044"/>
        <v>0</v>
      </c>
      <c r="AH981" s="368">
        <f t="shared" si="3044"/>
        <v>0</v>
      </c>
      <c r="AI981" s="368">
        <f t="shared" si="3044"/>
        <v>0</v>
      </c>
      <c r="AJ981" s="368">
        <f t="shared" si="3044"/>
        <v>0</v>
      </c>
      <c r="AK981" s="368">
        <f t="shared" si="3044"/>
        <v>0</v>
      </c>
      <c r="AL981" s="368">
        <f t="shared" si="3044"/>
        <v>0</v>
      </c>
      <c r="AM981" s="271"/>
    </row>
    <row r="982" spans="1:39" hidden="1" outlineLevel="1">
      <c r="A982" s="469"/>
      <c r="B982" s="259"/>
      <c r="C982" s="256"/>
      <c r="D982" s="256"/>
      <c r="E982" s="256"/>
      <c r="F982" s="256"/>
      <c r="G982" s="256"/>
      <c r="H982" s="256"/>
      <c r="I982" s="256"/>
      <c r="J982" s="256"/>
      <c r="K982" s="256"/>
      <c r="L982" s="256"/>
      <c r="M982" s="256"/>
      <c r="N982" s="256"/>
      <c r="O982" s="256"/>
      <c r="P982" s="256"/>
      <c r="Q982" s="256"/>
      <c r="R982" s="256"/>
      <c r="S982" s="256"/>
      <c r="T982" s="256"/>
      <c r="U982" s="256"/>
      <c r="V982" s="256"/>
      <c r="W982" s="256"/>
      <c r="X982" s="256"/>
      <c r="Y982" s="379"/>
      <c r="Z982" s="382"/>
      <c r="AA982" s="382"/>
      <c r="AB982" s="382"/>
      <c r="AC982" s="382"/>
      <c r="AD982" s="382"/>
      <c r="AE982" s="382"/>
      <c r="AF982" s="382"/>
      <c r="AG982" s="382"/>
      <c r="AH982" s="382"/>
      <c r="AI982" s="382"/>
      <c r="AJ982" s="382"/>
      <c r="AK982" s="382"/>
      <c r="AL982" s="382"/>
      <c r="AM982" s="271"/>
    </row>
    <row r="983" spans="1:39" hidden="1" outlineLevel="1">
      <c r="A983" s="469">
        <v>18</v>
      </c>
      <c r="B983" s="385" t="s">
        <v>109</v>
      </c>
      <c r="C983" s="256" t="s">
        <v>25</v>
      </c>
      <c r="D983" s="260"/>
      <c r="E983" s="260"/>
      <c r="F983" s="260"/>
      <c r="G983" s="260"/>
      <c r="H983" s="260"/>
      <c r="I983" s="260"/>
      <c r="J983" s="260"/>
      <c r="K983" s="260"/>
      <c r="L983" s="260"/>
      <c r="M983" s="260"/>
      <c r="N983" s="260">
        <v>12</v>
      </c>
      <c r="O983" s="260"/>
      <c r="P983" s="260"/>
      <c r="Q983" s="260"/>
      <c r="R983" s="260"/>
      <c r="S983" s="260"/>
      <c r="T983" s="260"/>
      <c r="U983" s="260"/>
      <c r="V983" s="260"/>
      <c r="W983" s="260"/>
      <c r="X983" s="260"/>
      <c r="Y983" s="383"/>
      <c r="Z983" s="367"/>
      <c r="AA983" s="367"/>
      <c r="AB983" s="367"/>
      <c r="AC983" s="367"/>
      <c r="AD983" s="367"/>
      <c r="AE983" s="367"/>
      <c r="AF983" s="372"/>
      <c r="AG983" s="372"/>
      <c r="AH983" s="372"/>
      <c r="AI983" s="372"/>
      <c r="AJ983" s="372"/>
      <c r="AK983" s="372"/>
      <c r="AL983" s="372"/>
      <c r="AM983" s="261">
        <f>SUM(Y983:AL983)</f>
        <v>0</v>
      </c>
    </row>
    <row r="984" spans="1:39" hidden="1" outlineLevel="1">
      <c r="A984" s="469"/>
      <c r="B984" s="259" t="s">
        <v>341</v>
      </c>
      <c r="C984" s="256" t="s">
        <v>163</v>
      </c>
      <c r="D984" s="260"/>
      <c r="E984" s="260"/>
      <c r="F984" s="260"/>
      <c r="G984" s="260"/>
      <c r="H984" s="260"/>
      <c r="I984" s="260"/>
      <c r="J984" s="260"/>
      <c r="K984" s="260"/>
      <c r="L984" s="260"/>
      <c r="M984" s="260"/>
      <c r="N984" s="260">
        <f>N983</f>
        <v>12</v>
      </c>
      <c r="O984" s="260"/>
      <c r="P984" s="260"/>
      <c r="Q984" s="260"/>
      <c r="R984" s="260"/>
      <c r="S984" s="260"/>
      <c r="T984" s="260"/>
      <c r="U984" s="260"/>
      <c r="V984" s="260"/>
      <c r="W984" s="260"/>
      <c r="X984" s="260"/>
      <c r="Y984" s="368">
        <f>Y983</f>
        <v>0</v>
      </c>
      <c r="Z984" s="368">
        <f t="shared" ref="Z984:AL984" si="3045">Z983</f>
        <v>0</v>
      </c>
      <c r="AA984" s="368">
        <f t="shared" si="3045"/>
        <v>0</v>
      </c>
      <c r="AB984" s="368">
        <f t="shared" si="3045"/>
        <v>0</v>
      </c>
      <c r="AC984" s="368">
        <f t="shared" si="3045"/>
        <v>0</v>
      </c>
      <c r="AD984" s="368">
        <f t="shared" si="3045"/>
        <v>0</v>
      </c>
      <c r="AE984" s="368">
        <f t="shared" si="3045"/>
        <v>0</v>
      </c>
      <c r="AF984" s="368">
        <f t="shared" si="3045"/>
        <v>0</v>
      </c>
      <c r="AG984" s="368">
        <f t="shared" si="3045"/>
        <v>0</v>
      </c>
      <c r="AH984" s="368">
        <f t="shared" si="3045"/>
        <v>0</v>
      </c>
      <c r="AI984" s="368">
        <f t="shared" si="3045"/>
        <v>0</v>
      </c>
      <c r="AJ984" s="368">
        <f t="shared" si="3045"/>
        <v>0</v>
      </c>
      <c r="AK984" s="368">
        <f t="shared" si="3045"/>
        <v>0</v>
      </c>
      <c r="AL984" s="368">
        <f t="shared" si="3045"/>
        <v>0</v>
      </c>
      <c r="AM984" s="271"/>
    </row>
    <row r="985" spans="1:39" hidden="1" outlineLevel="1">
      <c r="A985" s="469"/>
      <c r="B985" s="286"/>
      <c r="C985" s="256"/>
      <c r="D985" s="256"/>
      <c r="E985" s="256"/>
      <c r="F985" s="256"/>
      <c r="G985" s="256"/>
      <c r="H985" s="256"/>
      <c r="I985" s="256"/>
      <c r="J985" s="256"/>
      <c r="K985" s="256"/>
      <c r="L985" s="256"/>
      <c r="M985" s="256"/>
      <c r="N985" s="256"/>
      <c r="O985" s="256"/>
      <c r="P985" s="256"/>
      <c r="Q985" s="256"/>
      <c r="R985" s="256"/>
      <c r="S985" s="256"/>
      <c r="T985" s="256"/>
      <c r="U985" s="256"/>
      <c r="V985" s="256"/>
      <c r="W985" s="256"/>
      <c r="X985" s="256"/>
      <c r="Y985" s="380"/>
      <c r="Z985" s="381"/>
      <c r="AA985" s="381"/>
      <c r="AB985" s="381"/>
      <c r="AC985" s="381"/>
      <c r="AD985" s="381"/>
      <c r="AE985" s="381"/>
      <c r="AF985" s="381"/>
      <c r="AG985" s="381"/>
      <c r="AH985" s="381"/>
      <c r="AI985" s="381"/>
      <c r="AJ985" s="381"/>
      <c r="AK985" s="381"/>
      <c r="AL985" s="381"/>
      <c r="AM985" s="262"/>
    </row>
    <row r="986" spans="1:39" hidden="1" outlineLevel="1">
      <c r="A986" s="469">
        <v>19</v>
      </c>
      <c r="B986" s="385" t="s">
        <v>111</v>
      </c>
      <c r="C986" s="256" t="s">
        <v>25</v>
      </c>
      <c r="D986" s="260"/>
      <c r="E986" s="260"/>
      <c r="F986" s="260"/>
      <c r="G986" s="260"/>
      <c r="H986" s="260"/>
      <c r="I986" s="260"/>
      <c r="J986" s="260"/>
      <c r="K986" s="260"/>
      <c r="L986" s="260"/>
      <c r="M986" s="260"/>
      <c r="N986" s="260">
        <v>12</v>
      </c>
      <c r="O986" s="260"/>
      <c r="P986" s="260"/>
      <c r="Q986" s="260"/>
      <c r="R986" s="260"/>
      <c r="S986" s="260"/>
      <c r="T986" s="260"/>
      <c r="U986" s="260"/>
      <c r="V986" s="260"/>
      <c r="W986" s="260"/>
      <c r="X986" s="260"/>
      <c r="Y986" s="383"/>
      <c r="Z986" s="367"/>
      <c r="AA986" s="367"/>
      <c r="AB986" s="367"/>
      <c r="AC986" s="367"/>
      <c r="AD986" s="367"/>
      <c r="AE986" s="367"/>
      <c r="AF986" s="372"/>
      <c r="AG986" s="372"/>
      <c r="AH986" s="372"/>
      <c r="AI986" s="372"/>
      <c r="AJ986" s="372"/>
      <c r="AK986" s="372"/>
      <c r="AL986" s="372"/>
      <c r="AM986" s="261">
        <f>SUM(Y986:AL986)</f>
        <v>0</v>
      </c>
    </row>
    <row r="987" spans="1:39" hidden="1" outlineLevel="1">
      <c r="A987" s="469"/>
      <c r="B987" s="259" t="s">
        <v>341</v>
      </c>
      <c r="C987" s="256" t="s">
        <v>163</v>
      </c>
      <c r="D987" s="260"/>
      <c r="E987" s="260"/>
      <c r="F987" s="260"/>
      <c r="G987" s="260"/>
      <c r="H987" s="260"/>
      <c r="I987" s="260"/>
      <c r="J987" s="260"/>
      <c r="K987" s="260"/>
      <c r="L987" s="260"/>
      <c r="M987" s="260"/>
      <c r="N987" s="260">
        <f>N986</f>
        <v>12</v>
      </c>
      <c r="O987" s="260"/>
      <c r="P987" s="260"/>
      <c r="Q987" s="260"/>
      <c r="R987" s="260"/>
      <c r="S987" s="260"/>
      <c r="T987" s="260"/>
      <c r="U987" s="260"/>
      <c r="V987" s="260"/>
      <c r="W987" s="260"/>
      <c r="X987" s="260"/>
      <c r="Y987" s="368">
        <f>Y986</f>
        <v>0</v>
      </c>
      <c r="Z987" s="368">
        <f t="shared" ref="Z987:AL987" si="3046">Z986</f>
        <v>0</v>
      </c>
      <c r="AA987" s="368">
        <f t="shared" si="3046"/>
        <v>0</v>
      </c>
      <c r="AB987" s="368">
        <f t="shared" si="3046"/>
        <v>0</v>
      </c>
      <c r="AC987" s="368">
        <f t="shared" si="3046"/>
        <v>0</v>
      </c>
      <c r="AD987" s="368">
        <f t="shared" si="3046"/>
        <v>0</v>
      </c>
      <c r="AE987" s="368">
        <f t="shared" si="3046"/>
        <v>0</v>
      </c>
      <c r="AF987" s="368">
        <f t="shared" si="3046"/>
        <v>0</v>
      </c>
      <c r="AG987" s="368">
        <f t="shared" si="3046"/>
        <v>0</v>
      </c>
      <c r="AH987" s="368">
        <f t="shared" si="3046"/>
        <v>0</v>
      </c>
      <c r="AI987" s="368">
        <f t="shared" si="3046"/>
        <v>0</v>
      </c>
      <c r="AJ987" s="368">
        <f t="shared" si="3046"/>
        <v>0</v>
      </c>
      <c r="AK987" s="368">
        <f t="shared" si="3046"/>
        <v>0</v>
      </c>
      <c r="AL987" s="368">
        <f t="shared" si="3046"/>
        <v>0</v>
      </c>
      <c r="AM987" s="262"/>
    </row>
    <row r="988" spans="1:39" hidden="1" outlineLevel="1">
      <c r="A988" s="469"/>
      <c r="B988" s="286"/>
      <c r="C988" s="256"/>
      <c r="D988" s="256"/>
      <c r="E988" s="256"/>
      <c r="F988" s="256"/>
      <c r="G988" s="256"/>
      <c r="H988" s="256"/>
      <c r="I988" s="256"/>
      <c r="J988" s="256"/>
      <c r="K988" s="256"/>
      <c r="L988" s="256"/>
      <c r="M988" s="256"/>
      <c r="N988" s="256"/>
      <c r="O988" s="256"/>
      <c r="P988" s="256"/>
      <c r="Q988" s="256"/>
      <c r="R988" s="256"/>
      <c r="S988" s="256"/>
      <c r="T988" s="256"/>
      <c r="U988" s="256"/>
      <c r="V988" s="256"/>
      <c r="W988" s="256"/>
      <c r="X988" s="256"/>
      <c r="Y988" s="369"/>
      <c r="Z988" s="369"/>
      <c r="AA988" s="369"/>
      <c r="AB988" s="369"/>
      <c r="AC988" s="369"/>
      <c r="AD988" s="369"/>
      <c r="AE988" s="369"/>
      <c r="AF988" s="369"/>
      <c r="AG988" s="369"/>
      <c r="AH988" s="369"/>
      <c r="AI988" s="369"/>
      <c r="AJ988" s="369"/>
      <c r="AK988" s="369"/>
      <c r="AL988" s="369"/>
      <c r="AM988" s="271"/>
    </row>
    <row r="989" spans="1:39" hidden="1" outlineLevel="1">
      <c r="A989" s="469">
        <v>20</v>
      </c>
      <c r="B989" s="385" t="s">
        <v>110</v>
      </c>
      <c r="C989" s="256" t="s">
        <v>25</v>
      </c>
      <c r="D989" s="260"/>
      <c r="E989" s="260"/>
      <c r="F989" s="260"/>
      <c r="G989" s="260"/>
      <c r="H989" s="260"/>
      <c r="I989" s="260"/>
      <c r="J989" s="260"/>
      <c r="K989" s="260"/>
      <c r="L989" s="260"/>
      <c r="M989" s="260"/>
      <c r="N989" s="260">
        <v>12</v>
      </c>
      <c r="O989" s="260"/>
      <c r="P989" s="260"/>
      <c r="Q989" s="260"/>
      <c r="R989" s="260"/>
      <c r="S989" s="260"/>
      <c r="T989" s="260"/>
      <c r="U989" s="260"/>
      <c r="V989" s="260"/>
      <c r="W989" s="260"/>
      <c r="X989" s="260"/>
      <c r="Y989" s="383"/>
      <c r="Z989" s="367"/>
      <c r="AA989" s="367"/>
      <c r="AB989" s="367"/>
      <c r="AC989" s="367"/>
      <c r="AD989" s="367"/>
      <c r="AE989" s="367"/>
      <c r="AF989" s="372"/>
      <c r="AG989" s="372"/>
      <c r="AH989" s="372"/>
      <c r="AI989" s="372"/>
      <c r="AJ989" s="372"/>
      <c r="AK989" s="372"/>
      <c r="AL989" s="372"/>
      <c r="AM989" s="261">
        <f>SUM(Y989:AL989)</f>
        <v>0</v>
      </c>
    </row>
    <row r="990" spans="1:39" hidden="1" outlineLevel="1">
      <c r="A990" s="469"/>
      <c r="B990" s="259" t="s">
        <v>341</v>
      </c>
      <c r="C990" s="256" t="s">
        <v>163</v>
      </c>
      <c r="D990" s="260"/>
      <c r="E990" s="260"/>
      <c r="F990" s="260"/>
      <c r="G990" s="260"/>
      <c r="H990" s="260"/>
      <c r="I990" s="260"/>
      <c r="J990" s="260"/>
      <c r="K990" s="260"/>
      <c r="L990" s="260"/>
      <c r="M990" s="260"/>
      <c r="N990" s="260">
        <f>N989</f>
        <v>12</v>
      </c>
      <c r="O990" s="260"/>
      <c r="P990" s="260"/>
      <c r="Q990" s="260"/>
      <c r="R990" s="260"/>
      <c r="S990" s="260"/>
      <c r="T990" s="260"/>
      <c r="U990" s="260"/>
      <c r="V990" s="260"/>
      <c r="W990" s="260"/>
      <c r="X990" s="260"/>
      <c r="Y990" s="368">
        <f t="shared" ref="Y990:AL990" si="3047">Y989</f>
        <v>0</v>
      </c>
      <c r="Z990" s="368">
        <f t="shared" si="3047"/>
        <v>0</v>
      </c>
      <c r="AA990" s="368">
        <f t="shared" si="3047"/>
        <v>0</v>
      </c>
      <c r="AB990" s="368">
        <f t="shared" si="3047"/>
        <v>0</v>
      </c>
      <c r="AC990" s="368">
        <f t="shared" si="3047"/>
        <v>0</v>
      </c>
      <c r="AD990" s="368">
        <f t="shared" si="3047"/>
        <v>0</v>
      </c>
      <c r="AE990" s="368">
        <f t="shared" si="3047"/>
        <v>0</v>
      </c>
      <c r="AF990" s="368">
        <f t="shared" si="3047"/>
        <v>0</v>
      </c>
      <c r="AG990" s="368">
        <f t="shared" si="3047"/>
        <v>0</v>
      </c>
      <c r="AH990" s="368">
        <f t="shared" si="3047"/>
        <v>0</v>
      </c>
      <c r="AI990" s="368">
        <f t="shared" si="3047"/>
        <v>0</v>
      </c>
      <c r="AJ990" s="368">
        <f t="shared" si="3047"/>
        <v>0</v>
      </c>
      <c r="AK990" s="368">
        <f t="shared" si="3047"/>
        <v>0</v>
      </c>
      <c r="AL990" s="368">
        <f t="shared" si="3047"/>
        <v>0</v>
      </c>
      <c r="AM990" s="271"/>
    </row>
    <row r="991" spans="1:39" ht="15.75" hidden="1" outlineLevel="1">
      <c r="A991" s="469"/>
      <c r="B991" s="287"/>
      <c r="C991" s="265"/>
      <c r="D991" s="256"/>
      <c r="E991" s="256"/>
      <c r="F991" s="256"/>
      <c r="G991" s="256"/>
      <c r="H991" s="256"/>
      <c r="I991" s="256"/>
      <c r="J991" s="256"/>
      <c r="K991" s="256"/>
      <c r="L991" s="256"/>
      <c r="M991" s="256"/>
      <c r="N991" s="265"/>
      <c r="O991" s="256"/>
      <c r="P991" s="256"/>
      <c r="Q991" s="256"/>
      <c r="R991" s="256"/>
      <c r="S991" s="256"/>
      <c r="T991" s="256"/>
      <c r="U991" s="256"/>
      <c r="V991" s="256"/>
      <c r="W991" s="256"/>
      <c r="X991" s="256"/>
      <c r="Y991" s="369"/>
      <c r="Z991" s="369"/>
      <c r="AA991" s="369"/>
      <c r="AB991" s="369"/>
      <c r="AC991" s="369"/>
      <c r="AD991" s="369"/>
      <c r="AE991" s="369"/>
      <c r="AF991" s="369"/>
      <c r="AG991" s="369"/>
      <c r="AH991" s="369"/>
      <c r="AI991" s="369"/>
      <c r="AJ991" s="369"/>
      <c r="AK991" s="369"/>
      <c r="AL991" s="369"/>
      <c r="AM991" s="271"/>
    </row>
    <row r="992" spans="1:39" ht="15.75" hidden="1" outlineLevel="1">
      <c r="A992" s="469"/>
      <c r="B992" s="464" t="s">
        <v>501</v>
      </c>
      <c r="C992" s="256"/>
      <c r="D992" s="256"/>
      <c r="E992" s="256"/>
      <c r="F992" s="256"/>
      <c r="G992" s="256"/>
      <c r="H992" s="256"/>
      <c r="I992" s="256"/>
      <c r="J992" s="256"/>
      <c r="K992" s="256"/>
      <c r="L992" s="256"/>
      <c r="M992" s="256"/>
      <c r="N992" s="256"/>
      <c r="O992" s="256"/>
      <c r="P992" s="256"/>
      <c r="Q992" s="256"/>
      <c r="R992" s="256"/>
      <c r="S992" s="256"/>
      <c r="T992" s="256"/>
      <c r="U992" s="256"/>
      <c r="V992" s="256"/>
      <c r="W992" s="256"/>
      <c r="X992" s="256"/>
      <c r="Y992" s="379"/>
      <c r="Z992" s="382"/>
      <c r="AA992" s="382"/>
      <c r="AB992" s="382"/>
      <c r="AC992" s="382"/>
      <c r="AD992" s="382"/>
      <c r="AE992" s="382"/>
      <c r="AF992" s="382"/>
      <c r="AG992" s="382"/>
      <c r="AH992" s="382"/>
      <c r="AI992" s="382"/>
      <c r="AJ992" s="382"/>
      <c r="AK992" s="382"/>
      <c r="AL992" s="382"/>
      <c r="AM992" s="271"/>
    </row>
    <row r="993" spans="1:39" ht="15.75" hidden="1" outlineLevel="1">
      <c r="A993" s="469"/>
      <c r="B993" s="454" t="s">
        <v>497</v>
      </c>
      <c r="C993" s="256"/>
      <c r="D993" s="256"/>
      <c r="E993" s="256"/>
      <c r="F993" s="256"/>
      <c r="G993" s="256"/>
      <c r="H993" s="256"/>
      <c r="I993" s="256"/>
      <c r="J993" s="256"/>
      <c r="K993" s="256"/>
      <c r="L993" s="256"/>
      <c r="M993" s="256"/>
      <c r="N993" s="256"/>
      <c r="O993" s="256"/>
      <c r="P993" s="256"/>
      <c r="Q993" s="256"/>
      <c r="R993" s="256"/>
      <c r="S993" s="256"/>
      <c r="T993" s="256"/>
      <c r="U993" s="256"/>
      <c r="V993" s="256"/>
      <c r="W993" s="256"/>
      <c r="X993" s="256"/>
      <c r="Y993" s="379"/>
      <c r="Z993" s="382"/>
      <c r="AA993" s="382"/>
      <c r="AB993" s="382"/>
      <c r="AC993" s="382"/>
      <c r="AD993" s="382"/>
      <c r="AE993" s="382"/>
      <c r="AF993" s="382"/>
      <c r="AG993" s="382"/>
      <c r="AH993" s="382"/>
      <c r="AI993" s="382"/>
      <c r="AJ993" s="382"/>
      <c r="AK993" s="382"/>
      <c r="AL993" s="382"/>
      <c r="AM993" s="271"/>
    </row>
    <row r="994" spans="1:39" ht="15" hidden="1" customHeight="1" outlineLevel="1">
      <c r="A994" s="469">
        <v>21</v>
      </c>
      <c r="B994" s="385" t="s">
        <v>113</v>
      </c>
      <c r="C994" s="256" t="s">
        <v>25</v>
      </c>
      <c r="D994" s="260"/>
      <c r="E994" s="260"/>
      <c r="F994" s="260"/>
      <c r="G994" s="260"/>
      <c r="H994" s="260"/>
      <c r="I994" s="260"/>
      <c r="J994" s="260"/>
      <c r="K994" s="260"/>
      <c r="L994" s="260"/>
      <c r="M994" s="260"/>
      <c r="N994" s="256"/>
      <c r="O994" s="260"/>
      <c r="P994" s="260"/>
      <c r="Q994" s="260"/>
      <c r="R994" s="260"/>
      <c r="S994" s="260"/>
      <c r="T994" s="260"/>
      <c r="U994" s="260"/>
      <c r="V994" s="260"/>
      <c r="W994" s="260"/>
      <c r="X994" s="260"/>
      <c r="Y994" s="367"/>
      <c r="Z994" s="367"/>
      <c r="AA994" s="367"/>
      <c r="AB994" s="367"/>
      <c r="AC994" s="367"/>
      <c r="AD994" s="367"/>
      <c r="AE994" s="367"/>
      <c r="AF994" s="367"/>
      <c r="AG994" s="367"/>
      <c r="AH994" s="367"/>
      <c r="AI994" s="367"/>
      <c r="AJ994" s="367"/>
      <c r="AK994" s="367"/>
      <c r="AL994" s="367"/>
      <c r="AM994" s="261">
        <f>SUM(Y994:AL994)</f>
        <v>0</v>
      </c>
    </row>
    <row r="995" spans="1:39" ht="15" hidden="1" customHeight="1" outlineLevel="1">
      <c r="A995" s="469"/>
      <c r="B995" s="259" t="s">
        <v>345</v>
      </c>
      <c r="C995" s="256" t="s">
        <v>163</v>
      </c>
      <c r="D995" s="260"/>
      <c r="E995" s="260"/>
      <c r="F995" s="260"/>
      <c r="G995" s="260"/>
      <c r="H995" s="260"/>
      <c r="I995" s="260"/>
      <c r="J995" s="260"/>
      <c r="K995" s="260"/>
      <c r="L995" s="260"/>
      <c r="M995" s="260"/>
      <c r="N995" s="256"/>
      <c r="O995" s="260"/>
      <c r="P995" s="260"/>
      <c r="Q995" s="260"/>
      <c r="R995" s="260"/>
      <c r="S995" s="260"/>
      <c r="T995" s="260"/>
      <c r="U995" s="260"/>
      <c r="V995" s="260"/>
      <c r="W995" s="260"/>
      <c r="X995" s="260"/>
      <c r="Y995" s="368">
        <f>Y994</f>
        <v>0</v>
      </c>
      <c r="Z995" s="368">
        <f t="shared" ref="Z995" si="3048">Z994</f>
        <v>0</v>
      </c>
      <c r="AA995" s="368">
        <f t="shared" ref="AA995" si="3049">AA994</f>
        <v>0</v>
      </c>
      <c r="AB995" s="368">
        <f t="shared" ref="AB995" si="3050">AB994</f>
        <v>0</v>
      </c>
      <c r="AC995" s="368">
        <f t="shared" ref="AC995" si="3051">AC994</f>
        <v>0</v>
      </c>
      <c r="AD995" s="368">
        <f t="shared" ref="AD995" si="3052">AD994</f>
        <v>0</v>
      </c>
      <c r="AE995" s="368">
        <f t="shared" ref="AE995" si="3053">AE994</f>
        <v>0</v>
      </c>
      <c r="AF995" s="368">
        <f t="shared" ref="AF995" si="3054">AF994</f>
        <v>0</v>
      </c>
      <c r="AG995" s="368">
        <f t="shared" ref="AG995" si="3055">AG994</f>
        <v>0</v>
      </c>
      <c r="AH995" s="368">
        <f t="shared" ref="AH995" si="3056">AH994</f>
        <v>0</v>
      </c>
      <c r="AI995" s="368">
        <f t="shared" ref="AI995" si="3057">AI994</f>
        <v>0</v>
      </c>
      <c r="AJ995" s="368">
        <f t="shared" ref="AJ995" si="3058">AJ994</f>
        <v>0</v>
      </c>
      <c r="AK995" s="368">
        <f t="shared" ref="AK995" si="3059">AK994</f>
        <v>0</v>
      </c>
      <c r="AL995" s="368">
        <f t="shared" ref="AL995" si="3060">AL994</f>
        <v>0</v>
      </c>
      <c r="AM995" s="271"/>
    </row>
    <row r="996" spans="1:39" ht="15" hidden="1" customHeight="1" outlineLevel="1">
      <c r="A996" s="469"/>
      <c r="B996" s="259"/>
      <c r="C996" s="256"/>
      <c r="D996" s="256"/>
      <c r="E996" s="256"/>
      <c r="F996" s="256"/>
      <c r="G996" s="256"/>
      <c r="H996" s="256"/>
      <c r="I996" s="256"/>
      <c r="J996" s="256"/>
      <c r="K996" s="256"/>
      <c r="L996" s="256"/>
      <c r="M996" s="256"/>
      <c r="N996" s="256"/>
      <c r="O996" s="256"/>
      <c r="P996" s="256"/>
      <c r="Q996" s="256"/>
      <c r="R996" s="256"/>
      <c r="S996" s="256"/>
      <c r="T996" s="256"/>
      <c r="U996" s="256"/>
      <c r="V996" s="256"/>
      <c r="W996" s="256"/>
      <c r="X996" s="256"/>
      <c r="Y996" s="379"/>
      <c r="Z996" s="382"/>
      <c r="AA996" s="382"/>
      <c r="AB996" s="382"/>
      <c r="AC996" s="382"/>
      <c r="AD996" s="382"/>
      <c r="AE996" s="382"/>
      <c r="AF996" s="382"/>
      <c r="AG996" s="382"/>
      <c r="AH996" s="382"/>
      <c r="AI996" s="382"/>
      <c r="AJ996" s="382"/>
      <c r="AK996" s="382"/>
      <c r="AL996" s="382"/>
      <c r="AM996" s="271"/>
    </row>
    <row r="997" spans="1:39" ht="15" hidden="1" customHeight="1" outlineLevel="1">
      <c r="A997" s="469">
        <v>22</v>
      </c>
      <c r="B997" s="385" t="s">
        <v>114</v>
      </c>
      <c r="C997" s="256" t="s">
        <v>25</v>
      </c>
      <c r="D997" s="260"/>
      <c r="E997" s="260"/>
      <c r="F997" s="260"/>
      <c r="G997" s="260"/>
      <c r="H997" s="260"/>
      <c r="I997" s="260"/>
      <c r="J997" s="260"/>
      <c r="K997" s="260"/>
      <c r="L997" s="260"/>
      <c r="M997" s="260"/>
      <c r="N997" s="256"/>
      <c r="O997" s="260"/>
      <c r="P997" s="260"/>
      <c r="Q997" s="260"/>
      <c r="R997" s="260"/>
      <c r="S997" s="260"/>
      <c r="T997" s="260"/>
      <c r="U997" s="260"/>
      <c r="V997" s="260"/>
      <c r="W997" s="260"/>
      <c r="X997" s="260"/>
      <c r="Y997" s="367"/>
      <c r="Z997" s="367"/>
      <c r="AA997" s="367"/>
      <c r="AB997" s="367"/>
      <c r="AC997" s="367"/>
      <c r="AD997" s="367"/>
      <c r="AE997" s="367"/>
      <c r="AF997" s="367"/>
      <c r="AG997" s="367"/>
      <c r="AH997" s="367"/>
      <c r="AI997" s="367"/>
      <c r="AJ997" s="367"/>
      <c r="AK997" s="367"/>
      <c r="AL997" s="367"/>
      <c r="AM997" s="261">
        <f>SUM(Y997:AL997)</f>
        <v>0</v>
      </c>
    </row>
    <row r="998" spans="1:39" ht="15" hidden="1" customHeight="1" outlineLevel="1">
      <c r="A998" s="469"/>
      <c r="B998" s="259" t="s">
        <v>345</v>
      </c>
      <c r="C998" s="256" t="s">
        <v>163</v>
      </c>
      <c r="D998" s="260"/>
      <c r="E998" s="260"/>
      <c r="F998" s="260"/>
      <c r="G998" s="260"/>
      <c r="H998" s="260"/>
      <c r="I998" s="260"/>
      <c r="J998" s="260"/>
      <c r="K998" s="260"/>
      <c r="L998" s="260"/>
      <c r="M998" s="260"/>
      <c r="N998" s="256"/>
      <c r="O998" s="260"/>
      <c r="P998" s="260"/>
      <c r="Q998" s="260"/>
      <c r="R998" s="260"/>
      <c r="S998" s="260"/>
      <c r="T998" s="260"/>
      <c r="U998" s="260"/>
      <c r="V998" s="260"/>
      <c r="W998" s="260"/>
      <c r="X998" s="260"/>
      <c r="Y998" s="368">
        <f>Y997</f>
        <v>0</v>
      </c>
      <c r="Z998" s="368">
        <f t="shared" ref="Z998" si="3061">Z997</f>
        <v>0</v>
      </c>
      <c r="AA998" s="368">
        <f t="shared" ref="AA998" si="3062">AA997</f>
        <v>0</v>
      </c>
      <c r="AB998" s="368">
        <f t="shared" ref="AB998" si="3063">AB997</f>
        <v>0</v>
      </c>
      <c r="AC998" s="368">
        <f t="shared" ref="AC998" si="3064">AC997</f>
        <v>0</v>
      </c>
      <c r="AD998" s="368">
        <f t="shared" ref="AD998" si="3065">AD997</f>
        <v>0</v>
      </c>
      <c r="AE998" s="368">
        <f t="shared" ref="AE998" si="3066">AE997</f>
        <v>0</v>
      </c>
      <c r="AF998" s="368">
        <f t="shared" ref="AF998" si="3067">AF997</f>
        <v>0</v>
      </c>
      <c r="AG998" s="368">
        <f t="shared" ref="AG998" si="3068">AG997</f>
        <v>0</v>
      </c>
      <c r="AH998" s="368">
        <f t="shared" ref="AH998" si="3069">AH997</f>
        <v>0</v>
      </c>
      <c r="AI998" s="368">
        <f t="shared" ref="AI998" si="3070">AI997</f>
        <v>0</v>
      </c>
      <c r="AJ998" s="368">
        <f t="shared" ref="AJ998" si="3071">AJ997</f>
        <v>0</v>
      </c>
      <c r="AK998" s="368">
        <f t="shared" ref="AK998" si="3072">AK997</f>
        <v>0</v>
      </c>
      <c r="AL998" s="368">
        <f t="shared" ref="AL998" si="3073">AL997</f>
        <v>0</v>
      </c>
      <c r="AM998" s="271"/>
    </row>
    <row r="999" spans="1:39" ht="15" hidden="1" customHeight="1" outlineLevel="1">
      <c r="A999" s="469"/>
      <c r="B999" s="259"/>
      <c r="C999" s="256"/>
      <c r="D999" s="256"/>
      <c r="E999" s="256"/>
      <c r="F999" s="256"/>
      <c r="G999" s="256"/>
      <c r="H999" s="256"/>
      <c r="I999" s="256"/>
      <c r="J999" s="256"/>
      <c r="K999" s="256"/>
      <c r="L999" s="256"/>
      <c r="M999" s="256"/>
      <c r="N999" s="256"/>
      <c r="O999" s="256"/>
      <c r="P999" s="256"/>
      <c r="Q999" s="256"/>
      <c r="R999" s="256"/>
      <c r="S999" s="256"/>
      <c r="T999" s="256"/>
      <c r="U999" s="256"/>
      <c r="V999" s="256"/>
      <c r="W999" s="256"/>
      <c r="X999" s="256"/>
      <c r="Y999" s="379"/>
      <c r="Z999" s="382"/>
      <c r="AA999" s="382"/>
      <c r="AB999" s="382"/>
      <c r="AC999" s="382"/>
      <c r="AD999" s="382"/>
      <c r="AE999" s="382"/>
      <c r="AF999" s="382"/>
      <c r="AG999" s="382"/>
      <c r="AH999" s="382"/>
      <c r="AI999" s="382"/>
      <c r="AJ999" s="382"/>
      <c r="AK999" s="382"/>
      <c r="AL999" s="382"/>
      <c r="AM999" s="271"/>
    </row>
    <row r="1000" spans="1:39" ht="15" hidden="1" customHeight="1" outlineLevel="1">
      <c r="A1000" s="469">
        <v>23</v>
      </c>
      <c r="B1000" s="385" t="s">
        <v>115</v>
      </c>
      <c r="C1000" s="256" t="s">
        <v>25</v>
      </c>
      <c r="D1000" s="260"/>
      <c r="E1000" s="260"/>
      <c r="F1000" s="260"/>
      <c r="G1000" s="260"/>
      <c r="H1000" s="260"/>
      <c r="I1000" s="260"/>
      <c r="J1000" s="260"/>
      <c r="K1000" s="260"/>
      <c r="L1000" s="260"/>
      <c r="M1000" s="260"/>
      <c r="N1000" s="256"/>
      <c r="O1000" s="260"/>
      <c r="P1000" s="260"/>
      <c r="Q1000" s="260"/>
      <c r="R1000" s="260"/>
      <c r="S1000" s="260"/>
      <c r="T1000" s="260"/>
      <c r="U1000" s="260"/>
      <c r="V1000" s="260"/>
      <c r="W1000" s="260"/>
      <c r="X1000" s="260"/>
      <c r="Y1000" s="367"/>
      <c r="Z1000" s="367"/>
      <c r="AA1000" s="367"/>
      <c r="AB1000" s="367"/>
      <c r="AC1000" s="367"/>
      <c r="AD1000" s="367"/>
      <c r="AE1000" s="367"/>
      <c r="AF1000" s="367"/>
      <c r="AG1000" s="367"/>
      <c r="AH1000" s="367"/>
      <c r="AI1000" s="367"/>
      <c r="AJ1000" s="367"/>
      <c r="AK1000" s="367"/>
      <c r="AL1000" s="367"/>
      <c r="AM1000" s="261">
        <f>SUM(Y1000:AL1000)</f>
        <v>0</v>
      </c>
    </row>
    <row r="1001" spans="1:39" ht="15" hidden="1" customHeight="1" outlineLevel="1">
      <c r="A1001" s="469"/>
      <c r="B1001" s="259" t="s">
        <v>345</v>
      </c>
      <c r="C1001" s="256" t="s">
        <v>163</v>
      </c>
      <c r="D1001" s="260"/>
      <c r="E1001" s="260"/>
      <c r="F1001" s="260"/>
      <c r="G1001" s="260"/>
      <c r="H1001" s="260"/>
      <c r="I1001" s="260"/>
      <c r="J1001" s="260"/>
      <c r="K1001" s="260"/>
      <c r="L1001" s="260"/>
      <c r="M1001" s="260"/>
      <c r="N1001" s="256"/>
      <c r="O1001" s="260"/>
      <c r="P1001" s="260"/>
      <c r="Q1001" s="260"/>
      <c r="R1001" s="260"/>
      <c r="S1001" s="260"/>
      <c r="T1001" s="260"/>
      <c r="U1001" s="260"/>
      <c r="V1001" s="260"/>
      <c r="W1001" s="260"/>
      <c r="X1001" s="260"/>
      <c r="Y1001" s="368">
        <f>Y1000</f>
        <v>0</v>
      </c>
      <c r="Z1001" s="368">
        <f t="shared" ref="Z1001" si="3074">Z1000</f>
        <v>0</v>
      </c>
      <c r="AA1001" s="368">
        <f t="shared" ref="AA1001" si="3075">AA1000</f>
        <v>0</v>
      </c>
      <c r="AB1001" s="368">
        <f t="shared" ref="AB1001" si="3076">AB1000</f>
        <v>0</v>
      </c>
      <c r="AC1001" s="368">
        <f t="shared" ref="AC1001" si="3077">AC1000</f>
        <v>0</v>
      </c>
      <c r="AD1001" s="368">
        <f t="shared" ref="AD1001" si="3078">AD1000</f>
        <v>0</v>
      </c>
      <c r="AE1001" s="368">
        <f t="shared" ref="AE1001" si="3079">AE1000</f>
        <v>0</v>
      </c>
      <c r="AF1001" s="368">
        <f t="shared" ref="AF1001" si="3080">AF1000</f>
        <v>0</v>
      </c>
      <c r="AG1001" s="368">
        <f t="shared" ref="AG1001" si="3081">AG1000</f>
        <v>0</v>
      </c>
      <c r="AH1001" s="368">
        <f t="shared" ref="AH1001" si="3082">AH1000</f>
        <v>0</v>
      </c>
      <c r="AI1001" s="368">
        <f t="shared" ref="AI1001" si="3083">AI1000</f>
        <v>0</v>
      </c>
      <c r="AJ1001" s="368">
        <f t="shared" ref="AJ1001" si="3084">AJ1000</f>
        <v>0</v>
      </c>
      <c r="AK1001" s="368">
        <f t="shared" ref="AK1001" si="3085">AK1000</f>
        <v>0</v>
      </c>
      <c r="AL1001" s="368">
        <f t="shared" ref="AL1001" si="3086">AL1000</f>
        <v>0</v>
      </c>
      <c r="AM1001" s="271"/>
    </row>
    <row r="1002" spans="1:39" ht="15" hidden="1" customHeight="1" outlineLevel="1">
      <c r="A1002" s="469"/>
      <c r="B1002" s="387"/>
      <c r="C1002" s="256"/>
      <c r="D1002" s="256"/>
      <c r="E1002" s="256"/>
      <c r="F1002" s="256"/>
      <c r="G1002" s="256"/>
      <c r="H1002" s="256"/>
      <c r="I1002" s="256"/>
      <c r="J1002" s="256"/>
      <c r="K1002" s="256"/>
      <c r="L1002" s="256"/>
      <c r="M1002" s="256"/>
      <c r="N1002" s="256"/>
      <c r="O1002" s="256"/>
      <c r="P1002" s="256"/>
      <c r="Q1002" s="256"/>
      <c r="R1002" s="256"/>
      <c r="S1002" s="256"/>
      <c r="T1002" s="256"/>
      <c r="U1002" s="256"/>
      <c r="V1002" s="256"/>
      <c r="W1002" s="256"/>
      <c r="X1002" s="256"/>
      <c r="Y1002" s="379"/>
      <c r="Z1002" s="382"/>
      <c r="AA1002" s="382"/>
      <c r="AB1002" s="382"/>
      <c r="AC1002" s="382"/>
      <c r="AD1002" s="382"/>
      <c r="AE1002" s="382"/>
      <c r="AF1002" s="382"/>
      <c r="AG1002" s="382"/>
      <c r="AH1002" s="382"/>
      <c r="AI1002" s="382"/>
      <c r="AJ1002" s="382"/>
      <c r="AK1002" s="382"/>
      <c r="AL1002" s="382"/>
      <c r="AM1002" s="271"/>
    </row>
    <row r="1003" spans="1:39" ht="15" hidden="1" customHeight="1" outlineLevel="1">
      <c r="A1003" s="469">
        <v>24</v>
      </c>
      <c r="B1003" s="385" t="s">
        <v>116</v>
      </c>
      <c r="C1003" s="256" t="s">
        <v>25</v>
      </c>
      <c r="D1003" s="260"/>
      <c r="E1003" s="260"/>
      <c r="F1003" s="260"/>
      <c r="G1003" s="260"/>
      <c r="H1003" s="260"/>
      <c r="I1003" s="260"/>
      <c r="J1003" s="260"/>
      <c r="K1003" s="260"/>
      <c r="L1003" s="260"/>
      <c r="M1003" s="260"/>
      <c r="N1003" s="256"/>
      <c r="O1003" s="260"/>
      <c r="P1003" s="260"/>
      <c r="Q1003" s="260"/>
      <c r="R1003" s="260"/>
      <c r="S1003" s="260"/>
      <c r="T1003" s="260"/>
      <c r="U1003" s="260"/>
      <c r="V1003" s="260"/>
      <c r="W1003" s="260"/>
      <c r="X1003" s="260"/>
      <c r="Y1003" s="367"/>
      <c r="Z1003" s="367"/>
      <c r="AA1003" s="367"/>
      <c r="AB1003" s="367"/>
      <c r="AC1003" s="367"/>
      <c r="AD1003" s="367"/>
      <c r="AE1003" s="367"/>
      <c r="AF1003" s="367"/>
      <c r="AG1003" s="367"/>
      <c r="AH1003" s="367"/>
      <c r="AI1003" s="367"/>
      <c r="AJ1003" s="367"/>
      <c r="AK1003" s="367"/>
      <c r="AL1003" s="367"/>
      <c r="AM1003" s="261">
        <f>SUM(Y1003:AL1003)</f>
        <v>0</v>
      </c>
    </row>
    <row r="1004" spans="1:39" ht="15" hidden="1" customHeight="1" outlineLevel="1">
      <c r="A1004" s="469"/>
      <c r="B1004" s="259" t="s">
        <v>345</v>
      </c>
      <c r="C1004" s="256" t="s">
        <v>163</v>
      </c>
      <c r="D1004" s="260"/>
      <c r="E1004" s="260"/>
      <c r="F1004" s="260"/>
      <c r="G1004" s="260"/>
      <c r="H1004" s="260"/>
      <c r="I1004" s="260"/>
      <c r="J1004" s="260"/>
      <c r="K1004" s="260"/>
      <c r="L1004" s="260"/>
      <c r="M1004" s="260"/>
      <c r="N1004" s="256"/>
      <c r="O1004" s="260"/>
      <c r="P1004" s="260"/>
      <c r="Q1004" s="260"/>
      <c r="R1004" s="260"/>
      <c r="S1004" s="260"/>
      <c r="T1004" s="260"/>
      <c r="U1004" s="260"/>
      <c r="V1004" s="260"/>
      <c r="W1004" s="260"/>
      <c r="X1004" s="260"/>
      <c r="Y1004" s="368">
        <f>Y1003</f>
        <v>0</v>
      </c>
      <c r="Z1004" s="368">
        <f t="shared" ref="Z1004" si="3087">Z1003</f>
        <v>0</v>
      </c>
      <c r="AA1004" s="368">
        <f t="shared" ref="AA1004" si="3088">AA1003</f>
        <v>0</v>
      </c>
      <c r="AB1004" s="368">
        <f t="shared" ref="AB1004" si="3089">AB1003</f>
        <v>0</v>
      </c>
      <c r="AC1004" s="368">
        <f t="shared" ref="AC1004" si="3090">AC1003</f>
        <v>0</v>
      </c>
      <c r="AD1004" s="368">
        <f t="shared" ref="AD1004" si="3091">AD1003</f>
        <v>0</v>
      </c>
      <c r="AE1004" s="368">
        <f t="shared" ref="AE1004" si="3092">AE1003</f>
        <v>0</v>
      </c>
      <c r="AF1004" s="368">
        <f t="shared" ref="AF1004" si="3093">AF1003</f>
        <v>0</v>
      </c>
      <c r="AG1004" s="368">
        <f t="shared" ref="AG1004" si="3094">AG1003</f>
        <v>0</v>
      </c>
      <c r="AH1004" s="368">
        <f t="shared" ref="AH1004" si="3095">AH1003</f>
        <v>0</v>
      </c>
      <c r="AI1004" s="368">
        <f t="shared" ref="AI1004" si="3096">AI1003</f>
        <v>0</v>
      </c>
      <c r="AJ1004" s="368">
        <f t="shared" ref="AJ1004" si="3097">AJ1003</f>
        <v>0</v>
      </c>
      <c r="AK1004" s="368">
        <f t="shared" ref="AK1004" si="3098">AK1003</f>
        <v>0</v>
      </c>
      <c r="AL1004" s="368">
        <f t="shared" ref="AL1004" si="3099">AL1003</f>
        <v>0</v>
      </c>
      <c r="AM1004" s="271"/>
    </row>
    <row r="1005" spans="1:39" ht="15" hidden="1" customHeight="1" outlineLevel="1">
      <c r="A1005" s="469"/>
      <c r="B1005" s="259"/>
      <c r="C1005" s="256"/>
      <c r="D1005" s="256"/>
      <c r="E1005" s="256"/>
      <c r="F1005" s="256"/>
      <c r="G1005" s="256"/>
      <c r="H1005" s="256"/>
      <c r="I1005" s="256"/>
      <c r="J1005" s="256"/>
      <c r="K1005" s="256"/>
      <c r="L1005" s="256"/>
      <c r="M1005" s="256"/>
      <c r="N1005" s="256"/>
      <c r="O1005" s="256"/>
      <c r="P1005" s="256"/>
      <c r="Q1005" s="256"/>
      <c r="R1005" s="256"/>
      <c r="S1005" s="256"/>
      <c r="T1005" s="256"/>
      <c r="U1005" s="256"/>
      <c r="V1005" s="256"/>
      <c r="W1005" s="256"/>
      <c r="X1005" s="256"/>
      <c r="Y1005" s="369"/>
      <c r="Z1005" s="382"/>
      <c r="AA1005" s="382"/>
      <c r="AB1005" s="382"/>
      <c r="AC1005" s="382"/>
      <c r="AD1005" s="382"/>
      <c r="AE1005" s="382"/>
      <c r="AF1005" s="382"/>
      <c r="AG1005" s="382"/>
      <c r="AH1005" s="382"/>
      <c r="AI1005" s="382"/>
      <c r="AJ1005" s="382"/>
      <c r="AK1005" s="382"/>
      <c r="AL1005" s="382"/>
      <c r="AM1005" s="271"/>
    </row>
    <row r="1006" spans="1:39" ht="15" hidden="1" customHeight="1" outlineLevel="1">
      <c r="A1006" s="469"/>
      <c r="B1006" s="253" t="s">
        <v>498</v>
      </c>
      <c r="C1006" s="256"/>
      <c r="D1006" s="256"/>
      <c r="E1006" s="256"/>
      <c r="F1006" s="256"/>
      <c r="G1006" s="256"/>
      <c r="H1006" s="256"/>
      <c r="I1006" s="256"/>
      <c r="J1006" s="256"/>
      <c r="K1006" s="256"/>
      <c r="L1006" s="256"/>
      <c r="M1006" s="256"/>
      <c r="N1006" s="256"/>
      <c r="O1006" s="256"/>
      <c r="P1006" s="256"/>
      <c r="Q1006" s="256"/>
      <c r="R1006" s="256"/>
      <c r="S1006" s="256"/>
      <c r="T1006" s="256"/>
      <c r="U1006" s="256"/>
      <c r="V1006" s="256"/>
      <c r="W1006" s="256"/>
      <c r="X1006" s="256"/>
      <c r="Y1006" s="369"/>
      <c r="Z1006" s="382"/>
      <c r="AA1006" s="382"/>
      <c r="AB1006" s="382"/>
      <c r="AC1006" s="382"/>
      <c r="AD1006" s="382"/>
      <c r="AE1006" s="382"/>
      <c r="AF1006" s="382"/>
      <c r="AG1006" s="382"/>
      <c r="AH1006" s="382"/>
      <c r="AI1006" s="382"/>
      <c r="AJ1006" s="382"/>
      <c r="AK1006" s="382"/>
      <c r="AL1006" s="382"/>
      <c r="AM1006" s="271"/>
    </row>
    <row r="1007" spans="1:39" ht="15" hidden="1" customHeight="1" outlineLevel="1">
      <c r="A1007" s="469">
        <v>25</v>
      </c>
      <c r="B1007" s="385" t="s">
        <v>117</v>
      </c>
      <c r="C1007" s="256" t="s">
        <v>25</v>
      </c>
      <c r="D1007" s="260"/>
      <c r="E1007" s="260"/>
      <c r="F1007" s="260"/>
      <c r="G1007" s="260"/>
      <c r="H1007" s="260"/>
      <c r="I1007" s="260"/>
      <c r="J1007" s="260"/>
      <c r="K1007" s="260"/>
      <c r="L1007" s="260"/>
      <c r="M1007" s="260"/>
      <c r="N1007" s="260">
        <v>12</v>
      </c>
      <c r="O1007" s="260"/>
      <c r="P1007" s="260"/>
      <c r="Q1007" s="260"/>
      <c r="R1007" s="260"/>
      <c r="S1007" s="260"/>
      <c r="T1007" s="260"/>
      <c r="U1007" s="260"/>
      <c r="V1007" s="260"/>
      <c r="W1007" s="260"/>
      <c r="X1007" s="260"/>
      <c r="Y1007" s="383"/>
      <c r="Z1007" s="372"/>
      <c r="AA1007" s="372"/>
      <c r="AB1007" s="372"/>
      <c r="AC1007" s="372"/>
      <c r="AD1007" s="372"/>
      <c r="AE1007" s="372"/>
      <c r="AF1007" s="372"/>
      <c r="AG1007" s="372"/>
      <c r="AH1007" s="372"/>
      <c r="AI1007" s="372"/>
      <c r="AJ1007" s="372"/>
      <c r="AK1007" s="372"/>
      <c r="AL1007" s="372"/>
      <c r="AM1007" s="261">
        <f>SUM(Y1007:AL1007)</f>
        <v>0</v>
      </c>
    </row>
    <row r="1008" spans="1:39" ht="15" hidden="1" customHeight="1" outlineLevel="1">
      <c r="A1008" s="469"/>
      <c r="B1008" s="259" t="s">
        <v>345</v>
      </c>
      <c r="C1008" s="256" t="s">
        <v>163</v>
      </c>
      <c r="D1008" s="260"/>
      <c r="E1008" s="260"/>
      <c r="F1008" s="260"/>
      <c r="G1008" s="260"/>
      <c r="H1008" s="260"/>
      <c r="I1008" s="260"/>
      <c r="J1008" s="260"/>
      <c r="K1008" s="260"/>
      <c r="L1008" s="260"/>
      <c r="M1008" s="260"/>
      <c r="N1008" s="260">
        <f>N1007</f>
        <v>12</v>
      </c>
      <c r="O1008" s="260"/>
      <c r="P1008" s="260"/>
      <c r="Q1008" s="260"/>
      <c r="R1008" s="260"/>
      <c r="S1008" s="260"/>
      <c r="T1008" s="260"/>
      <c r="U1008" s="260"/>
      <c r="V1008" s="260"/>
      <c r="W1008" s="260"/>
      <c r="X1008" s="260"/>
      <c r="Y1008" s="368">
        <f>Y1007</f>
        <v>0</v>
      </c>
      <c r="Z1008" s="368">
        <f t="shared" ref="Z1008" si="3100">Z1007</f>
        <v>0</v>
      </c>
      <c r="AA1008" s="368">
        <f t="shared" ref="AA1008" si="3101">AA1007</f>
        <v>0</v>
      </c>
      <c r="AB1008" s="368">
        <f t="shared" ref="AB1008" si="3102">AB1007</f>
        <v>0</v>
      </c>
      <c r="AC1008" s="368">
        <f t="shared" ref="AC1008" si="3103">AC1007</f>
        <v>0</v>
      </c>
      <c r="AD1008" s="368">
        <f t="shared" ref="AD1008" si="3104">AD1007</f>
        <v>0</v>
      </c>
      <c r="AE1008" s="368">
        <f t="shared" ref="AE1008" si="3105">AE1007</f>
        <v>0</v>
      </c>
      <c r="AF1008" s="368">
        <f t="shared" ref="AF1008" si="3106">AF1007</f>
        <v>0</v>
      </c>
      <c r="AG1008" s="368">
        <f t="shared" ref="AG1008" si="3107">AG1007</f>
        <v>0</v>
      </c>
      <c r="AH1008" s="368">
        <f t="shared" ref="AH1008" si="3108">AH1007</f>
        <v>0</v>
      </c>
      <c r="AI1008" s="368">
        <f t="shared" ref="AI1008" si="3109">AI1007</f>
        <v>0</v>
      </c>
      <c r="AJ1008" s="368">
        <f t="shared" ref="AJ1008" si="3110">AJ1007</f>
        <v>0</v>
      </c>
      <c r="AK1008" s="368">
        <f t="shared" ref="AK1008" si="3111">AK1007</f>
        <v>0</v>
      </c>
      <c r="AL1008" s="368">
        <f t="shared" ref="AL1008" si="3112">AL1007</f>
        <v>0</v>
      </c>
      <c r="AM1008" s="271"/>
    </row>
    <row r="1009" spans="1:39" ht="15" hidden="1" customHeight="1" outlineLevel="1">
      <c r="A1009" s="469"/>
      <c r="B1009" s="259"/>
      <c r="C1009" s="256"/>
      <c r="D1009" s="256"/>
      <c r="E1009" s="256"/>
      <c r="F1009" s="256"/>
      <c r="G1009" s="256"/>
      <c r="H1009" s="256"/>
      <c r="I1009" s="256"/>
      <c r="J1009" s="256"/>
      <c r="K1009" s="256"/>
      <c r="L1009" s="256"/>
      <c r="M1009" s="256"/>
      <c r="N1009" s="256"/>
      <c r="O1009" s="256"/>
      <c r="P1009" s="256"/>
      <c r="Q1009" s="256"/>
      <c r="R1009" s="256"/>
      <c r="S1009" s="256"/>
      <c r="T1009" s="256"/>
      <c r="U1009" s="256"/>
      <c r="V1009" s="256"/>
      <c r="W1009" s="256"/>
      <c r="X1009" s="256"/>
      <c r="Y1009" s="369"/>
      <c r="Z1009" s="382"/>
      <c r="AA1009" s="382"/>
      <c r="AB1009" s="382"/>
      <c r="AC1009" s="382"/>
      <c r="AD1009" s="382"/>
      <c r="AE1009" s="382"/>
      <c r="AF1009" s="382"/>
      <c r="AG1009" s="382"/>
      <c r="AH1009" s="382"/>
      <c r="AI1009" s="382"/>
      <c r="AJ1009" s="382"/>
      <c r="AK1009" s="382"/>
      <c r="AL1009" s="382"/>
      <c r="AM1009" s="271"/>
    </row>
    <row r="1010" spans="1:39" ht="15" hidden="1" customHeight="1" outlineLevel="1">
      <c r="A1010" s="469">
        <v>26</v>
      </c>
      <c r="B1010" s="385" t="s">
        <v>118</v>
      </c>
      <c r="C1010" s="256" t="s">
        <v>25</v>
      </c>
      <c r="D1010" s="260"/>
      <c r="E1010" s="260"/>
      <c r="F1010" s="260"/>
      <c r="G1010" s="260"/>
      <c r="H1010" s="260"/>
      <c r="I1010" s="260"/>
      <c r="J1010" s="260"/>
      <c r="K1010" s="260"/>
      <c r="L1010" s="260"/>
      <c r="M1010" s="260"/>
      <c r="N1010" s="260">
        <v>12</v>
      </c>
      <c r="O1010" s="260"/>
      <c r="P1010" s="260"/>
      <c r="Q1010" s="260"/>
      <c r="R1010" s="260"/>
      <c r="S1010" s="260"/>
      <c r="T1010" s="260"/>
      <c r="U1010" s="260"/>
      <c r="V1010" s="260"/>
      <c r="W1010" s="260"/>
      <c r="X1010" s="260"/>
      <c r="Y1010" s="383"/>
      <c r="Z1010" s="372"/>
      <c r="AA1010" s="372"/>
      <c r="AB1010" s="372"/>
      <c r="AC1010" s="372"/>
      <c r="AD1010" s="372"/>
      <c r="AE1010" s="372"/>
      <c r="AF1010" s="372"/>
      <c r="AG1010" s="372"/>
      <c r="AH1010" s="372"/>
      <c r="AI1010" s="372"/>
      <c r="AJ1010" s="372"/>
      <c r="AK1010" s="372"/>
      <c r="AL1010" s="372"/>
      <c r="AM1010" s="261">
        <f>SUM(Y1010:AL1010)</f>
        <v>0</v>
      </c>
    </row>
    <row r="1011" spans="1:39" ht="15" hidden="1" customHeight="1" outlineLevel="1">
      <c r="A1011" s="469"/>
      <c r="B1011" s="259" t="s">
        <v>345</v>
      </c>
      <c r="C1011" s="256" t="s">
        <v>163</v>
      </c>
      <c r="D1011" s="260"/>
      <c r="E1011" s="260"/>
      <c r="F1011" s="260"/>
      <c r="G1011" s="260"/>
      <c r="H1011" s="260"/>
      <c r="I1011" s="260"/>
      <c r="J1011" s="260"/>
      <c r="K1011" s="260"/>
      <c r="L1011" s="260"/>
      <c r="M1011" s="260"/>
      <c r="N1011" s="260">
        <f>N1010</f>
        <v>12</v>
      </c>
      <c r="O1011" s="260"/>
      <c r="P1011" s="260"/>
      <c r="Q1011" s="260"/>
      <c r="R1011" s="260"/>
      <c r="S1011" s="260"/>
      <c r="T1011" s="260"/>
      <c r="U1011" s="260"/>
      <c r="V1011" s="260"/>
      <c r="W1011" s="260"/>
      <c r="X1011" s="260"/>
      <c r="Y1011" s="368">
        <f>Y1010</f>
        <v>0</v>
      </c>
      <c r="Z1011" s="368">
        <f t="shared" ref="Z1011" si="3113">Z1010</f>
        <v>0</v>
      </c>
      <c r="AA1011" s="368">
        <f t="shared" ref="AA1011" si="3114">AA1010</f>
        <v>0</v>
      </c>
      <c r="AB1011" s="368">
        <f t="shared" ref="AB1011" si="3115">AB1010</f>
        <v>0</v>
      </c>
      <c r="AC1011" s="368">
        <f t="shared" ref="AC1011" si="3116">AC1010</f>
        <v>0</v>
      </c>
      <c r="AD1011" s="368">
        <f t="shared" ref="AD1011" si="3117">AD1010</f>
        <v>0</v>
      </c>
      <c r="AE1011" s="368">
        <f t="shared" ref="AE1011" si="3118">AE1010</f>
        <v>0</v>
      </c>
      <c r="AF1011" s="368">
        <f t="shared" ref="AF1011" si="3119">AF1010</f>
        <v>0</v>
      </c>
      <c r="AG1011" s="368">
        <f t="shared" ref="AG1011" si="3120">AG1010</f>
        <v>0</v>
      </c>
      <c r="AH1011" s="368">
        <f t="shared" ref="AH1011" si="3121">AH1010</f>
        <v>0</v>
      </c>
      <c r="AI1011" s="368">
        <f t="shared" ref="AI1011" si="3122">AI1010</f>
        <v>0</v>
      </c>
      <c r="AJ1011" s="368">
        <f t="shared" ref="AJ1011" si="3123">AJ1010</f>
        <v>0</v>
      </c>
      <c r="AK1011" s="368">
        <f t="shared" ref="AK1011" si="3124">AK1010</f>
        <v>0</v>
      </c>
      <c r="AL1011" s="368">
        <f t="shared" ref="AL1011" si="3125">AL1010</f>
        <v>0</v>
      </c>
      <c r="AM1011" s="271"/>
    </row>
    <row r="1012" spans="1:39" ht="15" hidden="1" customHeight="1" outlineLevel="1">
      <c r="A1012" s="469"/>
      <c r="B1012" s="259"/>
      <c r="C1012" s="256"/>
      <c r="D1012" s="256"/>
      <c r="E1012" s="256"/>
      <c r="F1012" s="256"/>
      <c r="G1012" s="256"/>
      <c r="H1012" s="256"/>
      <c r="I1012" s="256"/>
      <c r="J1012" s="256"/>
      <c r="K1012" s="256"/>
      <c r="L1012" s="256"/>
      <c r="M1012" s="256"/>
      <c r="N1012" s="256"/>
      <c r="O1012" s="256"/>
      <c r="P1012" s="256"/>
      <c r="Q1012" s="256"/>
      <c r="R1012" s="256"/>
      <c r="S1012" s="256"/>
      <c r="T1012" s="256"/>
      <c r="U1012" s="256"/>
      <c r="V1012" s="256"/>
      <c r="W1012" s="256"/>
      <c r="X1012" s="256"/>
      <c r="Y1012" s="369"/>
      <c r="Z1012" s="382"/>
      <c r="AA1012" s="382"/>
      <c r="AB1012" s="382"/>
      <c r="AC1012" s="382"/>
      <c r="AD1012" s="382"/>
      <c r="AE1012" s="382"/>
      <c r="AF1012" s="382"/>
      <c r="AG1012" s="382"/>
      <c r="AH1012" s="382"/>
      <c r="AI1012" s="382"/>
      <c r="AJ1012" s="382"/>
      <c r="AK1012" s="382"/>
      <c r="AL1012" s="382"/>
      <c r="AM1012" s="271"/>
    </row>
    <row r="1013" spans="1:39" ht="15" hidden="1" customHeight="1" outlineLevel="1">
      <c r="A1013" s="469">
        <v>27</v>
      </c>
      <c r="B1013" s="385" t="s">
        <v>119</v>
      </c>
      <c r="C1013" s="256" t="s">
        <v>25</v>
      </c>
      <c r="D1013" s="260"/>
      <c r="E1013" s="260"/>
      <c r="F1013" s="260"/>
      <c r="G1013" s="260"/>
      <c r="H1013" s="260"/>
      <c r="I1013" s="260"/>
      <c r="J1013" s="260"/>
      <c r="K1013" s="260"/>
      <c r="L1013" s="260"/>
      <c r="M1013" s="260"/>
      <c r="N1013" s="260">
        <v>12</v>
      </c>
      <c r="O1013" s="260"/>
      <c r="P1013" s="260"/>
      <c r="Q1013" s="260"/>
      <c r="R1013" s="260"/>
      <c r="S1013" s="260"/>
      <c r="T1013" s="260"/>
      <c r="U1013" s="260"/>
      <c r="V1013" s="260"/>
      <c r="W1013" s="260"/>
      <c r="X1013" s="260"/>
      <c r="Y1013" s="383"/>
      <c r="Z1013" s="372"/>
      <c r="AA1013" s="372"/>
      <c r="AB1013" s="372"/>
      <c r="AC1013" s="372"/>
      <c r="AD1013" s="372"/>
      <c r="AE1013" s="372"/>
      <c r="AF1013" s="372"/>
      <c r="AG1013" s="372"/>
      <c r="AH1013" s="372"/>
      <c r="AI1013" s="372"/>
      <c r="AJ1013" s="372"/>
      <c r="AK1013" s="372"/>
      <c r="AL1013" s="372"/>
      <c r="AM1013" s="261">
        <f>SUM(Y1013:AL1013)</f>
        <v>0</v>
      </c>
    </row>
    <row r="1014" spans="1:39" ht="15" hidden="1" customHeight="1" outlineLevel="1">
      <c r="A1014" s="469"/>
      <c r="B1014" s="259" t="s">
        <v>345</v>
      </c>
      <c r="C1014" s="256" t="s">
        <v>163</v>
      </c>
      <c r="D1014" s="260"/>
      <c r="E1014" s="260"/>
      <c r="F1014" s="260"/>
      <c r="G1014" s="260"/>
      <c r="H1014" s="260"/>
      <c r="I1014" s="260"/>
      <c r="J1014" s="260"/>
      <c r="K1014" s="260"/>
      <c r="L1014" s="260"/>
      <c r="M1014" s="260"/>
      <c r="N1014" s="260">
        <f>N1013</f>
        <v>12</v>
      </c>
      <c r="O1014" s="260"/>
      <c r="P1014" s="260"/>
      <c r="Q1014" s="260"/>
      <c r="R1014" s="260"/>
      <c r="S1014" s="260"/>
      <c r="T1014" s="260"/>
      <c r="U1014" s="260"/>
      <c r="V1014" s="260"/>
      <c r="W1014" s="260"/>
      <c r="X1014" s="260"/>
      <c r="Y1014" s="368">
        <f>Y1013</f>
        <v>0</v>
      </c>
      <c r="Z1014" s="368">
        <f t="shared" ref="Z1014" si="3126">Z1013</f>
        <v>0</v>
      </c>
      <c r="AA1014" s="368">
        <f t="shared" ref="AA1014" si="3127">AA1013</f>
        <v>0</v>
      </c>
      <c r="AB1014" s="368">
        <f t="shared" ref="AB1014" si="3128">AB1013</f>
        <v>0</v>
      </c>
      <c r="AC1014" s="368">
        <f t="shared" ref="AC1014" si="3129">AC1013</f>
        <v>0</v>
      </c>
      <c r="AD1014" s="368">
        <f t="shared" ref="AD1014" si="3130">AD1013</f>
        <v>0</v>
      </c>
      <c r="AE1014" s="368">
        <f t="shared" ref="AE1014" si="3131">AE1013</f>
        <v>0</v>
      </c>
      <c r="AF1014" s="368">
        <f t="shared" ref="AF1014" si="3132">AF1013</f>
        <v>0</v>
      </c>
      <c r="AG1014" s="368">
        <f t="shared" ref="AG1014" si="3133">AG1013</f>
        <v>0</v>
      </c>
      <c r="AH1014" s="368">
        <f t="shared" ref="AH1014" si="3134">AH1013</f>
        <v>0</v>
      </c>
      <c r="AI1014" s="368">
        <f t="shared" ref="AI1014" si="3135">AI1013</f>
        <v>0</v>
      </c>
      <c r="AJ1014" s="368">
        <f t="shared" ref="AJ1014" si="3136">AJ1013</f>
        <v>0</v>
      </c>
      <c r="AK1014" s="368">
        <f t="shared" ref="AK1014" si="3137">AK1013</f>
        <v>0</v>
      </c>
      <c r="AL1014" s="368">
        <f t="shared" ref="AL1014" si="3138">AL1013</f>
        <v>0</v>
      </c>
      <c r="AM1014" s="271"/>
    </row>
    <row r="1015" spans="1:39" ht="15" hidden="1" customHeight="1" outlineLevel="1">
      <c r="A1015" s="469"/>
      <c r="B1015" s="259"/>
      <c r="C1015" s="256"/>
      <c r="D1015" s="256"/>
      <c r="E1015" s="256"/>
      <c r="F1015" s="256"/>
      <c r="G1015" s="256"/>
      <c r="H1015" s="256"/>
      <c r="I1015" s="256"/>
      <c r="J1015" s="256"/>
      <c r="K1015" s="256"/>
      <c r="L1015" s="256"/>
      <c r="M1015" s="256"/>
      <c r="N1015" s="256"/>
      <c r="O1015" s="256"/>
      <c r="P1015" s="256"/>
      <c r="Q1015" s="256"/>
      <c r="R1015" s="256"/>
      <c r="S1015" s="256"/>
      <c r="T1015" s="256"/>
      <c r="U1015" s="256"/>
      <c r="V1015" s="256"/>
      <c r="W1015" s="256"/>
      <c r="X1015" s="256"/>
      <c r="Y1015" s="369"/>
      <c r="Z1015" s="382"/>
      <c r="AA1015" s="382"/>
      <c r="AB1015" s="382"/>
      <c r="AC1015" s="382"/>
      <c r="AD1015" s="382"/>
      <c r="AE1015" s="382"/>
      <c r="AF1015" s="382"/>
      <c r="AG1015" s="382"/>
      <c r="AH1015" s="382"/>
      <c r="AI1015" s="382"/>
      <c r="AJ1015" s="382"/>
      <c r="AK1015" s="382"/>
      <c r="AL1015" s="382"/>
      <c r="AM1015" s="271"/>
    </row>
    <row r="1016" spans="1:39" ht="15" hidden="1" customHeight="1" outlineLevel="1">
      <c r="A1016" s="469">
        <v>28</v>
      </c>
      <c r="B1016" s="385" t="s">
        <v>120</v>
      </c>
      <c r="C1016" s="256" t="s">
        <v>25</v>
      </c>
      <c r="D1016" s="260"/>
      <c r="E1016" s="260"/>
      <c r="F1016" s="260"/>
      <c r="G1016" s="260"/>
      <c r="H1016" s="260"/>
      <c r="I1016" s="260"/>
      <c r="J1016" s="260"/>
      <c r="K1016" s="260"/>
      <c r="L1016" s="260"/>
      <c r="M1016" s="260"/>
      <c r="N1016" s="260">
        <v>12</v>
      </c>
      <c r="O1016" s="260"/>
      <c r="P1016" s="260"/>
      <c r="Q1016" s="260"/>
      <c r="R1016" s="260"/>
      <c r="S1016" s="260"/>
      <c r="T1016" s="260"/>
      <c r="U1016" s="260"/>
      <c r="V1016" s="260"/>
      <c r="W1016" s="260"/>
      <c r="X1016" s="260"/>
      <c r="Y1016" s="383"/>
      <c r="Z1016" s="372"/>
      <c r="AA1016" s="372"/>
      <c r="AB1016" s="372"/>
      <c r="AC1016" s="372"/>
      <c r="AD1016" s="372"/>
      <c r="AE1016" s="372"/>
      <c r="AF1016" s="372"/>
      <c r="AG1016" s="372"/>
      <c r="AH1016" s="372"/>
      <c r="AI1016" s="372"/>
      <c r="AJ1016" s="372"/>
      <c r="AK1016" s="372"/>
      <c r="AL1016" s="372"/>
      <c r="AM1016" s="261">
        <f>SUM(Y1016:AL1016)</f>
        <v>0</v>
      </c>
    </row>
    <row r="1017" spans="1:39" ht="15" hidden="1" customHeight="1" outlineLevel="1">
      <c r="A1017" s="469"/>
      <c r="B1017" s="259" t="s">
        <v>345</v>
      </c>
      <c r="C1017" s="256" t="s">
        <v>163</v>
      </c>
      <c r="D1017" s="260"/>
      <c r="E1017" s="260"/>
      <c r="F1017" s="260"/>
      <c r="G1017" s="260"/>
      <c r="H1017" s="260"/>
      <c r="I1017" s="260"/>
      <c r="J1017" s="260"/>
      <c r="K1017" s="260"/>
      <c r="L1017" s="260"/>
      <c r="M1017" s="260"/>
      <c r="N1017" s="260">
        <f>N1016</f>
        <v>12</v>
      </c>
      <c r="O1017" s="260"/>
      <c r="P1017" s="260"/>
      <c r="Q1017" s="260"/>
      <c r="R1017" s="260"/>
      <c r="S1017" s="260"/>
      <c r="T1017" s="260"/>
      <c r="U1017" s="260"/>
      <c r="V1017" s="260"/>
      <c r="W1017" s="260"/>
      <c r="X1017" s="260"/>
      <c r="Y1017" s="368">
        <f>Y1016</f>
        <v>0</v>
      </c>
      <c r="Z1017" s="368">
        <f>Z1016</f>
        <v>0</v>
      </c>
      <c r="AA1017" s="368">
        <f t="shared" ref="AA1017" si="3139">AA1016</f>
        <v>0</v>
      </c>
      <c r="AB1017" s="368">
        <f t="shared" ref="AB1017" si="3140">AB1016</f>
        <v>0</v>
      </c>
      <c r="AC1017" s="368">
        <f t="shared" ref="AC1017" si="3141">AC1016</f>
        <v>0</v>
      </c>
      <c r="AD1017" s="368">
        <f t="shared" ref="AD1017" si="3142">AD1016</f>
        <v>0</v>
      </c>
      <c r="AE1017" s="368">
        <f>AE1016</f>
        <v>0</v>
      </c>
      <c r="AF1017" s="368">
        <f t="shared" ref="AF1017" si="3143">AF1016</f>
        <v>0</v>
      </c>
      <c r="AG1017" s="368">
        <f t="shared" ref="AG1017" si="3144">AG1016</f>
        <v>0</v>
      </c>
      <c r="AH1017" s="368">
        <f t="shared" ref="AH1017" si="3145">AH1016</f>
        <v>0</v>
      </c>
      <c r="AI1017" s="368">
        <f t="shared" ref="AI1017" si="3146">AI1016</f>
        <v>0</v>
      </c>
      <c r="AJ1017" s="368">
        <f t="shared" ref="AJ1017" si="3147">AJ1016</f>
        <v>0</v>
      </c>
      <c r="AK1017" s="368">
        <f t="shared" ref="AK1017" si="3148">AK1016</f>
        <v>0</v>
      </c>
      <c r="AL1017" s="368">
        <f t="shared" ref="AL1017" si="3149">AL1016</f>
        <v>0</v>
      </c>
      <c r="AM1017" s="271"/>
    </row>
    <row r="1018" spans="1:39" ht="15" hidden="1" customHeight="1" outlineLevel="1">
      <c r="A1018" s="469"/>
      <c r="B1018" s="259"/>
      <c r="C1018" s="256"/>
      <c r="D1018" s="256"/>
      <c r="E1018" s="256"/>
      <c r="F1018" s="256"/>
      <c r="G1018" s="256"/>
      <c r="H1018" s="256"/>
      <c r="I1018" s="256"/>
      <c r="J1018" s="256"/>
      <c r="K1018" s="256"/>
      <c r="L1018" s="256"/>
      <c r="M1018" s="256"/>
      <c r="N1018" s="256"/>
      <c r="O1018" s="256"/>
      <c r="P1018" s="256"/>
      <c r="Q1018" s="256"/>
      <c r="R1018" s="256"/>
      <c r="S1018" s="256"/>
      <c r="T1018" s="256"/>
      <c r="U1018" s="256"/>
      <c r="V1018" s="256"/>
      <c r="W1018" s="256"/>
      <c r="X1018" s="256"/>
      <c r="Y1018" s="369"/>
      <c r="Z1018" s="382"/>
      <c r="AA1018" s="382"/>
      <c r="AB1018" s="382"/>
      <c r="AC1018" s="382"/>
      <c r="AD1018" s="382"/>
      <c r="AE1018" s="382"/>
      <c r="AF1018" s="382"/>
      <c r="AG1018" s="382"/>
      <c r="AH1018" s="382"/>
      <c r="AI1018" s="382"/>
      <c r="AJ1018" s="382"/>
      <c r="AK1018" s="382"/>
      <c r="AL1018" s="382"/>
      <c r="AM1018" s="271"/>
    </row>
    <row r="1019" spans="1:39" ht="15" hidden="1" customHeight="1" outlineLevel="1">
      <c r="A1019" s="469">
        <v>29</v>
      </c>
      <c r="B1019" s="385" t="s">
        <v>121</v>
      </c>
      <c r="C1019" s="256" t="s">
        <v>25</v>
      </c>
      <c r="D1019" s="260"/>
      <c r="E1019" s="260"/>
      <c r="F1019" s="260"/>
      <c r="G1019" s="260"/>
      <c r="H1019" s="260"/>
      <c r="I1019" s="260"/>
      <c r="J1019" s="260"/>
      <c r="K1019" s="260"/>
      <c r="L1019" s="260"/>
      <c r="M1019" s="260"/>
      <c r="N1019" s="260">
        <v>3</v>
      </c>
      <c r="O1019" s="260"/>
      <c r="P1019" s="260"/>
      <c r="Q1019" s="260"/>
      <c r="R1019" s="260"/>
      <c r="S1019" s="260"/>
      <c r="T1019" s="260"/>
      <c r="U1019" s="260"/>
      <c r="V1019" s="260"/>
      <c r="W1019" s="260"/>
      <c r="X1019" s="260"/>
      <c r="Y1019" s="383"/>
      <c r="Z1019" s="372"/>
      <c r="AA1019" s="372"/>
      <c r="AB1019" s="372"/>
      <c r="AC1019" s="372"/>
      <c r="AD1019" s="372"/>
      <c r="AE1019" s="372"/>
      <c r="AF1019" s="372"/>
      <c r="AG1019" s="372"/>
      <c r="AH1019" s="372"/>
      <c r="AI1019" s="372"/>
      <c r="AJ1019" s="372"/>
      <c r="AK1019" s="372"/>
      <c r="AL1019" s="372"/>
      <c r="AM1019" s="261">
        <f>SUM(Y1019:AL1019)</f>
        <v>0</v>
      </c>
    </row>
    <row r="1020" spans="1:39" ht="15" hidden="1" customHeight="1" outlineLevel="1">
      <c r="A1020" s="469"/>
      <c r="B1020" s="259" t="s">
        <v>345</v>
      </c>
      <c r="C1020" s="256" t="s">
        <v>163</v>
      </c>
      <c r="D1020" s="260"/>
      <c r="E1020" s="260"/>
      <c r="F1020" s="260"/>
      <c r="G1020" s="260"/>
      <c r="H1020" s="260"/>
      <c r="I1020" s="260"/>
      <c r="J1020" s="260"/>
      <c r="K1020" s="260"/>
      <c r="L1020" s="260"/>
      <c r="M1020" s="260"/>
      <c r="N1020" s="260">
        <f>N1019</f>
        <v>3</v>
      </c>
      <c r="O1020" s="260"/>
      <c r="P1020" s="260"/>
      <c r="Q1020" s="260"/>
      <c r="R1020" s="260"/>
      <c r="S1020" s="260"/>
      <c r="T1020" s="260"/>
      <c r="U1020" s="260"/>
      <c r="V1020" s="260"/>
      <c r="W1020" s="260"/>
      <c r="X1020" s="260"/>
      <c r="Y1020" s="368">
        <f>Y1019</f>
        <v>0</v>
      </c>
      <c r="Z1020" s="368">
        <f t="shared" ref="Z1020" si="3150">Z1019</f>
        <v>0</v>
      </c>
      <c r="AA1020" s="368">
        <f t="shared" ref="AA1020" si="3151">AA1019</f>
        <v>0</v>
      </c>
      <c r="AB1020" s="368">
        <f t="shared" ref="AB1020" si="3152">AB1019</f>
        <v>0</v>
      </c>
      <c r="AC1020" s="368">
        <f t="shared" ref="AC1020" si="3153">AC1019</f>
        <v>0</v>
      </c>
      <c r="AD1020" s="368">
        <f t="shared" ref="AD1020" si="3154">AD1019</f>
        <v>0</v>
      </c>
      <c r="AE1020" s="368">
        <f t="shared" ref="AE1020" si="3155">AE1019</f>
        <v>0</v>
      </c>
      <c r="AF1020" s="368">
        <f t="shared" ref="AF1020" si="3156">AF1019</f>
        <v>0</v>
      </c>
      <c r="AG1020" s="368">
        <f t="shared" ref="AG1020" si="3157">AG1019</f>
        <v>0</v>
      </c>
      <c r="AH1020" s="368">
        <f t="shared" ref="AH1020" si="3158">AH1019</f>
        <v>0</v>
      </c>
      <c r="AI1020" s="368">
        <f t="shared" ref="AI1020" si="3159">AI1019</f>
        <v>0</v>
      </c>
      <c r="AJ1020" s="368">
        <f t="shared" ref="AJ1020" si="3160">AJ1019</f>
        <v>0</v>
      </c>
      <c r="AK1020" s="368">
        <f t="shared" ref="AK1020" si="3161">AK1019</f>
        <v>0</v>
      </c>
      <c r="AL1020" s="368">
        <f t="shared" ref="AL1020" si="3162">AL1019</f>
        <v>0</v>
      </c>
      <c r="AM1020" s="271"/>
    </row>
    <row r="1021" spans="1:39" ht="15" hidden="1" customHeight="1" outlineLevel="1">
      <c r="A1021" s="469"/>
      <c r="B1021" s="259"/>
      <c r="C1021" s="256"/>
      <c r="D1021" s="256"/>
      <c r="E1021" s="256"/>
      <c r="F1021" s="256"/>
      <c r="G1021" s="256"/>
      <c r="H1021" s="256"/>
      <c r="I1021" s="256"/>
      <c r="J1021" s="256"/>
      <c r="K1021" s="256"/>
      <c r="L1021" s="256"/>
      <c r="M1021" s="256"/>
      <c r="N1021" s="256"/>
      <c r="O1021" s="256"/>
      <c r="P1021" s="256"/>
      <c r="Q1021" s="256"/>
      <c r="R1021" s="256"/>
      <c r="S1021" s="256"/>
      <c r="T1021" s="256"/>
      <c r="U1021" s="256"/>
      <c r="V1021" s="256"/>
      <c r="W1021" s="256"/>
      <c r="X1021" s="256"/>
      <c r="Y1021" s="369"/>
      <c r="Z1021" s="382"/>
      <c r="AA1021" s="382"/>
      <c r="AB1021" s="382"/>
      <c r="AC1021" s="382"/>
      <c r="AD1021" s="382"/>
      <c r="AE1021" s="382"/>
      <c r="AF1021" s="382"/>
      <c r="AG1021" s="382"/>
      <c r="AH1021" s="382"/>
      <c r="AI1021" s="382"/>
      <c r="AJ1021" s="382"/>
      <c r="AK1021" s="382"/>
      <c r="AL1021" s="382"/>
      <c r="AM1021" s="271"/>
    </row>
    <row r="1022" spans="1:39" ht="15" hidden="1" customHeight="1" outlineLevel="1">
      <c r="A1022" s="469">
        <v>30</v>
      </c>
      <c r="B1022" s="385" t="s">
        <v>122</v>
      </c>
      <c r="C1022" s="256" t="s">
        <v>25</v>
      </c>
      <c r="D1022" s="260"/>
      <c r="E1022" s="260"/>
      <c r="F1022" s="260"/>
      <c r="G1022" s="260"/>
      <c r="H1022" s="260"/>
      <c r="I1022" s="260"/>
      <c r="J1022" s="260"/>
      <c r="K1022" s="260"/>
      <c r="L1022" s="260"/>
      <c r="M1022" s="260"/>
      <c r="N1022" s="260">
        <v>12</v>
      </c>
      <c r="O1022" s="260"/>
      <c r="P1022" s="260"/>
      <c r="Q1022" s="260"/>
      <c r="R1022" s="260"/>
      <c r="S1022" s="260"/>
      <c r="T1022" s="260"/>
      <c r="U1022" s="260"/>
      <c r="V1022" s="260"/>
      <c r="W1022" s="260"/>
      <c r="X1022" s="260"/>
      <c r="Y1022" s="383"/>
      <c r="Z1022" s="372"/>
      <c r="AA1022" s="372"/>
      <c r="AB1022" s="372"/>
      <c r="AC1022" s="372"/>
      <c r="AD1022" s="372"/>
      <c r="AE1022" s="372"/>
      <c r="AF1022" s="372"/>
      <c r="AG1022" s="372"/>
      <c r="AH1022" s="372"/>
      <c r="AI1022" s="372"/>
      <c r="AJ1022" s="372"/>
      <c r="AK1022" s="372"/>
      <c r="AL1022" s="372"/>
      <c r="AM1022" s="261">
        <f>SUM(Y1022:AL1022)</f>
        <v>0</v>
      </c>
    </row>
    <row r="1023" spans="1:39" ht="15" hidden="1" customHeight="1" outlineLevel="1">
      <c r="A1023" s="469"/>
      <c r="B1023" s="259" t="s">
        <v>345</v>
      </c>
      <c r="C1023" s="256" t="s">
        <v>163</v>
      </c>
      <c r="D1023" s="260"/>
      <c r="E1023" s="260"/>
      <c r="F1023" s="260"/>
      <c r="G1023" s="260"/>
      <c r="H1023" s="260"/>
      <c r="I1023" s="260"/>
      <c r="J1023" s="260"/>
      <c r="K1023" s="260"/>
      <c r="L1023" s="260"/>
      <c r="M1023" s="260"/>
      <c r="N1023" s="260">
        <f>N1022</f>
        <v>12</v>
      </c>
      <c r="O1023" s="260"/>
      <c r="P1023" s="260"/>
      <c r="Q1023" s="260"/>
      <c r="R1023" s="260"/>
      <c r="S1023" s="260"/>
      <c r="T1023" s="260"/>
      <c r="U1023" s="260"/>
      <c r="V1023" s="260"/>
      <c r="W1023" s="260"/>
      <c r="X1023" s="260"/>
      <c r="Y1023" s="368">
        <f>Y1022</f>
        <v>0</v>
      </c>
      <c r="Z1023" s="368">
        <f t="shared" ref="Z1023" si="3163">Z1022</f>
        <v>0</v>
      </c>
      <c r="AA1023" s="368">
        <f t="shared" ref="AA1023" si="3164">AA1022</f>
        <v>0</v>
      </c>
      <c r="AB1023" s="368">
        <f t="shared" ref="AB1023" si="3165">AB1022</f>
        <v>0</v>
      </c>
      <c r="AC1023" s="368">
        <f t="shared" ref="AC1023" si="3166">AC1022</f>
        <v>0</v>
      </c>
      <c r="AD1023" s="368">
        <f t="shared" ref="AD1023" si="3167">AD1022</f>
        <v>0</v>
      </c>
      <c r="AE1023" s="368">
        <f t="shared" ref="AE1023" si="3168">AE1022</f>
        <v>0</v>
      </c>
      <c r="AF1023" s="368">
        <f t="shared" ref="AF1023" si="3169">AF1022</f>
        <v>0</v>
      </c>
      <c r="AG1023" s="368">
        <f t="shared" ref="AG1023" si="3170">AG1022</f>
        <v>0</v>
      </c>
      <c r="AH1023" s="368">
        <f t="shared" ref="AH1023" si="3171">AH1022</f>
        <v>0</v>
      </c>
      <c r="AI1023" s="368">
        <f t="shared" ref="AI1023" si="3172">AI1022</f>
        <v>0</v>
      </c>
      <c r="AJ1023" s="368">
        <f t="shared" ref="AJ1023" si="3173">AJ1022</f>
        <v>0</v>
      </c>
      <c r="AK1023" s="368">
        <f t="shared" ref="AK1023" si="3174">AK1022</f>
        <v>0</v>
      </c>
      <c r="AL1023" s="368">
        <f t="shared" ref="AL1023" si="3175">AL1022</f>
        <v>0</v>
      </c>
      <c r="AM1023" s="271"/>
    </row>
    <row r="1024" spans="1:39" ht="15" hidden="1" customHeight="1" outlineLevel="1">
      <c r="A1024" s="469"/>
      <c r="B1024" s="259"/>
      <c r="C1024" s="256"/>
      <c r="D1024" s="256"/>
      <c r="E1024" s="256"/>
      <c r="F1024" s="256"/>
      <c r="G1024" s="256"/>
      <c r="H1024" s="256"/>
      <c r="I1024" s="256"/>
      <c r="J1024" s="256"/>
      <c r="K1024" s="256"/>
      <c r="L1024" s="256"/>
      <c r="M1024" s="256"/>
      <c r="N1024" s="256"/>
      <c r="O1024" s="256"/>
      <c r="P1024" s="256"/>
      <c r="Q1024" s="256"/>
      <c r="R1024" s="256"/>
      <c r="S1024" s="256"/>
      <c r="T1024" s="256"/>
      <c r="U1024" s="256"/>
      <c r="V1024" s="256"/>
      <c r="W1024" s="256"/>
      <c r="X1024" s="256"/>
      <c r="Y1024" s="369"/>
      <c r="Z1024" s="382"/>
      <c r="AA1024" s="382"/>
      <c r="AB1024" s="382"/>
      <c r="AC1024" s="382"/>
      <c r="AD1024" s="382"/>
      <c r="AE1024" s="382"/>
      <c r="AF1024" s="382"/>
      <c r="AG1024" s="382"/>
      <c r="AH1024" s="382"/>
      <c r="AI1024" s="382"/>
      <c r="AJ1024" s="382"/>
      <c r="AK1024" s="382"/>
      <c r="AL1024" s="382"/>
      <c r="AM1024" s="271"/>
    </row>
    <row r="1025" spans="1:39" ht="15" hidden="1" customHeight="1" outlineLevel="1">
      <c r="A1025" s="469">
        <v>31</v>
      </c>
      <c r="B1025" s="385" t="s">
        <v>123</v>
      </c>
      <c r="C1025" s="256" t="s">
        <v>25</v>
      </c>
      <c r="D1025" s="260"/>
      <c r="E1025" s="260"/>
      <c r="F1025" s="260"/>
      <c r="G1025" s="260"/>
      <c r="H1025" s="260"/>
      <c r="I1025" s="260"/>
      <c r="J1025" s="260"/>
      <c r="K1025" s="260"/>
      <c r="L1025" s="260"/>
      <c r="M1025" s="260"/>
      <c r="N1025" s="260">
        <v>12</v>
      </c>
      <c r="O1025" s="260"/>
      <c r="P1025" s="260"/>
      <c r="Q1025" s="260"/>
      <c r="R1025" s="260"/>
      <c r="S1025" s="260"/>
      <c r="T1025" s="260"/>
      <c r="U1025" s="260"/>
      <c r="V1025" s="260"/>
      <c r="W1025" s="260"/>
      <c r="X1025" s="260"/>
      <c r="Y1025" s="383"/>
      <c r="Z1025" s="372"/>
      <c r="AA1025" s="372"/>
      <c r="AB1025" s="372"/>
      <c r="AC1025" s="372"/>
      <c r="AD1025" s="372"/>
      <c r="AE1025" s="372"/>
      <c r="AF1025" s="372"/>
      <c r="AG1025" s="372"/>
      <c r="AH1025" s="372"/>
      <c r="AI1025" s="372"/>
      <c r="AJ1025" s="372"/>
      <c r="AK1025" s="372"/>
      <c r="AL1025" s="372"/>
      <c r="AM1025" s="261">
        <f>SUM(Y1025:AL1025)</f>
        <v>0</v>
      </c>
    </row>
    <row r="1026" spans="1:39" ht="15" hidden="1" customHeight="1" outlineLevel="1">
      <c r="A1026" s="469"/>
      <c r="B1026" s="259" t="s">
        <v>345</v>
      </c>
      <c r="C1026" s="256" t="s">
        <v>163</v>
      </c>
      <c r="D1026" s="260"/>
      <c r="E1026" s="260"/>
      <c r="F1026" s="260"/>
      <c r="G1026" s="260"/>
      <c r="H1026" s="260"/>
      <c r="I1026" s="260"/>
      <c r="J1026" s="260"/>
      <c r="K1026" s="260"/>
      <c r="L1026" s="260"/>
      <c r="M1026" s="260"/>
      <c r="N1026" s="260">
        <f>N1025</f>
        <v>12</v>
      </c>
      <c r="O1026" s="260"/>
      <c r="P1026" s="260"/>
      <c r="Q1026" s="260"/>
      <c r="R1026" s="260"/>
      <c r="S1026" s="260"/>
      <c r="T1026" s="260"/>
      <c r="U1026" s="260"/>
      <c r="V1026" s="260"/>
      <c r="W1026" s="260"/>
      <c r="X1026" s="260"/>
      <c r="Y1026" s="368">
        <f>Y1025</f>
        <v>0</v>
      </c>
      <c r="Z1026" s="368">
        <f t="shared" ref="Z1026" si="3176">Z1025</f>
        <v>0</v>
      </c>
      <c r="AA1026" s="368">
        <f t="shared" ref="AA1026" si="3177">AA1025</f>
        <v>0</v>
      </c>
      <c r="AB1026" s="368">
        <f t="shared" ref="AB1026" si="3178">AB1025</f>
        <v>0</v>
      </c>
      <c r="AC1026" s="368">
        <f t="shared" ref="AC1026" si="3179">AC1025</f>
        <v>0</v>
      </c>
      <c r="AD1026" s="368">
        <f t="shared" ref="AD1026" si="3180">AD1025</f>
        <v>0</v>
      </c>
      <c r="AE1026" s="368">
        <f t="shared" ref="AE1026" si="3181">AE1025</f>
        <v>0</v>
      </c>
      <c r="AF1026" s="368">
        <f t="shared" ref="AF1026" si="3182">AF1025</f>
        <v>0</v>
      </c>
      <c r="AG1026" s="368">
        <f t="shared" ref="AG1026" si="3183">AG1025</f>
        <v>0</v>
      </c>
      <c r="AH1026" s="368">
        <f t="shared" ref="AH1026" si="3184">AH1025</f>
        <v>0</v>
      </c>
      <c r="AI1026" s="368">
        <f t="shared" ref="AI1026" si="3185">AI1025</f>
        <v>0</v>
      </c>
      <c r="AJ1026" s="368">
        <f t="shared" ref="AJ1026" si="3186">AJ1025</f>
        <v>0</v>
      </c>
      <c r="AK1026" s="368">
        <f t="shared" ref="AK1026" si="3187">AK1025</f>
        <v>0</v>
      </c>
      <c r="AL1026" s="368">
        <f t="shared" ref="AL1026" si="3188">AL1025</f>
        <v>0</v>
      </c>
      <c r="AM1026" s="271"/>
    </row>
    <row r="1027" spans="1:39" ht="15" hidden="1" customHeight="1" outlineLevel="1">
      <c r="A1027" s="469"/>
      <c r="B1027" s="385"/>
      <c r="C1027" s="256"/>
      <c r="D1027" s="256"/>
      <c r="E1027" s="256"/>
      <c r="F1027" s="256"/>
      <c r="G1027" s="256"/>
      <c r="H1027" s="256"/>
      <c r="I1027" s="256"/>
      <c r="J1027" s="256"/>
      <c r="K1027" s="256"/>
      <c r="L1027" s="256"/>
      <c r="M1027" s="256"/>
      <c r="N1027" s="256"/>
      <c r="O1027" s="256"/>
      <c r="P1027" s="256"/>
      <c r="Q1027" s="256"/>
      <c r="R1027" s="256"/>
      <c r="S1027" s="256"/>
      <c r="T1027" s="256"/>
      <c r="U1027" s="256"/>
      <c r="V1027" s="256"/>
      <c r="W1027" s="256"/>
      <c r="X1027" s="256"/>
      <c r="Y1027" s="369"/>
      <c r="Z1027" s="382"/>
      <c r="AA1027" s="382"/>
      <c r="AB1027" s="382"/>
      <c r="AC1027" s="382"/>
      <c r="AD1027" s="382"/>
      <c r="AE1027" s="382"/>
      <c r="AF1027" s="382"/>
      <c r="AG1027" s="382"/>
      <c r="AH1027" s="382"/>
      <c r="AI1027" s="382"/>
      <c r="AJ1027" s="382"/>
      <c r="AK1027" s="382"/>
      <c r="AL1027" s="382"/>
      <c r="AM1027" s="271"/>
    </row>
    <row r="1028" spans="1:39" ht="15" hidden="1" customHeight="1" outlineLevel="1">
      <c r="A1028" s="469">
        <v>32</v>
      </c>
      <c r="B1028" s="385" t="s">
        <v>124</v>
      </c>
      <c r="C1028" s="256" t="s">
        <v>25</v>
      </c>
      <c r="D1028" s="260"/>
      <c r="E1028" s="260"/>
      <c r="F1028" s="260"/>
      <c r="G1028" s="260"/>
      <c r="H1028" s="260"/>
      <c r="I1028" s="260"/>
      <c r="J1028" s="260"/>
      <c r="K1028" s="260"/>
      <c r="L1028" s="260"/>
      <c r="M1028" s="260"/>
      <c r="N1028" s="260">
        <v>12</v>
      </c>
      <c r="O1028" s="260"/>
      <c r="P1028" s="260"/>
      <c r="Q1028" s="260"/>
      <c r="R1028" s="260"/>
      <c r="S1028" s="260"/>
      <c r="T1028" s="260"/>
      <c r="U1028" s="260"/>
      <c r="V1028" s="260"/>
      <c r="W1028" s="260"/>
      <c r="X1028" s="260"/>
      <c r="Y1028" s="383"/>
      <c r="Z1028" s="372"/>
      <c r="AA1028" s="372"/>
      <c r="AB1028" s="372"/>
      <c r="AC1028" s="372"/>
      <c r="AD1028" s="372"/>
      <c r="AE1028" s="372"/>
      <c r="AF1028" s="372"/>
      <c r="AG1028" s="372"/>
      <c r="AH1028" s="372"/>
      <c r="AI1028" s="372"/>
      <c r="AJ1028" s="372"/>
      <c r="AK1028" s="372"/>
      <c r="AL1028" s="372"/>
      <c r="AM1028" s="261">
        <f>SUM(Y1028:AL1028)</f>
        <v>0</v>
      </c>
    </row>
    <row r="1029" spans="1:39" ht="15" hidden="1" customHeight="1" outlineLevel="1">
      <c r="A1029" s="469"/>
      <c r="B1029" s="259" t="s">
        <v>345</v>
      </c>
      <c r="C1029" s="256" t="s">
        <v>163</v>
      </c>
      <c r="D1029" s="260"/>
      <c r="E1029" s="260"/>
      <c r="F1029" s="260"/>
      <c r="G1029" s="260"/>
      <c r="H1029" s="260"/>
      <c r="I1029" s="260"/>
      <c r="J1029" s="260"/>
      <c r="K1029" s="260"/>
      <c r="L1029" s="260"/>
      <c r="M1029" s="260"/>
      <c r="N1029" s="260">
        <f>N1028</f>
        <v>12</v>
      </c>
      <c r="O1029" s="260"/>
      <c r="P1029" s="260"/>
      <c r="Q1029" s="260"/>
      <c r="R1029" s="260"/>
      <c r="S1029" s="260"/>
      <c r="T1029" s="260"/>
      <c r="U1029" s="260"/>
      <c r="V1029" s="260"/>
      <c r="W1029" s="260"/>
      <c r="X1029" s="260"/>
      <c r="Y1029" s="368">
        <f>Y1028</f>
        <v>0</v>
      </c>
      <c r="Z1029" s="368">
        <f t="shared" ref="Z1029" si="3189">Z1028</f>
        <v>0</v>
      </c>
      <c r="AA1029" s="368">
        <f t="shared" ref="AA1029" si="3190">AA1028</f>
        <v>0</v>
      </c>
      <c r="AB1029" s="368">
        <f t="shared" ref="AB1029" si="3191">AB1028</f>
        <v>0</v>
      </c>
      <c r="AC1029" s="368">
        <f t="shared" ref="AC1029" si="3192">AC1028</f>
        <v>0</v>
      </c>
      <c r="AD1029" s="368">
        <f t="shared" ref="AD1029" si="3193">AD1028</f>
        <v>0</v>
      </c>
      <c r="AE1029" s="368">
        <f t="shared" ref="AE1029" si="3194">AE1028</f>
        <v>0</v>
      </c>
      <c r="AF1029" s="368">
        <f t="shared" ref="AF1029" si="3195">AF1028</f>
        <v>0</v>
      </c>
      <c r="AG1029" s="368">
        <f t="shared" ref="AG1029" si="3196">AG1028</f>
        <v>0</v>
      </c>
      <c r="AH1029" s="368">
        <f t="shared" ref="AH1029" si="3197">AH1028</f>
        <v>0</v>
      </c>
      <c r="AI1029" s="368">
        <f t="shared" ref="AI1029" si="3198">AI1028</f>
        <v>0</v>
      </c>
      <c r="AJ1029" s="368">
        <f t="shared" ref="AJ1029" si="3199">AJ1028</f>
        <v>0</v>
      </c>
      <c r="AK1029" s="368">
        <f t="shared" ref="AK1029" si="3200">AK1028</f>
        <v>0</v>
      </c>
      <c r="AL1029" s="368">
        <f t="shared" ref="AL1029" si="3201">AL1028</f>
        <v>0</v>
      </c>
      <c r="AM1029" s="271"/>
    </row>
    <row r="1030" spans="1:39" ht="15" hidden="1" customHeight="1" outlineLevel="1">
      <c r="A1030" s="469"/>
      <c r="B1030" s="385"/>
      <c r="C1030" s="256"/>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369"/>
      <c r="Z1030" s="382"/>
      <c r="AA1030" s="382"/>
      <c r="AB1030" s="382"/>
      <c r="AC1030" s="382"/>
      <c r="AD1030" s="382"/>
      <c r="AE1030" s="382"/>
      <c r="AF1030" s="382"/>
      <c r="AG1030" s="382"/>
      <c r="AH1030" s="382"/>
      <c r="AI1030" s="382"/>
      <c r="AJ1030" s="382"/>
      <c r="AK1030" s="382"/>
      <c r="AL1030" s="382"/>
      <c r="AM1030" s="271"/>
    </row>
    <row r="1031" spans="1:39" ht="15" hidden="1" customHeight="1" outlineLevel="1">
      <c r="A1031" s="469"/>
      <c r="B1031" s="253" t="s">
        <v>499</v>
      </c>
      <c r="C1031" s="256"/>
      <c r="D1031" s="256"/>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369"/>
      <c r="Z1031" s="382"/>
      <c r="AA1031" s="382"/>
      <c r="AB1031" s="382"/>
      <c r="AC1031" s="382"/>
      <c r="AD1031" s="382"/>
      <c r="AE1031" s="382"/>
      <c r="AF1031" s="382"/>
      <c r="AG1031" s="382"/>
      <c r="AH1031" s="382"/>
      <c r="AI1031" s="382"/>
      <c r="AJ1031" s="382"/>
      <c r="AK1031" s="382"/>
      <c r="AL1031" s="382"/>
      <c r="AM1031" s="271"/>
    </row>
    <row r="1032" spans="1:39" ht="15" hidden="1" customHeight="1" outlineLevel="1">
      <c r="A1032" s="469">
        <v>33</v>
      </c>
      <c r="B1032" s="385" t="s">
        <v>125</v>
      </c>
      <c r="C1032" s="256" t="s">
        <v>25</v>
      </c>
      <c r="D1032" s="260"/>
      <c r="E1032" s="260"/>
      <c r="F1032" s="260"/>
      <c r="G1032" s="260"/>
      <c r="H1032" s="260"/>
      <c r="I1032" s="260"/>
      <c r="J1032" s="260"/>
      <c r="K1032" s="260"/>
      <c r="L1032" s="260"/>
      <c r="M1032" s="260"/>
      <c r="N1032" s="260">
        <v>0</v>
      </c>
      <c r="O1032" s="260"/>
      <c r="P1032" s="260"/>
      <c r="Q1032" s="260"/>
      <c r="R1032" s="260"/>
      <c r="S1032" s="260"/>
      <c r="T1032" s="260"/>
      <c r="U1032" s="260"/>
      <c r="V1032" s="260"/>
      <c r="W1032" s="260"/>
      <c r="X1032" s="260"/>
      <c r="Y1032" s="383"/>
      <c r="Z1032" s="372"/>
      <c r="AA1032" s="372"/>
      <c r="AB1032" s="372"/>
      <c r="AC1032" s="372"/>
      <c r="AD1032" s="372"/>
      <c r="AE1032" s="372"/>
      <c r="AF1032" s="372"/>
      <c r="AG1032" s="372"/>
      <c r="AH1032" s="372"/>
      <c r="AI1032" s="372"/>
      <c r="AJ1032" s="372"/>
      <c r="AK1032" s="372"/>
      <c r="AL1032" s="372"/>
      <c r="AM1032" s="261">
        <f>SUM(Y1032:AL1032)</f>
        <v>0</v>
      </c>
    </row>
    <row r="1033" spans="1:39" ht="15" hidden="1" customHeight="1" outlineLevel="1">
      <c r="A1033" s="469"/>
      <c r="B1033" s="259" t="s">
        <v>345</v>
      </c>
      <c r="C1033" s="256" t="s">
        <v>163</v>
      </c>
      <c r="D1033" s="260"/>
      <c r="E1033" s="260"/>
      <c r="F1033" s="260"/>
      <c r="G1033" s="260"/>
      <c r="H1033" s="260"/>
      <c r="I1033" s="260"/>
      <c r="J1033" s="260"/>
      <c r="K1033" s="260"/>
      <c r="L1033" s="260"/>
      <c r="M1033" s="260"/>
      <c r="N1033" s="260">
        <f>N1032</f>
        <v>0</v>
      </c>
      <c r="O1033" s="260"/>
      <c r="P1033" s="260"/>
      <c r="Q1033" s="260"/>
      <c r="R1033" s="260"/>
      <c r="S1033" s="260"/>
      <c r="T1033" s="260"/>
      <c r="U1033" s="260"/>
      <c r="V1033" s="260"/>
      <c r="W1033" s="260"/>
      <c r="X1033" s="260"/>
      <c r="Y1033" s="368">
        <f>Y1032</f>
        <v>0</v>
      </c>
      <c r="Z1033" s="368">
        <f t="shared" ref="Z1033" si="3202">Z1032</f>
        <v>0</v>
      </c>
      <c r="AA1033" s="368">
        <f t="shared" ref="AA1033" si="3203">AA1032</f>
        <v>0</v>
      </c>
      <c r="AB1033" s="368">
        <f t="shared" ref="AB1033" si="3204">AB1032</f>
        <v>0</v>
      </c>
      <c r="AC1033" s="368">
        <f t="shared" ref="AC1033" si="3205">AC1032</f>
        <v>0</v>
      </c>
      <c r="AD1033" s="368">
        <f t="shared" ref="AD1033" si="3206">AD1032</f>
        <v>0</v>
      </c>
      <c r="AE1033" s="368">
        <f t="shared" ref="AE1033" si="3207">AE1032</f>
        <v>0</v>
      </c>
      <c r="AF1033" s="368">
        <f t="shared" ref="AF1033" si="3208">AF1032</f>
        <v>0</v>
      </c>
      <c r="AG1033" s="368">
        <f t="shared" ref="AG1033" si="3209">AG1032</f>
        <v>0</v>
      </c>
      <c r="AH1033" s="368">
        <f t="shared" ref="AH1033" si="3210">AH1032</f>
        <v>0</v>
      </c>
      <c r="AI1033" s="368">
        <f t="shared" ref="AI1033" si="3211">AI1032</f>
        <v>0</v>
      </c>
      <c r="AJ1033" s="368">
        <f t="shared" ref="AJ1033" si="3212">AJ1032</f>
        <v>0</v>
      </c>
      <c r="AK1033" s="368">
        <f t="shared" ref="AK1033" si="3213">AK1032</f>
        <v>0</v>
      </c>
      <c r="AL1033" s="368">
        <f t="shared" ref="AL1033" si="3214">AL1032</f>
        <v>0</v>
      </c>
      <c r="AM1033" s="271"/>
    </row>
    <row r="1034" spans="1:39" ht="15" hidden="1" customHeight="1" outlineLevel="1">
      <c r="A1034" s="469"/>
      <c r="B1034" s="385"/>
      <c r="C1034" s="256"/>
      <c r="D1034" s="256"/>
      <c r="E1034" s="256"/>
      <c r="F1034" s="256"/>
      <c r="G1034" s="256"/>
      <c r="H1034" s="256"/>
      <c r="I1034" s="256"/>
      <c r="J1034" s="256"/>
      <c r="K1034" s="256"/>
      <c r="L1034" s="256"/>
      <c r="M1034" s="256"/>
      <c r="N1034" s="256"/>
      <c r="O1034" s="256"/>
      <c r="P1034" s="256"/>
      <c r="Q1034" s="256"/>
      <c r="R1034" s="256"/>
      <c r="S1034" s="256"/>
      <c r="T1034" s="256"/>
      <c r="U1034" s="256"/>
      <c r="V1034" s="256"/>
      <c r="W1034" s="256"/>
      <c r="X1034" s="256"/>
      <c r="Y1034" s="369"/>
      <c r="Z1034" s="382"/>
      <c r="AA1034" s="382"/>
      <c r="AB1034" s="382"/>
      <c r="AC1034" s="382"/>
      <c r="AD1034" s="382"/>
      <c r="AE1034" s="382"/>
      <c r="AF1034" s="382"/>
      <c r="AG1034" s="382"/>
      <c r="AH1034" s="382"/>
      <c r="AI1034" s="382"/>
      <c r="AJ1034" s="382"/>
      <c r="AK1034" s="382"/>
      <c r="AL1034" s="382"/>
      <c r="AM1034" s="271"/>
    </row>
    <row r="1035" spans="1:39" ht="15" hidden="1" customHeight="1" outlineLevel="1">
      <c r="A1035" s="469">
        <v>34</v>
      </c>
      <c r="B1035" s="385" t="s">
        <v>126</v>
      </c>
      <c r="C1035" s="256" t="s">
        <v>25</v>
      </c>
      <c r="D1035" s="260"/>
      <c r="E1035" s="260"/>
      <c r="F1035" s="260"/>
      <c r="G1035" s="260"/>
      <c r="H1035" s="260"/>
      <c r="I1035" s="260"/>
      <c r="J1035" s="260"/>
      <c r="K1035" s="260"/>
      <c r="L1035" s="260"/>
      <c r="M1035" s="260"/>
      <c r="N1035" s="260">
        <v>0</v>
      </c>
      <c r="O1035" s="260"/>
      <c r="P1035" s="260"/>
      <c r="Q1035" s="260"/>
      <c r="R1035" s="260"/>
      <c r="S1035" s="260"/>
      <c r="T1035" s="260"/>
      <c r="U1035" s="260"/>
      <c r="V1035" s="260"/>
      <c r="W1035" s="260"/>
      <c r="X1035" s="260"/>
      <c r="Y1035" s="383"/>
      <c r="Z1035" s="372"/>
      <c r="AA1035" s="372"/>
      <c r="AB1035" s="372"/>
      <c r="AC1035" s="372"/>
      <c r="AD1035" s="372"/>
      <c r="AE1035" s="372"/>
      <c r="AF1035" s="372"/>
      <c r="AG1035" s="372"/>
      <c r="AH1035" s="372"/>
      <c r="AI1035" s="372"/>
      <c r="AJ1035" s="372"/>
      <c r="AK1035" s="372"/>
      <c r="AL1035" s="372"/>
      <c r="AM1035" s="261">
        <f>SUM(Y1035:AL1035)</f>
        <v>0</v>
      </c>
    </row>
    <row r="1036" spans="1:39" ht="15" hidden="1" customHeight="1" outlineLevel="1">
      <c r="A1036" s="469"/>
      <c r="B1036" s="259" t="s">
        <v>345</v>
      </c>
      <c r="C1036" s="256" t="s">
        <v>163</v>
      </c>
      <c r="D1036" s="260"/>
      <c r="E1036" s="260"/>
      <c r="F1036" s="260"/>
      <c r="G1036" s="260"/>
      <c r="H1036" s="260"/>
      <c r="I1036" s="260"/>
      <c r="J1036" s="260"/>
      <c r="K1036" s="260"/>
      <c r="L1036" s="260"/>
      <c r="M1036" s="260"/>
      <c r="N1036" s="260">
        <f>N1035</f>
        <v>0</v>
      </c>
      <c r="O1036" s="260"/>
      <c r="P1036" s="260"/>
      <c r="Q1036" s="260"/>
      <c r="R1036" s="260"/>
      <c r="S1036" s="260"/>
      <c r="T1036" s="260"/>
      <c r="U1036" s="260"/>
      <c r="V1036" s="260"/>
      <c r="W1036" s="260"/>
      <c r="X1036" s="260"/>
      <c r="Y1036" s="368">
        <f>Y1035</f>
        <v>0</v>
      </c>
      <c r="Z1036" s="368">
        <f t="shared" ref="Z1036" si="3215">Z1035</f>
        <v>0</v>
      </c>
      <c r="AA1036" s="368">
        <f t="shared" ref="AA1036" si="3216">AA1035</f>
        <v>0</v>
      </c>
      <c r="AB1036" s="368">
        <f t="shared" ref="AB1036" si="3217">AB1035</f>
        <v>0</v>
      </c>
      <c r="AC1036" s="368">
        <f t="shared" ref="AC1036" si="3218">AC1035</f>
        <v>0</v>
      </c>
      <c r="AD1036" s="368">
        <f t="shared" ref="AD1036" si="3219">AD1035</f>
        <v>0</v>
      </c>
      <c r="AE1036" s="368">
        <f t="shared" ref="AE1036" si="3220">AE1035</f>
        <v>0</v>
      </c>
      <c r="AF1036" s="368">
        <f t="shared" ref="AF1036" si="3221">AF1035</f>
        <v>0</v>
      </c>
      <c r="AG1036" s="368">
        <f t="shared" ref="AG1036" si="3222">AG1035</f>
        <v>0</v>
      </c>
      <c r="AH1036" s="368">
        <f t="shared" ref="AH1036" si="3223">AH1035</f>
        <v>0</v>
      </c>
      <c r="AI1036" s="368">
        <f t="shared" ref="AI1036" si="3224">AI1035</f>
        <v>0</v>
      </c>
      <c r="AJ1036" s="368">
        <f t="shared" ref="AJ1036" si="3225">AJ1035</f>
        <v>0</v>
      </c>
      <c r="AK1036" s="368">
        <f t="shared" ref="AK1036" si="3226">AK1035</f>
        <v>0</v>
      </c>
      <c r="AL1036" s="368">
        <f t="shared" ref="AL1036" si="3227">AL1035</f>
        <v>0</v>
      </c>
      <c r="AM1036" s="271"/>
    </row>
    <row r="1037" spans="1:39" ht="15" hidden="1" customHeight="1" outlineLevel="1">
      <c r="A1037" s="469"/>
      <c r="B1037" s="385"/>
      <c r="C1037" s="256"/>
      <c r="D1037" s="256"/>
      <c r="E1037" s="256"/>
      <c r="F1037" s="256"/>
      <c r="G1037" s="256"/>
      <c r="H1037" s="256"/>
      <c r="I1037" s="256"/>
      <c r="J1037" s="256"/>
      <c r="K1037" s="256"/>
      <c r="L1037" s="256"/>
      <c r="M1037" s="256"/>
      <c r="N1037" s="256"/>
      <c r="O1037" s="256"/>
      <c r="P1037" s="256"/>
      <c r="Q1037" s="256"/>
      <c r="R1037" s="256"/>
      <c r="S1037" s="256"/>
      <c r="T1037" s="256"/>
      <c r="U1037" s="256"/>
      <c r="V1037" s="256"/>
      <c r="W1037" s="256"/>
      <c r="X1037" s="256"/>
      <c r="Y1037" s="369"/>
      <c r="Z1037" s="382"/>
      <c r="AA1037" s="382"/>
      <c r="AB1037" s="382"/>
      <c r="AC1037" s="382"/>
      <c r="AD1037" s="382"/>
      <c r="AE1037" s="382"/>
      <c r="AF1037" s="382"/>
      <c r="AG1037" s="382"/>
      <c r="AH1037" s="382"/>
      <c r="AI1037" s="382"/>
      <c r="AJ1037" s="382"/>
      <c r="AK1037" s="382"/>
      <c r="AL1037" s="382"/>
      <c r="AM1037" s="271"/>
    </row>
    <row r="1038" spans="1:39" ht="15" hidden="1" customHeight="1" outlineLevel="1">
      <c r="A1038" s="469">
        <v>35</v>
      </c>
      <c r="B1038" s="385" t="s">
        <v>127</v>
      </c>
      <c r="C1038" s="256" t="s">
        <v>25</v>
      </c>
      <c r="D1038" s="260"/>
      <c r="E1038" s="260"/>
      <c r="F1038" s="260"/>
      <c r="G1038" s="260"/>
      <c r="H1038" s="260"/>
      <c r="I1038" s="260"/>
      <c r="J1038" s="260"/>
      <c r="K1038" s="260"/>
      <c r="L1038" s="260"/>
      <c r="M1038" s="260"/>
      <c r="N1038" s="260">
        <v>0</v>
      </c>
      <c r="O1038" s="260"/>
      <c r="P1038" s="260"/>
      <c r="Q1038" s="260"/>
      <c r="R1038" s="260"/>
      <c r="S1038" s="260"/>
      <c r="T1038" s="260"/>
      <c r="U1038" s="260"/>
      <c r="V1038" s="260"/>
      <c r="W1038" s="260"/>
      <c r="X1038" s="260"/>
      <c r="Y1038" s="383"/>
      <c r="Z1038" s="372"/>
      <c r="AA1038" s="372"/>
      <c r="AB1038" s="372"/>
      <c r="AC1038" s="372"/>
      <c r="AD1038" s="372"/>
      <c r="AE1038" s="372"/>
      <c r="AF1038" s="372"/>
      <c r="AG1038" s="372"/>
      <c r="AH1038" s="372"/>
      <c r="AI1038" s="372"/>
      <c r="AJ1038" s="372"/>
      <c r="AK1038" s="372"/>
      <c r="AL1038" s="372"/>
      <c r="AM1038" s="261">
        <f>SUM(Y1038:AL1038)</f>
        <v>0</v>
      </c>
    </row>
    <row r="1039" spans="1:39" ht="15" hidden="1" customHeight="1" outlineLevel="1">
      <c r="A1039" s="469"/>
      <c r="B1039" s="259" t="s">
        <v>345</v>
      </c>
      <c r="C1039" s="256" t="s">
        <v>163</v>
      </c>
      <c r="D1039" s="260"/>
      <c r="E1039" s="260"/>
      <c r="F1039" s="260"/>
      <c r="G1039" s="260"/>
      <c r="H1039" s="260"/>
      <c r="I1039" s="260"/>
      <c r="J1039" s="260"/>
      <c r="K1039" s="260"/>
      <c r="L1039" s="260"/>
      <c r="M1039" s="260"/>
      <c r="N1039" s="260">
        <f>N1038</f>
        <v>0</v>
      </c>
      <c r="O1039" s="260"/>
      <c r="P1039" s="260"/>
      <c r="Q1039" s="260"/>
      <c r="R1039" s="260"/>
      <c r="S1039" s="260"/>
      <c r="T1039" s="260"/>
      <c r="U1039" s="260"/>
      <c r="V1039" s="260"/>
      <c r="W1039" s="260"/>
      <c r="X1039" s="260"/>
      <c r="Y1039" s="368">
        <f>Y1038</f>
        <v>0</v>
      </c>
      <c r="Z1039" s="368">
        <f t="shared" ref="Z1039" si="3228">Z1038</f>
        <v>0</v>
      </c>
      <c r="AA1039" s="368">
        <f t="shared" ref="AA1039" si="3229">AA1038</f>
        <v>0</v>
      </c>
      <c r="AB1039" s="368">
        <f t="shared" ref="AB1039" si="3230">AB1038</f>
        <v>0</v>
      </c>
      <c r="AC1039" s="368">
        <f t="shared" ref="AC1039" si="3231">AC1038</f>
        <v>0</v>
      </c>
      <c r="AD1039" s="368">
        <f t="shared" ref="AD1039" si="3232">AD1038</f>
        <v>0</v>
      </c>
      <c r="AE1039" s="368">
        <f t="shared" ref="AE1039" si="3233">AE1038</f>
        <v>0</v>
      </c>
      <c r="AF1039" s="368">
        <f t="shared" ref="AF1039" si="3234">AF1038</f>
        <v>0</v>
      </c>
      <c r="AG1039" s="368">
        <f t="shared" ref="AG1039" si="3235">AG1038</f>
        <v>0</v>
      </c>
      <c r="AH1039" s="368">
        <f t="shared" ref="AH1039" si="3236">AH1038</f>
        <v>0</v>
      </c>
      <c r="AI1039" s="368">
        <f t="shared" ref="AI1039" si="3237">AI1038</f>
        <v>0</v>
      </c>
      <c r="AJ1039" s="368">
        <f t="shared" ref="AJ1039" si="3238">AJ1038</f>
        <v>0</v>
      </c>
      <c r="AK1039" s="368">
        <f t="shared" ref="AK1039" si="3239">AK1038</f>
        <v>0</v>
      </c>
      <c r="AL1039" s="368">
        <f t="shared" ref="AL1039" si="3240">AL1038</f>
        <v>0</v>
      </c>
      <c r="AM1039" s="271"/>
    </row>
    <row r="1040" spans="1:39" ht="15" hidden="1" customHeight="1" outlineLevel="1">
      <c r="A1040" s="469"/>
      <c r="B1040" s="388"/>
      <c r="C1040" s="256"/>
      <c r="D1040" s="256"/>
      <c r="E1040" s="256"/>
      <c r="F1040" s="256"/>
      <c r="G1040" s="256"/>
      <c r="H1040" s="256"/>
      <c r="I1040" s="256"/>
      <c r="J1040" s="256"/>
      <c r="K1040" s="256"/>
      <c r="L1040" s="256"/>
      <c r="M1040" s="256"/>
      <c r="N1040" s="256"/>
      <c r="O1040" s="256"/>
      <c r="P1040" s="256"/>
      <c r="Q1040" s="256"/>
      <c r="R1040" s="256"/>
      <c r="S1040" s="256"/>
      <c r="T1040" s="256"/>
      <c r="U1040" s="256"/>
      <c r="V1040" s="256"/>
      <c r="W1040" s="256"/>
      <c r="X1040" s="256"/>
      <c r="Y1040" s="369"/>
      <c r="Z1040" s="382"/>
      <c r="AA1040" s="382"/>
      <c r="AB1040" s="382"/>
      <c r="AC1040" s="382"/>
      <c r="AD1040" s="382"/>
      <c r="AE1040" s="382"/>
      <c r="AF1040" s="382"/>
      <c r="AG1040" s="382"/>
      <c r="AH1040" s="382"/>
      <c r="AI1040" s="382"/>
      <c r="AJ1040" s="382"/>
      <c r="AK1040" s="382"/>
      <c r="AL1040" s="382"/>
      <c r="AM1040" s="271"/>
    </row>
    <row r="1041" spans="1:39" ht="15" hidden="1" customHeight="1" outlineLevel="1">
      <c r="A1041" s="469"/>
      <c r="B1041" s="253" t="s">
        <v>500</v>
      </c>
      <c r="C1041" s="256"/>
      <c r="D1041" s="256"/>
      <c r="E1041" s="256"/>
      <c r="F1041" s="256"/>
      <c r="G1041" s="256"/>
      <c r="H1041" s="256"/>
      <c r="I1041" s="256"/>
      <c r="J1041" s="256"/>
      <c r="K1041" s="256"/>
      <c r="L1041" s="256"/>
      <c r="M1041" s="256"/>
      <c r="N1041" s="256"/>
      <c r="O1041" s="256"/>
      <c r="P1041" s="256"/>
      <c r="Q1041" s="256"/>
      <c r="R1041" s="256"/>
      <c r="S1041" s="256"/>
      <c r="T1041" s="256"/>
      <c r="U1041" s="256"/>
      <c r="V1041" s="256"/>
      <c r="W1041" s="256"/>
      <c r="X1041" s="256"/>
      <c r="Y1041" s="369"/>
      <c r="Z1041" s="382"/>
      <c r="AA1041" s="382"/>
      <c r="AB1041" s="382"/>
      <c r="AC1041" s="382"/>
      <c r="AD1041" s="382"/>
      <c r="AE1041" s="382"/>
      <c r="AF1041" s="382"/>
      <c r="AG1041" s="382"/>
      <c r="AH1041" s="382"/>
      <c r="AI1041" s="382"/>
      <c r="AJ1041" s="382"/>
      <c r="AK1041" s="382"/>
      <c r="AL1041" s="382"/>
      <c r="AM1041" s="271"/>
    </row>
    <row r="1042" spans="1:39" ht="28.5" hidden="1" customHeight="1" outlineLevel="1">
      <c r="A1042" s="469">
        <v>36</v>
      </c>
      <c r="B1042" s="385" t="s">
        <v>128</v>
      </c>
      <c r="C1042" s="256" t="s">
        <v>25</v>
      </c>
      <c r="D1042" s="260"/>
      <c r="E1042" s="260"/>
      <c r="F1042" s="260"/>
      <c r="G1042" s="260"/>
      <c r="H1042" s="260"/>
      <c r="I1042" s="260"/>
      <c r="J1042" s="260"/>
      <c r="K1042" s="260"/>
      <c r="L1042" s="260"/>
      <c r="M1042" s="260"/>
      <c r="N1042" s="260">
        <v>12</v>
      </c>
      <c r="O1042" s="260"/>
      <c r="P1042" s="260"/>
      <c r="Q1042" s="260"/>
      <c r="R1042" s="260"/>
      <c r="S1042" s="260"/>
      <c r="T1042" s="260"/>
      <c r="U1042" s="260"/>
      <c r="V1042" s="260"/>
      <c r="W1042" s="260"/>
      <c r="X1042" s="260"/>
      <c r="Y1042" s="383"/>
      <c r="Z1042" s="372"/>
      <c r="AA1042" s="372"/>
      <c r="AB1042" s="372"/>
      <c r="AC1042" s="372"/>
      <c r="AD1042" s="372"/>
      <c r="AE1042" s="372"/>
      <c r="AF1042" s="372"/>
      <c r="AG1042" s="372"/>
      <c r="AH1042" s="372"/>
      <c r="AI1042" s="372"/>
      <c r="AJ1042" s="372"/>
      <c r="AK1042" s="372"/>
      <c r="AL1042" s="372"/>
      <c r="AM1042" s="261">
        <f>SUM(Y1042:AL1042)</f>
        <v>0</v>
      </c>
    </row>
    <row r="1043" spans="1:39" ht="15" hidden="1" customHeight="1" outlineLevel="1">
      <c r="A1043" s="469"/>
      <c r="B1043" s="259" t="s">
        <v>345</v>
      </c>
      <c r="C1043" s="256" t="s">
        <v>163</v>
      </c>
      <c r="D1043" s="260"/>
      <c r="E1043" s="260"/>
      <c r="F1043" s="260"/>
      <c r="G1043" s="260"/>
      <c r="H1043" s="260"/>
      <c r="I1043" s="260"/>
      <c r="J1043" s="260"/>
      <c r="K1043" s="260"/>
      <c r="L1043" s="260"/>
      <c r="M1043" s="260"/>
      <c r="N1043" s="260">
        <f>N1042</f>
        <v>12</v>
      </c>
      <c r="O1043" s="260"/>
      <c r="P1043" s="260"/>
      <c r="Q1043" s="260"/>
      <c r="R1043" s="260"/>
      <c r="S1043" s="260"/>
      <c r="T1043" s="260"/>
      <c r="U1043" s="260"/>
      <c r="V1043" s="260"/>
      <c r="W1043" s="260"/>
      <c r="X1043" s="260"/>
      <c r="Y1043" s="368">
        <f>Y1042</f>
        <v>0</v>
      </c>
      <c r="Z1043" s="368">
        <f t="shared" ref="Z1043" si="3241">Z1042</f>
        <v>0</v>
      </c>
      <c r="AA1043" s="368">
        <f t="shared" ref="AA1043" si="3242">AA1042</f>
        <v>0</v>
      </c>
      <c r="AB1043" s="368">
        <f t="shared" ref="AB1043" si="3243">AB1042</f>
        <v>0</v>
      </c>
      <c r="AC1043" s="368">
        <f t="shared" ref="AC1043" si="3244">AC1042</f>
        <v>0</v>
      </c>
      <c r="AD1043" s="368">
        <f t="shared" ref="AD1043" si="3245">AD1042</f>
        <v>0</v>
      </c>
      <c r="AE1043" s="368">
        <f t="shared" ref="AE1043" si="3246">AE1042</f>
        <v>0</v>
      </c>
      <c r="AF1043" s="368">
        <f t="shared" ref="AF1043" si="3247">AF1042</f>
        <v>0</v>
      </c>
      <c r="AG1043" s="368">
        <f t="shared" ref="AG1043" si="3248">AG1042</f>
        <v>0</v>
      </c>
      <c r="AH1043" s="368">
        <f t="shared" ref="AH1043" si="3249">AH1042</f>
        <v>0</v>
      </c>
      <c r="AI1043" s="368">
        <f t="shared" ref="AI1043" si="3250">AI1042</f>
        <v>0</v>
      </c>
      <c r="AJ1043" s="368">
        <f t="shared" ref="AJ1043" si="3251">AJ1042</f>
        <v>0</v>
      </c>
      <c r="AK1043" s="368">
        <f t="shared" ref="AK1043" si="3252">AK1042</f>
        <v>0</v>
      </c>
      <c r="AL1043" s="368">
        <f t="shared" ref="AL1043" si="3253">AL1042</f>
        <v>0</v>
      </c>
      <c r="AM1043" s="271"/>
    </row>
    <row r="1044" spans="1:39" ht="15" hidden="1" customHeight="1" outlineLevel="1">
      <c r="A1044" s="469"/>
      <c r="B1044" s="385"/>
      <c r="C1044" s="256"/>
      <c r="D1044" s="256"/>
      <c r="E1044" s="256"/>
      <c r="F1044" s="256"/>
      <c r="G1044" s="256"/>
      <c r="H1044" s="256"/>
      <c r="I1044" s="256"/>
      <c r="J1044" s="256"/>
      <c r="K1044" s="256"/>
      <c r="L1044" s="256"/>
      <c r="M1044" s="256"/>
      <c r="N1044" s="256"/>
      <c r="O1044" s="256"/>
      <c r="P1044" s="256"/>
      <c r="Q1044" s="256"/>
      <c r="R1044" s="256"/>
      <c r="S1044" s="256"/>
      <c r="T1044" s="256"/>
      <c r="U1044" s="256"/>
      <c r="V1044" s="256"/>
      <c r="W1044" s="256"/>
      <c r="X1044" s="256"/>
      <c r="Y1044" s="369"/>
      <c r="Z1044" s="382"/>
      <c r="AA1044" s="382"/>
      <c r="AB1044" s="382"/>
      <c r="AC1044" s="382"/>
      <c r="AD1044" s="382"/>
      <c r="AE1044" s="382"/>
      <c r="AF1044" s="382"/>
      <c r="AG1044" s="382"/>
      <c r="AH1044" s="382"/>
      <c r="AI1044" s="382"/>
      <c r="AJ1044" s="382"/>
      <c r="AK1044" s="382"/>
      <c r="AL1044" s="382"/>
      <c r="AM1044" s="271"/>
    </row>
    <row r="1045" spans="1:39" ht="15" hidden="1" customHeight="1" outlineLevel="1">
      <c r="A1045" s="469">
        <v>37</v>
      </c>
      <c r="B1045" s="385" t="s">
        <v>129</v>
      </c>
      <c r="C1045" s="256" t="s">
        <v>25</v>
      </c>
      <c r="D1045" s="260"/>
      <c r="E1045" s="260"/>
      <c r="F1045" s="260"/>
      <c r="G1045" s="260"/>
      <c r="H1045" s="260"/>
      <c r="I1045" s="260"/>
      <c r="J1045" s="260"/>
      <c r="K1045" s="260"/>
      <c r="L1045" s="260"/>
      <c r="M1045" s="260"/>
      <c r="N1045" s="260">
        <v>12</v>
      </c>
      <c r="O1045" s="260"/>
      <c r="P1045" s="260"/>
      <c r="Q1045" s="260"/>
      <c r="R1045" s="260"/>
      <c r="S1045" s="260"/>
      <c r="T1045" s="260"/>
      <c r="U1045" s="260"/>
      <c r="V1045" s="260"/>
      <c r="W1045" s="260"/>
      <c r="X1045" s="260"/>
      <c r="Y1045" s="383"/>
      <c r="Z1045" s="372"/>
      <c r="AA1045" s="372"/>
      <c r="AB1045" s="372"/>
      <c r="AC1045" s="372"/>
      <c r="AD1045" s="372"/>
      <c r="AE1045" s="372"/>
      <c r="AF1045" s="372"/>
      <c r="AG1045" s="372"/>
      <c r="AH1045" s="372"/>
      <c r="AI1045" s="372"/>
      <c r="AJ1045" s="372"/>
      <c r="AK1045" s="372"/>
      <c r="AL1045" s="372"/>
      <c r="AM1045" s="261">
        <f>SUM(Y1045:AL1045)</f>
        <v>0</v>
      </c>
    </row>
    <row r="1046" spans="1:39" ht="15" hidden="1" customHeight="1" outlineLevel="1">
      <c r="A1046" s="469"/>
      <c r="B1046" s="259" t="s">
        <v>345</v>
      </c>
      <c r="C1046" s="256" t="s">
        <v>163</v>
      </c>
      <c r="D1046" s="260"/>
      <c r="E1046" s="260"/>
      <c r="F1046" s="260"/>
      <c r="G1046" s="260"/>
      <c r="H1046" s="260"/>
      <c r="I1046" s="260"/>
      <c r="J1046" s="260"/>
      <c r="K1046" s="260"/>
      <c r="L1046" s="260"/>
      <c r="M1046" s="260"/>
      <c r="N1046" s="260">
        <f>N1045</f>
        <v>12</v>
      </c>
      <c r="O1046" s="260"/>
      <c r="P1046" s="260"/>
      <c r="Q1046" s="260"/>
      <c r="R1046" s="260"/>
      <c r="S1046" s="260"/>
      <c r="T1046" s="260"/>
      <c r="U1046" s="260"/>
      <c r="V1046" s="260"/>
      <c r="W1046" s="260"/>
      <c r="X1046" s="260"/>
      <c r="Y1046" s="368">
        <f>Y1045</f>
        <v>0</v>
      </c>
      <c r="Z1046" s="368">
        <f t="shared" ref="Z1046" si="3254">Z1045</f>
        <v>0</v>
      </c>
      <c r="AA1046" s="368">
        <f t="shared" ref="AA1046" si="3255">AA1045</f>
        <v>0</v>
      </c>
      <c r="AB1046" s="368">
        <f t="shared" ref="AB1046" si="3256">AB1045</f>
        <v>0</v>
      </c>
      <c r="AC1046" s="368">
        <f t="shared" ref="AC1046" si="3257">AC1045</f>
        <v>0</v>
      </c>
      <c r="AD1046" s="368">
        <f t="shared" ref="AD1046" si="3258">AD1045</f>
        <v>0</v>
      </c>
      <c r="AE1046" s="368">
        <f t="shared" ref="AE1046" si="3259">AE1045</f>
        <v>0</v>
      </c>
      <c r="AF1046" s="368">
        <f t="shared" ref="AF1046" si="3260">AF1045</f>
        <v>0</v>
      </c>
      <c r="AG1046" s="368">
        <f t="shared" ref="AG1046" si="3261">AG1045</f>
        <v>0</v>
      </c>
      <c r="AH1046" s="368">
        <f t="shared" ref="AH1046" si="3262">AH1045</f>
        <v>0</v>
      </c>
      <c r="AI1046" s="368">
        <f t="shared" ref="AI1046" si="3263">AI1045</f>
        <v>0</v>
      </c>
      <c r="AJ1046" s="368">
        <f t="shared" ref="AJ1046" si="3264">AJ1045</f>
        <v>0</v>
      </c>
      <c r="AK1046" s="368">
        <f t="shared" ref="AK1046" si="3265">AK1045</f>
        <v>0</v>
      </c>
      <c r="AL1046" s="368">
        <f t="shared" ref="AL1046" si="3266">AL1045</f>
        <v>0</v>
      </c>
      <c r="AM1046" s="271"/>
    </row>
    <row r="1047" spans="1:39" ht="15" hidden="1" customHeight="1" outlineLevel="1">
      <c r="A1047" s="469"/>
      <c r="B1047" s="385"/>
      <c r="C1047" s="256"/>
      <c r="D1047" s="256"/>
      <c r="E1047" s="256"/>
      <c r="F1047" s="256"/>
      <c r="G1047" s="256"/>
      <c r="H1047" s="256"/>
      <c r="I1047" s="256"/>
      <c r="J1047" s="256"/>
      <c r="K1047" s="256"/>
      <c r="L1047" s="256"/>
      <c r="M1047" s="256"/>
      <c r="N1047" s="256"/>
      <c r="O1047" s="256"/>
      <c r="P1047" s="256"/>
      <c r="Q1047" s="256"/>
      <c r="R1047" s="256"/>
      <c r="S1047" s="256"/>
      <c r="T1047" s="256"/>
      <c r="U1047" s="256"/>
      <c r="V1047" s="256"/>
      <c r="W1047" s="256"/>
      <c r="X1047" s="256"/>
      <c r="Y1047" s="369"/>
      <c r="Z1047" s="382"/>
      <c r="AA1047" s="382"/>
      <c r="AB1047" s="382"/>
      <c r="AC1047" s="382"/>
      <c r="AD1047" s="382"/>
      <c r="AE1047" s="382"/>
      <c r="AF1047" s="382"/>
      <c r="AG1047" s="382"/>
      <c r="AH1047" s="382"/>
      <c r="AI1047" s="382"/>
      <c r="AJ1047" s="382"/>
      <c r="AK1047" s="382"/>
      <c r="AL1047" s="382"/>
      <c r="AM1047" s="271"/>
    </row>
    <row r="1048" spans="1:39" ht="15" hidden="1" customHeight="1" outlineLevel="1">
      <c r="A1048" s="469">
        <v>38</v>
      </c>
      <c r="B1048" s="385" t="s">
        <v>130</v>
      </c>
      <c r="C1048" s="256" t="s">
        <v>25</v>
      </c>
      <c r="D1048" s="260"/>
      <c r="E1048" s="260"/>
      <c r="F1048" s="260"/>
      <c r="G1048" s="260"/>
      <c r="H1048" s="260"/>
      <c r="I1048" s="260"/>
      <c r="J1048" s="260"/>
      <c r="K1048" s="260"/>
      <c r="L1048" s="260"/>
      <c r="M1048" s="260"/>
      <c r="N1048" s="260">
        <v>12</v>
      </c>
      <c r="O1048" s="260"/>
      <c r="P1048" s="260"/>
      <c r="Q1048" s="260"/>
      <c r="R1048" s="260"/>
      <c r="S1048" s="260"/>
      <c r="T1048" s="260"/>
      <c r="U1048" s="260"/>
      <c r="V1048" s="260"/>
      <c r="W1048" s="260"/>
      <c r="X1048" s="260"/>
      <c r="Y1048" s="383"/>
      <c r="Z1048" s="372"/>
      <c r="AA1048" s="372"/>
      <c r="AB1048" s="372"/>
      <c r="AC1048" s="372"/>
      <c r="AD1048" s="372"/>
      <c r="AE1048" s="372"/>
      <c r="AF1048" s="372"/>
      <c r="AG1048" s="372"/>
      <c r="AH1048" s="372"/>
      <c r="AI1048" s="372"/>
      <c r="AJ1048" s="372"/>
      <c r="AK1048" s="372"/>
      <c r="AL1048" s="372"/>
      <c r="AM1048" s="261">
        <f>SUM(Y1048:AL1048)</f>
        <v>0</v>
      </c>
    </row>
    <row r="1049" spans="1:39" ht="15" hidden="1" customHeight="1" outlineLevel="1">
      <c r="A1049" s="469"/>
      <c r="B1049" s="259" t="s">
        <v>345</v>
      </c>
      <c r="C1049" s="256" t="s">
        <v>163</v>
      </c>
      <c r="D1049" s="260"/>
      <c r="E1049" s="260"/>
      <c r="F1049" s="260"/>
      <c r="G1049" s="260"/>
      <c r="H1049" s="260"/>
      <c r="I1049" s="260"/>
      <c r="J1049" s="260"/>
      <c r="K1049" s="260"/>
      <c r="L1049" s="260"/>
      <c r="M1049" s="260"/>
      <c r="N1049" s="260">
        <f>N1048</f>
        <v>12</v>
      </c>
      <c r="O1049" s="260"/>
      <c r="P1049" s="260"/>
      <c r="Q1049" s="260"/>
      <c r="R1049" s="260"/>
      <c r="S1049" s="260"/>
      <c r="T1049" s="260"/>
      <c r="U1049" s="260"/>
      <c r="V1049" s="260"/>
      <c r="W1049" s="260"/>
      <c r="X1049" s="260"/>
      <c r="Y1049" s="368">
        <f>Y1048</f>
        <v>0</v>
      </c>
      <c r="Z1049" s="368">
        <f t="shared" ref="Z1049" si="3267">Z1048</f>
        <v>0</v>
      </c>
      <c r="AA1049" s="368">
        <f t="shared" ref="AA1049" si="3268">AA1048</f>
        <v>0</v>
      </c>
      <c r="AB1049" s="368">
        <f t="shared" ref="AB1049" si="3269">AB1048</f>
        <v>0</v>
      </c>
      <c r="AC1049" s="368">
        <f t="shared" ref="AC1049" si="3270">AC1048</f>
        <v>0</v>
      </c>
      <c r="AD1049" s="368">
        <f t="shared" ref="AD1049" si="3271">AD1048</f>
        <v>0</v>
      </c>
      <c r="AE1049" s="368">
        <f t="shared" ref="AE1049" si="3272">AE1048</f>
        <v>0</v>
      </c>
      <c r="AF1049" s="368">
        <f t="shared" ref="AF1049" si="3273">AF1048</f>
        <v>0</v>
      </c>
      <c r="AG1049" s="368">
        <f t="shared" ref="AG1049" si="3274">AG1048</f>
        <v>0</v>
      </c>
      <c r="AH1049" s="368">
        <f t="shared" ref="AH1049" si="3275">AH1048</f>
        <v>0</v>
      </c>
      <c r="AI1049" s="368">
        <f t="shared" ref="AI1049" si="3276">AI1048</f>
        <v>0</v>
      </c>
      <c r="AJ1049" s="368">
        <f t="shared" ref="AJ1049" si="3277">AJ1048</f>
        <v>0</v>
      </c>
      <c r="AK1049" s="368">
        <f t="shared" ref="AK1049" si="3278">AK1048</f>
        <v>0</v>
      </c>
      <c r="AL1049" s="368">
        <f t="shared" ref="AL1049" si="3279">AL1048</f>
        <v>0</v>
      </c>
      <c r="AM1049" s="271"/>
    </row>
    <row r="1050" spans="1:39" ht="15" hidden="1" customHeight="1" outlineLevel="1">
      <c r="A1050" s="469"/>
      <c r="B1050" s="385"/>
      <c r="C1050" s="256"/>
      <c r="D1050" s="256"/>
      <c r="E1050" s="256"/>
      <c r="F1050" s="256"/>
      <c r="G1050" s="256"/>
      <c r="H1050" s="256"/>
      <c r="I1050" s="256"/>
      <c r="J1050" s="256"/>
      <c r="K1050" s="256"/>
      <c r="L1050" s="256"/>
      <c r="M1050" s="256"/>
      <c r="N1050" s="256"/>
      <c r="O1050" s="256"/>
      <c r="P1050" s="256"/>
      <c r="Q1050" s="256"/>
      <c r="R1050" s="256"/>
      <c r="S1050" s="256"/>
      <c r="T1050" s="256"/>
      <c r="U1050" s="256"/>
      <c r="V1050" s="256"/>
      <c r="W1050" s="256"/>
      <c r="X1050" s="256"/>
      <c r="Y1050" s="369"/>
      <c r="Z1050" s="382"/>
      <c r="AA1050" s="382"/>
      <c r="AB1050" s="382"/>
      <c r="AC1050" s="382"/>
      <c r="AD1050" s="382"/>
      <c r="AE1050" s="382"/>
      <c r="AF1050" s="382"/>
      <c r="AG1050" s="382"/>
      <c r="AH1050" s="382"/>
      <c r="AI1050" s="382"/>
      <c r="AJ1050" s="382"/>
      <c r="AK1050" s="382"/>
      <c r="AL1050" s="382"/>
      <c r="AM1050" s="271"/>
    </row>
    <row r="1051" spans="1:39" ht="15" hidden="1" customHeight="1" outlineLevel="1">
      <c r="A1051" s="469">
        <v>39</v>
      </c>
      <c r="B1051" s="385" t="s">
        <v>131</v>
      </c>
      <c r="C1051" s="256" t="s">
        <v>25</v>
      </c>
      <c r="D1051" s="260"/>
      <c r="E1051" s="260"/>
      <c r="F1051" s="260"/>
      <c r="G1051" s="260"/>
      <c r="H1051" s="260"/>
      <c r="I1051" s="260"/>
      <c r="J1051" s="260"/>
      <c r="K1051" s="260"/>
      <c r="L1051" s="260"/>
      <c r="M1051" s="260"/>
      <c r="N1051" s="260">
        <v>12</v>
      </c>
      <c r="O1051" s="260"/>
      <c r="P1051" s="260"/>
      <c r="Q1051" s="260"/>
      <c r="R1051" s="260"/>
      <c r="S1051" s="260"/>
      <c r="T1051" s="260"/>
      <c r="U1051" s="260"/>
      <c r="V1051" s="260"/>
      <c r="W1051" s="260"/>
      <c r="X1051" s="260"/>
      <c r="Y1051" s="383"/>
      <c r="Z1051" s="372"/>
      <c r="AA1051" s="372"/>
      <c r="AB1051" s="372"/>
      <c r="AC1051" s="372"/>
      <c r="AD1051" s="372"/>
      <c r="AE1051" s="372"/>
      <c r="AF1051" s="372"/>
      <c r="AG1051" s="372"/>
      <c r="AH1051" s="372"/>
      <c r="AI1051" s="372"/>
      <c r="AJ1051" s="372"/>
      <c r="AK1051" s="372"/>
      <c r="AL1051" s="372"/>
      <c r="AM1051" s="261">
        <f>SUM(Y1051:AL1051)</f>
        <v>0</v>
      </c>
    </row>
    <row r="1052" spans="1:39" ht="15" hidden="1" customHeight="1" outlineLevel="1">
      <c r="A1052" s="469"/>
      <c r="B1052" s="259" t="s">
        <v>345</v>
      </c>
      <c r="C1052" s="256" t="s">
        <v>163</v>
      </c>
      <c r="D1052" s="260"/>
      <c r="E1052" s="260"/>
      <c r="F1052" s="260"/>
      <c r="G1052" s="260"/>
      <c r="H1052" s="260"/>
      <c r="I1052" s="260"/>
      <c r="J1052" s="260"/>
      <c r="K1052" s="260"/>
      <c r="L1052" s="260"/>
      <c r="M1052" s="260"/>
      <c r="N1052" s="260">
        <f>N1051</f>
        <v>12</v>
      </c>
      <c r="O1052" s="260"/>
      <c r="P1052" s="260"/>
      <c r="Q1052" s="260"/>
      <c r="R1052" s="260"/>
      <c r="S1052" s="260"/>
      <c r="T1052" s="260"/>
      <c r="U1052" s="260"/>
      <c r="V1052" s="260"/>
      <c r="W1052" s="260"/>
      <c r="X1052" s="260"/>
      <c r="Y1052" s="368">
        <f>Y1051</f>
        <v>0</v>
      </c>
      <c r="Z1052" s="368">
        <f t="shared" ref="Z1052" si="3280">Z1051</f>
        <v>0</v>
      </c>
      <c r="AA1052" s="368">
        <f t="shared" ref="AA1052" si="3281">AA1051</f>
        <v>0</v>
      </c>
      <c r="AB1052" s="368">
        <f t="shared" ref="AB1052" si="3282">AB1051</f>
        <v>0</v>
      </c>
      <c r="AC1052" s="368">
        <f t="shared" ref="AC1052" si="3283">AC1051</f>
        <v>0</v>
      </c>
      <c r="AD1052" s="368">
        <f t="shared" ref="AD1052" si="3284">AD1051</f>
        <v>0</v>
      </c>
      <c r="AE1052" s="368">
        <f t="shared" ref="AE1052" si="3285">AE1051</f>
        <v>0</v>
      </c>
      <c r="AF1052" s="368">
        <f t="shared" ref="AF1052" si="3286">AF1051</f>
        <v>0</v>
      </c>
      <c r="AG1052" s="368">
        <f t="shared" ref="AG1052" si="3287">AG1051</f>
        <v>0</v>
      </c>
      <c r="AH1052" s="368">
        <f t="shared" ref="AH1052" si="3288">AH1051</f>
        <v>0</v>
      </c>
      <c r="AI1052" s="368">
        <f t="shared" ref="AI1052" si="3289">AI1051</f>
        <v>0</v>
      </c>
      <c r="AJ1052" s="368">
        <f t="shared" ref="AJ1052" si="3290">AJ1051</f>
        <v>0</v>
      </c>
      <c r="AK1052" s="368">
        <f t="shared" ref="AK1052" si="3291">AK1051</f>
        <v>0</v>
      </c>
      <c r="AL1052" s="368">
        <f t="shared" ref="AL1052" si="3292">AL1051</f>
        <v>0</v>
      </c>
      <c r="AM1052" s="271"/>
    </row>
    <row r="1053" spans="1:39" ht="15" hidden="1" customHeight="1" outlineLevel="1">
      <c r="A1053" s="469"/>
      <c r="B1053" s="385"/>
      <c r="C1053" s="256"/>
      <c r="D1053" s="256"/>
      <c r="E1053" s="256"/>
      <c r="F1053" s="256"/>
      <c r="G1053" s="256"/>
      <c r="H1053" s="256"/>
      <c r="I1053" s="256"/>
      <c r="J1053" s="256"/>
      <c r="K1053" s="256"/>
      <c r="L1053" s="256"/>
      <c r="M1053" s="256"/>
      <c r="N1053" s="256"/>
      <c r="O1053" s="256"/>
      <c r="P1053" s="256"/>
      <c r="Q1053" s="256"/>
      <c r="R1053" s="256"/>
      <c r="S1053" s="256"/>
      <c r="T1053" s="256"/>
      <c r="U1053" s="256"/>
      <c r="V1053" s="256"/>
      <c r="W1053" s="256"/>
      <c r="X1053" s="256"/>
      <c r="Y1053" s="369"/>
      <c r="Z1053" s="382"/>
      <c r="AA1053" s="382"/>
      <c r="AB1053" s="382"/>
      <c r="AC1053" s="382"/>
      <c r="AD1053" s="382"/>
      <c r="AE1053" s="382"/>
      <c r="AF1053" s="382"/>
      <c r="AG1053" s="382"/>
      <c r="AH1053" s="382"/>
      <c r="AI1053" s="382"/>
      <c r="AJ1053" s="382"/>
      <c r="AK1053" s="382"/>
      <c r="AL1053" s="382"/>
      <c r="AM1053" s="271"/>
    </row>
    <row r="1054" spans="1:39" ht="15" hidden="1" customHeight="1" outlineLevel="1">
      <c r="A1054" s="469">
        <v>40</v>
      </c>
      <c r="B1054" s="385" t="s">
        <v>132</v>
      </c>
      <c r="C1054" s="256" t="s">
        <v>25</v>
      </c>
      <c r="D1054" s="260"/>
      <c r="E1054" s="260"/>
      <c r="F1054" s="260"/>
      <c r="G1054" s="260"/>
      <c r="H1054" s="260"/>
      <c r="I1054" s="260"/>
      <c r="J1054" s="260"/>
      <c r="K1054" s="260"/>
      <c r="L1054" s="260"/>
      <c r="M1054" s="260"/>
      <c r="N1054" s="260">
        <v>12</v>
      </c>
      <c r="O1054" s="260"/>
      <c r="P1054" s="260"/>
      <c r="Q1054" s="260"/>
      <c r="R1054" s="260"/>
      <c r="S1054" s="260"/>
      <c r="T1054" s="260"/>
      <c r="U1054" s="260"/>
      <c r="V1054" s="260"/>
      <c r="W1054" s="260"/>
      <c r="X1054" s="260"/>
      <c r="Y1054" s="383"/>
      <c r="Z1054" s="372"/>
      <c r="AA1054" s="372"/>
      <c r="AB1054" s="372"/>
      <c r="AC1054" s="372"/>
      <c r="AD1054" s="372"/>
      <c r="AE1054" s="372"/>
      <c r="AF1054" s="372"/>
      <c r="AG1054" s="372"/>
      <c r="AH1054" s="372"/>
      <c r="AI1054" s="372"/>
      <c r="AJ1054" s="372"/>
      <c r="AK1054" s="372"/>
      <c r="AL1054" s="372"/>
      <c r="AM1054" s="261">
        <f>SUM(Y1054:AL1054)</f>
        <v>0</v>
      </c>
    </row>
    <row r="1055" spans="1:39" ht="15" hidden="1" customHeight="1" outlineLevel="1">
      <c r="A1055" s="469"/>
      <c r="B1055" s="259" t="s">
        <v>345</v>
      </c>
      <c r="C1055" s="256" t="s">
        <v>163</v>
      </c>
      <c r="D1055" s="260"/>
      <c r="E1055" s="260"/>
      <c r="F1055" s="260"/>
      <c r="G1055" s="260"/>
      <c r="H1055" s="260"/>
      <c r="I1055" s="260"/>
      <c r="J1055" s="260"/>
      <c r="K1055" s="260"/>
      <c r="L1055" s="260"/>
      <c r="M1055" s="260"/>
      <c r="N1055" s="260">
        <f>N1054</f>
        <v>12</v>
      </c>
      <c r="O1055" s="260"/>
      <c r="P1055" s="260"/>
      <c r="Q1055" s="260"/>
      <c r="R1055" s="260"/>
      <c r="S1055" s="260"/>
      <c r="T1055" s="260"/>
      <c r="U1055" s="260"/>
      <c r="V1055" s="260"/>
      <c r="W1055" s="260"/>
      <c r="X1055" s="260"/>
      <c r="Y1055" s="368">
        <f>Y1054</f>
        <v>0</v>
      </c>
      <c r="Z1055" s="368">
        <f t="shared" ref="Z1055" si="3293">Z1054</f>
        <v>0</v>
      </c>
      <c r="AA1055" s="368">
        <f t="shared" ref="AA1055" si="3294">AA1054</f>
        <v>0</v>
      </c>
      <c r="AB1055" s="368">
        <f t="shared" ref="AB1055" si="3295">AB1054</f>
        <v>0</v>
      </c>
      <c r="AC1055" s="368">
        <f t="shared" ref="AC1055" si="3296">AC1054</f>
        <v>0</v>
      </c>
      <c r="AD1055" s="368">
        <f t="shared" ref="AD1055" si="3297">AD1054</f>
        <v>0</v>
      </c>
      <c r="AE1055" s="368">
        <f t="shared" ref="AE1055" si="3298">AE1054</f>
        <v>0</v>
      </c>
      <c r="AF1055" s="368">
        <f t="shared" ref="AF1055" si="3299">AF1054</f>
        <v>0</v>
      </c>
      <c r="AG1055" s="368">
        <f t="shared" ref="AG1055" si="3300">AG1054</f>
        <v>0</v>
      </c>
      <c r="AH1055" s="368">
        <f t="shared" ref="AH1055" si="3301">AH1054</f>
        <v>0</v>
      </c>
      <c r="AI1055" s="368">
        <f t="shared" ref="AI1055" si="3302">AI1054</f>
        <v>0</v>
      </c>
      <c r="AJ1055" s="368">
        <f t="shared" ref="AJ1055" si="3303">AJ1054</f>
        <v>0</v>
      </c>
      <c r="AK1055" s="368">
        <f t="shared" ref="AK1055" si="3304">AK1054</f>
        <v>0</v>
      </c>
      <c r="AL1055" s="368">
        <f t="shared" ref="AL1055" si="3305">AL1054</f>
        <v>0</v>
      </c>
      <c r="AM1055" s="271"/>
    </row>
    <row r="1056" spans="1:39" ht="15" hidden="1" customHeight="1" outlineLevel="1">
      <c r="A1056" s="469"/>
      <c r="B1056" s="385"/>
      <c r="C1056" s="256"/>
      <c r="D1056" s="256"/>
      <c r="E1056" s="256"/>
      <c r="F1056" s="256"/>
      <c r="G1056" s="256"/>
      <c r="H1056" s="256"/>
      <c r="I1056" s="256"/>
      <c r="J1056" s="256"/>
      <c r="K1056" s="256"/>
      <c r="L1056" s="256"/>
      <c r="M1056" s="256"/>
      <c r="N1056" s="256"/>
      <c r="O1056" s="256"/>
      <c r="P1056" s="256"/>
      <c r="Q1056" s="256"/>
      <c r="R1056" s="256"/>
      <c r="S1056" s="256"/>
      <c r="T1056" s="256"/>
      <c r="U1056" s="256"/>
      <c r="V1056" s="256"/>
      <c r="W1056" s="256"/>
      <c r="X1056" s="256"/>
      <c r="Y1056" s="369"/>
      <c r="Z1056" s="382"/>
      <c r="AA1056" s="382"/>
      <c r="AB1056" s="382"/>
      <c r="AC1056" s="382"/>
      <c r="AD1056" s="382"/>
      <c r="AE1056" s="382"/>
      <c r="AF1056" s="382"/>
      <c r="AG1056" s="382"/>
      <c r="AH1056" s="382"/>
      <c r="AI1056" s="382"/>
      <c r="AJ1056" s="382"/>
      <c r="AK1056" s="382"/>
      <c r="AL1056" s="382"/>
      <c r="AM1056" s="271"/>
    </row>
    <row r="1057" spans="1:39" ht="28.5" hidden="1" customHeight="1" outlineLevel="1">
      <c r="A1057" s="469">
        <v>41</v>
      </c>
      <c r="B1057" s="385" t="s">
        <v>133</v>
      </c>
      <c r="C1057" s="256" t="s">
        <v>25</v>
      </c>
      <c r="D1057" s="260"/>
      <c r="E1057" s="260"/>
      <c r="F1057" s="260"/>
      <c r="G1057" s="260"/>
      <c r="H1057" s="260"/>
      <c r="I1057" s="260"/>
      <c r="J1057" s="260"/>
      <c r="K1057" s="260"/>
      <c r="L1057" s="260"/>
      <c r="M1057" s="260"/>
      <c r="N1057" s="260">
        <v>12</v>
      </c>
      <c r="O1057" s="260"/>
      <c r="P1057" s="260"/>
      <c r="Q1057" s="260"/>
      <c r="R1057" s="260"/>
      <c r="S1057" s="260"/>
      <c r="T1057" s="260"/>
      <c r="U1057" s="260"/>
      <c r="V1057" s="260"/>
      <c r="W1057" s="260"/>
      <c r="X1057" s="260"/>
      <c r="Y1057" s="383"/>
      <c r="Z1057" s="372"/>
      <c r="AA1057" s="372"/>
      <c r="AB1057" s="372"/>
      <c r="AC1057" s="372"/>
      <c r="AD1057" s="372"/>
      <c r="AE1057" s="372"/>
      <c r="AF1057" s="372"/>
      <c r="AG1057" s="372"/>
      <c r="AH1057" s="372"/>
      <c r="AI1057" s="372"/>
      <c r="AJ1057" s="372"/>
      <c r="AK1057" s="372"/>
      <c r="AL1057" s="372"/>
      <c r="AM1057" s="261">
        <f>SUM(Y1057:AL1057)</f>
        <v>0</v>
      </c>
    </row>
    <row r="1058" spans="1:39" ht="15" hidden="1" customHeight="1" outlineLevel="1">
      <c r="A1058" s="469"/>
      <c r="B1058" s="259" t="s">
        <v>345</v>
      </c>
      <c r="C1058" s="256" t="s">
        <v>163</v>
      </c>
      <c r="D1058" s="260"/>
      <c r="E1058" s="260"/>
      <c r="F1058" s="260"/>
      <c r="G1058" s="260"/>
      <c r="H1058" s="260"/>
      <c r="I1058" s="260"/>
      <c r="J1058" s="260"/>
      <c r="K1058" s="260"/>
      <c r="L1058" s="260"/>
      <c r="M1058" s="260"/>
      <c r="N1058" s="260">
        <f>N1057</f>
        <v>12</v>
      </c>
      <c r="O1058" s="260"/>
      <c r="P1058" s="260"/>
      <c r="Q1058" s="260"/>
      <c r="R1058" s="260"/>
      <c r="S1058" s="260"/>
      <c r="T1058" s="260"/>
      <c r="U1058" s="260"/>
      <c r="V1058" s="260"/>
      <c r="W1058" s="260"/>
      <c r="X1058" s="260"/>
      <c r="Y1058" s="368">
        <f>Y1057</f>
        <v>0</v>
      </c>
      <c r="Z1058" s="368">
        <f t="shared" ref="Z1058" si="3306">Z1057</f>
        <v>0</v>
      </c>
      <c r="AA1058" s="368">
        <f t="shared" ref="AA1058" si="3307">AA1057</f>
        <v>0</v>
      </c>
      <c r="AB1058" s="368">
        <f t="shared" ref="AB1058" si="3308">AB1057</f>
        <v>0</v>
      </c>
      <c r="AC1058" s="368">
        <f t="shared" ref="AC1058" si="3309">AC1057</f>
        <v>0</v>
      </c>
      <c r="AD1058" s="368">
        <f t="shared" ref="AD1058" si="3310">AD1057</f>
        <v>0</v>
      </c>
      <c r="AE1058" s="368">
        <f t="shared" ref="AE1058" si="3311">AE1057</f>
        <v>0</v>
      </c>
      <c r="AF1058" s="368">
        <f t="shared" ref="AF1058" si="3312">AF1057</f>
        <v>0</v>
      </c>
      <c r="AG1058" s="368">
        <f t="shared" ref="AG1058" si="3313">AG1057</f>
        <v>0</v>
      </c>
      <c r="AH1058" s="368">
        <f t="shared" ref="AH1058" si="3314">AH1057</f>
        <v>0</v>
      </c>
      <c r="AI1058" s="368">
        <f t="shared" ref="AI1058" si="3315">AI1057</f>
        <v>0</v>
      </c>
      <c r="AJ1058" s="368">
        <f t="shared" ref="AJ1058" si="3316">AJ1057</f>
        <v>0</v>
      </c>
      <c r="AK1058" s="368">
        <f t="shared" ref="AK1058" si="3317">AK1057</f>
        <v>0</v>
      </c>
      <c r="AL1058" s="368">
        <f t="shared" ref="AL1058" si="3318">AL1057</f>
        <v>0</v>
      </c>
      <c r="AM1058" s="271"/>
    </row>
    <row r="1059" spans="1:39" ht="15" hidden="1" customHeight="1" outlineLevel="1">
      <c r="A1059" s="469"/>
      <c r="B1059" s="385"/>
      <c r="C1059" s="256"/>
      <c r="D1059" s="256"/>
      <c r="E1059" s="256"/>
      <c r="F1059" s="256"/>
      <c r="G1059" s="256"/>
      <c r="H1059" s="256"/>
      <c r="I1059" s="256"/>
      <c r="J1059" s="256"/>
      <c r="K1059" s="256"/>
      <c r="L1059" s="256"/>
      <c r="M1059" s="256"/>
      <c r="N1059" s="256"/>
      <c r="O1059" s="256"/>
      <c r="P1059" s="256"/>
      <c r="Q1059" s="256"/>
      <c r="R1059" s="256"/>
      <c r="S1059" s="256"/>
      <c r="T1059" s="256"/>
      <c r="U1059" s="256"/>
      <c r="V1059" s="256"/>
      <c r="W1059" s="256"/>
      <c r="X1059" s="256"/>
      <c r="Y1059" s="369"/>
      <c r="Z1059" s="382"/>
      <c r="AA1059" s="382"/>
      <c r="AB1059" s="382"/>
      <c r="AC1059" s="382"/>
      <c r="AD1059" s="382"/>
      <c r="AE1059" s="382"/>
      <c r="AF1059" s="382"/>
      <c r="AG1059" s="382"/>
      <c r="AH1059" s="382"/>
      <c r="AI1059" s="382"/>
      <c r="AJ1059" s="382"/>
      <c r="AK1059" s="382"/>
      <c r="AL1059" s="382"/>
      <c r="AM1059" s="271"/>
    </row>
    <row r="1060" spans="1:39" ht="28.5" hidden="1" customHeight="1" outlineLevel="1">
      <c r="A1060" s="469">
        <v>42</v>
      </c>
      <c r="B1060" s="385" t="s">
        <v>134</v>
      </c>
      <c r="C1060" s="256" t="s">
        <v>25</v>
      </c>
      <c r="D1060" s="260"/>
      <c r="E1060" s="260"/>
      <c r="F1060" s="260"/>
      <c r="G1060" s="260"/>
      <c r="H1060" s="260"/>
      <c r="I1060" s="260"/>
      <c r="J1060" s="260"/>
      <c r="K1060" s="260"/>
      <c r="L1060" s="260"/>
      <c r="M1060" s="260"/>
      <c r="N1060" s="256"/>
      <c r="O1060" s="260"/>
      <c r="P1060" s="260"/>
      <c r="Q1060" s="260"/>
      <c r="R1060" s="260"/>
      <c r="S1060" s="260"/>
      <c r="T1060" s="260"/>
      <c r="U1060" s="260"/>
      <c r="V1060" s="260"/>
      <c r="W1060" s="260"/>
      <c r="X1060" s="260"/>
      <c r="Y1060" s="383"/>
      <c r="Z1060" s="372"/>
      <c r="AA1060" s="372"/>
      <c r="AB1060" s="372"/>
      <c r="AC1060" s="372"/>
      <c r="AD1060" s="372"/>
      <c r="AE1060" s="372"/>
      <c r="AF1060" s="372"/>
      <c r="AG1060" s="372"/>
      <c r="AH1060" s="372"/>
      <c r="AI1060" s="372"/>
      <c r="AJ1060" s="372"/>
      <c r="AK1060" s="372"/>
      <c r="AL1060" s="372"/>
      <c r="AM1060" s="261">
        <f>SUM(Y1060:AL1060)</f>
        <v>0</v>
      </c>
    </row>
    <row r="1061" spans="1:39" ht="15" hidden="1" customHeight="1" outlineLevel="1">
      <c r="A1061" s="469"/>
      <c r="B1061" s="259" t="s">
        <v>345</v>
      </c>
      <c r="C1061" s="256" t="s">
        <v>163</v>
      </c>
      <c r="D1061" s="260"/>
      <c r="E1061" s="260"/>
      <c r="F1061" s="260"/>
      <c r="G1061" s="260"/>
      <c r="H1061" s="260"/>
      <c r="I1061" s="260"/>
      <c r="J1061" s="260"/>
      <c r="K1061" s="260"/>
      <c r="L1061" s="260"/>
      <c r="M1061" s="260"/>
      <c r="N1061" s="419"/>
      <c r="O1061" s="260"/>
      <c r="P1061" s="260"/>
      <c r="Q1061" s="260"/>
      <c r="R1061" s="260"/>
      <c r="S1061" s="260"/>
      <c r="T1061" s="260"/>
      <c r="U1061" s="260"/>
      <c r="V1061" s="260"/>
      <c r="W1061" s="260"/>
      <c r="X1061" s="260"/>
      <c r="Y1061" s="368">
        <f>Y1060</f>
        <v>0</v>
      </c>
      <c r="Z1061" s="368">
        <f t="shared" ref="Z1061" si="3319">Z1060</f>
        <v>0</v>
      </c>
      <c r="AA1061" s="368">
        <f t="shared" ref="AA1061" si="3320">AA1060</f>
        <v>0</v>
      </c>
      <c r="AB1061" s="368">
        <f t="shared" ref="AB1061" si="3321">AB1060</f>
        <v>0</v>
      </c>
      <c r="AC1061" s="368">
        <f t="shared" ref="AC1061" si="3322">AC1060</f>
        <v>0</v>
      </c>
      <c r="AD1061" s="368">
        <f t="shared" ref="AD1061" si="3323">AD1060</f>
        <v>0</v>
      </c>
      <c r="AE1061" s="368">
        <f t="shared" ref="AE1061" si="3324">AE1060</f>
        <v>0</v>
      </c>
      <c r="AF1061" s="368">
        <f t="shared" ref="AF1061" si="3325">AF1060</f>
        <v>0</v>
      </c>
      <c r="AG1061" s="368">
        <f t="shared" ref="AG1061" si="3326">AG1060</f>
        <v>0</v>
      </c>
      <c r="AH1061" s="368">
        <f t="shared" ref="AH1061" si="3327">AH1060</f>
        <v>0</v>
      </c>
      <c r="AI1061" s="368">
        <f t="shared" ref="AI1061" si="3328">AI1060</f>
        <v>0</v>
      </c>
      <c r="AJ1061" s="368">
        <f t="shared" ref="AJ1061" si="3329">AJ1060</f>
        <v>0</v>
      </c>
      <c r="AK1061" s="368">
        <f t="shared" ref="AK1061" si="3330">AK1060</f>
        <v>0</v>
      </c>
      <c r="AL1061" s="368">
        <f t="shared" ref="AL1061" si="3331">AL1060</f>
        <v>0</v>
      </c>
      <c r="AM1061" s="271"/>
    </row>
    <row r="1062" spans="1:39" ht="15" hidden="1" customHeight="1" outlineLevel="1">
      <c r="A1062" s="469"/>
      <c r="B1062" s="385"/>
      <c r="C1062" s="256"/>
      <c r="D1062" s="256"/>
      <c r="E1062" s="256"/>
      <c r="F1062" s="256"/>
      <c r="G1062" s="256"/>
      <c r="H1062" s="256"/>
      <c r="I1062" s="256"/>
      <c r="J1062" s="256"/>
      <c r="K1062" s="256"/>
      <c r="L1062" s="256"/>
      <c r="M1062" s="256"/>
      <c r="N1062" s="256"/>
      <c r="O1062" s="256"/>
      <c r="P1062" s="256"/>
      <c r="Q1062" s="256"/>
      <c r="R1062" s="256"/>
      <c r="S1062" s="256"/>
      <c r="T1062" s="256"/>
      <c r="U1062" s="256"/>
      <c r="V1062" s="256"/>
      <c r="W1062" s="256"/>
      <c r="X1062" s="256"/>
      <c r="Y1062" s="369"/>
      <c r="Z1062" s="382"/>
      <c r="AA1062" s="382"/>
      <c r="AB1062" s="382"/>
      <c r="AC1062" s="382"/>
      <c r="AD1062" s="382"/>
      <c r="AE1062" s="382"/>
      <c r="AF1062" s="382"/>
      <c r="AG1062" s="382"/>
      <c r="AH1062" s="382"/>
      <c r="AI1062" s="382"/>
      <c r="AJ1062" s="382"/>
      <c r="AK1062" s="382"/>
      <c r="AL1062" s="382"/>
      <c r="AM1062" s="271"/>
    </row>
    <row r="1063" spans="1:39" ht="15" hidden="1" customHeight="1" outlineLevel="1">
      <c r="A1063" s="469">
        <v>43</v>
      </c>
      <c r="B1063" s="385" t="s">
        <v>135</v>
      </c>
      <c r="C1063" s="256" t="s">
        <v>25</v>
      </c>
      <c r="D1063" s="260"/>
      <c r="E1063" s="260"/>
      <c r="F1063" s="260"/>
      <c r="G1063" s="260"/>
      <c r="H1063" s="260"/>
      <c r="I1063" s="260"/>
      <c r="J1063" s="260"/>
      <c r="K1063" s="260"/>
      <c r="L1063" s="260"/>
      <c r="M1063" s="260"/>
      <c r="N1063" s="260">
        <v>12</v>
      </c>
      <c r="O1063" s="260"/>
      <c r="P1063" s="260"/>
      <c r="Q1063" s="260"/>
      <c r="R1063" s="260"/>
      <c r="S1063" s="260"/>
      <c r="T1063" s="260"/>
      <c r="U1063" s="260"/>
      <c r="V1063" s="260"/>
      <c r="W1063" s="260"/>
      <c r="X1063" s="260"/>
      <c r="Y1063" s="383"/>
      <c r="Z1063" s="372"/>
      <c r="AA1063" s="372"/>
      <c r="AB1063" s="372"/>
      <c r="AC1063" s="372"/>
      <c r="AD1063" s="372"/>
      <c r="AE1063" s="372"/>
      <c r="AF1063" s="372"/>
      <c r="AG1063" s="372"/>
      <c r="AH1063" s="372"/>
      <c r="AI1063" s="372"/>
      <c r="AJ1063" s="372"/>
      <c r="AK1063" s="372"/>
      <c r="AL1063" s="372"/>
      <c r="AM1063" s="261">
        <f>SUM(Y1063:AL1063)</f>
        <v>0</v>
      </c>
    </row>
    <row r="1064" spans="1:39" ht="15" hidden="1" customHeight="1" outlineLevel="1">
      <c r="A1064" s="469"/>
      <c r="B1064" s="259" t="s">
        <v>345</v>
      </c>
      <c r="C1064" s="256" t="s">
        <v>163</v>
      </c>
      <c r="D1064" s="260"/>
      <c r="E1064" s="260"/>
      <c r="F1064" s="260"/>
      <c r="G1064" s="260"/>
      <c r="H1064" s="260"/>
      <c r="I1064" s="260"/>
      <c r="J1064" s="260"/>
      <c r="K1064" s="260"/>
      <c r="L1064" s="260"/>
      <c r="M1064" s="260"/>
      <c r="N1064" s="260">
        <f>N1063</f>
        <v>12</v>
      </c>
      <c r="O1064" s="260"/>
      <c r="P1064" s="260"/>
      <c r="Q1064" s="260"/>
      <c r="R1064" s="260"/>
      <c r="S1064" s="260"/>
      <c r="T1064" s="260"/>
      <c r="U1064" s="260"/>
      <c r="V1064" s="260"/>
      <c r="W1064" s="260"/>
      <c r="X1064" s="260"/>
      <c r="Y1064" s="368">
        <f>Y1063</f>
        <v>0</v>
      </c>
      <c r="Z1064" s="368">
        <f t="shared" ref="Z1064" si="3332">Z1063</f>
        <v>0</v>
      </c>
      <c r="AA1064" s="368">
        <f t="shared" ref="AA1064" si="3333">AA1063</f>
        <v>0</v>
      </c>
      <c r="AB1064" s="368">
        <f t="shared" ref="AB1064" si="3334">AB1063</f>
        <v>0</v>
      </c>
      <c r="AC1064" s="368">
        <f t="shared" ref="AC1064" si="3335">AC1063</f>
        <v>0</v>
      </c>
      <c r="AD1064" s="368">
        <f t="shared" ref="AD1064" si="3336">AD1063</f>
        <v>0</v>
      </c>
      <c r="AE1064" s="368">
        <f t="shared" ref="AE1064" si="3337">AE1063</f>
        <v>0</v>
      </c>
      <c r="AF1064" s="368">
        <f t="shared" ref="AF1064" si="3338">AF1063</f>
        <v>0</v>
      </c>
      <c r="AG1064" s="368">
        <f t="shared" ref="AG1064" si="3339">AG1063</f>
        <v>0</v>
      </c>
      <c r="AH1064" s="368">
        <f t="shared" ref="AH1064" si="3340">AH1063</f>
        <v>0</v>
      </c>
      <c r="AI1064" s="368">
        <f t="shared" ref="AI1064" si="3341">AI1063</f>
        <v>0</v>
      </c>
      <c r="AJ1064" s="368">
        <f t="shared" ref="AJ1064" si="3342">AJ1063</f>
        <v>0</v>
      </c>
      <c r="AK1064" s="368">
        <f t="shared" ref="AK1064" si="3343">AK1063</f>
        <v>0</v>
      </c>
      <c r="AL1064" s="368">
        <f t="shared" ref="AL1064" si="3344">AL1063</f>
        <v>0</v>
      </c>
      <c r="AM1064" s="271"/>
    </row>
    <row r="1065" spans="1:39" ht="15" hidden="1" customHeight="1" outlineLevel="1">
      <c r="A1065" s="469"/>
      <c r="B1065" s="385"/>
      <c r="C1065" s="256"/>
      <c r="D1065" s="256"/>
      <c r="E1065" s="256"/>
      <c r="F1065" s="256"/>
      <c r="G1065" s="256"/>
      <c r="H1065" s="256"/>
      <c r="I1065" s="256"/>
      <c r="J1065" s="256"/>
      <c r="K1065" s="256"/>
      <c r="L1065" s="256"/>
      <c r="M1065" s="256"/>
      <c r="N1065" s="256"/>
      <c r="O1065" s="256"/>
      <c r="P1065" s="256"/>
      <c r="Q1065" s="256"/>
      <c r="R1065" s="256"/>
      <c r="S1065" s="256"/>
      <c r="T1065" s="256"/>
      <c r="U1065" s="256"/>
      <c r="V1065" s="256"/>
      <c r="W1065" s="256"/>
      <c r="X1065" s="256"/>
      <c r="Y1065" s="369"/>
      <c r="Z1065" s="382"/>
      <c r="AA1065" s="382"/>
      <c r="AB1065" s="382"/>
      <c r="AC1065" s="382"/>
      <c r="AD1065" s="382"/>
      <c r="AE1065" s="382"/>
      <c r="AF1065" s="382"/>
      <c r="AG1065" s="382"/>
      <c r="AH1065" s="382"/>
      <c r="AI1065" s="382"/>
      <c r="AJ1065" s="382"/>
      <c r="AK1065" s="382"/>
      <c r="AL1065" s="382"/>
      <c r="AM1065" s="271"/>
    </row>
    <row r="1066" spans="1:39" ht="28.5" hidden="1" customHeight="1" outlineLevel="1">
      <c r="A1066" s="469">
        <v>44</v>
      </c>
      <c r="B1066" s="385" t="s">
        <v>136</v>
      </c>
      <c r="C1066" s="256" t="s">
        <v>25</v>
      </c>
      <c r="D1066" s="260"/>
      <c r="E1066" s="260"/>
      <c r="F1066" s="260"/>
      <c r="G1066" s="260"/>
      <c r="H1066" s="260"/>
      <c r="I1066" s="260"/>
      <c r="J1066" s="260"/>
      <c r="K1066" s="260"/>
      <c r="L1066" s="260"/>
      <c r="M1066" s="260"/>
      <c r="N1066" s="260">
        <v>12</v>
      </c>
      <c r="O1066" s="260"/>
      <c r="P1066" s="260"/>
      <c r="Q1066" s="260"/>
      <c r="R1066" s="260"/>
      <c r="S1066" s="260"/>
      <c r="T1066" s="260"/>
      <c r="U1066" s="260"/>
      <c r="V1066" s="260"/>
      <c r="W1066" s="260"/>
      <c r="X1066" s="260"/>
      <c r="Y1066" s="383"/>
      <c r="Z1066" s="372"/>
      <c r="AA1066" s="372"/>
      <c r="AB1066" s="372"/>
      <c r="AC1066" s="372"/>
      <c r="AD1066" s="372"/>
      <c r="AE1066" s="372"/>
      <c r="AF1066" s="372"/>
      <c r="AG1066" s="372"/>
      <c r="AH1066" s="372"/>
      <c r="AI1066" s="372"/>
      <c r="AJ1066" s="372"/>
      <c r="AK1066" s="372"/>
      <c r="AL1066" s="372"/>
      <c r="AM1066" s="261">
        <f>SUM(Y1066:AL1066)</f>
        <v>0</v>
      </c>
    </row>
    <row r="1067" spans="1:39" ht="15" hidden="1" customHeight="1" outlineLevel="1">
      <c r="A1067" s="469"/>
      <c r="B1067" s="259" t="s">
        <v>345</v>
      </c>
      <c r="C1067" s="256" t="s">
        <v>163</v>
      </c>
      <c r="D1067" s="260"/>
      <c r="E1067" s="260"/>
      <c r="F1067" s="260"/>
      <c r="G1067" s="260"/>
      <c r="H1067" s="260"/>
      <c r="I1067" s="260"/>
      <c r="J1067" s="260"/>
      <c r="K1067" s="260"/>
      <c r="L1067" s="260"/>
      <c r="M1067" s="260"/>
      <c r="N1067" s="260">
        <f>N1066</f>
        <v>12</v>
      </c>
      <c r="O1067" s="260"/>
      <c r="P1067" s="260"/>
      <c r="Q1067" s="260"/>
      <c r="R1067" s="260"/>
      <c r="S1067" s="260"/>
      <c r="T1067" s="260"/>
      <c r="U1067" s="260"/>
      <c r="V1067" s="260"/>
      <c r="W1067" s="260"/>
      <c r="X1067" s="260"/>
      <c r="Y1067" s="368">
        <f>Y1066</f>
        <v>0</v>
      </c>
      <c r="Z1067" s="368">
        <f t="shared" ref="Z1067" si="3345">Z1066</f>
        <v>0</v>
      </c>
      <c r="AA1067" s="368">
        <f t="shared" ref="AA1067" si="3346">AA1066</f>
        <v>0</v>
      </c>
      <c r="AB1067" s="368">
        <f t="shared" ref="AB1067" si="3347">AB1066</f>
        <v>0</v>
      </c>
      <c r="AC1067" s="368">
        <f t="shared" ref="AC1067" si="3348">AC1066</f>
        <v>0</v>
      </c>
      <c r="AD1067" s="368">
        <f t="shared" ref="AD1067" si="3349">AD1066</f>
        <v>0</v>
      </c>
      <c r="AE1067" s="368">
        <f t="shared" ref="AE1067" si="3350">AE1066</f>
        <v>0</v>
      </c>
      <c r="AF1067" s="368">
        <f t="shared" ref="AF1067" si="3351">AF1066</f>
        <v>0</v>
      </c>
      <c r="AG1067" s="368">
        <f t="shared" ref="AG1067" si="3352">AG1066</f>
        <v>0</v>
      </c>
      <c r="AH1067" s="368">
        <f t="shared" ref="AH1067" si="3353">AH1066</f>
        <v>0</v>
      </c>
      <c r="AI1067" s="368">
        <f t="shared" ref="AI1067" si="3354">AI1066</f>
        <v>0</v>
      </c>
      <c r="AJ1067" s="368">
        <f t="shared" ref="AJ1067" si="3355">AJ1066</f>
        <v>0</v>
      </c>
      <c r="AK1067" s="368">
        <f t="shared" ref="AK1067" si="3356">AK1066</f>
        <v>0</v>
      </c>
      <c r="AL1067" s="368">
        <f t="shared" ref="AL1067" si="3357">AL1066</f>
        <v>0</v>
      </c>
      <c r="AM1067" s="271"/>
    </row>
    <row r="1068" spans="1:39" ht="15" hidden="1" customHeight="1" outlineLevel="1">
      <c r="A1068" s="469"/>
      <c r="B1068" s="385"/>
      <c r="C1068" s="256"/>
      <c r="D1068" s="256"/>
      <c r="E1068" s="256"/>
      <c r="F1068" s="256"/>
      <c r="G1068" s="256"/>
      <c r="H1068" s="256"/>
      <c r="I1068" s="256"/>
      <c r="J1068" s="256"/>
      <c r="K1068" s="256"/>
      <c r="L1068" s="256"/>
      <c r="M1068" s="256"/>
      <c r="N1068" s="256"/>
      <c r="O1068" s="256"/>
      <c r="P1068" s="256"/>
      <c r="Q1068" s="256"/>
      <c r="R1068" s="256"/>
      <c r="S1068" s="256"/>
      <c r="T1068" s="256"/>
      <c r="U1068" s="256"/>
      <c r="V1068" s="256"/>
      <c r="W1068" s="256"/>
      <c r="X1068" s="256"/>
      <c r="Y1068" s="369"/>
      <c r="Z1068" s="382"/>
      <c r="AA1068" s="382"/>
      <c r="AB1068" s="382"/>
      <c r="AC1068" s="382"/>
      <c r="AD1068" s="382"/>
      <c r="AE1068" s="382"/>
      <c r="AF1068" s="382"/>
      <c r="AG1068" s="382"/>
      <c r="AH1068" s="382"/>
      <c r="AI1068" s="382"/>
      <c r="AJ1068" s="382"/>
      <c r="AK1068" s="382"/>
      <c r="AL1068" s="382"/>
      <c r="AM1068" s="271"/>
    </row>
    <row r="1069" spans="1:39" ht="32.85" hidden="1" customHeight="1" outlineLevel="1">
      <c r="A1069" s="469">
        <v>45</v>
      </c>
      <c r="B1069" s="385" t="s">
        <v>137</v>
      </c>
      <c r="C1069" s="256" t="s">
        <v>25</v>
      </c>
      <c r="D1069" s="260"/>
      <c r="E1069" s="260"/>
      <c r="F1069" s="260"/>
      <c r="G1069" s="260"/>
      <c r="H1069" s="260"/>
      <c r="I1069" s="260"/>
      <c r="J1069" s="260"/>
      <c r="K1069" s="260"/>
      <c r="L1069" s="260"/>
      <c r="M1069" s="260"/>
      <c r="N1069" s="260">
        <v>12</v>
      </c>
      <c r="O1069" s="260"/>
      <c r="P1069" s="260"/>
      <c r="Q1069" s="260"/>
      <c r="R1069" s="260"/>
      <c r="S1069" s="260"/>
      <c r="T1069" s="260"/>
      <c r="U1069" s="260"/>
      <c r="V1069" s="260"/>
      <c r="W1069" s="260"/>
      <c r="X1069" s="260"/>
      <c r="Y1069" s="383"/>
      <c r="Z1069" s="372"/>
      <c r="AA1069" s="372"/>
      <c r="AB1069" s="372"/>
      <c r="AC1069" s="372"/>
      <c r="AD1069" s="372"/>
      <c r="AE1069" s="372"/>
      <c r="AF1069" s="372"/>
      <c r="AG1069" s="372"/>
      <c r="AH1069" s="372"/>
      <c r="AI1069" s="372"/>
      <c r="AJ1069" s="372"/>
      <c r="AK1069" s="372"/>
      <c r="AL1069" s="372"/>
      <c r="AM1069" s="261">
        <f>SUM(Y1069:AL1069)</f>
        <v>0</v>
      </c>
    </row>
    <row r="1070" spans="1:39" ht="15" hidden="1" customHeight="1" outlineLevel="1">
      <c r="A1070" s="469"/>
      <c r="B1070" s="259" t="s">
        <v>345</v>
      </c>
      <c r="C1070" s="256" t="s">
        <v>163</v>
      </c>
      <c r="D1070" s="260"/>
      <c r="E1070" s="260"/>
      <c r="F1070" s="260"/>
      <c r="G1070" s="260"/>
      <c r="H1070" s="260"/>
      <c r="I1070" s="260"/>
      <c r="J1070" s="260"/>
      <c r="K1070" s="260"/>
      <c r="L1070" s="260"/>
      <c r="M1070" s="260"/>
      <c r="N1070" s="260">
        <f>N1069</f>
        <v>12</v>
      </c>
      <c r="O1070" s="260"/>
      <c r="P1070" s="260"/>
      <c r="Q1070" s="260"/>
      <c r="R1070" s="260"/>
      <c r="S1070" s="260"/>
      <c r="T1070" s="260"/>
      <c r="U1070" s="260"/>
      <c r="V1070" s="260"/>
      <c r="W1070" s="260"/>
      <c r="X1070" s="260"/>
      <c r="Y1070" s="368">
        <f>Y1069</f>
        <v>0</v>
      </c>
      <c r="Z1070" s="368">
        <f t="shared" ref="Z1070" si="3358">Z1069</f>
        <v>0</v>
      </c>
      <c r="AA1070" s="368">
        <f t="shared" ref="AA1070" si="3359">AA1069</f>
        <v>0</v>
      </c>
      <c r="AB1070" s="368">
        <f t="shared" ref="AB1070" si="3360">AB1069</f>
        <v>0</v>
      </c>
      <c r="AC1070" s="368">
        <f t="shared" ref="AC1070" si="3361">AC1069</f>
        <v>0</v>
      </c>
      <c r="AD1070" s="368">
        <f t="shared" ref="AD1070" si="3362">AD1069</f>
        <v>0</v>
      </c>
      <c r="AE1070" s="368">
        <f t="shared" ref="AE1070" si="3363">AE1069</f>
        <v>0</v>
      </c>
      <c r="AF1070" s="368">
        <f t="shared" ref="AF1070" si="3364">AF1069</f>
        <v>0</v>
      </c>
      <c r="AG1070" s="368">
        <f t="shared" ref="AG1070" si="3365">AG1069</f>
        <v>0</v>
      </c>
      <c r="AH1070" s="368">
        <f t="shared" ref="AH1070" si="3366">AH1069</f>
        <v>0</v>
      </c>
      <c r="AI1070" s="368">
        <f t="shared" ref="AI1070" si="3367">AI1069</f>
        <v>0</v>
      </c>
      <c r="AJ1070" s="368">
        <f t="shared" ref="AJ1070" si="3368">AJ1069</f>
        <v>0</v>
      </c>
      <c r="AK1070" s="368">
        <f t="shared" ref="AK1070" si="3369">AK1069</f>
        <v>0</v>
      </c>
      <c r="AL1070" s="368">
        <f t="shared" ref="AL1070" si="3370">AL1069</f>
        <v>0</v>
      </c>
      <c r="AM1070" s="271"/>
    </row>
    <row r="1071" spans="1:39" ht="15" hidden="1" customHeight="1" outlineLevel="1">
      <c r="A1071" s="469"/>
      <c r="B1071" s="385"/>
      <c r="C1071" s="256"/>
      <c r="D1071" s="256"/>
      <c r="E1071" s="256"/>
      <c r="F1071" s="256"/>
      <c r="G1071" s="256"/>
      <c r="H1071" s="256"/>
      <c r="I1071" s="256"/>
      <c r="J1071" s="256"/>
      <c r="K1071" s="256"/>
      <c r="L1071" s="256"/>
      <c r="M1071" s="256"/>
      <c r="N1071" s="256"/>
      <c r="O1071" s="256"/>
      <c r="P1071" s="256"/>
      <c r="Q1071" s="256"/>
      <c r="R1071" s="256"/>
      <c r="S1071" s="256"/>
      <c r="T1071" s="256"/>
      <c r="U1071" s="256"/>
      <c r="V1071" s="256"/>
      <c r="W1071" s="256"/>
      <c r="X1071" s="256"/>
      <c r="Y1071" s="369"/>
      <c r="Z1071" s="382"/>
      <c r="AA1071" s="382"/>
      <c r="AB1071" s="382"/>
      <c r="AC1071" s="382"/>
      <c r="AD1071" s="382"/>
      <c r="AE1071" s="382"/>
      <c r="AF1071" s="382"/>
      <c r="AG1071" s="382"/>
      <c r="AH1071" s="382"/>
      <c r="AI1071" s="382"/>
      <c r="AJ1071" s="382"/>
      <c r="AK1071" s="382"/>
      <c r="AL1071" s="382"/>
      <c r="AM1071" s="271"/>
    </row>
    <row r="1072" spans="1:39" ht="32.1" hidden="1" customHeight="1" outlineLevel="1">
      <c r="A1072" s="469">
        <v>46</v>
      </c>
      <c r="B1072" s="385" t="s">
        <v>138</v>
      </c>
      <c r="C1072" s="256" t="s">
        <v>25</v>
      </c>
      <c r="D1072" s="260"/>
      <c r="E1072" s="260"/>
      <c r="F1072" s="260"/>
      <c r="G1072" s="260"/>
      <c r="H1072" s="260"/>
      <c r="I1072" s="260"/>
      <c r="J1072" s="260"/>
      <c r="K1072" s="260"/>
      <c r="L1072" s="260"/>
      <c r="M1072" s="260"/>
      <c r="N1072" s="260">
        <v>12</v>
      </c>
      <c r="O1072" s="260"/>
      <c r="P1072" s="260"/>
      <c r="Q1072" s="260"/>
      <c r="R1072" s="260"/>
      <c r="S1072" s="260"/>
      <c r="T1072" s="260"/>
      <c r="U1072" s="260"/>
      <c r="V1072" s="260"/>
      <c r="W1072" s="260"/>
      <c r="X1072" s="260"/>
      <c r="Y1072" s="383"/>
      <c r="Z1072" s="372"/>
      <c r="AA1072" s="372"/>
      <c r="AB1072" s="372"/>
      <c r="AC1072" s="372"/>
      <c r="AD1072" s="372"/>
      <c r="AE1072" s="372"/>
      <c r="AF1072" s="372"/>
      <c r="AG1072" s="372"/>
      <c r="AH1072" s="372"/>
      <c r="AI1072" s="372"/>
      <c r="AJ1072" s="372"/>
      <c r="AK1072" s="372"/>
      <c r="AL1072" s="372"/>
      <c r="AM1072" s="261">
        <f>SUM(Y1072:AL1072)</f>
        <v>0</v>
      </c>
    </row>
    <row r="1073" spans="1:39" ht="15" hidden="1" customHeight="1" outlineLevel="1">
      <c r="A1073" s="469"/>
      <c r="B1073" s="259" t="s">
        <v>345</v>
      </c>
      <c r="C1073" s="256" t="s">
        <v>163</v>
      </c>
      <c r="D1073" s="260"/>
      <c r="E1073" s="260"/>
      <c r="F1073" s="260"/>
      <c r="G1073" s="260"/>
      <c r="H1073" s="260"/>
      <c r="I1073" s="260"/>
      <c r="J1073" s="260"/>
      <c r="K1073" s="260"/>
      <c r="L1073" s="260"/>
      <c r="M1073" s="260"/>
      <c r="N1073" s="260">
        <f>N1072</f>
        <v>12</v>
      </c>
      <c r="O1073" s="260"/>
      <c r="P1073" s="260"/>
      <c r="Q1073" s="260"/>
      <c r="R1073" s="260"/>
      <c r="S1073" s="260"/>
      <c r="T1073" s="260"/>
      <c r="U1073" s="260"/>
      <c r="V1073" s="260"/>
      <c r="W1073" s="260"/>
      <c r="X1073" s="260"/>
      <c r="Y1073" s="368">
        <f>Y1072</f>
        <v>0</v>
      </c>
      <c r="Z1073" s="368">
        <f t="shared" ref="Z1073" si="3371">Z1072</f>
        <v>0</v>
      </c>
      <c r="AA1073" s="368">
        <f t="shared" ref="AA1073" si="3372">AA1072</f>
        <v>0</v>
      </c>
      <c r="AB1073" s="368">
        <f t="shared" ref="AB1073" si="3373">AB1072</f>
        <v>0</v>
      </c>
      <c r="AC1073" s="368">
        <f t="shared" ref="AC1073" si="3374">AC1072</f>
        <v>0</v>
      </c>
      <c r="AD1073" s="368">
        <f t="shared" ref="AD1073" si="3375">AD1072</f>
        <v>0</v>
      </c>
      <c r="AE1073" s="368">
        <f t="shared" ref="AE1073" si="3376">AE1072</f>
        <v>0</v>
      </c>
      <c r="AF1073" s="368">
        <f t="shared" ref="AF1073" si="3377">AF1072</f>
        <v>0</v>
      </c>
      <c r="AG1073" s="368">
        <f t="shared" ref="AG1073" si="3378">AG1072</f>
        <v>0</v>
      </c>
      <c r="AH1073" s="368">
        <f t="shared" ref="AH1073" si="3379">AH1072</f>
        <v>0</v>
      </c>
      <c r="AI1073" s="368">
        <f t="shared" ref="AI1073" si="3380">AI1072</f>
        <v>0</v>
      </c>
      <c r="AJ1073" s="368">
        <f t="shared" ref="AJ1073" si="3381">AJ1072</f>
        <v>0</v>
      </c>
      <c r="AK1073" s="368">
        <f t="shared" ref="AK1073" si="3382">AK1072</f>
        <v>0</v>
      </c>
      <c r="AL1073" s="368">
        <f t="shared" ref="AL1073" si="3383">AL1072</f>
        <v>0</v>
      </c>
      <c r="AM1073" s="271"/>
    </row>
    <row r="1074" spans="1:39" ht="15" hidden="1" customHeight="1" outlineLevel="1">
      <c r="A1074" s="469"/>
      <c r="B1074" s="385"/>
      <c r="C1074" s="256"/>
      <c r="D1074" s="256"/>
      <c r="E1074" s="256"/>
      <c r="F1074" s="256"/>
      <c r="G1074" s="256"/>
      <c r="H1074" s="256"/>
      <c r="I1074" s="256"/>
      <c r="J1074" s="256"/>
      <c r="K1074" s="256"/>
      <c r="L1074" s="256"/>
      <c r="M1074" s="256"/>
      <c r="N1074" s="256"/>
      <c r="O1074" s="256"/>
      <c r="P1074" s="256"/>
      <c r="Q1074" s="256"/>
      <c r="R1074" s="256"/>
      <c r="S1074" s="256"/>
      <c r="T1074" s="256"/>
      <c r="U1074" s="256"/>
      <c r="V1074" s="256"/>
      <c r="W1074" s="256"/>
      <c r="X1074" s="256"/>
      <c r="Y1074" s="369"/>
      <c r="Z1074" s="382"/>
      <c r="AA1074" s="382"/>
      <c r="AB1074" s="382"/>
      <c r="AC1074" s="382"/>
      <c r="AD1074" s="382"/>
      <c r="AE1074" s="382"/>
      <c r="AF1074" s="382"/>
      <c r="AG1074" s="382"/>
      <c r="AH1074" s="382"/>
      <c r="AI1074" s="382"/>
      <c r="AJ1074" s="382"/>
      <c r="AK1074" s="382"/>
      <c r="AL1074" s="382"/>
      <c r="AM1074" s="271"/>
    </row>
    <row r="1075" spans="1:39" ht="35.85" hidden="1" customHeight="1" outlineLevel="1">
      <c r="A1075" s="469">
        <v>47</v>
      </c>
      <c r="B1075" s="385" t="s">
        <v>139</v>
      </c>
      <c r="C1075" s="256" t="s">
        <v>25</v>
      </c>
      <c r="D1075" s="260"/>
      <c r="E1075" s="260"/>
      <c r="F1075" s="260"/>
      <c r="G1075" s="260"/>
      <c r="H1075" s="260"/>
      <c r="I1075" s="260"/>
      <c r="J1075" s="260"/>
      <c r="K1075" s="260"/>
      <c r="L1075" s="260"/>
      <c r="M1075" s="260"/>
      <c r="N1075" s="260">
        <v>12</v>
      </c>
      <c r="O1075" s="260"/>
      <c r="P1075" s="260"/>
      <c r="Q1075" s="260"/>
      <c r="R1075" s="260"/>
      <c r="S1075" s="260"/>
      <c r="T1075" s="260"/>
      <c r="U1075" s="260"/>
      <c r="V1075" s="260"/>
      <c r="W1075" s="260"/>
      <c r="X1075" s="260"/>
      <c r="Y1075" s="383"/>
      <c r="Z1075" s="372"/>
      <c r="AA1075" s="372"/>
      <c r="AB1075" s="372"/>
      <c r="AC1075" s="372"/>
      <c r="AD1075" s="372"/>
      <c r="AE1075" s="372"/>
      <c r="AF1075" s="372"/>
      <c r="AG1075" s="372"/>
      <c r="AH1075" s="372"/>
      <c r="AI1075" s="372"/>
      <c r="AJ1075" s="372"/>
      <c r="AK1075" s="372"/>
      <c r="AL1075" s="372"/>
      <c r="AM1075" s="261">
        <f>SUM(Y1075:AL1075)</f>
        <v>0</v>
      </c>
    </row>
    <row r="1076" spans="1:39" ht="15" hidden="1" customHeight="1" outlineLevel="1">
      <c r="A1076" s="469"/>
      <c r="B1076" s="259" t="s">
        <v>345</v>
      </c>
      <c r="C1076" s="256" t="s">
        <v>163</v>
      </c>
      <c r="D1076" s="260"/>
      <c r="E1076" s="260"/>
      <c r="F1076" s="260"/>
      <c r="G1076" s="260"/>
      <c r="H1076" s="260"/>
      <c r="I1076" s="260"/>
      <c r="J1076" s="260"/>
      <c r="K1076" s="260"/>
      <c r="L1076" s="260"/>
      <c r="M1076" s="260"/>
      <c r="N1076" s="260">
        <f>N1075</f>
        <v>12</v>
      </c>
      <c r="O1076" s="260"/>
      <c r="P1076" s="260"/>
      <c r="Q1076" s="260"/>
      <c r="R1076" s="260"/>
      <c r="S1076" s="260"/>
      <c r="T1076" s="260"/>
      <c r="U1076" s="260"/>
      <c r="V1076" s="260"/>
      <c r="W1076" s="260"/>
      <c r="X1076" s="260"/>
      <c r="Y1076" s="368">
        <f>Y1075</f>
        <v>0</v>
      </c>
      <c r="Z1076" s="368">
        <f t="shared" ref="Z1076" si="3384">Z1075</f>
        <v>0</v>
      </c>
      <c r="AA1076" s="368">
        <f t="shared" ref="AA1076" si="3385">AA1075</f>
        <v>0</v>
      </c>
      <c r="AB1076" s="368">
        <f t="shared" ref="AB1076" si="3386">AB1075</f>
        <v>0</v>
      </c>
      <c r="AC1076" s="368">
        <f t="shared" ref="AC1076" si="3387">AC1075</f>
        <v>0</v>
      </c>
      <c r="AD1076" s="368">
        <f t="shared" ref="AD1076" si="3388">AD1075</f>
        <v>0</v>
      </c>
      <c r="AE1076" s="368">
        <f t="shared" ref="AE1076" si="3389">AE1075</f>
        <v>0</v>
      </c>
      <c r="AF1076" s="368">
        <f t="shared" ref="AF1076" si="3390">AF1075</f>
        <v>0</v>
      </c>
      <c r="AG1076" s="368">
        <f t="shared" ref="AG1076" si="3391">AG1075</f>
        <v>0</v>
      </c>
      <c r="AH1076" s="368">
        <f t="shared" ref="AH1076" si="3392">AH1075</f>
        <v>0</v>
      </c>
      <c r="AI1076" s="368">
        <f t="shared" ref="AI1076" si="3393">AI1075</f>
        <v>0</v>
      </c>
      <c r="AJ1076" s="368">
        <f t="shared" ref="AJ1076" si="3394">AJ1075</f>
        <v>0</v>
      </c>
      <c r="AK1076" s="368">
        <f t="shared" ref="AK1076" si="3395">AK1075</f>
        <v>0</v>
      </c>
      <c r="AL1076" s="368">
        <f t="shared" ref="AL1076" si="3396">AL1075</f>
        <v>0</v>
      </c>
      <c r="AM1076" s="271"/>
    </row>
    <row r="1077" spans="1:39" ht="15" hidden="1" customHeight="1" outlineLevel="1">
      <c r="A1077" s="469"/>
      <c r="B1077" s="385"/>
      <c r="C1077" s="256"/>
      <c r="D1077" s="256"/>
      <c r="E1077" s="256"/>
      <c r="F1077" s="256"/>
      <c r="G1077" s="256"/>
      <c r="H1077" s="256"/>
      <c r="I1077" s="256"/>
      <c r="J1077" s="256"/>
      <c r="K1077" s="256"/>
      <c r="L1077" s="256"/>
      <c r="M1077" s="256"/>
      <c r="N1077" s="256"/>
      <c r="O1077" s="256"/>
      <c r="P1077" s="256"/>
      <c r="Q1077" s="256"/>
      <c r="R1077" s="256"/>
      <c r="S1077" s="256"/>
      <c r="T1077" s="256"/>
      <c r="U1077" s="256"/>
      <c r="V1077" s="256"/>
      <c r="W1077" s="256"/>
      <c r="X1077" s="256"/>
      <c r="Y1077" s="369"/>
      <c r="Z1077" s="382"/>
      <c r="AA1077" s="382"/>
      <c r="AB1077" s="382"/>
      <c r="AC1077" s="382"/>
      <c r="AD1077" s="382"/>
      <c r="AE1077" s="382"/>
      <c r="AF1077" s="382"/>
      <c r="AG1077" s="382"/>
      <c r="AH1077" s="382"/>
      <c r="AI1077" s="382"/>
      <c r="AJ1077" s="382"/>
      <c r="AK1077" s="382"/>
      <c r="AL1077" s="382"/>
      <c r="AM1077" s="271"/>
    </row>
    <row r="1078" spans="1:39" ht="39.6" hidden="1" customHeight="1" outlineLevel="1">
      <c r="A1078" s="469">
        <v>48</v>
      </c>
      <c r="B1078" s="385" t="s">
        <v>140</v>
      </c>
      <c r="C1078" s="256" t="s">
        <v>25</v>
      </c>
      <c r="D1078" s="260"/>
      <c r="E1078" s="260"/>
      <c r="F1078" s="260"/>
      <c r="G1078" s="260"/>
      <c r="H1078" s="260"/>
      <c r="I1078" s="260"/>
      <c r="J1078" s="260"/>
      <c r="K1078" s="260"/>
      <c r="L1078" s="260"/>
      <c r="M1078" s="260"/>
      <c r="N1078" s="260">
        <v>12</v>
      </c>
      <c r="O1078" s="260"/>
      <c r="P1078" s="260"/>
      <c r="Q1078" s="260"/>
      <c r="R1078" s="260"/>
      <c r="S1078" s="260"/>
      <c r="T1078" s="260"/>
      <c r="U1078" s="260"/>
      <c r="V1078" s="260"/>
      <c r="W1078" s="260"/>
      <c r="X1078" s="260"/>
      <c r="Y1078" s="383"/>
      <c r="Z1078" s="372"/>
      <c r="AA1078" s="372"/>
      <c r="AB1078" s="372"/>
      <c r="AC1078" s="372"/>
      <c r="AD1078" s="372"/>
      <c r="AE1078" s="372"/>
      <c r="AF1078" s="372"/>
      <c r="AG1078" s="372"/>
      <c r="AH1078" s="372"/>
      <c r="AI1078" s="372"/>
      <c r="AJ1078" s="372"/>
      <c r="AK1078" s="372"/>
      <c r="AL1078" s="372"/>
      <c r="AM1078" s="261">
        <f>SUM(Y1078:AL1078)</f>
        <v>0</v>
      </c>
    </row>
    <row r="1079" spans="1:39" ht="15" hidden="1" customHeight="1" outlineLevel="1">
      <c r="A1079" s="469"/>
      <c r="B1079" s="259" t="s">
        <v>345</v>
      </c>
      <c r="C1079" s="256" t="s">
        <v>163</v>
      </c>
      <c r="D1079" s="260"/>
      <c r="E1079" s="260"/>
      <c r="F1079" s="260"/>
      <c r="G1079" s="260"/>
      <c r="H1079" s="260"/>
      <c r="I1079" s="260"/>
      <c r="J1079" s="260"/>
      <c r="K1079" s="260"/>
      <c r="L1079" s="260"/>
      <c r="M1079" s="260"/>
      <c r="N1079" s="260">
        <f>N1078</f>
        <v>12</v>
      </c>
      <c r="O1079" s="260"/>
      <c r="P1079" s="260"/>
      <c r="Q1079" s="260"/>
      <c r="R1079" s="260"/>
      <c r="S1079" s="260"/>
      <c r="T1079" s="260"/>
      <c r="U1079" s="260"/>
      <c r="V1079" s="260"/>
      <c r="W1079" s="260"/>
      <c r="X1079" s="260"/>
      <c r="Y1079" s="368">
        <f>Y1078</f>
        <v>0</v>
      </c>
      <c r="Z1079" s="368">
        <f t="shared" ref="Z1079" si="3397">Z1078</f>
        <v>0</v>
      </c>
      <c r="AA1079" s="368">
        <f t="shared" ref="AA1079" si="3398">AA1078</f>
        <v>0</v>
      </c>
      <c r="AB1079" s="368">
        <f t="shared" ref="AB1079" si="3399">AB1078</f>
        <v>0</v>
      </c>
      <c r="AC1079" s="368">
        <f t="shared" ref="AC1079" si="3400">AC1078</f>
        <v>0</v>
      </c>
      <c r="AD1079" s="368">
        <f t="shared" ref="AD1079" si="3401">AD1078</f>
        <v>0</v>
      </c>
      <c r="AE1079" s="368">
        <f t="shared" ref="AE1079" si="3402">AE1078</f>
        <v>0</v>
      </c>
      <c r="AF1079" s="368">
        <f t="shared" ref="AF1079" si="3403">AF1078</f>
        <v>0</v>
      </c>
      <c r="AG1079" s="368">
        <f t="shared" ref="AG1079" si="3404">AG1078</f>
        <v>0</v>
      </c>
      <c r="AH1079" s="368">
        <f t="shared" ref="AH1079" si="3405">AH1078</f>
        <v>0</v>
      </c>
      <c r="AI1079" s="368">
        <f t="shared" ref="AI1079" si="3406">AI1078</f>
        <v>0</v>
      </c>
      <c r="AJ1079" s="368">
        <f t="shared" ref="AJ1079" si="3407">AJ1078</f>
        <v>0</v>
      </c>
      <c r="AK1079" s="368">
        <f t="shared" ref="AK1079" si="3408">AK1078</f>
        <v>0</v>
      </c>
      <c r="AL1079" s="368">
        <f t="shared" ref="AL1079" si="3409">AL1078</f>
        <v>0</v>
      </c>
      <c r="AM1079" s="271"/>
    </row>
    <row r="1080" spans="1:39" ht="15" hidden="1" customHeight="1" outlineLevel="1">
      <c r="A1080" s="469"/>
      <c r="B1080" s="385"/>
      <c r="C1080" s="256"/>
      <c r="D1080" s="256"/>
      <c r="E1080" s="256"/>
      <c r="F1080" s="256"/>
      <c r="G1080" s="256"/>
      <c r="H1080" s="256"/>
      <c r="I1080" s="256"/>
      <c r="J1080" s="256"/>
      <c r="K1080" s="256"/>
      <c r="L1080" s="256"/>
      <c r="M1080" s="256"/>
      <c r="N1080" s="256"/>
      <c r="O1080" s="256"/>
      <c r="P1080" s="256"/>
      <c r="Q1080" s="256"/>
      <c r="R1080" s="256"/>
      <c r="S1080" s="256"/>
      <c r="T1080" s="256"/>
      <c r="U1080" s="256"/>
      <c r="V1080" s="256"/>
      <c r="W1080" s="256"/>
      <c r="X1080" s="256"/>
      <c r="Y1080" s="369"/>
      <c r="Z1080" s="382"/>
      <c r="AA1080" s="382"/>
      <c r="AB1080" s="382"/>
      <c r="AC1080" s="382"/>
      <c r="AD1080" s="382"/>
      <c r="AE1080" s="382"/>
      <c r="AF1080" s="382"/>
      <c r="AG1080" s="382"/>
      <c r="AH1080" s="382"/>
      <c r="AI1080" s="382"/>
      <c r="AJ1080" s="382"/>
      <c r="AK1080" s="382"/>
      <c r="AL1080" s="382"/>
      <c r="AM1080" s="271"/>
    </row>
    <row r="1081" spans="1:39" ht="33" hidden="1" customHeight="1" outlineLevel="1">
      <c r="A1081" s="469">
        <v>49</v>
      </c>
      <c r="B1081" s="385" t="s">
        <v>141</v>
      </c>
      <c r="C1081" s="256" t="s">
        <v>25</v>
      </c>
      <c r="D1081" s="260"/>
      <c r="E1081" s="260"/>
      <c r="F1081" s="260"/>
      <c r="G1081" s="260"/>
      <c r="H1081" s="260"/>
      <c r="I1081" s="260"/>
      <c r="J1081" s="260"/>
      <c r="K1081" s="260"/>
      <c r="L1081" s="260"/>
      <c r="M1081" s="260"/>
      <c r="N1081" s="260">
        <v>12</v>
      </c>
      <c r="O1081" s="260"/>
      <c r="P1081" s="260"/>
      <c r="Q1081" s="260"/>
      <c r="R1081" s="260"/>
      <c r="S1081" s="260"/>
      <c r="T1081" s="260"/>
      <c r="U1081" s="260"/>
      <c r="V1081" s="260"/>
      <c r="W1081" s="260"/>
      <c r="X1081" s="260"/>
      <c r="Y1081" s="383"/>
      <c r="Z1081" s="372"/>
      <c r="AA1081" s="372"/>
      <c r="AB1081" s="372"/>
      <c r="AC1081" s="372"/>
      <c r="AD1081" s="372"/>
      <c r="AE1081" s="372"/>
      <c r="AF1081" s="372"/>
      <c r="AG1081" s="372"/>
      <c r="AH1081" s="372"/>
      <c r="AI1081" s="372"/>
      <c r="AJ1081" s="372"/>
      <c r="AK1081" s="372"/>
      <c r="AL1081" s="372"/>
      <c r="AM1081" s="261">
        <f>SUM(Y1081:AL1081)</f>
        <v>0</v>
      </c>
    </row>
    <row r="1082" spans="1:39" ht="15" hidden="1" customHeight="1" outlineLevel="1">
      <c r="A1082" s="469"/>
      <c r="B1082" s="259" t="s">
        <v>345</v>
      </c>
      <c r="C1082" s="256" t="s">
        <v>163</v>
      </c>
      <c r="D1082" s="260"/>
      <c r="E1082" s="260"/>
      <c r="F1082" s="260"/>
      <c r="G1082" s="260"/>
      <c r="H1082" s="260"/>
      <c r="I1082" s="260"/>
      <c r="J1082" s="260"/>
      <c r="K1082" s="260"/>
      <c r="L1082" s="260"/>
      <c r="M1082" s="260"/>
      <c r="N1082" s="260">
        <f>N1081</f>
        <v>12</v>
      </c>
      <c r="O1082" s="260"/>
      <c r="P1082" s="260"/>
      <c r="Q1082" s="260"/>
      <c r="R1082" s="260"/>
      <c r="S1082" s="260"/>
      <c r="T1082" s="260"/>
      <c r="U1082" s="260"/>
      <c r="V1082" s="260"/>
      <c r="W1082" s="260"/>
      <c r="X1082" s="260"/>
      <c r="Y1082" s="368">
        <f>Y1081</f>
        <v>0</v>
      </c>
      <c r="Z1082" s="368">
        <f t="shared" ref="Z1082" si="3410">Z1081</f>
        <v>0</v>
      </c>
      <c r="AA1082" s="368">
        <f t="shared" ref="AA1082" si="3411">AA1081</f>
        <v>0</v>
      </c>
      <c r="AB1082" s="368">
        <f t="shared" ref="AB1082" si="3412">AB1081</f>
        <v>0</v>
      </c>
      <c r="AC1082" s="368">
        <f t="shared" ref="AC1082" si="3413">AC1081</f>
        <v>0</v>
      </c>
      <c r="AD1082" s="368">
        <f t="shared" ref="AD1082" si="3414">AD1081</f>
        <v>0</v>
      </c>
      <c r="AE1082" s="368">
        <f t="shared" ref="AE1082" si="3415">AE1081</f>
        <v>0</v>
      </c>
      <c r="AF1082" s="368">
        <f t="shared" ref="AF1082" si="3416">AF1081</f>
        <v>0</v>
      </c>
      <c r="AG1082" s="368">
        <f t="shared" ref="AG1082" si="3417">AG1081</f>
        <v>0</v>
      </c>
      <c r="AH1082" s="368">
        <f t="shared" ref="AH1082" si="3418">AH1081</f>
        <v>0</v>
      </c>
      <c r="AI1082" s="368">
        <f t="shared" ref="AI1082" si="3419">AI1081</f>
        <v>0</v>
      </c>
      <c r="AJ1082" s="368">
        <f t="shared" ref="AJ1082" si="3420">AJ1081</f>
        <v>0</v>
      </c>
      <c r="AK1082" s="368">
        <f t="shared" ref="AK1082" si="3421">AK1081</f>
        <v>0</v>
      </c>
      <c r="AL1082" s="368">
        <f t="shared" ref="AL1082" si="3422">AL1081</f>
        <v>0</v>
      </c>
      <c r="AM1082" s="271"/>
    </row>
    <row r="1083" spans="1:39" ht="15" hidden="1" customHeight="1" outlineLevel="1">
      <c r="A1083" s="469"/>
      <c r="B1083" s="259"/>
      <c r="C1083" s="270"/>
      <c r="D1083" s="256"/>
      <c r="E1083" s="256"/>
      <c r="F1083" s="256"/>
      <c r="G1083" s="256"/>
      <c r="H1083" s="256"/>
      <c r="I1083" s="256"/>
      <c r="J1083" s="256"/>
      <c r="K1083" s="256"/>
      <c r="L1083" s="256"/>
      <c r="M1083" s="256"/>
      <c r="N1083" s="256"/>
      <c r="O1083" s="256"/>
      <c r="P1083" s="256"/>
      <c r="Q1083" s="256"/>
      <c r="R1083" s="256"/>
      <c r="S1083" s="256"/>
      <c r="T1083" s="256"/>
      <c r="U1083" s="256"/>
      <c r="V1083" s="256"/>
      <c r="W1083" s="256"/>
      <c r="X1083" s="256"/>
      <c r="Y1083" s="266"/>
      <c r="Z1083" s="266"/>
      <c r="AA1083" s="266"/>
      <c r="AB1083" s="266"/>
      <c r="AC1083" s="266"/>
      <c r="AD1083" s="266"/>
      <c r="AE1083" s="266"/>
      <c r="AF1083" s="266"/>
      <c r="AG1083" s="266"/>
      <c r="AH1083" s="266"/>
      <c r="AI1083" s="266"/>
      <c r="AJ1083" s="266"/>
      <c r="AK1083" s="266"/>
      <c r="AL1083" s="266"/>
      <c r="AM1083" s="271"/>
    </row>
    <row r="1084" spans="1:39" ht="15.75" collapsed="1">
      <c r="B1084" s="291" t="s">
        <v>346</v>
      </c>
      <c r="C1084" s="293"/>
      <c r="D1084" s="293">
        <f>SUM(D927:D1082)</f>
        <v>0</v>
      </c>
      <c r="E1084" s="293"/>
      <c r="F1084" s="293"/>
      <c r="G1084" s="293"/>
      <c r="H1084" s="293"/>
      <c r="I1084" s="293"/>
      <c r="J1084" s="293"/>
      <c r="K1084" s="293"/>
      <c r="L1084" s="293"/>
      <c r="M1084" s="293"/>
      <c r="N1084" s="293"/>
      <c r="O1084" s="293">
        <f>SUM(O927:O1082)</f>
        <v>0</v>
      </c>
      <c r="P1084" s="293"/>
      <c r="Q1084" s="293"/>
      <c r="R1084" s="293"/>
      <c r="S1084" s="293"/>
      <c r="T1084" s="293"/>
      <c r="U1084" s="293"/>
      <c r="V1084" s="293"/>
      <c r="W1084" s="293"/>
      <c r="X1084" s="293"/>
      <c r="Y1084" s="293">
        <f>IF(Y925="kWh",SUMPRODUCT(D927:D1082,Y927:Y1082))</f>
        <v>0</v>
      </c>
      <c r="Z1084" s="293">
        <f>IF(Z925="kWh",SUMPRODUCT(D927:D1082,Z927:Z1082))</f>
        <v>0</v>
      </c>
      <c r="AA1084" s="293">
        <f>IF(AA925="kw",SUMPRODUCT(N927:N1082,O927:O1082,AA927:AA1082),SUMPRODUCT(D927:D1082,AA927:AA1082))</f>
        <v>0</v>
      </c>
      <c r="AB1084" s="293">
        <f>IF(AB925="kw",SUMPRODUCT(N927:N1082,O927:O1082,AB927:AB1082),SUMPRODUCT(D927:D1082,AB927:AB1082))</f>
        <v>0</v>
      </c>
      <c r="AC1084" s="293">
        <f>IF(AC925="kw",SUMPRODUCT(N927:N1082,O927:O1082,AC927:AC1082),SUMPRODUCT(D927:D1082,AC927:AC1082))</f>
        <v>0</v>
      </c>
      <c r="AD1084" s="293">
        <f>IF(AD925="kw",SUMPRODUCT(N927:N1082,O927:O1082,AD927:AD1082),SUMPRODUCT(D927:D1082,AD927:AD1082))</f>
        <v>0</v>
      </c>
      <c r="AE1084" s="293">
        <f>IF(AE925="kw",SUMPRODUCT(N927:N1082,O927:O1082,AE927:AE1082),SUMPRODUCT(D927:D1082,AE927:AE1082))</f>
        <v>0</v>
      </c>
      <c r="AF1084" s="293">
        <f>IF(AF925="kw",SUMPRODUCT(N927:N1082,O927:O1082,AF927:AF1082),SUMPRODUCT(D927:D1082,AF927:AF1082))</f>
        <v>0</v>
      </c>
      <c r="AG1084" s="293">
        <f>IF(AG925="kw",SUMPRODUCT(N927:N1082,O927:O1082,AG927:AG1082),SUMPRODUCT(D927:D1082,AG927:AG1082))</f>
        <v>0</v>
      </c>
      <c r="AH1084" s="293">
        <f>IF(AH925="kw",SUMPRODUCT(N927:N1082,O927:O1082,AH927:AH1082),SUMPRODUCT(D927:D1082,AH927:AH1082))</f>
        <v>0</v>
      </c>
      <c r="AI1084" s="293">
        <f>IF(AI925="kw",SUMPRODUCT(N927:N1082,O927:O1082,AI927:AI1082),SUMPRODUCT(D927:D1082,AI927:AI1082))</f>
        <v>0</v>
      </c>
      <c r="AJ1084" s="293">
        <f>IF(AJ925="kw",SUMPRODUCT(N927:N1082,O927:O1082,AJ927:AJ1082),SUMPRODUCT(D927:D1082,AJ927:AJ1082))</f>
        <v>0</v>
      </c>
      <c r="AK1084" s="293">
        <f>IF(AK925="kw",SUMPRODUCT(N927:N1082,O927:O1082,AK927:AK1082),SUMPRODUCT(D927:D1082,AK927:AK1082))</f>
        <v>0</v>
      </c>
      <c r="AL1084" s="293">
        <f>IF(AL925="kw",SUMPRODUCT(N927:N1082,O927:O1082,AL927:AL1082),SUMPRODUCT(D927:D1082,AL927:AL1082))</f>
        <v>0</v>
      </c>
      <c r="AM1084" s="294"/>
    </row>
    <row r="1085" spans="1:39" ht="15.75">
      <c r="B1085" s="349" t="s">
        <v>347</v>
      </c>
      <c r="C1085" s="350"/>
      <c r="D1085" s="350"/>
      <c r="E1085" s="350"/>
      <c r="F1085" s="350"/>
      <c r="G1085" s="350"/>
      <c r="H1085" s="350"/>
      <c r="I1085" s="350"/>
      <c r="J1085" s="350"/>
      <c r="K1085" s="350"/>
      <c r="L1085" s="350"/>
      <c r="M1085" s="350"/>
      <c r="N1085" s="350"/>
      <c r="O1085" s="350"/>
      <c r="P1085" s="350"/>
      <c r="Q1085" s="350"/>
      <c r="R1085" s="350"/>
      <c r="S1085" s="350"/>
      <c r="T1085" s="350"/>
      <c r="U1085" s="350"/>
      <c r="V1085" s="350"/>
      <c r="W1085" s="350"/>
      <c r="X1085" s="350"/>
      <c r="Y1085" s="350">
        <f>HLOOKUP(Y741,'2. LRAMVA Threshold'!$B$42:$Q$53,12,FALSE)</f>
        <v>0</v>
      </c>
      <c r="Z1085" s="350">
        <f>HLOOKUP(Z741,'2. LRAMVA Threshold'!$B$42:$Q$53,12,FALSE)</f>
        <v>0</v>
      </c>
      <c r="AA1085" s="350">
        <f>HLOOKUP(AA741,'2. LRAMVA Threshold'!$B$42:$Q$53,12,FALSE)</f>
        <v>0</v>
      </c>
      <c r="AB1085" s="350">
        <f>HLOOKUP(AB741,'2. LRAMVA Threshold'!$B$42:$Q$53,12,FALSE)</f>
        <v>0</v>
      </c>
      <c r="AC1085" s="350">
        <f>HLOOKUP(AC741,'2. LRAMVA Threshold'!$B$42:$Q$53,12,FALSE)</f>
        <v>0</v>
      </c>
      <c r="AD1085" s="350">
        <f>HLOOKUP(AD741,'2. LRAMVA Threshold'!$B$42:$Q$53,12,FALSE)</f>
        <v>0</v>
      </c>
      <c r="AE1085" s="350">
        <f>HLOOKUP(AE741,'2. LRAMVA Threshold'!$B$42:$Q$53,12,FALSE)</f>
        <v>0</v>
      </c>
      <c r="AF1085" s="350">
        <f>HLOOKUP(AF741,'2. LRAMVA Threshold'!$B$42:$Q$53,12,FALSE)</f>
        <v>0</v>
      </c>
      <c r="AG1085" s="350">
        <f>HLOOKUP(AG741,'2. LRAMVA Threshold'!$B$42:$Q$53,12,FALSE)</f>
        <v>0</v>
      </c>
      <c r="AH1085" s="350">
        <f>HLOOKUP(AH741,'2. LRAMVA Threshold'!$B$42:$Q$53,12,FALSE)</f>
        <v>0</v>
      </c>
      <c r="AI1085" s="350">
        <f>HLOOKUP(AI741,'2. LRAMVA Threshold'!$B$42:$Q$53,12,FALSE)</f>
        <v>0</v>
      </c>
      <c r="AJ1085" s="350">
        <f>HLOOKUP(AJ741,'2. LRAMVA Threshold'!$B$42:$Q$53,12,FALSE)</f>
        <v>0</v>
      </c>
      <c r="AK1085" s="350">
        <f>HLOOKUP(AK741,'2. LRAMVA Threshold'!$B$42:$Q$53,12,FALSE)</f>
        <v>0</v>
      </c>
      <c r="AL1085" s="350">
        <f>HLOOKUP(AL741,'2. LRAMVA Threshold'!$B$42:$Q$53,12,FALSE)</f>
        <v>0</v>
      </c>
      <c r="AM1085" s="399"/>
    </row>
    <row r="1086" spans="1:39">
      <c r="B1086" s="352"/>
      <c r="C1086" s="389"/>
      <c r="D1086" s="390"/>
      <c r="E1086" s="390"/>
      <c r="F1086" s="390"/>
      <c r="G1086" s="390"/>
      <c r="H1086" s="390"/>
      <c r="I1086" s="390"/>
      <c r="J1086" s="390"/>
      <c r="K1086" s="390"/>
      <c r="L1086" s="390"/>
      <c r="M1086" s="390"/>
      <c r="N1086" s="390"/>
      <c r="O1086" s="391"/>
      <c r="P1086" s="390"/>
      <c r="Q1086" s="390"/>
      <c r="R1086" s="390"/>
      <c r="S1086" s="392"/>
      <c r="T1086" s="392"/>
      <c r="U1086" s="392"/>
      <c r="V1086" s="392"/>
      <c r="W1086" s="390"/>
      <c r="X1086" s="390"/>
      <c r="Y1086" s="393"/>
      <c r="Z1086" s="393"/>
      <c r="AA1086" s="393"/>
      <c r="AB1086" s="393"/>
      <c r="AC1086" s="393"/>
      <c r="AD1086" s="393"/>
      <c r="AE1086" s="393"/>
      <c r="AF1086" s="357"/>
      <c r="AG1086" s="357"/>
      <c r="AH1086" s="357"/>
      <c r="AI1086" s="357"/>
      <c r="AJ1086" s="357"/>
      <c r="AK1086" s="357"/>
      <c r="AL1086" s="357"/>
      <c r="AM1086" s="358"/>
    </row>
    <row r="1087" spans="1:39">
      <c r="B1087" s="288" t="s">
        <v>348</v>
      </c>
      <c r="C1087" s="301"/>
      <c r="D1087" s="301"/>
      <c r="E1087" s="335"/>
      <c r="F1087" s="335"/>
      <c r="G1087" s="335"/>
      <c r="H1087" s="335"/>
      <c r="I1087" s="335"/>
      <c r="J1087" s="335"/>
      <c r="K1087" s="335"/>
      <c r="L1087" s="335"/>
      <c r="M1087" s="335"/>
      <c r="N1087" s="335"/>
      <c r="O1087" s="256"/>
      <c r="P1087" s="303"/>
      <c r="Q1087" s="303"/>
      <c r="R1087" s="303"/>
      <c r="S1087" s="302"/>
      <c r="T1087" s="302"/>
      <c r="U1087" s="302"/>
      <c r="V1087" s="302"/>
      <c r="W1087" s="303"/>
      <c r="X1087" s="303"/>
      <c r="Y1087" s="304">
        <f>HLOOKUP(Y$35,'3.  Distribution Rates'!$C$122:$P$133,12,FALSE)</f>
        <v>0</v>
      </c>
      <c r="Z1087" s="304">
        <f>HLOOKUP(Z$35,'3.  Distribution Rates'!$C$122:$P$133,12,FALSE)</f>
        <v>0</v>
      </c>
      <c r="AA1087" s="304">
        <f>HLOOKUP(AA$35,'3.  Distribution Rates'!$C$122:$P$133,12,FALSE)</f>
        <v>0</v>
      </c>
      <c r="AB1087" s="304">
        <f>HLOOKUP(AB$35,'3.  Distribution Rates'!$C$122:$P$133,12,FALSE)</f>
        <v>0</v>
      </c>
      <c r="AC1087" s="304">
        <f>HLOOKUP(AC$35,'3.  Distribution Rates'!$C$122:$P$133,12,FALSE)</f>
        <v>0</v>
      </c>
      <c r="AD1087" s="304">
        <f>HLOOKUP(AD$35,'3.  Distribution Rates'!$C$122:$P$133,12,FALSE)</f>
        <v>0</v>
      </c>
      <c r="AE1087" s="304">
        <f>HLOOKUP(AE$35,'3.  Distribution Rates'!$C$122:$P$133,12,FALSE)</f>
        <v>0</v>
      </c>
      <c r="AF1087" s="304">
        <f>HLOOKUP(AF$35,'3.  Distribution Rates'!$C$122:$P$133,12,FALSE)</f>
        <v>0</v>
      </c>
      <c r="AG1087" s="304">
        <f>HLOOKUP(AG$35,'3.  Distribution Rates'!$C$122:$P$133,12,FALSE)</f>
        <v>0</v>
      </c>
      <c r="AH1087" s="304">
        <f>HLOOKUP(AH$35,'3.  Distribution Rates'!$C$122:$P$133,12,FALSE)</f>
        <v>0</v>
      </c>
      <c r="AI1087" s="304">
        <f>HLOOKUP(AI$35,'3.  Distribution Rates'!$C$122:$P$133,12,FALSE)</f>
        <v>0</v>
      </c>
      <c r="AJ1087" s="304">
        <f>HLOOKUP(AJ$35,'3.  Distribution Rates'!$C$122:$P$133,12,FALSE)</f>
        <v>0</v>
      </c>
      <c r="AK1087" s="304">
        <f>HLOOKUP(AK$35,'3.  Distribution Rates'!$C$122:$P$133,12,FALSE)</f>
        <v>0</v>
      </c>
      <c r="AL1087" s="304">
        <f>HLOOKUP(AL$35,'3.  Distribution Rates'!$C$122:$P$133,12,FALSE)</f>
        <v>0</v>
      </c>
      <c r="AM1087" s="401"/>
    </row>
    <row r="1088" spans="1:39">
      <c r="B1088" s="288" t="s">
        <v>352</v>
      </c>
      <c r="C1088" s="306"/>
      <c r="D1088" s="248"/>
      <c r="E1088" s="245"/>
      <c r="F1088" s="245"/>
      <c r="G1088" s="245"/>
      <c r="H1088" s="245"/>
      <c r="I1088" s="245"/>
      <c r="J1088" s="245"/>
      <c r="K1088" s="245"/>
      <c r="L1088" s="245"/>
      <c r="M1088" s="245"/>
      <c r="N1088" s="245"/>
      <c r="O1088" s="256"/>
      <c r="P1088" s="245"/>
      <c r="Q1088" s="245"/>
      <c r="R1088" s="245"/>
      <c r="S1088" s="248"/>
      <c r="T1088" s="248"/>
      <c r="U1088" s="248"/>
      <c r="V1088" s="248"/>
      <c r="W1088" s="245"/>
      <c r="X1088" s="245"/>
      <c r="Y1088" s="337">
        <f>'4.  2011-2014 LRAM'!Y143*Y1087</f>
        <v>0</v>
      </c>
      <c r="Z1088" s="337">
        <f>'4.  2011-2014 LRAM'!Z143*Z1087</f>
        <v>0</v>
      </c>
      <c r="AA1088" s="337">
        <f>'4.  2011-2014 LRAM'!AA143*AA1087</f>
        <v>0</v>
      </c>
      <c r="AB1088" s="337">
        <f>'4.  2011-2014 LRAM'!AB143*AB1087</f>
        <v>0</v>
      </c>
      <c r="AC1088" s="337">
        <f>'4.  2011-2014 LRAM'!AC143*AC1087</f>
        <v>0</v>
      </c>
      <c r="AD1088" s="337">
        <f>'4.  2011-2014 LRAM'!AD143*AD1087</f>
        <v>0</v>
      </c>
      <c r="AE1088" s="337">
        <f>'4.  2011-2014 LRAM'!AE143*AE1087</f>
        <v>0</v>
      </c>
      <c r="AF1088" s="337">
        <f>'4.  2011-2014 LRAM'!AF143*AF1087</f>
        <v>0</v>
      </c>
      <c r="AG1088" s="337">
        <f>'4.  2011-2014 LRAM'!AG143*AG1087</f>
        <v>0</v>
      </c>
      <c r="AH1088" s="337">
        <f>'4.  2011-2014 LRAM'!AH143*AH1087</f>
        <v>0</v>
      </c>
      <c r="AI1088" s="337">
        <f>'4.  2011-2014 LRAM'!AI143*AI1087</f>
        <v>0</v>
      </c>
      <c r="AJ1088" s="337">
        <f>'4.  2011-2014 LRAM'!AJ143*AJ1087</f>
        <v>0</v>
      </c>
      <c r="AK1088" s="337">
        <f>'4.  2011-2014 LRAM'!AK143*AK1087</f>
        <v>0</v>
      </c>
      <c r="AL1088" s="337">
        <f>'4.  2011-2014 LRAM'!AL143*AL1087</f>
        <v>0</v>
      </c>
      <c r="AM1088" s="551">
        <f t="shared" ref="AM1088:AM1097" si="3423">SUM(Y1088:AL1088)</f>
        <v>0</v>
      </c>
    </row>
    <row r="1089" spans="2:39">
      <c r="B1089" s="288" t="s">
        <v>353</v>
      </c>
      <c r="C1089" s="306"/>
      <c r="D1089" s="248"/>
      <c r="E1089" s="245"/>
      <c r="F1089" s="245"/>
      <c r="G1089" s="245"/>
      <c r="H1089" s="245"/>
      <c r="I1089" s="245"/>
      <c r="J1089" s="245"/>
      <c r="K1089" s="245"/>
      <c r="L1089" s="245"/>
      <c r="M1089" s="245"/>
      <c r="N1089" s="245"/>
      <c r="O1089" s="256"/>
      <c r="P1089" s="245"/>
      <c r="Q1089" s="245"/>
      <c r="R1089" s="245"/>
      <c r="S1089" s="248"/>
      <c r="T1089" s="248"/>
      <c r="U1089" s="248"/>
      <c r="V1089" s="248"/>
      <c r="W1089" s="245"/>
      <c r="X1089" s="245"/>
      <c r="Y1089" s="337">
        <f>'4.  2011-2014 LRAM'!Y272*Y1087</f>
        <v>0</v>
      </c>
      <c r="Z1089" s="337">
        <f>'4.  2011-2014 LRAM'!Z272*Z1087</f>
        <v>0</v>
      </c>
      <c r="AA1089" s="337">
        <f>'4.  2011-2014 LRAM'!AA272*AA1087</f>
        <v>0</v>
      </c>
      <c r="AB1089" s="337">
        <f>'4.  2011-2014 LRAM'!AB272*AB1087</f>
        <v>0</v>
      </c>
      <c r="AC1089" s="337">
        <f>'4.  2011-2014 LRAM'!AC272*AC1087</f>
        <v>0</v>
      </c>
      <c r="AD1089" s="337">
        <f>'4.  2011-2014 LRAM'!AD272*AD1087</f>
        <v>0</v>
      </c>
      <c r="AE1089" s="337">
        <f>'4.  2011-2014 LRAM'!AE272*AE1087</f>
        <v>0</v>
      </c>
      <c r="AF1089" s="337">
        <f>'4.  2011-2014 LRAM'!AF272*AF1087</f>
        <v>0</v>
      </c>
      <c r="AG1089" s="337">
        <f>'4.  2011-2014 LRAM'!AG272*AG1087</f>
        <v>0</v>
      </c>
      <c r="AH1089" s="337">
        <f>'4.  2011-2014 LRAM'!AH272*AH1087</f>
        <v>0</v>
      </c>
      <c r="AI1089" s="337">
        <f>'4.  2011-2014 LRAM'!AI272*AI1087</f>
        <v>0</v>
      </c>
      <c r="AJ1089" s="337">
        <f>'4.  2011-2014 LRAM'!AJ272*AJ1087</f>
        <v>0</v>
      </c>
      <c r="AK1089" s="337">
        <f>'4.  2011-2014 LRAM'!AK272*AK1087</f>
        <v>0</v>
      </c>
      <c r="AL1089" s="337">
        <f>'4.  2011-2014 LRAM'!AL272*AL1087</f>
        <v>0</v>
      </c>
      <c r="AM1089" s="551">
        <f t="shared" si="3423"/>
        <v>0</v>
      </c>
    </row>
    <row r="1090" spans="2:39">
      <c r="B1090" s="288" t="s">
        <v>354</v>
      </c>
      <c r="C1090" s="306"/>
      <c r="D1090" s="248"/>
      <c r="E1090" s="245"/>
      <c r="F1090" s="245"/>
      <c r="G1090" s="245"/>
      <c r="H1090" s="245"/>
      <c r="I1090" s="245"/>
      <c r="J1090" s="245"/>
      <c r="K1090" s="245"/>
      <c r="L1090" s="245"/>
      <c r="M1090" s="245"/>
      <c r="N1090" s="245"/>
      <c r="O1090" s="256"/>
      <c r="P1090" s="245"/>
      <c r="Q1090" s="245"/>
      <c r="R1090" s="245"/>
      <c r="S1090" s="248"/>
      <c r="T1090" s="248"/>
      <c r="U1090" s="248"/>
      <c r="V1090" s="248"/>
      <c r="W1090" s="245"/>
      <c r="X1090" s="245"/>
      <c r="Y1090" s="337">
        <f>'4.  2011-2014 LRAM'!Y401*Y1087</f>
        <v>0</v>
      </c>
      <c r="Z1090" s="337">
        <f>'4.  2011-2014 LRAM'!Z401*Z1087</f>
        <v>0</v>
      </c>
      <c r="AA1090" s="337">
        <f>'4.  2011-2014 LRAM'!AA401*AA1087</f>
        <v>0</v>
      </c>
      <c r="AB1090" s="337">
        <f>'4.  2011-2014 LRAM'!AB401*AB1087</f>
        <v>0</v>
      </c>
      <c r="AC1090" s="337">
        <f>'4.  2011-2014 LRAM'!AC401*AC1087</f>
        <v>0</v>
      </c>
      <c r="AD1090" s="337">
        <f>'4.  2011-2014 LRAM'!AD401*AD1087</f>
        <v>0</v>
      </c>
      <c r="AE1090" s="337">
        <f>'4.  2011-2014 LRAM'!AE401*AE1087</f>
        <v>0</v>
      </c>
      <c r="AF1090" s="337">
        <f>'4.  2011-2014 LRAM'!AF401*AF1087</f>
        <v>0</v>
      </c>
      <c r="AG1090" s="337">
        <f>'4.  2011-2014 LRAM'!AG401*AG1087</f>
        <v>0</v>
      </c>
      <c r="AH1090" s="337">
        <f>'4.  2011-2014 LRAM'!AH401*AH1087</f>
        <v>0</v>
      </c>
      <c r="AI1090" s="337">
        <f>'4.  2011-2014 LRAM'!AI401*AI1087</f>
        <v>0</v>
      </c>
      <c r="AJ1090" s="337">
        <f>'4.  2011-2014 LRAM'!AJ401*AJ1087</f>
        <v>0</v>
      </c>
      <c r="AK1090" s="337">
        <f>'4.  2011-2014 LRAM'!AK401*AK1087</f>
        <v>0</v>
      </c>
      <c r="AL1090" s="337">
        <f>'4.  2011-2014 LRAM'!AL401*AL1087</f>
        <v>0</v>
      </c>
      <c r="AM1090" s="551">
        <f t="shared" si="3423"/>
        <v>0</v>
      </c>
    </row>
    <row r="1091" spans="2:39">
      <c r="B1091" s="288" t="s">
        <v>355</v>
      </c>
      <c r="C1091" s="306"/>
      <c r="D1091" s="248"/>
      <c r="E1091" s="245"/>
      <c r="F1091" s="245"/>
      <c r="G1091" s="245"/>
      <c r="H1091" s="245"/>
      <c r="I1091" s="245"/>
      <c r="J1091" s="245"/>
      <c r="K1091" s="245"/>
      <c r="L1091" s="245"/>
      <c r="M1091" s="245"/>
      <c r="N1091" s="245"/>
      <c r="O1091" s="256"/>
      <c r="P1091" s="245"/>
      <c r="Q1091" s="245"/>
      <c r="R1091" s="245"/>
      <c r="S1091" s="248"/>
      <c r="T1091" s="248"/>
      <c r="U1091" s="248"/>
      <c r="V1091" s="248"/>
      <c r="W1091" s="245"/>
      <c r="X1091" s="245"/>
      <c r="Y1091" s="337">
        <f>'4.  2011-2014 LRAM'!Y531*Y1087</f>
        <v>0</v>
      </c>
      <c r="Z1091" s="337">
        <f>'4.  2011-2014 LRAM'!Z531*Z1087</f>
        <v>0</v>
      </c>
      <c r="AA1091" s="337">
        <f>'4.  2011-2014 LRAM'!AA531*AA1087</f>
        <v>0</v>
      </c>
      <c r="AB1091" s="337">
        <f>'4.  2011-2014 LRAM'!AB531*AB1087</f>
        <v>0</v>
      </c>
      <c r="AC1091" s="337">
        <f>'4.  2011-2014 LRAM'!AC531*AC1087</f>
        <v>0</v>
      </c>
      <c r="AD1091" s="337">
        <f>'4.  2011-2014 LRAM'!AD531*AD1087</f>
        <v>0</v>
      </c>
      <c r="AE1091" s="337">
        <f>'4.  2011-2014 LRAM'!AE531*AE1087</f>
        <v>0</v>
      </c>
      <c r="AF1091" s="337">
        <f>'4.  2011-2014 LRAM'!AF531*AF1087</f>
        <v>0</v>
      </c>
      <c r="AG1091" s="337">
        <f>'4.  2011-2014 LRAM'!AG531*AG1087</f>
        <v>0</v>
      </c>
      <c r="AH1091" s="337">
        <f>'4.  2011-2014 LRAM'!AH531*AH1087</f>
        <v>0</v>
      </c>
      <c r="AI1091" s="337">
        <f>'4.  2011-2014 LRAM'!AI531*AI1087</f>
        <v>0</v>
      </c>
      <c r="AJ1091" s="337">
        <f>'4.  2011-2014 LRAM'!AJ531*AJ1087</f>
        <v>0</v>
      </c>
      <c r="AK1091" s="337">
        <f>'4.  2011-2014 LRAM'!AK531*AK1087</f>
        <v>0</v>
      </c>
      <c r="AL1091" s="337">
        <f>'4.  2011-2014 LRAM'!AL531*AL1087</f>
        <v>0</v>
      </c>
      <c r="AM1091" s="551">
        <f t="shared" si="3423"/>
        <v>0</v>
      </c>
    </row>
    <row r="1092" spans="2:39">
      <c r="B1092" s="288" t="s">
        <v>356</v>
      </c>
      <c r="C1092" s="306"/>
      <c r="D1092" s="248"/>
      <c r="E1092" s="245"/>
      <c r="F1092" s="245"/>
      <c r="G1092" s="245"/>
      <c r="H1092" s="245"/>
      <c r="I1092" s="245"/>
      <c r="J1092" s="245"/>
      <c r="K1092" s="245"/>
      <c r="L1092" s="245"/>
      <c r="M1092" s="245"/>
      <c r="N1092" s="245"/>
      <c r="O1092" s="256"/>
      <c r="P1092" s="245"/>
      <c r="Q1092" s="245"/>
      <c r="R1092" s="245"/>
      <c r="S1092" s="248"/>
      <c r="T1092" s="248"/>
      <c r="U1092" s="248"/>
      <c r="V1092" s="248"/>
      <c r="W1092" s="245"/>
      <c r="X1092" s="245"/>
      <c r="Y1092" s="337">
        <f t="shared" ref="Y1092:AL1092" si="3424">Y205*Y1087</f>
        <v>0</v>
      </c>
      <c r="Z1092" s="337">
        <f t="shared" si="3424"/>
        <v>0</v>
      </c>
      <c r="AA1092" s="337">
        <f t="shared" si="3424"/>
        <v>0</v>
      </c>
      <c r="AB1092" s="337">
        <f t="shared" si="3424"/>
        <v>0</v>
      </c>
      <c r="AC1092" s="337">
        <f t="shared" si="3424"/>
        <v>0</v>
      </c>
      <c r="AD1092" s="337">
        <f t="shared" si="3424"/>
        <v>0</v>
      </c>
      <c r="AE1092" s="337">
        <f t="shared" si="3424"/>
        <v>0</v>
      </c>
      <c r="AF1092" s="337">
        <f t="shared" si="3424"/>
        <v>0</v>
      </c>
      <c r="AG1092" s="337">
        <f t="shared" si="3424"/>
        <v>0</v>
      </c>
      <c r="AH1092" s="337">
        <f t="shared" si="3424"/>
        <v>0</v>
      </c>
      <c r="AI1092" s="337">
        <f t="shared" si="3424"/>
        <v>0</v>
      </c>
      <c r="AJ1092" s="337">
        <f t="shared" si="3424"/>
        <v>0</v>
      </c>
      <c r="AK1092" s="337">
        <f t="shared" si="3424"/>
        <v>0</v>
      </c>
      <c r="AL1092" s="337">
        <f t="shared" si="3424"/>
        <v>0</v>
      </c>
      <c r="AM1092" s="551">
        <f t="shared" si="3423"/>
        <v>0</v>
      </c>
    </row>
    <row r="1093" spans="2:39">
      <c r="B1093" s="288" t="s">
        <v>357</v>
      </c>
      <c r="C1093" s="306"/>
      <c r="D1093" s="248"/>
      <c r="E1093" s="245"/>
      <c r="F1093" s="245"/>
      <c r="G1093" s="245"/>
      <c r="H1093" s="245"/>
      <c r="I1093" s="245"/>
      <c r="J1093" s="245"/>
      <c r="K1093" s="245"/>
      <c r="L1093" s="245"/>
      <c r="M1093" s="245"/>
      <c r="N1093" s="245"/>
      <c r="O1093" s="256"/>
      <c r="P1093" s="245"/>
      <c r="Q1093" s="245"/>
      <c r="R1093" s="245"/>
      <c r="S1093" s="248"/>
      <c r="T1093" s="248"/>
      <c r="U1093" s="248"/>
      <c r="V1093" s="248"/>
      <c r="W1093" s="245"/>
      <c r="X1093" s="245"/>
      <c r="Y1093" s="337">
        <f t="shared" ref="Y1093:AL1093" si="3425">Y379*Y1087</f>
        <v>0</v>
      </c>
      <c r="Z1093" s="337">
        <f t="shared" si="3425"/>
        <v>0</v>
      </c>
      <c r="AA1093" s="337">
        <f t="shared" si="3425"/>
        <v>0</v>
      </c>
      <c r="AB1093" s="337">
        <f t="shared" si="3425"/>
        <v>0</v>
      </c>
      <c r="AC1093" s="337">
        <f t="shared" si="3425"/>
        <v>0</v>
      </c>
      <c r="AD1093" s="337">
        <f t="shared" si="3425"/>
        <v>0</v>
      </c>
      <c r="AE1093" s="337">
        <f t="shared" si="3425"/>
        <v>0</v>
      </c>
      <c r="AF1093" s="337">
        <f t="shared" si="3425"/>
        <v>0</v>
      </c>
      <c r="AG1093" s="337">
        <f t="shared" si="3425"/>
        <v>0</v>
      </c>
      <c r="AH1093" s="337">
        <f t="shared" si="3425"/>
        <v>0</v>
      </c>
      <c r="AI1093" s="337">
        <f t="shared" si="3425"/>
        <v>0</v>
      </c>
      <c r="AJ1093" s="337">
        <f t="shared" si="3425"/>
        <v>0</v>
      </c>
      <c r="AK1093" s="337">
        <f t="shared" si="3425"/>
        <v>0</v>
      </c>
      <c r="AL1093" s="337">
        <f t="shared" si="3425"/>
        <v>0</v>
      </c>
      <c r="AM1093" s="551">
        <f t="shared" si="3423"/>
        <v>0</v>
      </c>
    </row>
    <row r="1094" spans="2:39">
      <c r="B1094" s="288" t="s">
        <v>358</v>
      </c>
      <c r="C1094" s="306"/>
      <c r="D1094" s="248"/>
      <c r="E1094" s="245"/>
      <c r="F1094" s="245"/>
      <c r="G1094" s="245"/>
      <c r="H1094" s="245"/>
      <c r="I1094" s="245"/>
      <c r="J1094" s="245"/>
      <c r="K1094" s="245"/>
      <c r="L1094" s="245"/>
      <c r="M1094" s="245"/>
      <c r="N1094" s="245"/>
      <c r="O1094" s="256"/>
      <c r="P1094" s="245"/>
      <c r="Q1094" s="245"/>
      <c r="R1094" s="245"/>
      <c r="S1094" s="248"/>
      <c r="T1094" s="248"/>
      <c r="U1094" s="248"/>
      <c r="V1094" s="248"/>
      <c r="W1094" s="245"/>
      <c r="X1094" s="245"/>
      <c r="Y1094" s="337">
        <f t="shared" ref="Y1094:AL1094" si="3426">Y552*Y1087</f>
        <v>0</v>
      </c>
      <c r="Z1094" s="337">
        <f t="shared" si="3426"/>
        <v>0</v>
      </c>
      <c r="AA1094" s="337">
        <f t="shared" si="3426"/>
        <v>0</v>
      </c>
      <c r="AB1094" s="337">
        <f t="shared" si="3426"/>
        <v>0</v>
      </c>
      <c r="AC1094" s="337">
        <f t="shared" si="3426"/>
        <v>0</v>
      </c>
      <c r="AD1094" s="337">
        <f t="shared" si="3426"/>
        <v>0</v>
      </c>
      <c r="AE1094" s="337">
        <f t="shared" si="3426"/>
        <v>0</v>
      </c>
      <c r="AF1094" s="337">
        <f t="shared" si="3426"/>
        <v>0</v>
      </c>
      <c r="AG1094" s="337">
        <f t="shared" si="3426"/>
        <v>0</v>
      </c>
      <c r="AH1094" s="337">
        <f t="shared" si="3426"/>
        <v>0</v>
      </c>
      <c r="AI1094" s="337">
        <f t="shared" si="3426"/>
        <v>0</v>
      </c>
      <c r="AJ1094" s="337">
        <f t="shared" si="3426"/>
        <v>0</v>
      </c>
      <c r="AK1094" s="337">
        <f t="shared" si="3426"/>
        <v>0</v>
      </c>
      <c r="AL1094" s="337">
        <f t="shared" si="3426"/>
        <v>0</v>
      </c>
      <c r="AM1094" s="551">
        <f t="shared" si="3423"/>
        <v>0</v>
      </c>
    </row>
    <row r="1095" spans="2:39">
      <c r="B1095" s="288" t="s">
        <v>359</v>
      </c>
      <c r="C1095" s="306"/>
      <c r="D1095" s="248"/>
      <c r="E1095" s="245"/>
      <c r="F1095" s="245"/>
      <c r="G1095" s="245"/>
      <c r="H1095" s="245"/>
      <c r="I1095" s="245"/>
      <c r="J1095" s="245"/>
      <c r="K1095" s="245"/>
      <c r="L1095" s="245"/>
      <c r="M1095" s="245"/>
      <c r="N1095" s="245"/>
      <c r="O1095" s="256"/>
      <c r="P1095" s="245"/>
      <c r="Q1095" s="245"/>
      <c r="R1095" s="245"/>
      <c r="S1095" s="248"/>
      <c r="T1095" s="248"/>
      <c r="U1095" s="248"/>
      <c r="V1095" s="248"/>
      <c r="W1095" s="245"/>
      <c r="X1095" s="245"/>
      <c r="Y1095" s="337">
        <f t="shared" ref="Y1095:AL1095" si="3427">Y735*Y1087</f>
        <v>0</v>
      </c>
      <c r="Z1095" s="337">
        <f t="shared" si="3427"/>
        <v>0</v>
      </c>
      <c r="AA1095" s="337">
        <f t="shared" si="3427"/>
        <v>0</v>
      </c>
      <c r="AB1095" s="337">
        <f t="shared" si="3427"/>
        <v>0</v>
      </c>
      <c r="AC1095" s="337">
        <f t="shared" si="3427"/>
        <v>0</v>
      </c>
      <c r="AD1095" s="337">
        <f t="shared" si="3427"/>
        <v>0</v>
      </c>
      <c r="AE1095" s="337">
        <f t="shared" si="3427"/>
        <v>0</v>
      </c>
      <c r="AF1095" s="337">
        <f t="shared" si="3427"/>
        <v>0</v>
      </c>
      <c r="AG1095" s="337">
        <f t="shared" si="3427"/>
        <v>0</v>
      </c>
      <c r="AH1095" s="337">
        <f t="shared" si="3427"/>
        <v>0</v>
      </c>
      <c r="AI1095" s="337">
        <f t="shared" si="3427"/>
        <v>0</v>
      </c>
      <c r="AJ1095" s="337">
        <f t="shared" si="3427"/>
        <v>0</v>
      </c>
      <c r="AK1095" s="337">
        <f t="shared" si="3427"/>
        <v>0</v>
      </c>
      <c r="AL1095" s="337">
        <f t="shared" si="3427"/>
        <v>0</v>
      </c>
      <c r="AM1095" s="551">
        <f t="shared" si="3423"/>
        <v>0</v>
      </c>
    </row>
    <row r="1096" spans="2:39">
      <c r="B1096" s="288" t="s">
        <v>360</v>
      </c>
      <c r="C1096" s="306"/>
      <c r="D1096" s="248"/>
      <c r="E1096" s="245"/>
      <c r="F1096" s="245"/>
      <c r="G1096" s="245"/>
      <c r="H1096" s="245"/>
      <c r="I1096" s="245"/>
      <c r="J1096" s="245"/>
      <c r="K1096" s="245"/>
      <c r="L1096" s="245"/>
      <c r="M1096" s="245"/>
      <c r="N1096" s="245"/>
      <c r="O1096" s="256"/>
      <c r="P1096" s="245"/>
      <c r="Q1096" s="245"/>
      <c r="R1096" s="245"/>
      <c r="S1096" s="248"/>
      <c r="T1096" s="248"/>
      <c r="U1096" s="248"/>
      <c r="V1096" s="248"/>
      <c r="W1096" s="245"/>
      <c r="X1096" s="245"/>
      <c r="Y1096" s="337">
        <f t="shared" ref="Y1096:AL1096" si="3428">Y918*Y1087</f>
        <v>0</v>
      </c>
      <c r="Z1096" s="337">
        <f t="shared" si="3428"/>
        <v>0</v>
      </c>
      <c r="AA1096" s="337">
        <f t="shared" si="3428"/>
        <v>0</v>
      </c>
      <c r="AB1096" s="337">
        <f t="shared" si="3428"/>
        <v>0</v>
      </c>
      <c r="AC1096" s="337">
        <f t="shared" si="3428"/>
        <v>0</v>
      </c>
      <c r="AD1096" s="337">
        <f t="shared" si="3428"/>
        <v>0</v>
      </c>
      <c r="AE1096" s="337">
        <f t="shared" si="3428"/>
        <v>0</v>
      </c>
      <c r="AF1096" s="337">
        <f t="shared" si="3428"/>
        <v>0</v>
      </c>
      <c r="AG1096" s="337">
        <f t="shared" si="3428"/>
        <v>0</v>
      </c>
      <c r="AH1096" s="337">
        <f t="shared" si="3428"/>
        <v>0</v>
      </c>
      <c r="AI1096" s="337">
        <f t="shared" si="3428"/>
        <v>0</v>
      </c>
      <c r="AJ1096" s="337">
        <f t="shared" si="3428"/>
        <v>0</v>
      </c>
      <c r="AK1096" s="337">
        <f t="shared" si="3428"/>
        <v>0</v>
      </c>
      <c r="AL1096" s="337">
        <f t="shared" si="3428"/>
        <v>0</v>
      </c>
      <c r="AM1096" s="551">
        <f t="shared" si="3423"/>
        <v>0</v>
      </c>
    </row>
    <row r="1097" spans="2:39">
      <c r="B1097" s="288" t="s">
        <v>361</v>
      </c>
      <c r="C1097" s="306"/>
      <c r="D1097" s="248"/>
      <c r="E1097" s="245"/>
      <c r="F1097" s="245"/>
      <c r="G1097" s="245"/>
      <c r="H1097" s="245"/>
      <c r="I1097" s="245"/>
      <c r="J1097" s="245"/>
      <c r="K1097" s="245"/>
      <c r="L1097" s="245"/>
      <c r="M1097" s="245"/>
      <c r="N1097" s="245"/>
      <c r="O1097" s="256"/>
      <c r="P1097" s="245"/>
      <c r="Q1097" s="245"/>
      <c r="R1097" s="245"/>
      <c r="S1097" s="248"/>
      <c r="T1097" s="248"/>
      <c r="U1097" s="248"/>
      <c r="V1097" s="248"/>
      <c r="W1097" s="245"/>
      <c r="X1097" s="245"/>
      <c r="Y1097" s="337">
        <f>Y1084*Y1087</f>
        <v>0</v>
      </c>
      <c r="Z1097" s="337">
        <f>Z1084*Z1087</f>
        <v>0</v>
      </c>
      <c r="AA1097" s="337">
        <f t="shared" ref="AA1097:AL1097" si="3429">AA1084*AA1087</f>
        <v>0</v>
      </c>
      <c r="AB1097" s="337">
        <f t="shared" si="3429"/>
        <v>0</v>
      </c>
      <c r="AC1097" s="337">
        <f t="shared" si="3429"/>
        <v>0</v>
      </c>
      <c r="AD1097" s="337">
        <f t="shared" si="3429"/>
        <v>0</v>
      </c>
      <c r="AE1097" s="337">
        <f t="shared" si="3429"/>
        <v>0</v>
      </c>
      <c r="AF1097" s="337">
        <f t="shared" si="3429"/>
        <v>0</v>
      </c>
      <c r="AG1097" s="337">
        <f t="shared" si="3429"/>
        <v>0</v>
      </c>
      <c r="AH1097" s="337">
        <f t="shared" si="3429"/>
        <v>0</v>
      </c>
      <c r="AI1097" s="337">
        <f t="shared" si="3429"/>
        <v>0</v>
      </c>
      <c r="AJ1097" s="337">
        <f t="shared" si="3429"/>
        <v>0</v>
      </c>
      <c r="AK1097" s="337">
        <f t="shared" si="3429"/>
        <v>0</v>
      </c>
      <c r="AL1097" s="337">
        <f t="shared" si="3429"/>
        <v>0</v>
      </c>
      <c r="AM1097" s="551">
        <f t="shared" si="3423"/>
        <v>0</v>
      </c>
    </row>
    <row r="1098" spans="2:39" ht="15.75">
      <c r="B1098" s="310" t="s">
        <v>351</v>
      </c>
      <c r="C1098" s="306"/>
      <c r="D1098" s="268"/>
      <c r="E1098" s="298"/>
      <c r="F1098" s="298"/>
      <c r="G1098" s="298"/>
      <c r="H1098" s="298"/>
      <c r="I1098" s="298"/>
      <c r="J1098" s="298"/>
      <c r="K1098" s="298"/>
      <c r="L1098" s="298"/>
      <c r="M1098" s="298"/>
      <c r="N1098" s="298"/>
      <c r="O1098" s="265"/>
      <c r="P1098" s="298"/>
      <c r="Q1098" s="298"/>
      <c r="R1098" s="298"/>
      <c r="S1098" s="268"/>
      <c r="T1098" s="268"/>
      <c r="U1098" s="268"/>
      <c r="V1098" s="268"/>
      <c r="W1098" s="298"/>
      <c r="X1098" s="298"/>
      <c r="Y1098" s="307">
        <f>SUM(Y1088:Y1097)</f>
        <v>0</v>
      </c>
      <c r="Z1098" s="307">
        <f t="shared" ref="Z1098:AE1098" si="3430">SUM(Z1088:Z1097)</f>
        <v>0</v>
      </c>
      <c r="AA1098" s="307">
        <f t="shared" si="3430"/>
        <v>0</v>
      </c>
      <c r="AB1098" s="307">
        <f t="shared" si="3430"/>
        <v>0</v>
      </c>
      <c r="AC1098" s="307">
        <f t="shared" si="3430"/>
        <v>0</v>
      </c>
      <c r="AD1098" s="307">
        <f t="shared" si="3430"/>
        <v>0</v>
      </c>
      <c r="AE1098" s="307">
        <f t="shared" si="3430"/>
        <v>0</v>
      </c>
      <c r="AF1098" s="307">
        <f>SUM(AF1088:AF1097)</f>
        <v>0</v>
      </c>
      <c r="AG1098" s="307">
        <f t="shared" ref="AG1098:AL1098" si="3431">SUM(AG1088:AG1097)</f>
        <v>0</v>
      </c>
      <c r="AH1098" s="307">
        <f t="shared" si="3431"/>
        <v>0</v>
      </c>
      <c r="AI1098" s="307">
        <f t="shared" si="3431"/>
        <v>0</v>
      </c>
      <c r="AJ1098" s="307">
        <f t="shared" si="3431"/>
        <v>0</v>
      </c>
      <c r="AK1098" s="307">
        <f t="shared" si="3431"/>
        <v>0</v>
      </c>
      <c r="AL1098" s="307">
        <f t="shared" si="3431"/>
        <v>0</v>
      </c>
      <c r="AM1098" s="365">
        <f>SUM(AM1088:AM1097)</f>
        <v>0</v>
      </c>
    </row>
    <row r="1099" spans="2:39" ht="15.75">
      <c r="B1099" s="310" t="s">
        <v>350</v>
      </c>
      <c r="C1099" s="306"/>
      <c r="D1099" s="311"/>
      <c r="E1099" s="298"/>
      <c r="F1099" s="298"/>
      <c r="G1099" s="298"/>
      <c r="H1099" s="298"/>
      <c r="I1099" s="298"/>
      <c r="J1099" s="298"/>
      <c r="K1099" s="298"/>
      <c r="L1099" s="298"/>
      <c r="M1099" s="298"/>
      <c r="N1099" s="298"/>
      <c r="O1099" s="265"/>
      <c r="P1099" s="298"/>
      <c r="Q1099" s="298"/>
      <c r="R1099" s="298"/>
      <c r="S1099" s="268"/>
      <c r="T1099" s="268"/>
      <c r="U1099" s="268"/>
      <c r="V1099" s="268"/>
      <c r="W1099" s="298"/>
      <c r="X1099" s="298"/>
      <c r="Y1099" s="308">
        <f>Y1085*Y1087</f>
        <v>0</v>
      </c>
      <c r="Z1099" s="308">
        <f t="shared" ref="Z1099:AE1099" si="3432">Z1085*Z1087</f>
        <v>0</v>
      </c>
      <c r="AA1099" s="308">
        <f>AA1085*AA1087</f>
        <v>0</v>
      </c>
      <c r="AB1099" s="308">
        <f t="shared" si="3432"/>
        <v>0</v>
      </c>
      <c r="AC1099" s="308">
        <f t="shared" si="3432"/>
        <v>0</v>
      </c>
      <c r="AD1099" s="308">
        <f t="shared" si="3432"/>
        <v>0</v>
      </c>
      <c r="AE1099" s="308">
        <f t="shared" si="3432"/>
        <v>0</v>
      </c>
      <c r="AF1099" s="308">
        <f t="shared" ref="AF1099:AL1099" si="3433">AF1085*AF1087</f>
        <v>0</v>
      </c>
      <c r="AG1099" s="308">
        <f t="shared" si="3433"/>
        <v>0</v>
      </c>
      <c r="AH1099" s="308">
        <f t="shared" si="3433"/>
        <v>0</v>
      </c>
      <c r="AI1099" s="308">
        <f t="shared" si="3433"/>
        <v>0</v>
      </c>
      <c r="AJ1099" s="308">
        <f t="shared" si="3433"/>
        <v>0</v>
      </c>
      <c r="AK1099" s="308">
        <f t="shared" si="3433"/>
        <v>0</v>
      </c>
      <c r="AL1099" s="308">
        <f t="shared" si="3433"/>
        <v>0</v>
      </c>
      <c r="AM1099" s="365">
        <f>SUM(Y1099:AL1099)</f>
        <v>0</v>
      </c>
    </row>
    <row r="1100" spans="2:39" ht="15.75">
      <c r="B1100" s="310" t="s">
        <v>349</v>
      </c>
      <c r="C1100" s="306"/>
      <c r="D1100" s="311"/>
      <c r="E1100" s="298"/>
      <c r="F1100" s="298"/>
      <c r="G1100" s="298"/>
      <c r="H1100" s="298"/>
      <c r="I1100" s="298"/>
      <c r="J1100" s="298"/>
      <c r="K1100" s="298"/>
      <c r="L1100" s="298"/>
      <c r="M1100" s="298"/>
      <c r="N1100" s="298"/>
      <c r="O1100" s="265"/>
      <c r="P1100" s="298"/>
      <c r="Q1100" s="298"/>
      <c r="R1100" s="298"/>
      <c r="S1100" s="311"/>
      <c r="T1100" s="311"/>
      <c r="U1100" s="311"/>
      <c r="V1100" s="311"/>
      <c r="W1100" s="298"/>
      <c r="X1100" s="298"/>
      <c r="Y1100" s="312"/>
      <c r="Z1100" s="312"/>
      <c r="AA1100" s="312"/>
      <c r="AB1100" s="312"/>
      <c r="AC1100" s="312"/>
      <c r="AD1100" s="312"/>
      <c r="AE1100" s="312"/>
      <c r="AF1100" s="312"/>
      <c r="AG1100" s="312"/>
      <c r="AH1100" s="312"/>
      <c r="AI1100" s="312"/>
      <c r="AJ1100" s="312"/>
      <c r="AK1100" s="312"/>
      <c r="AL1100" s="312"/>
      <c r="AM1100" s="365">
        <f>AM1098-AM1099</f>
        <v>0</v>
      </c>
    </row>
    <row r="1101" spans="2:39">
      <c r="B1101" s="340"/>
      <c r="C1101" s="402"/>
      <c r="D1101" s="402"/>
      <c r="E1101" s="403"/>
      <c r="F1101" s="403"/>
      <c r="G1101" s="403"/>
      <c r="H1101" s="403"/>
      <c r="I1101" s="403"/>
      <c r="J1101" s="403"/>
      <c r="K1101" s="403"/>
      <c r="L1101" s="403"/>
      <c r="M1101" s="403"/>
      <c r="N1101" s="403"/>
      <c r="O1101" s="404"/>
      <c r="P1101" s="403"/>
      <c r="Q1101" s="403"/>
      <c r="R1101" s="403"/>
      <c r="S1101" s="402"/>
      <c r="T1101" s="405"/>
      <c r="U1101" s="402"/>
      <c r="V1101" s="402"/>
      <c r="W1101" s="403"/>
      <c r="X1101" s="403"/>
      <c r="Y1101" s="406"/>
      <c r="Z1101" s="406"/>
      <c r="AA1101" s="406"/>
      <c r="AB1101" s="406"/>
      <c r="AC1101" s="406"/>
      <c r="AD1101" s="406"/>
      <c r="AE1101" s="406"/>
      <c r="AF1101" s="406"/>
      <c r="AG1101" s="406"/>
      <c r="AH1101" s="406"/>
      <c r="AI1101" s="406"/>
      <c r="AJ1101" s="406"/>
      <c r="AK1101" s="406"/>
      <c r="AL1101" s="406"/>
      <c r="AM1101" s="345"/>
    </row>
    <row r="1102" spans="2:39" ht="19.5" customHeight="1">
      <c r="B1102" s="328" t="s">
        <v>585</v>
      </c>
      <c r="C1102" s="346"/>
      <c r="D1102" s="347"/>
      <c r="E1102" s="347"/>
      <c r="F1102" s="347"/>
      <c r="G1102" s="347"/>
      <c r="H1102" s="347"/>
      <c r="I1102" s="347"/>
      <c r="J1102" s="347"/>
      <c r="K1102" s="347"/>
      <c r="L1102" s="347"/>
      <c r="M1102" s="347"/>
      <c r="N1102" s="347"/>
      <c r="O1102" s="347"/>
      <c r="P1102" s="347"/>
      <c r="Q1102" s="347"/>
      <c r="R1102" s="347"/>
      <c r="S1102" s="331"/>
      <c r="T1102" s="332"/>
      <c r="U1102" s="347"/>
      <c r="V1102" s="347"/>
      <c r="W1102" s="347"/>
      <c r="X1102" s="347"/>
      <c r="Y1102" s="348"/>
      <c r="Z1102" s="348"/>
      <c r="AA1102" s="348"/>
      <c r="AB1102" s="348"/>
      <c r="AC1102" s="348"/>
      <c r="AD1102" s="348"/>
      <c r="AE1102" s="348"/>
      <c r="AF1102" s="348"/>
      <c r="AG1102" s="348"/>
      <c r="AH1102" s="348"/>
      <c r="AI1102" s="348"/>
      <c r="AJ1102" s="348"/>
      <c r="AK1102" s="348"/>
      <c r="AL1102" s="348"/>
      <c r="AM1102" s="348"/>
    </row>
    <row r="1104" spans="2:39">
      <c r="B1104" s="516" t="s">
        <v>524</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384:AM384"/>
    <mergeCell ref="Y210:AM210"/>
    <mergeCell ref="N34:N35"/>
    <mergeCell ref="P34:X34"/>
    <mergeCell ref="Y34:AM34"/>
    <mergeCell ref="P384:X384"/>
    <mergeCell ref="B210:B211"/>
    <mergeCell ref="C210:C211"/>
    <mergeCell ref="E210:M210"/>
    <mergeCell ref="N210:N211"/>
    <mergeCell ref="P210:X210"/>
    <mergeCell ref="C384:C385"/>
    <mergeCell ref="E384:M384"/>
    <mergeCell ref="N384:N385"/>
    <mergeCell ref="B557:B558"/>
    <mergeCell ref="C557:C558"/>
    <mergeCell ref="E557:M557"/>
    <mergeCell ref="N557:N558"/>
    <mergeCell ref="B384:B385"/>
    <mergeCell ref="Y923:AM923"/>
    <mergeCell ref="P557:X557"/>
    <mergeCell ref="B740:B741"/>
    <mergeCell ref="C740:C741"/>
    <mergeCell ref="E740:M740"/>
    <mergeCell ref="N740:N741"/>
    <mergeCell ref="P740:X740"/>
    <mergeCell ref="Y740:AM740"/>
    <mergeCell ref="Y557:AM557"/>
    <mergeCell ref="P923:X923"/>
    <mergeCell ref="N923:N924"/>
    <mergeCell ref="B923:B924"/>
    <mergeCell ref="C923:C924"/>
    <mergeCell ref="E923:M923"/>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56"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09" location="'5.  2015-2020 LRAM'!A1" display="Return to top" xr:uid="{00000000-0004-0000-0A00-000007000000}"/>
    <hyperlink ref="D383" location="'5.  2015-2020 LRAM'!A1" display="Return to top" xr:uid="{00000000-0004-0000-0A00-000008000000}"/>
    <hyperlink ref="D739" location="'5.  2015-2020 LRAM'!A1" display="Return to top" xr:uid="{00000000-0004-0000-0A00-000009000000}"/>
    <hyperlink ref="D922" location="'5.  2015-2020 LRAM'!A1" display="Return to top" xr:uid="{00000000-0004-0000-0A00-00000A000000}"/>
    <hyperlink ref="B1104" location="'5.  2015-2020 LRAM'!A1" display="Return to top" xr:uid="{00000000-0004-0000-0A00-00000B000000}"/>
  </hyperlinks>
  <pageMargins left="0.70866141732283472" right="0.70866141732283472" top="0.74803149606299213" bottom="0.74803149606299213" header="0.31496062992125984" footer="0.31496062992125984"/>
  <pageSetup paperSize="17" scale="37"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165"/>
  <sheetViews>
    <sheetView topLeftCell="A20" zoomScale="90" zoomScaleNormal="90" workbookViewId="0">
      <selection activeCell="F6" sqref="F6"/>
    </sheetView>
  </sheetViews>
  <sheetFormatPr defaultColWidth="9.140625" defaultRowHeight="15"/>
  <cols>
    <col min="1" max="1" width="4.42578125" style="1" customWidth="1"/>
    <col min="2" max="2" width="19.42578125" style="10" customWidth="1"/>
    <col min="3" max="3" width="30.7109375" style="1" customWidth="1"/>
    <col min="4" max="4" width="5" style="1" customWidth="1"/>
    <col min="5" max="5" width="14.28515625" style="1" customWidth="1"/>
    <col min="6" max="6" width="15.140625" style="1" customWidth="1"/>
    <col min="7" max="7" width="11.42578125" style="1" customWidth="1"/>
    <col min="8" max="8" width="13" style="5" customWidth="1"/>
    <col min="9" max="10" width="14" style="1" customWidth="1"/>
    <col min="11" max="11" width="18" style="1" customWidth="1"/>
    <col min="12" max="12" width="19.140625" style="1" customWidth="1"/>
    <col min="13" max="13" width="16.7109375" style="1" customWidth="1"/>
    <col min="14" max="14" width="16" style="1" customWidth="1"/>
    <col min="15" max="15" width="14.42578125" style="1" customWidth="1"/>
    <col min="16" max="16" width="14.7109375" style="1" customWidth="1"/>
    <col min="17" max="17" width="14" style="1" customWidth="1"/>
    <col min="18" max="18" width="15.7109375" style="1" customWidth="1"/>
    <col min="19" max="19" width="14.140625" style="1" customWidth="1"/>
    <col min="20" max="22" width="15" style="1" customWidth="1"/>
    <col min="23" max="23" width="13.42578125" style="1" customWidth="1"/>
    <col min="24" max="24" width="4.140625" style="1" customWidth="1"/>
    <col min="25" max="16384" width="9.140625" style="1"/>
  </cols>
  <sheetData>
    <row r="1" spans="1:28" ht="153" customHeight="1"/>
    <row r="3" spans="1:28" ht="14.25" customHeight="1" thickBot="1">
      <c r="B3" s="17"/>
      <c r="C3" s="45"/>
      <c r="D3" s="45"/>
      <c r="E3" s="46"/>
      <c r="F3" s="46"/>
      <c r="G3" s="46"/>
      <c r="H3" s="46"/>
      <c r="I3" s="46"/>
      <c r="J3" s="46"/>
      <c r="K3" s="46"/>
      <c r="L3" s="46"/>
      <c r="M3" s="46"/>
      <c r="N3" s="46"/>
      <c r="O3" s="46"/>
      <c r="P3" s="46"/>
      <c r="Q3" s="46"/>
      <c r="R3" s="46"/>
      <c r="S3" s="46"/>
      <c r="T3" s="46"/>
      <c r="U3" s="46"/>
      <c r="V3" s="46"/>
      <c r="W3" s="46"/>
      <c r="Z3" s="2"/>
    </row>
    <row r="4" spans="1:28" ht="30" customHeight="1" thickBot="1">
      <c r="B4" s="92" t="s">
        <v>171</v>
      </c>
      <c r="C4" s="101" t="s">
        <v>175</v>
      </c>
      <c r="D4" s="13"/>
      <c r="E4" s="13"/>
      <c r="F4" s="13"/>
      <c r="G4" s="150"/>
      <c r="H4" s="151"/>
      <c r="I4" s="152"/>
      <c r="J4" s="152"/>
      <c r="K4" s="152"/>
      <c r="L4" s="152"/>
      <c r="M4" s="152"/>
      <c r="N4" s="150"/>
      <c r="O4" s="150"/>
      <c r="P4" s="150"/>
      <c r="Q4" s="150"/>
      <c r="R4" s="150"/>
      <c r="S4" s="150"/>
      <c r="T4" s="150"/>
      <c r="U4" s="150"/>
      <c r="V4" s="150"/>
      <c r="W4" s="153"/>
    </row>
    <row r="5" spans="1:28" ht="25.5" customHeight="1" thickBot="1">
      <c r="B5" s="37"/>
      <c r="C5" s="104" t="s">
        <v>172</v>
      </c>
      <c r="D5" s="150"/>
      <c r="E5" s="150"/>
      <c r="F5" s="13"/>
      <c r="G5" s="150"/>
      <c r="H5" s="151"/>
      <c r="I5" s="152"/>
      <c r="J5" s="152"/>
      <c r="K5" s="152"/>
      <c r="L5" s="152"/>
      <c r="M5" s="152"/>
      <c r="N5" s="150"/>
      <c r="O5" s="150"/>
      <c r="P5" s="150"/>
      <c r="Q5" s="150"/>
      <c r="R5" s="150"/>
      <c r="S5" s="150"/>
      <c r="T5" s="150"/>
      <c r="U5" s="150"/>
      <c r="V5" s="150"/>
      <c r="W5" s="13"/>
    </row>
    <row r="6" spans="1:28" ht="31.5" customHeight="1" thickBot="1">
      <c r="B6" s="37"/>
      <c r="C6" s="535" t="s">
        <v>549</v>
      </c>
      <c r="D6" s="150"/>
      <c r="E6" s="150"/>
      <c r="F6" s="13"/>
      <c r="G6" s="150"/>
      <c r="H6" s="151"/>
      <c r="I6" s="152"/>
      <c r="J6" s="152"/>
      <c r="K6" s="152"/>
      <c r="L6" s="152"/>
      <c r="M6" s="152"/>
      <c r="N6" s="150"/>
      <c r="O6" s="150"/>
      <c r="P6" s="150"/>
      <c r="Q6" s="150"/>
      <c r="R6" s="150"/>
      <c r="S6" s="150"/>
      <c r="T6" s="150"/>
      <c r="U6" s="150"/>
      <c r="V6" s="150"/>
      <c r="W6" s="13"/>
    </row>
    <row r="7" spans="1:28" ht="25.35" customHeight="1">
      <c r="B7" s="37"/>
      <c r="C7" s="150"/>
      <c r="D7" s="150"/>
      <c r="E7" s="150"/>
      <c r="F7" s="13"/>
      <c r="G7" s="150"/>
      <c r="H7" s="151"/>
      <c r="I7" s="152"/>
      <c r="J7" s="152"/>
      <c r="K7" s="152"/>
      <c r="L7" s="152"/>
      <c r="M7" s="152"/>
      <c r="N7" s="150"/>
      <c r="O7" s="150"/>
      <c r="P7" s="150"/>
      <c r="Q7" s="150"/>
      <c r="R7" s="150"/>
      <c r="S7" s="150"/>
      <c r="T7" s="150"/>
      <c r="U7" s="150"/>
      <c r="V7" s="150"/>
      <c r="W7" s="13"/>
    </row>
    <row r="8" spans="1:28" ht="36" customHeight="1">
      <c r="A8" s="9"/>
      <c r="B8" s="93" t="s">
        <v>503</v>
      </c>
      <c r="C8" s="769" t="s">
        <v>662</v>
      </c>
      <c r="D8" s="769"/>
      <c r="E8" s="769"/>
      <c r="F8" s="769"/>
      <c r="G8" s="769"/>
      <c r="H8" s="769"/>
      <c r="I8" s="769"/>
      <c r="J8" s="769"/>
      <c r="K8" s="769"/>
      <c r="L8" s="769"/>
      <c r="M8" s="769"/>
      <c r="N8" s="769"/>
      <c r="O8" s="769"/>
      <c r="P8" s="769"/>
      <c r="Q8" s="769"/>
      <c r="R8" s="769"/>
      <c r="S8" s="769"/>
      <c r="T8" s="86"/>
      <c r="U8" s="86"/>
      <c r="V8" s="86"/>
      <c r="W8" s="86"/>
    </row>
    <row r="9" spans="1:28" ht="47.1" customHeight="1">
      <c r="B9" s="44"/>
      <c r="C9" s="728" t="s">
        <v>674</v>
      </c>
      <c r="D9" s="728"/>
      <c r="E9" s="728"/>
      <c r="F9" s="728"/>
      <c r="G9" s="728"/>
      <c r="H9" s="728"/>
      <c r="I9" s="728"/>
      <c r="J9" s="728"/>
      <c r="K9" s="728"/>
      <c r="L9" s="728"/>
      <c r="M9" s="728"/>
      <c r="N9" s="728"/>
      <c r="O9" s="728"/>
      <c r="P9" s="728"/>
      <c r="Q9" s="728"/>
      <c r="R9" s="728"/>
      <c r="S9" s="728"/>
      <c r="T9" s="86"/>
      <c r="U9" s="86"/>
      <c r="V9" s="86"/>
      <c r="W9" s="86"/>
    </row>
    <row r="10" spans="1:28" ht="38.1" customHeight="1">
      <c r="B10" s="37"/>
      <c r="C10" s="748" t="s">
        <v>675</v>
      </c>
      <c r="D10" s="728"/>
      <c r="E10" s="728"/>
      <c r="F10" s="728"/>
      <c r="G10" s="728"/>
      <c r="H10" s="728"/>
      <c r="I10" s="728"/>
      <c r="J10" s="728"/>
      <c r="K10" s="728"/>
      <c r="L10" s="728"/>
      <c r="M10" s="728"/>
      <c r="N10" s="728"/>
      <c r="O10" s="728"/>
      <c r="P10" s="728"/>
      <c r="Q10" s="728"/>
      <c r="R10" s="728"/>
      <c r="S10" s="728"/>
      <c r="T10" s="37"/>
      <c r="U10" s="37"/>
      <c r="V10" s="37"/>
    </row>
    <row r="11" spans="1:28" ht="32.85" customHeight="1">
      <c r="B11" s="17"/>
      <c r="C11" s="17"/>
      <c r="D11" s="34"/>
      <c r="E11" s="18"/>
      <c r="F11" s="18"/>
      <c r="G11" s="18"/>
      <c r="H11" s="46"/>
      <c r="I11" s="32"/>
      <c r="J11" s="32"/>
      <c r="K11" s="32"/>
      <c r="L11" s="32"/>
      <c r="M11" s="32"/>
      <c r="N11" s="18"/>
      <c r="O11" s="18"/>
      <c r="P11" s="18"/>
      <c r="Q11" s="18"/>
      <c r="R11" s="18"/>
      <c r="S11" s="18"/>
      <c r="T11" s="18"/>
      <c r="U11" s="18"/>
      <c r="V11" s="18"/>
      <c r="W11" s="18"/>
    </row>
    <row r="12" spans="1:28" s="39" customFormat="1" ht="17.25" customHeight="1">
      <c r="B12" s="768" t="s">
        <v>235</v>
      </c>
      <c r="C12" s="768"/>
      <c r="D12" s="94"/>
      <c r="E12" s="154" t="s">
        <v>236</v>
      </c>
      <c r="F12" s="40"/>
      <c r="G12" s="40"/>
      <c r="H12" s="33"/>
      <c r="I12" s="40"/>
      <c r="K12" s="518" t="s">
        <v>533</v>
      </c>
      <c r="L12" s="41"/>
      <c r="M12" s="41"/>
      <c r="N12" s="41"/>
      <c r="O12" s="41"/>
      <c r="P12" s="41"/>
      <c r="Q12" s="41"/>
      <c r="R12" s="41"/>
      <c r="S12" s="41"/>
      <c r="T12" s="41"/>
      <c r="U12" s="41"/>
      <c r="V12" s="41"/>
      <c r="W12" s="41"/>
      <c r="Y12" s="1"/>
      <c r="Z12" s="1"/>
      <c r="AA12" s="1"/>
      <c r="AB12" s="1"/>
    </row>
    <row r="13" spans="1:28" s="2" customFormat="1" ht="11.25" customHeight="1">
      <c r="B13" s="15"/>
      <c r="E13" s="8"/>
      <c r="F13" s="8"/>
      <c r="G13" s="1"/>
      <c r="H13" s="5"/>
      <c r="I13" s="1"/>
      <c r="J13" s="1"/>
      <c r="K13" s="1"/>
      <c r="L13" s="1"/>
      <c r="M13" s="1"/>
      <c r="N13" s="1"/>
      <c r="O13" s="1"/>
      <c r="P13" s="1"/>
      <c r="Q13" s="1"/>
      <c r="R13" s="1"/>
      <c r="S13" s="1"/>
      <c r="T13" s="1"/>
      <c r="U13" s="1"/>
      <c r="V13" s="1"/>
      <c r="W13" s="1"/>
      <c r="Y13" s="1"/>
      <c r="Z13" s="1"/>
      <c r="AA13" s="1"/>
      <c r="AB13" s="1"/>
    </row>
    <row r="14" spans="1:28" ht="63" customHeight="1">
      <c r="B14" s="171" t="s">
        <v>63</v>
      </c>
      <c r="C14" s="172" t="s">
        <v>470</v>
      </c>
      <c r="D14" s="173"/>
      <c r="E14" s="174" t="s">
        <v>62</v>
      </c>
      <c r="F14" s="174" t="s">
        <v>492</v>
      </c>
      <c r="G14" s="174" t="s">
        <v>63</v>
      </c>
      <c r="H14" s="174" t="s">
        <v>64</v>
      </c>
      <c r="I14" s="174" t="str">
        <f>'1.  LRAMVA Summary'!D52</f>
        <v>Residential</v>
      </c>
      <c r="J14" s="174" t="str">
        <f>'1.  LRAMVA Summary'!E52</f>
        <v>GS&lt;50 kW</v>
      </c>
      <c r="K14" s="174" t="str">
        <f>'1.  LRAMVA Summary'!F52</f>
        <v>GS 50 to 4,999 kW</v>
      </c>
      <c r="L14" s="174" t="str">
        <f>'1.  LRAMVA Summary'!G52</f>
        <v>Unmetered Scattered Load</v>
      </c>
      <c r="M14" s="174" t="str">
        <f>'1.  LRAMVA Summary'!H52</f>
        <v>Sentinel Lighting</v>
      </c>
      <c r="N14" s="174" t="str">
        <f>'1.  LRAMVA Summary'!I52</f>
        <v>Street Lighting</v>
      </c>
      <c r="O14" s="174" t="str">
        <f>'1.  LRAMVA Summary'!J52</f>
        <v/>
      </c>
      <c r="P14" s="174" t="str">
        <f>'1.  LRAMVA Summary'!K52</f>
        <v/>
      </c>
      <c r="Q14" s="174" t="str">
        <f>'1.  LRAMVA Summary'!L52</f>
        <v/>
      </c>
      <c r="R14" s="174" t="str">
        <f>'1.  LRAMVA Summary'!M52</f>
        <v/>
      </c>
      <c r="S14" s="174" t="str">
        <f>'1.  LRAMVA Summary'!N52</f>
        <v/>
      </c>
      <c r="T14" s="174" t="str">
        <f>'1.  LRAMVA Summary'!O52</f>
        <v/>
      </c>
      <c r="U14" s="174" t="str">
        <f>'1.  LRAMVA Summary'!P52</f>
        <v/>
      </c>
      <c r="V14" s="174" t="str">
        <f>'1.  LRAMVA Summary'!Q52</f>
        <v/>
      </c>
      <c r="W14" s="174" t="str">
        <f>'1.  LRAMVA Summary'!R52</f>
        <v>Total</v>
      </c>
    </row>
    <row r="15" spans="1:28">
      <c r="B15" s="175" t="s">
        <v>44</v>
      </c>
      <c r="C15" s="175">
        <v>1.47E-2</v>
      </c>
      <c r="D15" s="176"/>
      <c r="E15" s="177">
        <v>40544</v>
      </c>
      <c r="F15" s="178">
        <v>2011</v>
      </c>
      <c r="G15" s="179" t="s">
        <v>65</v>
      </c>
      <c r="H15" s="180">
        <f>C$15/12</f>
        <v>1.225E-3</v>
      </c>
      <c r="I15" s="181">
        <f>SUM('1.  LRAMVA Summary'!D$54:D$55)*(MONTH($E15)-1)/12*$H15</f>
        <v>0</v>
      </c>
      <c r="J15" s="181">
        <f>SUM('1.  LRAMVA Summary'!E$54:E$55)*(MONTH($E15)-1)/12*$H15</f>
        <v>0</v>
      </c>
      <c r="K15" s="181">
        <f>SUM('1.  LRAMVA Summary'!F$54:F$55)*(MONTH($E15)-1)/12*$H15</f>
        <v>0</v>
      </c>
      <c r="L15" s="181">
        <f>SUM('1.  LRAMVA Summary'!G$54:G$55)*(MONTH($E15)-1)/12*$H15</f>
        <v>0</v>
      </c>
      <c r="M15" s="181">
        <f>SUM('1.  LRAMVA Summary'!H$54:H$55)*(MONTH($E15)-1)/12*$H15</f>
        <v>0</v>
      </c>
      <c r="N15" s="181">
        <f>SUM('1.  LRAMVA Summary'!I$54:I$55)*(MONTH($E15)-1)/12*$H15</f>
        <v>0</v>
      </c>
      <c r="O15" s="181">
        <f>SUM('1.  LRAMVA Summary'!J$54:J$55)*(MONTH($E15)-1)/12*$H15</f>
        <v>0</v>
      </c>
      <c r="P15" s="181">
        <f>SUM('1.  LRAMVA Summary'!K$54:K$55)*(MONTH($E15)-1)/12*$H15</f>
        <v>0</v>
      </c>
      <c r="Q15" s="181">
        <f>SUM('1.  LRAMVA Summary'!L$54:L$55)*(MONTH($E15)-1)/12*$H15</f>
        <v>0</v>
      </c>
      <c r="R15" s="181">
        <f>SUM('1.  LRAMVA Summary'!M$54:M$55)*(MONTH($E15)-1)/12*$H15</f>
        <v>0</v>
      </c>
      <c r="S15" s="181">
        <f>SUM('1.  LRAMVA Summary'!N$54:N$55)*(MONTH($E15)-1)/12*$H15</f>
        <v>0</v>
      </c>
      <c r="T15" s="181">
        <f>SUM('1.  LRAMVA Summary'!O$54:O$55)*(MONTH($E15)-1)/12*$H15</f>
        <v>0</v>
      </c>
      <c r="U15" s="181">
        <f>SUM('1.  LRAMVA Summary'!P$54:P$55)*(MONTH($E15)-1)/12*$H15</f>
        <v>0</v>
      </c>
      <c r="V15" s="181">
        <f>SUM('1.  LRAMVA Summary'!Q$54:Q$55)*(MONTH($E15)-1)/12*$H15</f>
        <v>0</v>
      </c>
      <c r="W15" s="182">
        <f>SUM(I15:V15)</f>
        <v>0</v>
      </c>
    </row>
    <row r="16" spans="1:28">
      <c r="B16" s="183" t="s">
        <v>45</v>
      </c>
      <c r="C16" s="183">
        <v>1.47E-2</v>
      </c>
      <c r="D16" s="176"/>
      <c r="E16" s="177">
        <v>40575</v>
      </c>
      <c r="F16" s="178">
        <v>2011</v>
      </c>
      <c r="G16" s="179" t="s">
        <v>65</v>
      </c>
      <c r="H16" s="180">
        <f>C$15/12</f>
        <v>1.225E-3</v>
      </c>
      <c r="I16" s="181">
        <f>SUM('1.  LRAMVA Summary'!D$54:D$55)*(MONTH($E16)-1)/12*$H16</f>
        <v>0</v>
      </c>
      <c r="J16" s="181">
        <f>SUM('1.  LRAMVA Summary'!E$54:E$55)*(MONTH($E16)-1)/12*$H16</f>
        <v>0</v>
      </c>
      <c r="K16" s="181">
        <f>SUM('1.  LRAMVA Summary'!F$54:F$55)*(MONTH($E16)-1)/12*$H16</f>
        <v>0</v>
      </c>
      <c r="L16" s="181">
        <f>SUM('1.  LRAMVA Summary'!G$54:G$55)*(MONTH($E16)-1)/12*$H16</f>
        <v>0</v>
      </c>
      <c r="M16" s="181">
        <f>SUM('1.  LRAMVA Summary'!H$54:H$55)*(MONTH($E16)-1)/12*$H16</f>
        <v>0</v>
      </c>
      <c r="N16" s="181">
        <f>SUM('1.  LRAMVA Summary'!I$54:I$55)*(MONTH($E16)-1)/12*$H16</f>
        <v>0</v>
      </c>
      <c r="O16" s="181">
        <f>SUM('1.  LRAMVA Summary'!J$54:J$55)*(MONTH($E16)-1)/12*$H16</f>
        <v>0</v>
      </c>
      <c r="P16" s="181">
        <f>SUM('1.  LRAMVA Summary'!K$54:K$55)*(MONTH($E16)-1)/12*$H16</f>
        <v>0</v>
      </c>
      <c r="Q16" s="181">
        <f>SUM('1.  LRAMVA Summary'!L$54:L$55)*(MONTH($E16)-1)/12*$H16</f>
        <v>0</v>
      </c>
      <c r="R16" s="181">
        <f>SUM('1.  LRAMVA Summary'!M$54:M$55)*(MONTH($E16)-1)/12*$H16</f>
        <v>0</v>
      </c>
      <c r="S16" s="181">
        <f>SUM('1.  LRAMVA Summary'!N$54:N$55)*(MONTH($E16)-1)/12*$H16</f>
        <v>0</v>
      </c>
      <c r="T16" s="181">
        <f>SUM('1.  LRAMVA Summary'!O$54:O$55)*(MONTH($E16)-1)/12*$H16</f>
        <v>0</v>
      </c>
      <c r="U16" s="181">
        <f>SUM('1.  LRAMVA Summary'!P$54:P$55)*(MONTH($E16)-1)/12*$H16</f>
        <v>0</v>
      </c>
      <c r="V16" s="181">
        <f>SUM('1.  LRAMVA Summary'!Q$54:Q$55)*(MONTH($E16)-1)/12*$H16</f>
        <v>0</v>
      </c>
      <c r="W16" s="182">
        <f t="shared" ref="W16:W25" si="0">SUM(I16:V16)</f>
        <v>0</v>
      </c>
    </row>
    <row r="17" spans="2:23">
      <c r="B17" s="183" t="s">
        <v>46</v>
      </c>
      <c r="C17" s="183">
        <v>1.47E-2</v>
      </c>
      <c r="D17" s="176"/>
      <c r="E17" s="177">
        <v>40603</v>
      </c>
      <c r="F17" s="178">
        <v>2011</v>
      </c>
      <c r="G17" s="179" t="s">
        <v>65</v>
      </c>
      <c r="H17" s="180">
        <f>C$15/12</f>
        <v>1.225E-3</v>
      </c>
      <c r="I17" s="181">
        <f>SUM('1.  LRAMVA Summary'!D$54:D$55)*(MONTH($E17)-1)/12*$H17</f>
        <v>0</v>
      </c>
      <c r="J17" s="181">
        <f>SUM('1.  LRAMVA Summary'!E$54:E$55)*(MONTH($E17)-1)/12*$H17</f>
        <v>0</v>
      </c>
      <c r="K17" s="181">
        <f>SUM('1.  LRAMVA Summary'!F$54:F$55)*(MONTH($E17)-1)/12*$H17</f>
        <v>0</v>
      </c>
      <c r="L17" s="181">
        <f>SUM('1.  LRAMVA Summary'!G$54:G$55)*(MONTH($E17)-1)/12*$H17</f>
        <v>0</v>
      </c>
      <c r="M17" s="181">
        <f>SUM('1.  LRAMVA Summary'!H$54:H$55)*(MONTH($E17)-1)/12*$H17</f>
        <v>0</v>
      </c>
      <c r="N17" s="181">
        <f>SUM('1.  LRAMVA Summary'!I$54:I$55)*(MONTH($E17)-1)/12*$H17</f>
        <v>0</v>
      </c>
      <c r="O17" s="181">
        <f>SUM('1.  LRAMVA Summary'!J$54:J$55)*(MONTH($E17)-1)/12*$H17</f>
        <v>0</v>
      </c>
      <c r="P17" s="181">
        <f>SUM('1.  LRAMVA Summary'!K$54:K$55)*(MONTH($E17)-1)/12*$H17</f>
        <v>0</v>
      </c>
      <c r="Q17" s="181">
        <f>SUM('1.  LRAMVA Summary'!L$54:L$55)*(MONTH($E17)-1)/12*$H17</f>
        <v>0</v>
      </c>
      <c r="R17" s="181">
        <f>SUM('1.  LRAMVA Summary'!M$54:M$55)*(MONTH($E17)-1)/12*$H17</f>
        <v>0</v>
      </c>
      <c r="S17" s="181">
        <f>SUM('1.  LRAMVA Summary'!N$54:N$55)*(MONTH($E17)-1)/12*$H17</f>
        <v>0</v>
      </c>
      <c r="T17" s="181">
        <f>SUM('1.  LRAMVA Summary'!O$54:O$55)*(MONTH($E17)-1)/12*$H17</f>
        <v>0</v>
      </c>
      <c r="U17" s="181">
        <f>SUM('1.  LRAMVA Summary'!P$54:P$55)*(MONTH($E17)-1)/12*$H17</f>
        <v>0</v>
      </c>
      <c r="V17" s="181">
        <f>SUM('1.  LRAMVA Summary'!Q$54:Q$55)*(MONTH($E17)-1)/12*$H17</f>
        <v>0</v>
      </c>
      <c r="W17" s="182">
        <f>SUM(I17:V17)</f>
        <v>0</v>
      </c>
    </row>
    <row r="18" spans="2:23">
      <c r="B18" s="183" t="s">
        <v>47</v>
      </c>
      <c r="C18" s="183">
        <v>1.47E-2</v>
      </c>
      <c r="D18" s="176"/>
      <c r="E18" s="184">
        <v>40634</v>
      </c>
      <c r="F18" s="178">
        <v>2011</v>
      </c>
      <c r="G18" s="185" t="s">
        <v>66</v>
      </c>
      <c r="H18" s="180">
        <f>C$16/12</f>
        <v>1.225E-3</v>
      </c>
      <c r="I18" s="181">
        <f>SUM('1.  LRAMVA Summary'!D$54:D$55)*(MONTH($E18)-1)/12*$H18</f>
        <v>0</v>
      </c>
      <c r="J18" s="181">
        <f>SUM('1.  LRAMVA Summary'!E$54:E$55)*(MONTH($E18)-1)/12*$H18</f>
        <v>0</v>
      </c>
      <c r="K18" s="181">
        <f>SUM('1.  LRAMVA Summary'!F$54:F$55)*(MONTH($E18)-1)/12*$H18</f>
        <v>0</v>
      </c>
      <c r="L18" s="181">
        <f>SUM('1.  LRAMVA Summary'!G$54:G$55)*(MONTH($E18)-1)/12*$H18</f>
        <v>0</v>
      </c>
      <c r="M18" s="181">
        <f>SUM('1.  LRAMVA Summary'!H$54:H$55)*(MONTH($E18)-1)/12*$H18</f>
        <v>0</v>
      </c>
      <c r="N18" s="181">
        <f>SUM('1.  LRAMVA Summary'!I$54:I$55)*(MONTH($E18)-1)/12*$H18</f>
        <v>0</v>
      </c>
      <c r="O18" s="181">
        <f>SUM('1.  LRAMVA Summary'!J$54:J$55)*(MONTH($E18)-1)/12*$H18</f>
        <v>0</v>
      </c>
      <c r="P18" s="181">
        <f>SUM('1.  LRAMVA Summary'!K$54:K$55)*(MONTH($E18)-1)/12*$H18</f>
        <v>0</v>
      </c>
      <c r="Q18" s="181">
        <f>SUM('1.  LRAMVA Summary'!L$54:L$55)*(MONTH($E18)-1)/12*$H18</f>
        <v>0</v>
      </c>
      <c r="R18" s="181">
        <f>SUM('1.  LRAMVA Summary'!M$54:M$55)*(MONTH($E18)-1)/12*$H18</f>
        <v>0</v>
      </c>
      <c r="S18" s="181">
        <f>SUM('1.  LRAMVA Summary'!N$54:N$55)*(MONTH($E18)-1)/12*$H18</f>
        <v>0</v>
      </c>
      <c r="T18" s="181">
        <f>SUM('1.  LRAMVA Summary'!O$54:O$55)*(MONTH($E18)-1)/12*$H18</f>
        <v>0</v>
      </c>
      <c r="U18" s="181">
        <f>SUM('1.  LRAMVA Summary'!P$54:P$55)*(MONTH($E18)-1)/12*$H18</f>
        <v>0</v>
      </c>
      <c r="V18" s="181">
        <f>SUM('1.  LRAMVA Summary'!Q$54:Q$55)*(MONTH($E18)-1)/12*$H18</f>
        <v>0</v>
      </c>
      <c r="W18" s="182">
        <f>SUM(I18:V18)</f>
        <v>0</v>
      </c>
    </row>
    <row r="19" spans="2:23">
      <c r="B19" s="183" t="s">
        <v>48</v>
      </c>
      <c r="C19" s="183">
        <v>1.47E-2</v>
      </c>
      <c r="D19" s="176"/>
      <c r="E19" s="184">
        <v>40664</v>
      </c>
      <c r="F19" s="178">
        <v>2011</v>
      </c>
      <c r="G19" s="185" t="s">
        <v>66</v>
      </c>
      <c r="H19" s="180">
        <f>C$16/12</f>
        <v>1.225E-3</v>
      </c>
      <c r="I19" s="181">
        <f>SUM('1.  LRAMVA Summary'!D$54:D$55)*(MONTH($E19)-1)/12*$H19</f>
        <v>0</v>
      </c>
      <c r="J19" s="181">
        <f>SUM('1.  LRAMVA Summary'!E$54:E$55)*(MONTH($E19)-1)/12*$H19</f>
        <v>0</v>
      </c>
      <c r="K19" s="181">
        <f>SUM('1.  LRAMVA Summary'!F$54:F$55)*(MONTH($E19)-1)/12*$H19</f>
        <v>0</v>
      </c>
      <c r="L19" s="181">
        <f>SUM('1.  LRAMVA Summary'!G$54:G$55)*(MONTH($E19)-1)/12*$H19</f>
        <v>0</v>
      </c>
      <c r="M19" s="181">
        <f>SUM('1.  LRAMVA Summary'!H$54:H$55)*(MONTH($E19)-1)/12*$H19</f>
        <v>0</v>
      </c>
      <c r="N19" s="181">
        <f>SUM('1.  LRAMVA Summary'!I$54:I$55)*(MONTH($E19)-1)/12*$H19</f>
        <v>0</v>
      </c>
      <c r="O19" s="181">
        <f>SUM('1.  LRAMVA Summary'!J$54:J$55)*(MONTH($E19)-1)/12*$H19</f>
        <v>0</v>
      </c>
      <c r="P19" s="181">
        <f>SUM('1.  LRAMVA Summary'!K$54:K$55)*(MONTH($E19)-1)/12*$H19</f>
        <v>0</v>
      </c>
      <c r="Q19" s="181">
        <f>SUM('1.  LRAMVA Summary'!L$54:L$55)*(MONTH($E19)-1)/12*$H19</f>
        <v>0</v>
      </c>
      <c r="R19" s="181">
        <f>SUM('1.  LRAMVA Summary'!M$54:M$55)*(MONTH($E19)-1)/12*$H19</f>
        <v>0</v>
      </c>
      <c r="S19" s="181">
        <f>SUM('1.  LRAMVA Summary'!N$54:N$55)*(MONTH($E19)-1)/12*$H19</f>
        <v>0</v>
      </c>
      <c r="T19" s="181">
        <f>SUM('1.  LRAMVA Summary'!O$54:O$55)*(MONTH($E19)-1)/12*$H19</f>
        <v>0</v>
      </c>
      <c r="U19" s="181">
        <f>SUM('1.  LRAMVA Summary'!P$54:P$55)*(MONTH($E19)-1)/12*$H19</f>
        <v>0</v>
      </c>
      <c r="V19" s="181">
        <f>SUM('1.  LRAMVA Summary'!Q$54:Q$55)*(MONTH($E19)-1)/12*$H19</f>
        <v>0</v>
      </c>
      <c r="W19" s="182">
        <f t="shared" si="0"/>
        <v>0</v>
      </c>
    </row>
    <row r="20" spans="2:23">
      <c r="B20" s="183" t="s">
        <v>49</v>
      </c>
      <c r="C20" s="183">
        <v>1.47E-2</v>
      </c>
      <c r="D20" s="176"/>
      <c r="E20" s="184">
        <v>40695</v>
      </c>
      <c r="F20" s="178">
        <v>2011</v>
      </c>
      <c r="G20" s="185" t="s">
        <v>66</v>
      </c>
      <c r="H20" s="180">
        <f>C$16/12</f>
        <v>1.225E-3</v>
      </c>
      <c r="I20" s="181">
        <f>SUM('1.  LRAMVA Summary'!D$54:D$55)*(MONTH($E20)-1)/12*$H20</f>
        <v>0</v>
      </c>
      <c r="J20" s="181">
        <f>SUM('1.  LRAMVA Summary'!E$54:E$55)*(MONTH($E20)-1)/12*$H20</f>
        <v>0</v>
      </c>
      <c r="K20" s="181">
        <f>SUM('1.  LRAMVA Summary'!F$54:F$55)*(MONTH($E20)-1)/12*$H20</f>
        <v>0</v>
      </c>
      <c r="L20" s="181">
        <f>SUM('1.  LRAMVA Summary'!G$54:G$55)*(MONTH($E20)-1)/12*$H20</f>
        <v>0</v>
      </c>
      <c r="M20" s="181">
        <f>SUM('1.  LRAMVA Summary'!H$54:H$55)*(MONTH($E20)-1)/12*$H20</f>
        <v>0</v>
      </c>
      <c r="N20" s="181">
        <f>SUM('1.  LRAMVA Summary'!I$54:I$55)*(MONTH($E20)-1)/12*$H20</f>
        <v>0</v>
      </c>
      <c r="O20" s="181">
        <f>SUM('1.  LRAMVA Summary'!J$54:J$55)*(MONTH($E20)-1)/12*$H20</f>
        <v>0</v>
      </c>
      <c r="P20" s="181">
        <f>SUM('1.  LRAMVA Summary'!K$54:K$55)*(MONTH($E20)-1)/12*$H20</f>
        <v>0</v>
      </c>
      <c r="Q20" s="181">
        <f>SUM('1.  LRAMVA Summary'!L$54:L$55)*(MONTH($E20)-1)/12*$H20</f>
        <v>0</v>
      </c>
      <c r="R20" s="181">
        <f>SUM('1.  LRAMVA Summary'!M$54:M$55)*(MONTH($E20)-1)/12*$H20</f>
        <v>0</v>
      </c>
      <c r="S20" s="181">
        <f>SUM('1.  LRAMVA Summary'!N$54:N$55)*(MONTH($E20)-1)/12*$H20</f>
        <v>0</v>
      </c>
      <c r="T20" s="181">
        <f>SUM('1.  LRAMVA Summary'!O$54:O$55)*(MONTH($E20)-1)/12*$H20</f>
        <v>0</v>
      </c>
      <c r="U20" s="181">
        <f>SUM('1.  LRAMVA Summary'!P$54:P$55)*(MONTH($E20)-1)/12*$H20</f>
        <v>0</v>
      </c>
      <c r="V20" s="181">
        <f>SUM('1.  LRAMVA Summary'!Q$54:Q$55)*(MONTH($E20)-1)/12*$H20</f>
        <v>0</v>
      </c>
      <c r="W20" s="182">
        <f t="shared" si="0"/>
        <v>0</v>
      </c>
    </row>
    <row r="21" spans="2:23">
      <c r="B21" s="183" t="s">
        <v>50</v>
      </c>
      <c r="C21" s="183">
        <v>1.47E-2</v>
      </c>
      <c r="D21" s="176"/>
      <c r="E21" s="184">
        <v>40725</v>
      </c>
      <c r="F21" s="178">
        <v>2011</v>
      </c>
      <c r="G21" s="185" t="s">
        <v>68</v>
      </c>
      <c r="H21" s="180">
        <f>C$17/12</f>
        <v>1.225E-3</v>
      </c>
      <c r="I21" s="181">
        <f>SUM('1.  LRAMVA Summary'!D$54:D$55)*(MONTH($E21)-1)/12*$H21</f>
        <v>0</v>
      </c>
      <c r="J21" s="181">
        <f>SUM('1.  LRAMVA Summary'!E$54:E$55)*(MONTH($E21)-1)/12*$H21</f>
        <v>0</v>
      </c>
      <c r="K21" s="181">
        <f>SUM('1.  LRAMVA Summary'!F$54:F$55)*(MONTH($E21)-1)/12*$H21</f>
        <v>0</v>
      </c>
      <c r="L21" s="181">
        <f>SUM('1.  LRAMVA Summary'!G$54:G$55)*(MONTH($E21)-1)/12*$H21</f>
        <v>0</v>
      </c>
      <c r="M21" s="181">
        <f>SUM('1.  LRAMVA Summary'!H$54:H$55)*(MONTH($E21)-1)/12*$H21</f>
        <v>0</v>
      </c>
      <c r="N21" s="181">
        <f>SUM('1.  LRAMVA Summary'!I$54:I$55)*(MONTH($E21)-1)/12*$H21</f>
        <v>0</v>
      </c>
      <c r="O21" s="181">
        <f>SUM('1.  LRAMVA Summary'!J$54:J$55)*(MONTH($E21)-1)/12*$H21</f>
        <v>0</v>
      </c>
      <c r="P21" s="181">
        <f>SUM('1.  LRAMVA Summary'!K$54:K$55)*(MONTH($E21)-1)/12*$H21</f>
        <v>0</v>
      </c>
      <c r="Q21" s="181">
        <f>SUM('1.  LRAMVA Summary'!L$54:L$55)*(MONTH($E21)-1)/12*$H21</f>
        <v>0</v>
      </c>
      <c r="R21" s="181">
        <f>SUM('1.  LRAMVA Summary'!M$54:M$55)*(MONTH($E21)-1)/12*$H21</f>
        <v>0</v>
      </c>
      <c r="S21" s="181">
        <f>SUM('1.  LRAMVA Summary'!N$54:N$55)*(MONTH($E21)-1)/12*$H21</f>
        <v>0</v>
      </c>
      <c r="T21" s="181">
        <f>SUM('1.  LRAMVA Summary'!O$54:O$55)*(MONTH($E21)-1)/12*$H21</f>
        <v>0</v>
      </c>
      <c r="U21" s="181">
        <f>SUM('1.  LRAMVA Summary'!P$54:P$55)*(MONTH($E21)-1)/12*$H21</f>
        <v>0</v>
      </c>
      <c r="V21" s="181">
        <f>SUM('1.  LRAMVA Summary'!Q$54:Q$55)*(MONTH($E21)-1)/12*$H21</f>
        <v>0</v>
      </c>
      <c r="W21" s="182">
        <f t="shared" si="0"/>
        <v>0</v>
      </c>
    </row>
    <row r="22" spans="2:23">
      <c r="B22" s="183" t="s">
        <v>51</v>
      </c>
      <c r="C22" s="183">
        <v>1.47E-2</v>
      </c>
      <c r="D22" s="176"/>
      <c r="E22" s="184">
        <v>40756</v>
      </c>
      <c r="F22" s="178">
        <v>2011</v>
      </c>
      <c r="G22" s="185" t="s">
        <v>68</v>
      </c>
      <c r="H22" s="180">
        <f>C$17/12</f>
        <v>1.225E-3</v>
      </c>
      <c r="I22" s="181">
        <f>SUM('1.  LRAMVA Summary'!D$54:D$55)*(MONTH($E22)-1)/12*$H22</f>
        <v>0</v>
      </c>
      <c r="J22" s="181">
        <f>SUM('1.  LRAMVA Summary'!E$54:E$55)*(MONTH($E22)-1)/12*$H22</f>
        <v>0</v>
      </c>
      <c r="K22" s="181">
        <f>SUM('1.  LRAMVA Summary'!F$54:F$55)*(MONTH($E22)-1)/12*$H22</f>
        <v>0</v>
      </c>
      <c r="L22" s="181">
        <f>SUM('1.  LRAMVA Summary'!G$54:G$55)*(MONTH($E22)-1)/12*$H22</f>
        <v>0</v>
      </c>
      <c r="M22" s="181">
        <f>SUM('1.  LRAMVA Summary'!H$54:H$55)*(MONTH($E22)-1)/12*$H22</f>
        <v>0</v>
      </c>
      <c r="N22" s="181">
        <f>SUM('1.  LRAMVA Summary'!I$54:I$55)*(MONTH($E22)-1)/12*$H22</f>
        <v>0</v>
      </c>
      <c r="O22" s="181">
        <f>SUM('1.  LRAMVA Summary'!J$54:J$55)*(MONTH($E22)-1)/12*$H22</f>
        <v>0</v>
      </c>
      <c r="P22" s="181">
        <f>SUM('1.  LRAMVA Summary'!K$54:K$55)*(MONTH($E22)-1)/12*$H22</f>
        <v>0</v>
      </c>
      <c r="Q22" s="181">
        <f>SUM('1.  LRAMVA Summary'!L$54:L$55)*(MONTH($E22)-1)/12*$H22</f>
        <v>0</v>
      </c>
      <c r="R22" s="181">
        <f>SUM('1.  LRAMVA Summary'!M$54:M$55)*(MONTH($E22)-1)/12*$H22</f>
        <v>0</v>
      </c>
      <c r="S22" s="181">
        <f>SUM('1.  LRAMVA Summary'!N$54:N$55)*(MONTH($E22)-1)/12*$H22</f>
        <v>0</v>
      </c>
      <c r="T22" s="181">
        <f>SUM('1.  LRAMVA Summary'!O$54:O$55)*(MONTH($E22)-1)/12*$H22</f>
        <v>0</v>
      </c>
      <c r="U22" s="181">
        <f>SUM('1.  LRAMVA Summary'!P$54:P$55)*(MONTH($E22)-1)/12*$H22</f>
        <v>0</v>
      </c>
      <c r="V22" s="181">
        <f>SUM('1.  LRAMVA Summary'!Q$54:Q$55)*(MONTH($E22)-1)/12*$H22</f>
        <v>0</v>
      </c>
      <c r="W22" s="182">
        <f t="shared" si="0"/>
        <v>0</v>
      </c>
    </row>
    <row r="23" spans="2:23">
      <c r="B23" s="183" t="s">
        <v>52</v>
      </c>
      <c r="C23" s="183">
        <v>1.47E-2</v>
      </c>
      <c r="D23" s="176"/>
      <c r="E23" s="184">
        <v>40787</v>
      </c>
      <c r="F23" s="178">
        <v>2011</v>
      </c>
      <c r="G23" s="185" t="s">
        <v>68</v>
      </c>
      <c r="H23" s="180">
        <f>C$17/12</f>
        <v>1.225E-3</v>
      </c>
      <c r="I23" s="181">
        <f>SUM('1.  LRAMVA Summary'!D$54:D$55)*(MONTH($E23)-1)/12*$H23</f>
        <v>0</v>
      </c>
      <c r="J23" s="181">
        <f>SUM('1.  LRAMVA Summary'!E$54:E$55)*(MONTH($E23)-1)/12*$H23</f>
        <v>0</v>
      </c>
      <c r="K23" s="181">
        <f>SUM('1.  LRAMVA Summary'!F$54:F$55)*(MONTH($E23)-1)/12*$H23</f>
        <v>0</v>
      </c>
      <c r="L23" s="181">
        <f>SUM('1.  LRAMVA Summary'!G$54:G$55)*(MONTH($E23)-1)/12*$H23</f>
        <v>0</v>
      </c>
      <c r="M23" s="181">
        <f>SUM('1.  LRAMVA Summary'!H$54:H$55)*(MONTH($E23)-1)/12*$H23</f>
        <v>0</v>
      </c>
      <c r="N23" s="181">
        <f>SUM('1.  LRAMVA Summary'!I$54:I$55)*(MONTH($E23)-1)/12*$H23</f>
        <v>0</v>
      </c>
      <c r="O23" s="181">
        <f>SUM('1.  LRAMVA Summary'!J$54:J$55)*(MONTH($E23)-1)/12*$H23</f>
        <v>0</v>
      </c>
      <c r="P23" s="181">
        <f>SUM('1.  LRAMVA Summary'!K$54:K$55)*(MONTH($E23)-1)/12*$H23</f>
        <v>0</v>
      </c>
      <c r="Q23" s="181">
        <f>SUM('1.  LRAMVA Summary'!L$54:L$55)*(MONTH($E23)-1)/12*$H23</f>
        <v>0</v>
      </c>
      <c r="R23" s="181">
        <f>SUM('1.  LRAMVA Summary'!M$54:M$55)*(MONTH($E23)-1)/12*$H23</f>
        <v>0</v>
      </c>
      <c r="S23" s="181">
        <f>SUM('1.  LRAMVA Summary'!N$54:N$55)*(MONTH($E23)-1)/12*$H23</f>
        <v>0</v>
      </c>
      <c r="T23" s="181">
        <f>SUM('1.  LRAMVA Summary'!O$54:O$55)*(MONTH($E23)-1)/12*$H23</f>
        <v>0</v>
      </c>
      <c r="U23" s="181">
        <f>SUM('1.  LRAMVA Summary'!P$54:P$55)*(MONTH($E23)-1)/12*$H23</f>
        <v>0</v>
      </c>
      <c r="V23" s="181">
        <f>SUM('1.  LRAMVA Summary'!Q$54:Q$55)*(MONTH($E23)-1)/12*$H23</f>
        <v>0</v>
      </c>
      <c r="W23" s="182">
        <f t="shared" si="0"/>
        <v>0</v>
      </c>
    </row>
    <row r="24" spans="2:23">
      <c r="B24" s="183" t="s">
        <v>53</v>
      </c>
      <c r="C24" s="183">
        <v>1.47E-2</v>
      </c>
      <c r="D24" s="176"/>
      <c r="E24" s="184">
        <v>40817</v>
      </c>
      <c r="F24" s="178">
        <v>2011</v>
      </c>
      <c r="G24" s="185" t="s">
        <v>69</v>
      </c>
      <c r="H24" s="180">
        <f>C$18/12</f>
        <v>1.225E-3</v>
      </c>
      <c r="I24" s="181">
        <f>SUM('1.  LRAMVA Summary'!D$54:D$55)*(MONTH($E24)-1)/12*$H24</f>
        <v>0</v>
      </c>
      <c r="J24" s="181">
        <f>SUM('1.  LRAMVA Summary'!E$54:E$55)*(MONTH($E24)-1)/12*$H24</f>
        <v>0</v>
      </c>
      <c r="K24" s="181">
        <f>SUM('1.  LRAMVA Summary'!F$54:F$55)*(MONTH($E24)-1)/12*$H24</f>
        <v>0</v>
      </c>
      <c r="L24" s="181">
        <f>SUM('1.  LRAMVA Summary'!G$54:G$55)*(MONTH($E24)-1)/12*$H24</f>
        <v>0</v>
      </c>
      <c r="M24" s="181">
        <f>SUM('1.  LRAMVA Summary'!H$54:H$55)*(MONTH($E24)-1)/12*$H24</f>
        <v>0</v>
      </c>
      <c r="N24" s="181">
        <f>SUM('1.  LRAMVA Summary'!I$54:I$55)*(MONTH($E24)-1)/12*$H24</f>
        <v>0</v>
      </c>
      <c r="O24" s="181">
        <f>SUM('1.  LRAMVA Summary'!J$54:J$55)*(MONTH($E24)-1)/12*$H24</f>
        <v>0</v>
      </c>
      <c r="P24" s="181">
        <f>SUM('1.  LRAMVA Summary'!K$54:K$55)*(MONTH($E24)-1)/12*$H24</f>
        <v>0</v>
      </c>
      <c r="Q24" s="181">
        <f>SUM('1.  LRAMVA Summary'!L$54:L$55)*(MONTH($E24)-1)/12*$H24</f>
        <v>0</v>
      </c>
      <c r="R24" s="181">
        <f>SUM('1.  LRAMVA Summary'!M$54:M$55)*(MONTH($E24)-1)/12*$H24</f>
        <v>0</v>
      </c>
      <c r="S24" s="181">
        <f>SUM('1.  LRAMVA Summary'!N$54:N$55)*(MONTH($E24)-1)/12*$H24</f>
        <v>0</v>
      </c>
      <c r="T24" s="181">
        <f>SUM('1.  LRAMVA Summary'!O$54:O$55)*(MONTH($E24)-1)/12*$H24</f>
        <v>0</v>
      </c>
      <c r="U24" s="181">
        <f>SUM('1.  LRAMVA Summary'!P$54:P$55)*(MONTH($E24)-1)/12*$H24</f>
        <v>0</v>
      </c>
      <c r="V24" s="181">
        <f>SUM('1.  LRAMVA Summary'!Q$54:Q$55)*(MONTH($E24)-1)/12*$H24</f>
        <v>0</v>
      </c>
      <c r="W24" s="182">
        <f t="shared" si="0"/>
        <v>0</v>
      </c>
    </row>
    <row r="25" spans="2:23">
      <c r="B25" s="183" t="s">
        <v>54</v>
      </c>
      <c r="C25" s="183">
        <v>1.47E-2</v>
      </c>
      <c r="D25" s="176"/>
      <c r="E25" s="184">
        <v>40848</v>
      </c>
      <c r="F25" s="178">
        <v>2011</v>
      </c>
      <c r="G25" s="185" t="s">
        <v>69</v>
      </c>
      <c r="H25" s="180">
        <f>C$18/12</f>
        <v>1.225E-3</v>
      </c>
      <c r="I25" s="181">
        <f>SUM('1.  LRAMVA Summary'!D$54:D$55)*(MONTH($E25)-1)/12*$H25</f>
        <v>0</v>
      </c>
      <c r="J25" s="181">
        <f>SUM('1.  LRAMVA Summary'!E$54:E$55)*(MONTH($E25)-1)/12*$H25</f>
        <v>0</v>
      </c>
      <c r="K25" s="181">
        <f>SUM('1.  LRAMVA Summary'!F$54:F$55)*(MONTH($E25)-1)/12*$H25</f>
        <v>0</v>
      </c>
      <c r="L25" s="181">
        <f>SUM('1.  LRAMVA Summary'!G$54:G$55)*(MONTH($E25)-1)/12*$H25</f>
        <v>0</v>
      </c>
      <c r="M25" s="181">
        <f>SUM('1.  LRAMVA Summary'!H$54:H$55)*(MONTH($E25)-1)/12*$H25</f>
        <v>0</v>
      </c>
      <c r="N25" s="181">
        <f>SUM('1.  LRAMVA Summary'!I$54:I$55)*(MONTH($E25)-1)/12*$H25</f>
        <v>0</v>
      </c>
      <c r="O25" s="181">
        <f>SUM('1.  LRAMVA Summary'!J$54:J$55)*(MONTH($E25)-1)/12*$H25</f>
        <v>0</v>
      </c>
      <c r="P25" s="181">
        <f>SUM('1.  LRAMVA Summary'!K$54:K$55)*(MONTH($E25)-1)/12*$H25</f>
        <v>0</v>
      </c>
      <c r="Q25" s="181">
        <f>SUM('1.  LRAMVA Summary'!L$54:L$55)*(MONTH($E25)-1)/12*$H25</f>
        <v>0</v>
      </c>
      <c r="R25" s="181">
        <f>SUM('1.  LRAMVA Summary'!M$54:M$55)*(MONTH($E25)-1)/12*$H25</f>
        <v>0</v>
      </c>
      <c r="S25" s="181">
        <f>SUM('1.  LRAMVA Summary'!N$54:N$55)*(MONTH($E25)-1)/12*$H25</f>
        <v>0</v>
      </c>
      <c r="T25" s="181">
        <f>SUM('1.  LRAMVA Summary'!O$54:O$55)*(MONTH($E25)-1)/12*$H25</f>
        <v>0</v>
      </c>
      <c r="U25" s="181">
        <f>SUM('1.  LRAMVA Summary'!P$54:P$55)*(MONTH($E25)-1)/12*$H25</f>
        <v>0</v>
      </c>
      <c r="V25" s="181">
        <f>SUM('1.  LRAMVA Summary'!Q$54:Q$55)*(MONTH($E25)-1)/12*$H25</f>
        <v>0</v>
      </c>
      <c r="W25" s="182">
        <f t="shared" si="0"/>
        <v>0</v>
      </c>
    </row>
    <row r="26" spans="2:23">
      <c r="B26" s="183" t="s">
        <v>55</v>
      </c>
      <c r="C26" s="183">
        <v>1.47E-2</v>
      </c>
      <c r="D26" s="176"/>
      <c r="E26" s="184">
        <v>40878</v>
      </c>
      <c r="F26" s="178">
        <v>2011</v>
      </c>
      <c r="G26" s="185" t="s">
        <v>69</v>
      </c>
      <c r="H26" s="180">
        <f>C$18/12</f>
        <v>1.225E-3</v>
      </c>
      <c r="I26" s="181">
        <f>SUM('1.  LRAMVA Summary'!D$54:D$55)*(MONTH($E26)-1)/12*$H26</f>
        <v>0</v>
      </c>
      <c r="J26" s="181">
        <f>SUM('1.  LRAMVA Summary'!E$54:E$55)*(MONTH($E26)-1)/12*$H26</f>
        <v>0</v>
      </c>
      <c r="K26" s="181">
        <f>SUM('1.  LRAMVA Summary'!F$54:F$55)*(MONTH($E26)-1)/12*$H26</f>
        <v>0</v>
      </c>
      <c r="L26" s="181">
        <f>SUM('1.  LRAMVA Summary'!G$54:G$55)*(MONTH($E26)-1)/12*$H26</f>
        <v>0</v>
      </c>
      <c r="M26" s="181">
        <f>SUM('1.  LRAMVA Summary'!H$54:H$55)*(MONTH($E26)-1)/12*$H26</f>
        <v>0</v>
      </c>
      <c r="N26" s="181">
        <f>SUM('1.  LRAMVA Summary'!I$54:I$55)*(MONTH($E26)-1)/12*$H26</f>
        <v>0</v>
      </c>
      <c r="O26" s="181">
        <f>SUM('1.  LRAMVA Summary'!J$54:J$55)*(MONTH($E26)-1)/12*$H26</f>
        <v>0</v>
      </c>
      <c r="P26" s="181">
        <f>SUM('1.  LRAMVA Summary'!K$54:K$55)*(MONTH($E26)-1)/12*$H26</f>
        <v>0</v>
      </c>
      <c r="Q26" s="181">
        <f>SUM('1.  LRAMVA Summary'!L$54:L$55)*(MONTH($E26)-1)/12*$H26</f>
        <v>0</v>
      </c>
      <c r="R26" s="181">
        <f>SUM('1.  LRAMVA Summary'!M$54:M$55)*(MONTH($E26)-1)/12*$H26</f>
        <v>0</v>
      </c>
      <c r="S26" s="181">
        <f>SUM('1.  LRAMVA Summary'!N$54:N$55)*(MONTH($E26)-1)/12*$H26</f>
        <v>0</v>
      </c>
      <c r="T26" s="181">
        <f>SUM('1.  LRAMVA Summary'!O$54:O$55)*(MONTH($E26)-1)/12*$H26</f>
        <v>0</v>
      </c>
      <c r="U26" s="181">
        <f>SUM('1.  LRAMVA Summary'!P$54:P$55)*(MONTH($E26)-1)/12*$H26</f>
        <v>0</v>
      </c>
      <c r="V26" s="181">
        <f>SUM('1.  LRAMVA Summary'!Q$54:Q$55)*(MONTH($E26)-1)/12*$H26</f>
        <v>0</v>
      </c>
      <c r="W26" s="182">
        <f>SUM(I26:V26)</f>
        <v>0</v>
      </c>
    </row>
    <row r="27" spans="2:23" ht="15.75" thickBot="1">
      <c r="B27" s="183" t="s">
        <v>56</v>
      </c>
      <c r="C27" s="183">
        <v>1.47E-2</v>
      </c>
      <c r="D27" s="176"/>
      <c r="E27" s="186" t="s">
        <v>459</v>
      </c>
      <c r="F27" s="186"/>
      <c r="G27" s="187"/>
      <c r="H27" s="188"/>
      <c r="I27" s="189">
        <f>SUM(I15:I26)</f>
        <v>0</v>
      </c>
      <c r="J27" s="189">
        <f t="shared" ref="J27:O27" si="1">SUM(J15:J26)</f>
        <v>0</v>
      </c>
      <c r="K27" s="189">
        <f t="shared" si="1"/>
        <v>0</v>
      </c>
      <c r="L27" s="189">
        <f t="shared" si="1"/>
        <v>0</v>
      </c>
      <c r="M27" s="189">
        <f t="shared" si="1"/>
        <v>0</v>
      </c>
      <c r="N27" s="189">
        <f t="shared" si="1"/>
        <v>0</v>
      </c>
      <c r="O27" s="189">
        <f t="shared" si="1"/>
        <v>0</v>
      </c>
      <c r="P27" s="189">
        <f t="shared" ref="P27:V27" si="2">SUM(P15:P26)</f>
        <v>0</v>
      </c>
      <c r="Q27" s="189">
        <f t="shared" si="2"/>
        <v>0</v>
      </c>
      <c r="R27" s="189">
        <f t="shared" si="2"/>
        <v>0</v>
      </c>
      <c r="S27" s="189">
        <f t="shared" si="2"/>
        <v>0</v>
      </c>
      <c r="T27" s="189">
        <f t="shared" si="2"/>
        <v>0</v>
      </c>
      <c r="U27" s="189">
        <f t="shared" si="2"/>
        <v>0</v>
      </c>
      <c r="V27" s="189">
        <f t="shared" si="2"/>
        <v>0</v>
      </c>
      <c r="W27" s="189">
        <f>SUM(W15:W26)</f>
        <v>0</v>
      </c>
    </row>
    <row r="28" spans="2:23" ht="15.75" thickTop="1">
      <c r="B28" s="183" t="s">
        <v>57</v>
      </c>
      <c r="C28" s="183">
        <v>1.47E-2</v>
      </c>
      <c r="D28" s="176"/>
      <c r="E28" s="190" t="s">
        <v>67</v>
      </c>
      <c r="F28" s="190"/>
      <c r="G28" s="191"/>
      <c r="H28" s="192"/>
      <c r="I28" s="193"/>
      <c r="J28" s="193"/>
      <c r="K28" s="193"/>
      <c r="L28" s="193"/>
      <c r="M28" s="193"/>
      <c r="N28" s="193"/>
      <c r="O28" s="193"/>
      <c r="P28" s="193"/>
      <c r="Q28" s="193"/>
      <c r="R28" s="193"/>
      <c r="S28" s="193"/>
      <c r="T28" s="193"/>
      <c r="U28" s="193"/>
      <c r="V28" s="193"/>
      <c r="W28" s="194"/>
    </row>
    <row r="29" spans="2:23">
      <c r="B29" s="183" t="s">
        <v>58</v>
      </c>
      <c r="C29" s="183">
        <v>1.47E-2</v>
      </c>
      <c r="D29" s="176"/>
      <c r="E29" s="195" t="s">
        <v>423</v>
      </c>
      <c r="F29" s="195"/>
      <c r="G29" s="196"/>
      <c r="H29" s="197"/>
      <c r="I29" s="198">
        <f>I27+I28</f>
        <v>0</v>
      </c>
      <c r="J29" s="198">
        <f t="shared" ref="J29:M29" si="3">J27+J28</f>
        <v>0</v>
      </c>
      <c r="K29" s="198">
        <f t="shared" si="3"/>
        <v>0</v>
      </c>
      <c r="L29" s="198">
        <f t="shared" si="3"/>
        <v>0</v>
      </c>
      <c r="M29" s="198">
        <f t="shared" si="3"/>
        <v>0</v>
      </c>
      <c r="N29" s="198">
        <f>N27+N28</f>
        <v>0</v>
      </c>
      <c r="O29" s="198">
        <f>O27+O28</f>
        <v>0</v>
      </c>
      <c r="P29" s="198">
        <f t="shared" ref="P29:V29" si="4">P27+P28</f>
        <v>0</v>
      </c>
      <c r="Q29" s="198">
        <f t="shared" si="4"/>
        <v>0</v>
      </c>
      <c r="R29" s="198">
        <f t="shared" si="4"/>
        <v>0</v>
      </c>
      <c r="S29" s="198">
        <f t="shared" si="4"/>
        <v>0</v>
      </c>
      <c r="T29" s="198">
        <f t="shared" si="4"/>
        <v>0</v>
      </c>
      <c r="U29" s="198">
        <f t="shared" si="4"/>
        <v>0</v>
      </c>
      <c r="V29" s="198">
        <f t="shared" si="4"/>
        <v>0</v>
      </c>
      <c r="W29" s="198">
        <f>W27+W28</f>
        <v>0</v>
      </c>
    </row>
    <row r="30" spans="2:23">
      <c r="B30" s="183" t="s">
        <v>59</v>
      </c>
      <c r="C30" s="183">
        <v>1.47E-2</v>
      </c>
      <c r="D30" s="176"/>
      <c r="E30" s="184">
        <v>40909</v>
      </c>
      <c r="F30" s="184" t="s">
        <v>178</v>
      </c>
      <c r="G30" s="185" t="s">
        <v>65</v>
      </c>
      <c r="H30" s="199">
        <f>C$19/12</f>
        <v>1.225E-3</v>
      </c>
      <c r="I30" s="200">
        <f>(SUM('1.  LRAMVA Summary'!D$54:D$56)+SUM('1.  LRAMVA Summary'!D$57:D$58)*(MONTH($E30)-1)/12)*$H30</f>
        <v>0</v>
      </c>
      <c r="J30" s="200">
        <f>(SUM('1.  LRAMVA Summary'!E$54:E$56)+SUM('1.  LRAMVA Summary'!E$57:E$58)*(MONTH($E30)-1)/12)*$H30</f>
        <v>0</v>
      </c>
      <c r="K30" s="200">
        <f>(SUM('1.  LRAMVA Summary'!F$54:F$56)+SUM('1.  LRAMVA Summary'!F$57:F$58)*(MONTH($E30)-1)/12)*$H30</f>
        <v>0</v>
      </c>
      <c r="L30" s="200">
        <f>(SUM('1.  LRAMVA Summary'!G$54:G$56)+SUM('1.  LRAMVA Summary'!G$57:G$58)*(MONTH($E30)-1)/12)*$H30</f>
        <v>0</v>
      </c>
      <c r="M30" s="200">
        <f>(SUM('1.  LRAMVA Summary'!H$54:H$56)+SUM('1.  LRAMVA Summary'!H$57:H$58)*(MONTH($E30)-1)/12)*$H30</f>
        <v>0</v>
      </c>
      <c r="N30" s="200">
        <f>(SUM('1.  LRAMVA Summary'!I$54:I$56)+SUM('1.  LRAMVA Summary'!I$57:I$58)*(MONTH($E30)-1)/12)*$H30</f>
        <v>0</v>
      </c>
      <c r="O30" s="200">
        <f>(SUM('1.  LRAMVA Summary'!J$54:J$56)+SUM('1.  LRAMVA Summary'!J$57:J$58)*(MONTH($E30)-1)/12)*$H30</f>
        <v>0</v>
      </c>
      <c r="P30" s="200">
        <f>(SUM('1.  LRAMVA Summary'!K$54:K$56)+SUM('1.  LRAMVA Summary'!K$57:K$58)*(MONTH($E30)-1)/12)*$H30</f>
        <v>0</v>
      </c>
      <c r="Q30" s="200">
        <f>(SUM('1.  LRAMVA Summary'!L$54:L$56)+SUM('1.  LRAMVA Summary'!L$57:L$58)*(MONTH($E30)-1)/12)*$H30</f>
        <v>0</v>
      </c>
      <c r="R30" s="200">
        <f>(SUM('1.  LRAMVA Summary'!M$54:M$56)+SUM('1.  LRAMVA Summary'!M$57:M$58)*(MONTH($E30)-1)/12)*$H30</f>
        <v>0</v>
      </c>
      <c r="S30" s="200">
        <f>(SUM('1.  LRAMVA Summary'!N$54:N$56)+SUM('1.  LRAMVA Summary'!N$57:N$58)*(MONTH($E30)-1)/12)*$H30</f>
        <v>0</v>
      </c>
      <c r="T30" s="200">
        <f>(SUM('1.  LRAMVA Summary'!O$54:O$56)+SUM('1.  LRAMVA Summary'!O$57:O$58)*(MONTH($E30)-1)/12)*$H30</f>
        <v>0</v>
      </c>
      <c r="U30" s="200">
        <f>(SUM('1.  LRAMVA Summary'!P$54:P$56)+SUM('1.  LRAMVA Summary'!P$57:P$58)*(MONTH($E30)-1)/12)*$H30</f>
        <v>0</v>
      </c>
      <c r="V30" s="200">
        <f>(SUM('1.  LRAMVA Summary'!Q$54:Q$56)+SUM('1.  LRAMVA Summary'!Q$57:Q$58)*(MONTH($E30)-1)/12)*$H30</f>
        <v>0</v>
      </c>
      <c r="W30" s="201">
        <f>SUM(I30:V30)</f>
        <v>0</v>
      </c>
    </row>
    <row r="31" spans="2:23">
      <c r="B31" s="183" t="s">
        <v>60</v>
      </c>
      <c r="C31" s="183">
        <v>1.47E-2</v>
      </c>
      <c r="D31" s="176"/>
      <c r="E31" s="184">
        <v>40940</v>
      </c>
      <c r="F31" s="184" t="s">
        <v>178</v>
      </c>
      <c r="G31" s="185" t="s">
        <v>65</v>
      </c>
      <c r="H31" s="199">
        <f>C$19/12</f>
        <v>1.225E-3</v>
      </c>
      <c r="I31" s="200">
        <f>(SUM('1.  LRAMVA Summary'!D$54:D$56)+SUM('1.  LRAMVA Summary'!D$57:D$58)*(MONTH($E31)-1)/12)*$H31</f>
        <v>0</v>
      </c>
      <c r="J31" s="200">
        <f>(SUM('1.  LRAMVA Summary'!E$54:E$56)+SUM('1.  LRAMVA Summary'!E$57:E$58)*(MONTH($E31)-1)/12)*$H31</f>
        <v>0</v>
      </c>
      <c r="K31" s="200">
        <f>(SUM('1.  LRAMVA Summary'!F$54:F$56)+SUM('1.  LRAMVA Summary'!F$57:F$58)*(MONTH($E31)-1)/12)*$H31</f>
        <v>0</v>
      </c>
      <c r="L31" s="200">
        <f>(SUM('1.  LRAMVA Summary'!G$54:G$56)+SUM('1.  LRAMVA Summary'!G$57:G$58)*(MONTH($E31)-1)/12)*$H31</f>
        <v>0</v>
      </c>
      <c r="M31" s="200">
        <f>(SUM('1.  LRAMVA Summary'!H$54:H$56)+SUM('1.  LRAMVA Summary'!H$57:H$58)*(MONTH($E31)-1)/12)*$H31</f>
        <v>0</v>
      </c>
      <c r="N31" s="200">
        <f>(SUM('1.  LRAMVA Summary'!I$54:I$56)+SUM('1.  LRAMVA Summary'!I$57:I$58)*(MONTH($E31)-1)/12)*$H31</f>
        <v>0</v>
      </c>
      <c r="O31" s="200">
        <f>(SUM('1.  LRAMVA Summary'!J$54:J$56)+SUM('1.  LRAMVA Summary'!J$57:J$58)*(MONTH($E31)-1)/12)*$H31</f>
        <v>0</v>
      </c>
      <c r="P31" s="200">
        <f>(SUM('1.  LRAMVA Summary'!K$54:K$56)+SUM('1.  LRAMVA Summary'!K$57:K$58)*(MONTH($E31)-1)/12)*$H31</f>
        <v>0</v>
      </c>
      <c r="Q31" s="200">
        <f>(SUM('1.  LRAMVA Summary'!L$54:L$56)+SUM('1.  LRAMVA Summary'!L$57:L$58)*(MONTH($E31)-1)/12)*$H31</f>
        <v>0</v>
      </c>
      <c r="R31" s="200">
        <f>(SUM('1.  LRAMVA Summary'!M$54:M$56)+SUM('1.  LRAMVA Summary'!M$57:M$58)*(MONTH($E31)-1)/12)*$H31</f>
        <v>0</v>
      </c>
      <c r="S31" s="200">
        <f>(SUM('1.  LRAMVA Summary'!N$54:N$56)+SUM('1.  LRAMVA Summary'!N$57:N$58)*(MONTH($E31)-1)/12)*$H31</f>
        <v>0</v>
      </c>
      <c r="T31" s="200">
        <f>(SUM('1.  LRAMVA Summary'!O$54:O$56)+SUM('1.  LRAMVA Summary'!O$57:O$58)*(MONTH($E31)-1)/12)*$H31</f>
        <v>0</v>
      </c>
      <c r="U31" s="200">
        <f>(SUM('1.  LRAMVA Summary'!P$54:P$56)+SUM('1.  LRAMVA Summary'!P$57:P$58)*(MONTH($E31)-1)/12)*$H31</f>
        <v>0</v>
      </c>
      <c r="V31" s="200">
        <f>(SUM('1.  LRAMVA Summary'!Q$54:Q$56)+SUM('1.  LRAMVA Summary'!Q$57:Q$58)*(MONTH($E31)-1)/12)*$H31</f>
        <v>0</v>
      </c>
      <c r="W31" s="201">
        <f t="shared" ref="W31:W40" si="5">SUM(I31:V31)</f>
        <v>0</v>
      </c>
    </row>
    <row r="32" spans="2:23">
      <c r="B32" s="183" t="s">
        <v>61</v>
      </c>
      <c r="C32" s="183">
        <v>1.0999999999999999E-2</v>
      </c>
      <c r="D32" s="176"/>
      <c r="E32" s="184">
        <v>40969</v>
      </c>
      <c r="F32" s="184" t="s">
        <v>178</v>
      </c>
      <c r="G32" s="185" t="s">
        <v>65</v>
      </c>
      <c r="H32" s="199">
        <f>C$19/12</f>
        <v>1.225E-3</v>
      </c>
      <c r="I32" s="200">
        <f>(SUM('1.  LRAMVA Summary'!D$54:D$56)+SUM('1.  LRAMVA Summary'!D$57:D$58)*(MONTH($E32)-1)/12)*$H32</f>
        <v>0</v>
      </c>
      <c r="J32" s="200">
        <f>(SUM('1.  LRAMVA Summary'!E$54:E$56)+SUM('1.  LRAMVA Summary'!E$57:E$58)*(MONTH($E32)-1)/12)*$H32</f>
        <v>0</v>
      </c>
      <c r="K32" s="200">
        <f>(SUM('1.  LRAMVA Summary'!F$54:F$56)+SUM('1.  LRAMVA Summary'!F$57:F$58)*(MONTH($E32)-1)/12)*$H32</f>
        <v>0</v>
      </c>
      <c r="L32" s="200">
        <f>(SUM('1.  LRAMVA Summary'!G$54:G$56)+SUM('1.  LRAMVA Summary'!G$57:G$58)*(MONTH($E32)-1)/12)*$H32</f>
        <v>0</v>
      </c>
      <c r="M32" s="200">
        <f>(SUM('1.  LRAMVA Summary'!H$54:H$56)+SUM('1.  LRAMVA Summary'!H$57:H$58)*(MONTH($E32)-1)/12)*$H32</f>
        <v>0</v>
      </c>
      <c r="N32" s="200">
        <f>(SUM('1.  LRAMVA Summary'!I$54:I$56)+SUM('1.  LRAMVA Summary'!I$57:I$58)*(MONTH($E32)-1)/12)*$H32</f>
        <v>0</v>
      </c>
      <c r="O32" s="200">
        <f>(SUM('1.  LRAMVA Summary'!J$54:J$56)+SUM('1.  LRAMVA Summary'!J$57:J$58)*(MONTH($E32)-1)/12)*$H32</f>
        <v>0</v>
      </c>
      <c r="P32" s="200">
        <f>(SUM('1.  LRAMVA Summary'!K$54:K$56)+SUM('1.  LRAMVA Summary'!K$57:K$58)*(MONTH($E32)-1)/12)*$H32</f>
        <v>0</v>
      </c>
      <c r="Q32" s="200">
        <f>(SUM('1.  LRAMVA Summary'!L$54:L$56)+SUM('1.  LRAMVA Summary'!L$57:L$58)*(MONTH($E32)-1)/12)*$H32</f>
        <v>0</v>
      </c>
      <c r="R32" s="200">
        <f>(SUM('1.  LRAMVA Summary'!M$54:M$56)+SUM('1.  LRAMVA Summary'!M$57:M$58)*(MONTH($E32)-1)/12)*$H32</f>
        <v>0</v>
      </c>
      <c r="S32" s="200">
        <f>(SUM('1.  LRAMVA Summary'!N$54:N$56)+SUM('1.  LRAMVA Summary'!N$57:N$58)*(MONTH($E32)-1)/12)*$H32</f>
        <v>0</v>
      </c>
      <c r="T32" s="200">
        <f>(SUM('1.  LRAMVA Summary'!O$54:O$56)+SUM('1.  LRAMVA Summary'!O$57:O$58)*(MONTH($E32)-1)/12)*$H32</f>
        <v>0</v>
      </c>
      <c r="U32" s="200">
        <f>(SUM('1.  LRAMVA Summary'!P$54:P$56)+SUM('1.  LRAMVA Summary'!P$57:P$58)*(MONTH($E32)-1)/12)*$H32</f>
        <v>0</v>
      </c>
      <c r="V32" s="200">
        <f>(SUM('1.  LRAMVA Summary'!Q$54:Q$56)+SUM('1.  LRAMVA Summary'!Q$57:Q$58)*(MONTH($E32)-1)/12)*$H32</f>
        <v>0</v>
      </c>
      <c r="W32" s="201">
        <f t="shared" si="5"/>
        <v>0</v>
      </c>
    </row>
    <row r="33" spans="2:23">
      <c r="B33" s="183" t="s">
        <v>176</v>
      </c>
      <c r="C33" s="183">
        <v>1.0999999999999999E-2</v>
      </c>
      <c r="D33" s="176"/>
      <c r="E33" s="184">
        <v>41000</v>
      </c>
      <c r="F33" s="184" t="s">
        <v>178</v>
      </c>
      <c r="G33" s="185" t="s">
        <v>66</v>
      </c>
      <c r="H33" s="202">
        <f>C$20/12</f>
        <v>1.225E-3</v>
      </c>
      <c r="I33" s="200">
        <f>(SUM('1.  LRAMVA Summary'!D$54:D$56)+SUM('1.  LRAMVA Summary'!D$57:D$58)*(MONTH($E33)-1)/12)*$H33</f>
        <v>0</v>
      </c>
      <c r="J33" s="200">
        <f>(SUM('1.  LRAMVA Summary'!E$54:E$56)+SUM('1.  LRAMVA Summary'!E$57:E$58)*(MONTH($E33)-1)/12)*$H33</f>
        <v>0</v>
      </c>
      <c r="K33" s="200">
        <f>(SUM('1.  LRAMVA Summary'!F$54:F$56)+SUM('1.  LRAMVA Summary'!F$57:F$58)*(MONTH($E33)-1)/12)*$H33</f>
        <v>0</v>
      </c>
      <c r="L33" s="200">
        <f>(SUM('1.  LRAMVA Summary'!G$54:G$56)+SUM('1.  LRAMVA Summary'!G$57:G$58)*(MONTH($E33)-1)/12)*$H33</f>
        <v>0</v>
      </c>
      <c r="M33" s="200">
        <f>(SUM('1.  LRAMVA Summary'!H$54:H$56)+SUM('1.  LRAMVA Summary'!H$57:H$58)*(MONTH($E33)-1)/12)*$H33</f>
        <v>0</v>
      </c>
      <c r="N33" s="200">
        <f>(SUM('1.  LRAMVA Summary'!I$54:I$56)+SUM('1.  LRAMVA Summary'!I$57:I$58)*(MONTH($E33)-1)/12)*$H33</f>
        <v>0</v>
      </c>
      <c r="O33" s="200">
        <f>(SUM('1.  LRAMVA Summary'!J$54:J$56)+SUM('1.  LRAMVA Summary'!J$57:J$58)*(MONTH($E33)-1)/12)*$H33</f>
        <v>0</v>
      </c>
      <c r="P33" s="200">
        <f>(SUM('1.  LRAMVA Summary'!K$54:K$56)+SUM('1.  LRAMVA Summary'!K$57:K$58)*(MONTH($E33)-1)/12)*$H33</f>
        <v>0</v>
      </c>
      <c r="Q33" s="200">
        <f>(SUM('1.  LRAMVA Summary'!L$54:L$56)+SUM('1.  LRAMVA Summary'!L$57:L$58)*(MONTH($E33)-1)/12)*$H33</f>
        <v>0</v>
      </c>
      <c r="R33" s="200">
        <f>(SUM('1.  LRAMVA Summary'!M$54:M$56)+SUM('1.  LRAMVA Summary'!M$57:M$58)*(MONTH($E33)-1)/12)*$H33</f>
        <v>0</v>
      </c>
      <c r="S33" s="200">
        <f>(SUM('1.  LRAMVA Summary'!N$54:N$56)+SUM('1.  LRAMVA Summary'!N$57:N$58)*(MONTH($E33)-1)/12)*$H33</f>
        <v>0</v>
      </c>
      <c r="T33" s="200">
        <f>(SUM('1.  LRAMVA Summary'!O$54:O$56)+SUM('1.  LRAMVA Summary'!O$57:O$58)*(MONTH($E33)-1)/12)*$H33</f>
        <v>0</v>
      </c>
      <c r="U33" s="200">
        <f>(SUM('1.  LRAMVA Summary'!P$54:P$56)+SUM('1.  LRAMVA Summary'!P$57:P$58)*(MONTH($E33)-1)/12)*$H33</f>
        <v>0</v>
      </c>
      <c r="V33" s="200">
        <f>(SUM('1.  LRAMVA Summary'!Q$54:Q$56)+SUM('1.  LRAMVA Summary'!Q$57:Q$58)*(MONTH($E33)-1)/12)*$H33</f>
        <v>0</v>
      </c>
      <c r="W33" s="201">
        <f t="shared" si="5"/>
        <v>0</v>
      </c>
    </row>
    <row r="34" spans="2:23">
      <c r="B34" s="183" t="s">
        <v>177</v>
      </c>
      <c r="C34" s="183">
        <v>1.0999999999999999E-2</v>
      </c>
      <c r="D34" s="176"/>
      <c r="E34" s="184">
        <v>41030</v>
      </c>
      <c r="F34" s="184" t="s">
        <v>178</v>
      </c>
      <c r="G34" s="185" t="s">
        <v>66</v>
      </c>
      <c r="H34" s="199">
        <f>C$20/12</f>
        <v>1.225E-3</v>
      </c>
      <c r="I34" s="200">
        <f>(SUM('1.  LRAMVA Summary'!D$54:D$56)+SUM('1.  LRAMVA Summary'!D$57:D$58)*(MONTH($E34)-1)/12)*$H34</f>
        <v>0</v>
      </c>
      <c r="J34" s="200">
        <f>(SUM('1.  LRAMVA Summary'!E$54:E$56)+SUM('1.  LRAMVA Summary'!E$57:E$58)*(MONTH($E34)-1)/12)*$H34</f>
        <v>0</v>
      </c>
      <c r="K34" s="200">
        <f>(SUM('1.  LRAMVA Summary'!F$54:F$56)+SUM('1.  LRAMVA Summary'!F$57:F$58)*(MONTH($E34)-1)/12)*$H34</f>
        <v>0</v>
      </c>
      <c r="L34" s="200">
        <f>(SUM('1.  LRAMVA Summary'!G$54:G$56)+SUM('1.  LRAMVA Summary'!G$57:G$58)*(MONTH($E34)-1)/12)*$H34</f>
        <v>0</v>
      </c>
      <c r="M34" s="200">
        <f>(SUM('1.  LRAMVA Summary'!H$54:H$56)+SUM('1.  LRAMVA Summary'!H$57:H$58)*(MONTH($E34)-1)/12)*$H34</f>
        <v>0</v>
      </c>
      <c r="N34" s="200">
        <f>(SUM('1.  LRAMVA Summary'!I$54:I$56)+SUM('1.  LRAMVA Summary'!I$57:I$58)*(MONTH($E34)-1)/12)*$H34</f>
        <v>0</v>
      </c>
      <c r="O34" s="200">
        <f>(SUM('1.  LRAMVA Summary'!J$54:J$56)+SUM('1.  LRAMVA Summary'!J$57:J$58)*(MONTH($E34)-1)/12)*$H34</f>
        <v>0</v>
      </c>
      <c r="P34" s="200">
        <f>(SUM('1.  LRAMVA Summary'!K$54:K$56)+SUM('1.  LRAMVA Summary'!K$57:K$58)*(MONTH($E34)-1)/12)*$H34</f>
        <v>0</v>
      </c>
      <c r="Q34" s="200">
        <f>(SUM('1.  LRAMVA Summary'!L$54:L$56)+SUM('1.  LRAMVA Summary'!L$57:L$58)*(MONTH($E34)-1)/12)*$H34</f>
        <v>0</v>
      </c>
      <c r="R34" s="200">
        <f>(SUM('1.  LRAMVA Summary'!M$54:M$56)+SUM('1.  LRAMVA Summary'!M$57:M$58)*(MONTH($E34)-1)/12)*$H34</f>
        <v>0</v>
      </c>
      <c r="S34" s="200">
        <f>(SUM('1.  LRAMVA Summary'!N$54:N$56)+SUM('1.  LRAMVA Summary'!N$57:N$58)*(MONTH($E34)-1)/12)*$H34</f>
        <v>0</v>
      </c>
      <c r="T34" s="200">
        <f>(SUM('1.  LRAMVA Summary'!O$54:O$56)+SUM('1.  LRAMVA Summary'!O$57:O$58)*(MONTH($E34)-1)/12)*$H34</f>
        <v>0</v>
      </c>
      <c r="U34" s="200">
        <f>(SUM('1.  LRAMVA Summary'!P$54:P$56)+SUM('1.  LRAMVA Summary'!P$57:P$58)*(MONTH($E34)-1)/12)*$H34</f>
        <v>0</v>
      </c>
      <c r="V34" s="200">
        <f>(SUM('1.  LRAMVA Summary'!Q$54:Q$56)+SUM('1.  LRAMVA Summary'!Q$57:Q$58)*(MONTH($E34)-1)/12)*$H34</f>
        <v>0</v>
      </c>
      <c r="W34" s="201">
        <f t="shared" si="5"/>
        <v>0</v>
      </c>
    </row>
    <row r="35" spans="2:23">
      <c r="B35" s="183" t="s">
        <v>73</v>
      </c>
      <c r="C35" s="183">
        <v>1.0999999999999999E-2</v>
      </c>
      <c r="D35" s="176"/>
      <c r="E35" s="184">
        <v>41061</v>
      </c>
      <c r="F35" s="184" t="s">
        <v>178</v>
      </c>
      <c r="G35" s="185" t="s">
        <v>66</v>
      </c>
      <c r="H35" s="199">
        <f>C$20/12</f>
        <v>1.225E-3</v>
      </c>
      <c r="I35" s="200">
        <f>(SUM('1.  LRAMVA Summary'!D$54:D$56)+SUM('1.  LRAMVA Summary'!D$57:D$58)*(MONTH($E35)-1)/12)*$H35</f>
        <v>0</v>
      </c>
      <c r="J35" s="200">
        <f>(SUM('1.  LRAMVA Summary'!E$54:E$56)+SUM('1.  LRAMVA Summary'!E$57:E$58)*(MONTH($E35)-1)/12)*$H35</f>
        <v>0</v>
      </c>
      <c r="K35" s="200">
        <f>(SUM('1.  LRAMVA Summary'!F$54:F$56)+SUM('1.  LRAMVA Summary'!F$57:F$58)*(MONTH($E35)-1)/12)*$H35</f>
        <v>0</v>
      </c>
      <c r="L35" s="200">
        <f>(SUM('1.  LRAMVA Summary'!G$54:G$56)+SUM('1.  LRAMVA Summary'!G$57:G$58)*(MONTH($E35)-1)/12)*$H35</f>
        <v>0</v>
      </c>
      <c r="M35" s="200">
        <f>(SUM('1.  LRAMVA Summary'!H$54:H$56)+SUM('1.  LRAMVA Summary'!H$57:H$58)*(MONTH($E35)-1)/12)*$H35</f>
        <v>0</v>
      </c>
      <c r="N35" s="200">
        <f>(SUM('1.  LRAMVA Summary'!I$54:I$56)+SUM('1.  LRAMVA Summary'!I$57:I$58)*(MONTH($E35)-1)/12)*$H35</f>
        <v>0</v>
      </c>
      <c r="O35" s="200">
        <f>(SUM('1.  LRAMVA Summary'!J$54:J$56)+SUM('1.  LRAMVA Summary'!J$57:J$58)*(MONTH($E35)-1)/12)*$H35</f>
        <v>0</v>
      </c>
      <c r="P35" s="200">
        <f>(SUM('1.  LRAMVA Summary'!K$54:K$56)+SUM('1.  LRAMVA Summary'!K$57:K$58)*(MONTH($E35)-1)/12)*$H35</f>
        <v>0</v>
      </c>
      <c r="Q35" s="200">
        <f>(SUM('1.  LRAMVA Summary'!L$54:L$56)+SUM('1.  LRAMVA Summary'!L$57:L$58)*(MONTH($E35)-1)/12)*$H35</f>
        <v>0</v>
      </c>
      <c r="R35" s="200">
        <f>(SUM('1.  LRAMVA Summary'!M$54:M$56)+SUM('1.  LRAMVA Summary'!M$57:M$58)*(MONTH($E35)-1)/12)*$H35</f>
        <v>0</v>
      </c>
      <c r="S35" s="200">
        <f>(SUM('1.  LRAMVA Summary'!N$54:N$56)+SUM('1.  LRAMVA Summary'!N$57:N$58)*(MONTH($E35)-1)/12)*$H35</f>
        <v>0</v>
      </c>
      <c r="T35" s="200">
        <f>(SUM('1.  LRAMVA Summary'!O$54:O$56)+SUM('1.  LRAMVA Summary'!O$57:O$58)*(MONTH($E35)-1)/12)*$H35</f>
        <v>0</v>
      </c>
      <c r="U35" s="200">
        <f>(SUM('1.  LRAMVA Summary'!P$54:P$56)+SUM('1.  LRAMVA Summary'!P$57:P$58)*(MONTH($E35)-1)/12)*$H35</f>
        <v>0</v>
      </c>
      <c r="V35" s="200">
        <f>(SUM('1.  LRAMVA Summary'!Q$54:Q$56)+SUM('1.  LRAMVA Summary'!Q$57:Q$58)*(MONTH($E35)-1)/12)*$H35</f>
        <v>0</v>
      </c>
      <c r="W35" s="201">
        <f t="shared" si="5"/>
        <v>0</v>
      </c>
    </row>
    <row r="36" spans="2:23">
      <c r="B36" s="183" t="s">
        <v>74</v>
      </c>
      <c r="C36" s="183">
        <v>1.0999999999999999E-2</v>
      </c>
      <c r="D36" s="176"/>
      <c r="E36" s="184">
        <v>41091</v>
      </c>
      <c r="F36" s="184" t="s">
        <v>178</v>
      </c>
      <c r="G36" s="185" t="s">
        <v>68</v>
      </c>
      <c r="H36" s="202">
        <f>C$21/12</f>
        <v>1.225E-3</v>
      </c>
      <c r="I36" s="200">
        <f>(SUM('1.  LRAMVA Summary'!D$54:D$56)+SUM('1.  LRAMVA Summary'!D$57:D$58)*(MONTH($E36)-1)/12)*$H36</f>
        <v>0</v>
      </c>
      <c r="J36" s="200">
        <f>(SUM('1.  LRAMVA Summary'!E$54:E$56)+SUM('1.  LRAMVA Summary'!E$57:E$58)*(MONTH($E36)-1)/12)*$H36</f>
        <v>0</v>
      </c>
      <c r="K36" s="200">
        <f>(SUM('1.  LRAMVA Summary'!F$54:F$56)+SUM('1.  LRAMVA Summary'!F$57:F$58)*(MONTH($E36)-1)/12)*$H36</f>
        <v>0</v>
      </c>
      <c r="L36" s="200">
        <f>(SUM('1.  LRAMVA Summary'!G$54:G$56)+SUM('1.  LRAMVA Summary'!G$57:G$58)*(MONTH($E36)-1)/12)*$H36</f>
        <v>0</v>
      </c>
      <c r="M36" s="200">
        <f>(SUM('1.  LRAMVA Summary'!H$54:H$56)+SUM('1.  LRAMVA Summary'!H$57:H$58)*(MONTH($E36)-1)/12)*$H36</f>
        <v>0</v>
      </c>
      <c r="N36" s="200">
        <f>(SUM('1.  LRAMVA Summary'!I$54:I$56)+SUM('1.  LRAMVA Summary'!I$57:I$58)*(MONTH($E36)-1)/12)*$H36</f>
        <v>0</v>
      </c>
      <c r="O36" s="200">
        <f>(SUM('1.  LRAMVA Summary'!J$54:J$56)+SUM('1.  LRAMVA Summary'!J$57:J$58)*(MONTH($E36)-1)/12)*$H36</f>
        <v>0</v>
      </c>
      <c r="P36" s="200">
        <f>(SUM('1.  LRAMVA Summary'!K$54:K$56)+SUM('1.  LRAMVA Summary'!K$57:K$58)*(MONTH($E36)-1)/12)*$H36</f>
        <v>0</v>
      </c>
      <c r="Q36" s="200">
        <f>(SUM('1.  LRAMVA Summary'!L$54:L$56)+SUM('1.  LRAMVA Summary'!L$57:L$58)*(MONTH($E36)-1)/12)*$H36</f>
        <v>0</v>
      </c>
      <c r="R36" s="200">
        <f>(SUM('1.  LRAMVA Summary'!M$54:M$56)+SUM('1.  LRAMVA Summary'!M$57:M$58)*(MONTH($E36)-1)/12)*$H36</f>
        <v>0</v>
      </c>
      <c r="S36" s="200">
        <f>(SUM('1.  LRAMVA Summary'!N$54:N$56)+SUM('1.  LRAMVA Summary'!N$57:N$58)*(MONTH($E36)-1)/12)*$H36</f>
        <v>0</v>
      </c>
      <c r="T36" s="200">
        <f>(SUM('1.  LRAMVA Summary'!O$54:O$56)+SUM('1.  LRAMVA Summary'!O$57:O$58)*(MONTH($E36)-1)/12)*$H36</f>
        <v>0</v>
      </c>
      <c r="U36" s="200">
        <f>(SUM('1.  LRAMVA Summary'!P$54:P$56)+SUM('1.  LRAMVA Summary'!P$57:P$58)*(MONTH($E36)-1)/12)*$H36</f>
        <v>0</v>
      </c>
      <c r="V36" s="200">
        <f>(SUM('1.  LRAMVA Summary'!Q$54:Q$56)+SUM('1.  LRAMVA Summary'!Q$57:Q$58)*(MONTH($E36)-1)/12)*$H36</f>
        <v>0</v>
      </c>
      <c r="W36" s="201">
        <f t="shared" si="5"/>
        <v>0</v>
      </c>
    </row>
    <row r="37" spans="2:23">
      <c r="B37" s="183" t="s">
        <v>75</v>
      </c>
      <c r="C37" s="183">
        <v>1.0999999999999999E-2</v>
      </c>
      <c r="D37" s="176"/>
      <c r="E37" s="184">
        <v>41122</v>
      </c>
      <c r="F37" s="184" t="s">
        <v>178</v>
      </c>
      <c r="G37" s="185" t="s">
        <v>68</v>
      </c>
      <c r="H37" s="199">
        <f>C$21/12</f>
        <v>1.225E-3</v>
      </c>
      <c r="I37" s="200">
        <f>(SUM('1.  LRAMVA Summary'!D$54:D$56)+SUM('1.  LRAMVA Summary'!D$57:D$58)*(MONTH($E37)-1)/12)*$H37</f>
        <v>0</v>
      </c>
      <c r="J37" s="200">
        <f>(SUM('1.  LRAMVA Summary'!E$54:E$56)+SUM('1.  LRAMVA Summary'!E$57:E$58)*(MONTH($E37)-1)/12)*$H37</f>
        <v>0</v>
      </c>
      <c r="K37" s="200">
        <f>(SUM('1.  LRAMVA Summary'!F$54:F$56)+SUM('1.  LRAMVA Summary'!F$57:F$58)*(MONTH($E37)-1)/12)*$H37</f>
        <v>0</v>
      </c>
      <c r="L37" s="200">
        <f>(SUM('1.  LRAMVA Summary'!G$54:G$56)+SUM('1.  LRAMVA Summary'!G$57:G$58)*(MONTH($E37)-1)/12)*$H37</f>
        <v>0</v>
      </c>
      <c r="M37" s="200">
        <f>(SUM('1.  LRAMVA Summary'!H$54:H$56)+SUM('1.  LRAMVA Summary'!H$57:H$58)*(MONTH($E37)-1)/12)*$H37</f>
        <v>0</v>
      </c>
      <c r="N37" s="200">
        <f>(SUM('1.  LRAMVA Summary'!I$54:I$56)+SUM('1.  LRAMVA Summary'!I$57:I$58)*(MONTH($E37)-1)/12)*$H37</f>
        <v>0</v>
      </c>
      <c r="O37" s="200">
        <f>(SUM('1.  LRAMVA Summary'!J$54:J$56)+SUM('1.  LRAMVA Summary'!J$57:J$58)*(MONTH($E37)-1)/12)*$H37</f>
        <v>0</v>
      </c>
      <c r="P37" s="200">
        <f>(SUM('1.  LRAMVA Summary'!K$54:K$56)+SUM('1.  LRAMVA Summary'!K$57:K$58)*(MONTH($E37)-1)/12)*$H37</f>
        <v>0</v>
      </c>
      <c r="Q37" s="200">
        <f>(SUM('1.  LRAMVA Summary'!L$54:L$56)+SUM('1.  LRAMVA Summary'!L$57:L$58)*(MONTH($E37)-1)/12)*$H37</f>
        <v>0</v>
      </c>
      <c r="R37" s="200">
        <f>(SUM('1.  LRAMVA Summary'!M$54:M$56)+SUM('1.  LRAMVA Summary'!M$57:M$58)*(MONTH($E37)-1)/12)*$H37</f>
        <v>0</v>
      </c>
      <c r="S37" s="200">
        <f>(SUM('1.  LRAMVA Summary'!N$54:N$56)+SUM('1.  LRAMVA Summary'!N$57:N$58)*(MONTH($E37)-1)/12)*$H37</f>
        <v>0</v>
      </c>
      <c r="T37" s="200">
        <f>(SUM('1.  LRAMVA Summary'!O$54:O$56)+SUM('1.  LRAMVA Summary'!O$57:O$58)*(MONTH($E37)-1)/12)*$H37</f>
        <v>0</v>
      </c>
      <c r="U37" s="200">
        <f>(SUM('1.  LRAMVA Summary'!P$54:P$56)+SUM('1.  LRAMVA Summary'!P$57:P$58)*(MONTH($E37)-1)/12)*$H37</f>
        <v>0</v>
      </c>
      <c r="V37" s="200">
        <f>(SUM('1.  LRAMVA Summary'!Q$54:Q$56)+SUM('1.  LRAMVA Summary'!Q$57:Q$58)*(MONTH($E37)-1)/12)*$H37</f>
        <v>0</v>
      </c>
      <c r="W37" s="201">
        <f t="shared" si="5"/>
        <v>0</v>
      </c>
    </row>
    <row r="38" spans="2:23">
      <c r="B38" s="183" t="s">
        <v>76</v>
      </c>
      <c r="C38" s="183">
        <v>1.0999999999999999E-2</v>
      </c>
      <c r="D38" s="176"/>
      <c r="E38" s="184">
        <v>41153</v>
      </c>
      <c r="F38" s="184" t="s">
        <v>178</v>
      </c>
      <c r="G38" s="185" t="s">
        <v>68</v>
      </c>
      <c r="H38" s="199">
        <f>C$21/12</f>
        <v>1.225E-3</v>
      </c>
      <c r="I38" s="200">
        <f>(SUM('1.  LRAMVA Summary'!D$54:D$56)+SUM('1.  LRAMVA Summary'!D$57:D$58)*(MONTH($E38)-1)/12)*$H38</f>
        <v>0</v>
      </c>
      <c r="J38" s="200">
        <f>(SUM('1.  LRAMVA Summary'!E$54:E$56)+SUM('1.  LRAMVA Summary'!E$57:E$58)*(MONTH($E38)-1)/12)*$H38</f>
        <v>0</v>
      </c>
      <c r="K38" s="200">
        <f>(SUM('1.  LRAMVA Summary'!F$54:F$56)+SUM('1.  LRAMVA Summary'!F$57:F$58)*(MONTH($E38)-1)/12)*$H38</f>
        <v>0</v>
      </c>
      <c r="L38" s="200">
        <f>(SUM('1.  LRAMVA Summary'!G$54:G$56)+SUM('1.  LRAMVA Summary'!G$57:G$58)*(MONTH($E38)-1)/12)*$H38</f>
        <v>0</v>
      </c>
      <c r="M38" s="200">
        <f>(SUM('1.  LRAMVA Summary'!H$54:H$56)+SUM('1.  LRAMVA Summary'!H$57:H$58)*(MONTH($E38)-1)/12)*$H38</f>
        <v>0</v>
      </c>
      <c r="N38" s="200">
        <f>(SUM('1.  LRAMVA Summary'!I$54:I$56)+SUM('1.  LRAMVA Summary'!I$57:I$58)*(MONTH($E38)-1)/12)*$H38</f>
        <v>0</v>
      </c>
      <c r="O38" s="200">
        <f>(SUM('1.  LRAMVA Summary'!J$54:J$56)+SUM('1.  LRAMVA Summary'!J$57:J$58)*(MONTH($E38)-1)/12)*$H38</f>
        <v>0</v>
      </c>
      <c r="P38" s="200">
        <f>(SUM('1.  LRAMVA Summary'!K$54:K$56)+SUM('1.  LRAMVA Summary'!K$57:K$58)*(MONTH($E38)-1)/12)*$H38</f>
        <v>0</v>
      </c>
      <c r="Q38" s="200">
        <f>(SUM('1.  LRAMVA Summary'!L$54:L$56)+SUM('1.  LRAMVA Summary'!L$57:L$58)*(MONTH($E38)-1)/12)*$H38</f>
        <v>0</v>
      </c>
      <c r="R38" s="200">
        <f>(SUM('1.  LRAMVA Summary'!M$54:M$56)+SUM('1.  LRAMVA Summary'!M$57:M$58)*(MONTH($E38)-1)/12)*$H38</f>
        <v>0</v>
      </c>
      <c r="S38" s="200">
        <f>(SUM('1.  LRAMVA Summary'!N$54:N$56)+SUM('1.  LRAMVA Summary'!N$57:N$58)*(MONTH($E38)-1)/12)*$H38</f>
        <v>0</v>
      </c>
      <c r="T38" s="200">
        <f>(SUM('1.  LRAMVA Summary'!O$54:O$56)+SUM('1.  LRAMVA Summary'!O$57:O$58)*(MONTH($E38)-1)/12)*$H38</f>
        <v>0</v>
      </c>
      <c r="U38" s="200">
        <f>(SUM('1.  LRAMVA Summary'!P$54:P$56)+SUM('1.  LRAMVA Summary'!P$57:P$58)*(MONTH($E38)-1)/12)*$H38</f>
        <v>0</v>
      </c>
      <c r="V38" s="200">
        <f>(SUM('1.  LRAMVA Summary'!Q$54:Q$56)+SUM('1.  LRAMVA Summary'!Q$57:Q$58)*(MONTH($E38)-1)/12)*$H38</f>
        <v>0</v>
      </c>
      <c r="W38" s="201">
        <f t="shared" si="5"/>
        <v>0</v>
      </c>
    </row>
    <row r="39" spans="2:23">
      <c r="B39" s="183" t="s">
        <v>77</v>
      </c>
      <c r="C39" s="183">
        <v>1.0999999999999999E-2</v>
      </c>
      <c r="D39" s="176"/>
      <c r="E39" s="184">
        <v>41183</v>
      </c>
      <c r="F39" s="184" t="s">
        <v>178</v>
      </c>
      <c r="G39" s="185" t="s">
        <v>69</v>
      </c>
      <c r="H39" s="202">
        <f>C$22/12</f>
        <v>1.225E-3</v>
      </c>
      <c r="I39" s="200">
        <f>(SUM('1.  LRAMVA Summary'!D$54:D$56)+SUM('1.  LRAMVA Summary'!D$57:D$58)*(MONTH($E39)-1)/12)*$H39</f>
        <v>0</v>
      </c>
      <c r="J39" s="200">
        <f>(SUM('1.  LRAMVA Summary'!E$54:E$56)+SUM('1.  LRAMVA Summary'!E$57:E$58)*(MONTH($E39)-1)/12)*$H39</f>
        <v>0</v>
      </c>
      <c r="K39" s="200">
        <f>(SUM('1.  LRAMVA Summary'!F$54:F$56)+SUM('1.  LRAMVA Summary'!F$57:F$58)*(MONTH($E39)-1)/12)*$H39</f>
        <v>0</v>
      </c>
      <c r="L39" s="200">
        <f>(SUM('1.  LRAMVA Summary'!G$54:G$56)+SUM('1.  LRAMVA Summary'!G$57:G$58)*(MONTH($E39)-1)/12)*$H39</f>
        <v>0</v>
      </c>
      <c r="M39" s="200">
        <f>(SUM('1.  LRAMVA Summary'!H$54:H$56)+SUM('1.  LRAMVA Summary'!H$57:H$58)*(MONTH($E39)-1)/12)*$H39</f>
        <v>0</v>
      </c>
      <c r="N39" s="200">
        <f>(SUM('1.  LRAMVA Summary'!I$54:I$56)+SUM('1.  LRAMVA Summary'!I$57:I$58)*(MONTH($E39)-1)/12)*$H39</f>
        <v>0</v>
      </c>
      <c r="O39" s="200">
        <f>(SUM('1.  LRAMVA Summary'!J$54:J$56)+SUM('1.  LRAMVA Summary'!J$57:J$58)*(MONTH($E39)-1)/12)*$H39</f>
        <v>0</v>
      </c>
      <c r="P39" s="200">
        <f>(SUM('1.  LRAMVA Summary'!K$54:K$56)+SUM('1.  LRAMVA Summary'!K$57:K$58)*(MONTH($E39)-1)/12)*$H39</f>
        <v>0</v>
      </c>
      <c r="Q39" s="200">
        <f>(SUM('1.  LRAMVA Summary'!L$54:L$56)+SUM('1.  LRAMVA Summary'!L$57:L$58)*(MONTH($E39)-1)/12)*$H39</f>
        <v>0</v>
      </c>
      <c r="R39" s="200">
        <f>(SUM('1.  LRAMVA Summary'!M$54:M$56)+SUM('1.  LRAMVA Summary'!M$57:M$58)*(MONTH($E39)-1)/12)*$H39</f>
        <v>0</v>
      </c>
      <c r="S39" s="200">
        <f>(SUM('1.  LRAMVA Summary'!N$54:N$56)+SUM('1.  LRAMVA Summary'!N$57:N$58)*(MONTH($E39)-1)/12)*$H39</f>
        <v>0</v>
      </c>
      <c r="T39" s="200">
        <f>(SUM('1.  LRAMVA Summary'!O$54:O$56)+SUM('1.  LRAMVA Summary'!O$57:O$58)*(MONTH($E39)-1)/12)*$H39</f>
        <v>0</v>
      </c>
      <c r="U39" s="200">
        <f>(SUM('1.  LRAMVA Summary'!P$54:P$56)+SUM('1.  LRAMVA Summary'!P$57:P$58)*(MONTH($E39)-1)/12)*$H39</f>
        <v>0</v>
      </c>
      <c r="V39" s="200">
        <f>(SUM('1.  LRAMVA Summary'!Q$54:Q$56)+SUM('1.  LRAMVA Summary'!Q$57:Q$58)*(MONTH($E39)-1)/12)*$H39</f>
        <v>0</v>
      </c>
      <c r="W39" s="201">
        <f t="shared" si="5"/>
        <v>0</v>
      </c>
    </row>
    <row r="40" spans="2:23">
      <c r="B40" s="183" t="s">
        <v>78</v>
      </c>
      <c r="C40" s="641">
        <v>1.0999999999999999E-2</v>
      </c>
      <c r="D40" s="176"/>
      <c r="E40" s="184">
        <v>41214</v>
      </c>
      <c r="F40" s="184" t="s">
        <v>178</v>
      </c>
      <c r="G40" s="185" t="s">
        <v>69</v>
      </c>
      <c r="H40" s="199">
        <f>C$22/12</f>
        <v>1.225E-3</v>
      </c>
      <c r="I40" s="200">
        <f>(SUM('1.  LRAMVA Summary'!D$54:D$56)+SUM('1.  LRAMVA Summary'!D$57:D$58)*(MONTH($E40)-1)/12)*$H40</f>
        <v>0</v>
      </c>
      <c r="J40" s="200">
        <f>(SUM('1.  LRAMVA Summary'!E$54:E$56)+SUM('1.  LRAMVA Summary'!E$57:E$58)*(MONTH($E40)-1)/12)*$H40</f>
        <v>0</v>
      </c>
      <c r="K40" s="200">
        <f>(SUM('1.  LRAMVA Summary'!F$54:F$56)+SUM('1.  LRAMVA Summary'!F$57:F$58)*(MONTH($E40)-1)/12)*$H40</f>
        <v>0</v>
      </c>
      <c r="L40" s="200">
        <f>(SUM('1.  LRAMVA Summary'!G$54:G$56)+SUM('1.  LRAMVA Summary'!G$57:G$58)*(MONTH($E40)-1)/12)*$H40</f>
        <v>0</v>
      </c>
      <c r="M40" s="200">
        <f>(SUM('1.  LRAMVA Summary'!H$54:H$56)+SUM('1.  LRAMVA Summary'!H$57:H$58)*(MONTH($E40)-1)/12)*$H40</f>
        <v>0</v>
      </c>
      <c r="N40" s="200">
        <f>(SUM('1.  LRAMVA Summary'!I$54:I$56)+SUM('1.  LRAMVA Summary'!I$57:I$58)*(MONTH($E40)-1)/12)*$H40</f>
        <v>0</v>
      </c>
      <c r="O40" s="200">
        <f>(SUM('1.  LRAMVA Summary'!J$54:J$56)+SUM('1.  LRAMVA Summary'!J$57:J$58)*(MONTH($E40)-1)/12)*$H40</f>
        <v>0</v>
      </c>
      <c r="P40" s="200">
        <f>(SUM('1.  LRAMVA Summary'!K$54:K$56)+SUM('1.  LRAMVA Summary'!K$57:K$58)*(MONTH($E40)-1)/12)*$H40</f>
        <v>0</v>
      </c>
      <c r="Q40" s="200">
        <f>(SUM('1.  LRAMVA Summary'!L$54:L$56)+SUM('1.  LRAMVA Summary'!L$57:L$58)*(MONTH($E40)-1)/12)*$H40</f>
        <v>0</v>
      </c>
      <c r="R40" s="200">
        <f>(SUM('1.  LRAMVA Summary'!M$54:M$56)+SUM('1.  LRAMVA Summary'!M$57:M$58)*(MONTH($E40)-1)/12)*$H40</f>
        <v>0</v>
      </c>
      <c r="S40" s="200">
        <f>(SUM('1.  LRAMVA Summary'!N$54:N$56)+SUM('1.  LRAMVA Summary'!N$57:N$58)*(MONTH($E40)-1)/12)*$H40</f>
        <v>0</v>
      </c>
      <c r="T40" s="200">
        <f>(SUM('1.  LRAMVA Summary'!O$54:O$56)+SUM('1.  LRAMVA Summary'!O$57:O$58)*(MONTH($E40)-1)/12)*$H40</f>
        <v>0</v>
      </c>
      <c r="U40" s="200">
        <f>(SUM('1.  LRAMVA Summary'!P$54:P$56)+SUM('1.  LRAMVA Summary'!P$57:P$58)*(MONTH($E40)-1)/12)*$H40</f>
        <v>0</v>
      </c>
      <c r="V40" s="200">
        <f>(SUM('1.  LRAMVA Summary'!Q$54:Q$56)+SUM('1.  LRAMVA Summary'!Q$57:Q$58)*(MONTH($E40)-1)/12)*$H40</f>
        <v>0</v>
      </c>
      <c r="W40" s="201">
        <f t="shared" si="5"/>
        <v>0</v>
      </c>
    </row>
    <row r="41" spans="2:23">
      <c r="B41" s="183" t="s">
        <v>79</v>
      </c>
      <c r="C41" s="641">
        <v>1.0999999999999999E-2</v>
      </c>
      <c r="D41" s="176"/>
      <c r="E41" s="184">
        <v>41244</v>
      </c>
      <c r="F41" s="184" t="s">
        <v>178</v>
      </c>
      <c r="G41" s="185" t="s">
        <v>69</v>
      </c>
      <c r="H41" s="199">
        <f>C$22/12</f>
        <v>1.225E-3</v>
      </c>
      <c r="I41" s="200">
        <f>(SUM('1.  LRAMVA Summary'!D$54:D$56)+SUM('1.  LRAMVA Summary'!D$57:D$58)*(MONTH($E41)-1)/12)*$H41</f>
        <v>0</v>
      </c>
      <c r="J41" s="200">
        <f>(SUM('1.  LRAMVA Summary'!E$54:E$56)+SUM('1.  LRAMVA Summary'!E$57:E$58)*(MONTH($E41)-1)/12)*$H41</f>
        <v>0</v>
      </c>
      <c r="K41" s="200">
        <f>(SUM('1.  LRAMVA Summary'!F$54:F$56)+SUM('1.  LRAMVA Summary'!F$57:F$58)*(MONTH($E41)-1)/12)*$H41</f>
        <v>0</v>
      </c>
      <c r="L41" s="200">
        <f>(SUM('1.  LRAMVA Summary'!G$54:G$56)+SUM('1.  LRAMVA Summary'!G$57:G$58)*(MONTH($E41)-1)/12)*$H41</f>
        <v>0</v>
      </c>
      <c r="M41" s="200">
        <f>(SUM('1.  LRAMVA Summary'!H$54:H$56)+SUM('1.  LRAMVA Summary'!H$57:H$58)*(MONTH($E41)-1)/12)*$H41</f>
        <v>0</v>
      </c>
      <c r="N41" s="200">
        <f>(SUM('1.  LRAMVA Summary'!I$54:I$56)+SUM('1.  LRAMVA Summary'!I$57:I$58)*(MONTH($E41)-1)/12)*$H41</f>
        <v>0</v>
      </c>
      <c r="O41" s="200">
        <f>(SUM('1.  LRAMVA Summary'!J$54:J$56)+SUM('1.  LRAMVA Summary'!J$57:J$58)*(MONTH($E41)-1)/12)*$H41</f>
        <v>0</v>
      </c>
      <c r="P41" s="200">
        <f>(SUM('1.  LRAMVA Summary'!K$54:K$56)+SUM('1.  LRAMVA Summary'!K$57:K$58)*(MONTH($E41)-1)/12)*$H41</f>
        <v>0</v>
      </c>
      <c r="Q41" s="200">
        <f>(SUM('1.  LRAMVA Summary'!L$54:L$56)+SUM('1.  LRAMVA Summary'!L$57:L$58)*(MONTH($E41)-1)/12)*$H41</f>
        <v>0</v>
      </c>
      <c r="R41" s="200">
        <f>(SUM('1.  LRAMVA Summary'!M$54:M$56)+SUM('1.  LRAMVA Summary'!M$57:M$58)*(MONTH($E41)-1)/12)*$H41</f>
        <v>0</v>
      </c>
      <c r="S41" s="200">
        <f>(SUM('1.  LRAMVA Summary'!N$54:N$56)+SUM('1.  LRAMVA Summary'!N$57:N$58)*(MONTH($E41)-1)/12)*$H41</f>
        <v>0</v>
      </c>
      <c r="T41" s="200">
        <f>(SUM('1.  LRAMVA Summary'!O$54:O$56)+SUM('1.  LRAMVA Summary'!O$57:O$58)*(MONTH($E41)-1)/12)*$H41</f>
        <v>0</v>
      </c>
      <c r="U41" s="200">
        <f>(SUM('1.  LRAMVA Summary'!P$54:P$56)+SUM('1.  LRAMVA Summary'!P$57:P$58)*(MONTH($E41)-1)/12)*$H41</f>
        <v>0</v>
      </c>
      <c r="V41" s="200">
        <f>(SUM('1.  LRAMVA Summary'!Q$54:Q$56)+SUM('1.  LRAMVA Summary'!Q$57:Q$58)*(MONTH($E41)-1)/12)*$H41</f>
        <v>0</v>
      </c>
      <c r="W41" s="201">
        <f>SUM(I41:V41)</f>
        <v>0</v>
      </c>
    </row>
    <row r="42" spans="2:23" ht="15.75" thickBot="1">
      <c r="B42" s="183" t="s">
        <v>80</v>
      </c>
      <c r="C42" s="641">
        <v>1.4999999999999999E-2</v>
      </c>
      <c r="D42" s="176"/>
      <c r="E42" s="186" t="s">
        <v>460</v>
      </c>
      <c r="F42" s="186"/>
      <c r="G42" s="187"/>
      <c r="H42" s="204"/>
      <c r="I42" s="189">
        <f>SUM(I29:I41)</f>
        <v>0</v>
      </c>
      <c r="J42" s="189">
        <f t="shared" ref="J42:O42" si="6">SUM(J29:J41)</f>
        <v>0</v>
      </c>
      <c r="K42" s="189">
        <f t="shared" si="6"/>
        <v>0</v>
      </c>
      <c r="L42" s="189">
        <f t="shared" si="6"/>
        <v>0</v>
      </c>
      <c r="M42" s="189">
        <f t="shared" si="6"/>
        <v>0</v>
      </c>
      <c r="N42" s="189">
        <f t="shared" si="6"/>
        <v>0</v>
      </c>
      <c r="O42" s="189">
        <f t="shared" si="6"/>
        <v>0</v>
      </c>
      <c r="P42" s="189">
        <f t="shared" ref="P42:V42" si="7">SUM(P29:P41)</f>
        <v>0</v>
      </c>
      <c r="Q42" s="189">
        <f t="shared" si="7"/>
        <v>0</v>
      </c>
      <c r="R42" s="189">
        <f t="shared" si="7"/>
        <v>0</v>
      </c>
      <c r="S42" s="189">
        <f t="shared" si="7"/>
        <v>0</v>
      </c>
      <c r="T42" s="189">
        <f t="shared" si="7"/>
        <v>0</v>
      </c>
      <c r="U42" s="189">
        <f t="shared" si="7"/>
        <v>0</v>
      </c>
      <c r="V42" s="189">
        <f t="shared" si="7"/>
        <v>0</v>
      </c>
      <c r="W42" s="189">
        <f>SUM(W29:W41)</f>
        <v>0</v>
      </c>
    </row>
    <row r="43" spans="2:23" ht="15.75" thickTop="1">
      <c r="B43" s="183" t="s">
        <v>81</v>
      </c>
      <c r="C43" s="641">
        <v>1.4999999999999999E-2</v>
      </c>
      <c r="D43" s="176"/>
      <c r="E43" s="190" t="s">
        <v>67</v>
      </c>
      <c r="F43" s="190"/>
      <c r="G43" s="191"/>
      <c r="H43" s="192"/>
      <c r="I43" s="193"/>
      <c r="J43" s="193"/>
      <c r="K43" s="193"/>
      <c r="L43" s="193"/>
      <c r="M43" s="193"/>
      <c r="N43" s="193"/>
      <c r="O43" s="193"/>
      <c r="P43" s="193"/>
      <c r="Q43" s="193"/>
      <c r="R43" s="193"/>
      <c r="S43" s="193"/>
      <c r="T43" s="193"/>
      <c r="U43" s="193"/>
      <c r="V43" s="193"/>
      <c r="W43" s="194"/>
    </row>
    <row r="44" spans="2:23">
      <c r="B44" s="183" t="s">
        <v>82</v>
      </c>
      <c r="C44" s="641">
        <v>1.89E-2</v>
      </c>
      <c r="D44" s="176"/>
      <c r="E44" s="195" t="s">
        <v>424</v>
      </c>
      <c r="F44" s="195"/>
      <c r="G44" s="196"/>
      <c r="H44" s="197"/>
      <c r="I44" s="198">
        <f t="shared" ref="I44:O44" si="8">I42+I43</f>
        <v>0</v>
      </c>
      <c r="J44" s="198">
        <f t="shared" si="8"/>
        <v>0</v>
      </c>
      <c r="K44" s="198">
        <f t="shared" si="8"/>
        <v>0</v>
      </c>
      <c r="L44" s="198">
        <f t="shared" si="8"/>
        <v>0</v>
      </c>
      <c r="M44" s="198">
        <f t="shared" si="8"/>
        <v>0</v>
      </c>
      <c r="N44" s="198">
        <f t="shared" si="8"/>
        <v>0</v>
      </c>
      <c r="O44" s="198">
        <f t="shared" si="8"/>
        <v>0</v>
      </c>
      <c r="P44" s="198">
        <f t="shared" ref="P44:V44" si="9">P42+P43</f>
        <v>0</v>
      </c>
      <c r="Q44" s="198">
        <f t="shared" si="9"/>
        <v>0</v>
      </c>
      <c r="R44" s="198">
        <f t="shared" si="9"/>
        <v>0</v>
      </c>
      <c r="S44" s="198">
        <f t="shared" si="9"/>
        <v>0</v>
      </c>
      <c r="T44" s="198">
        <f t="shared" si="9"/>
        <v>0</v>
      </c>
      <c r="U44" s="198">
        <f t="shared" si="9"/>
        <v>0</v>
      </c>
      <c r="V44" s="198">
        <f t="shared" si="9"/>
        <v>0</v>
      </c>
      <c r="W44" s="198">
        <f>W42+W43</f>
        <v>0</v>
      </c>
    </row>
    <row r="45" spans="2:23">
      <c r="B45" s="183" t="s">
        <v>83</v>
      </c>
      <c r="C45" s="641">
        <v>1.89E-2</v>
      </c>
      <c r="D45" s="176"/>
      <c r="E45" s="184">
        <v>41275</v>
      </c>
      <c r="F45" s="184" t="s">
        <v>179</v>
      </c>
      <c r="G45" s="185" t="s">
        <v>65</v>
      </c>
      <c r="H45" s="202">
        <f>C$23/12</f>
        <v>1.225E-3</v>
      </c>
      <c r="I45" s="200">
        <f>(SUM('1.  LRAMVA Summary'!D$54:D$59)+SUM('1.  LRAMVA Summary'!D$60:D$61)*(MONTH($E45)-1)/12)*$H45</f>
        <v>0</v>
      </c>
      <c r="J45" s="200">
        <f>(SUM('1.  LRAMVA Summary'!E$54:E$59)+SUM('1.  LRAMVA Summary'!E$60:E$61)*(MONTH($E45)-1)/12)*$H45</f>
        <v>0</v>
      </c>
      <c r="K45" s="200">
        <f>(SUM('1.  LRAMVA Summary'!F$54:F$59)+SUM('1.  LRAMVA Summary'!F$60:F$61)*(MONTH($E45)-1)/12)*$H45</f>
        <v>0</v>
      </c>
      <c r="L45" s="200">
        <f>(SUM('1.  LRAMVA Summary'!G$54:G$59)+SUM('1.  LRAMVA Summary'!G$60:G$61)*(MONTH($E45)-1)/12)*$H45</f>
        <v>0</v>
      </c>
      <c r="M45" s="200">
        <f>(SUM('1.  LRAMVA Summary'!H$54:H$59)+SUM('1.  LRAMVA Summary'!H$60:H$61)*(MONTH($E45)-1)/12)*$H45</f>
        <v>0</v>
      </c>
      <c r="N45" s="200">
        <f>(SUM('1.  LRAMVA Summary'!I$54:I$59)+SUM('1.  LRAMVA Summary'!I$60:I$61)*(MONTH($E45)-1)/12)*$H45</f>
        <v>0</v>
      </c>
      <c r="O45" s="200">
        <f>(SUM('1.  LRAMVA Summary'!J$54:J$59)+SUM('1.  LRAMVA Summary'!J$60:J$61)*(MONTH($E45)-1)/12)*$H45</f>
        <v>0</v>
      </c>
      <c r="P45" s="200">
        <f>(SUM('1.  LRAMVA Summary'!K$54:K$59)+SUM('1.  LRAMVA Summary'!K$60:K$61)*(MONTH($E45)-1)/12)*$H45</f>
        <v>0</v>
      </c>
      <c r="Q45" s="200">
        <f>(SUM('1.  LRAMVA Summary'!L$54:L$59)+SUM('1.  LRAMVA Summary'!L$60:L$61)*(MONTH($E45)-1)/12)*$H45</f>
        <v>0</v>
      </c>
      <c r="R45" s="200">
        <f>(SUM('1.  LRAMVA Summary'!M$54:M$59)+SUM('1.  LRAMVA Summary'!M$60:M$61)*(MONTH($E45)-1)/12)*$H45</f>
        <v>0</v>
      </c>
      <c r="S45" s="200">
        <f>(SUM('1.  LRAMVA Summary'!N$54:N$59)+SUM('1.  LRAMVA Summary'!N$60:N$61)*(MONTH($E45)-1)/12)*$H45</f>
        <v>0</v>
      </c>
      <c r="T45" s="200">
        <f>(SUM('1.  LRAMVA Summary'!O$54:O$59)+SUM('1.  LRAMVA Summary'!O$60:O$61)*(MONTH($E45)-1)/12)*$H45</f>
        <v>0</v>
      </c>
      <c r="U45" s="200">
        <f>(SUM('1.  LRAMVA Summary'!P$54:P$59)+SUM('1.  LRAMVA Summary'!P$60:P$61)*(MONTH($E45)-1)/12)*$H45</f>
        <v>0</v>
      </c>
      <c r="V45" s="200">
        <f>(SUM('1.  LRAMVA Summary'!Q$54:Q$59)+SUM('1.  LRAMVA Summary'!Q$60:Q$61)*(MONTH($E45)-1)/12)*$H45</f>
        <v>0</v>
      </c>
      <c r="W45" s="201">
        <f>SUM(I45:V45)</f>
        <v>0</v>
      </c>
    </row>
    <row r="46" spans="2:23">
      <c r="B46" s="183" t="s">
        <v>84</v>
      </c>
      <c r="C46" s="647">
        <v>2.1700000000000001E-2</v>
      </c>
      <c r="D46" s="176"/>
      <c r="E46" s="184">
        <v>41306</v>
      </c>
      <c r="F46" s="184" t="s">
        <v>179</v>
      </c>
      <c r="G46" s="185" t="s">
        <v>65</v>
      </c>
      <c r="H46" s="199">
        <f>C$23/12</f>
        <v>1.225E-3</v>
      </c>
      <c r="I46" s="200">
        <f>(SUM('1.  LRAMVA Summary'!D$54:D$59)+SUM('1.  LRAMVA Summary'!D$60:D$61)*(MONTH($E46)-1)/12)*$H46</f>
        <v>0</v>
      </c>
      <c r="J46" s="200">
        <f>(SUM('1.  LRAMVA Summary'!E$54:E$59)+SUM('1.  LRAMVA Summary'!E$60:E$61)*(MONTH($E46)-1)/12)*$H46</f>
        <v>0</v>
      </c>
      <c r="K46" s="200">
        <f>(SUM('1.  LRAMVA Summary'!F$54:F$59)+SUM('1.  LRAMVA Summary'!F$60:F$61)*(MONTH($E46)-1)/12)*$H46</f>
        <v>0</v>
      </c>
      <c r="L46" s="200">
        <f>(SUM('1.  LRAMVA Summary'!G$54:G$59)+SUM('1.  LRAMVA Summary'!G$60:G$61)*(MONTH($E46)-1)/12)*$H46</f>
        <v>0</v>
      </c>
      <c r="M46" s="200">
        <f>(SUM('1.  LRAMVA Summary'!H$54:H$59)+SUM('1.  LRAMVA Summary'!H$60:H$61)*(MONTH($E46)-1)/12)*$H46</f>
        <v>0</v>
      </c>
      <c r="N46" s="200">
        <f>(SUM('1.  LRAMVA Summary'!I$54:I$59)+SUM('1.  LRAMVA Summary'!I$60:I$61)*(MONTH($E46)-1)/12)*$H46</f>
        <v>0</v>
      </c>
      <c r="O46" s="200">
        <f>(SUM('1.  LRAMVA Summary'!J$54:J$59)+SUM('1.  LRAMVA Summary'!J$60:J$61)*(MONTH($E46)-1)/12)*$H46</f>
        <v>0</v>
      </c>
      <c r="P46" s="200">
        <f>(SUM('1.  LRAMVA Summary'!K$54:K$59)+SUM('1.  LRAMVA Summary'!K$60:K$61)*(MONTH($E46)-1)/12)*$H46</f>
        <v>0</v>
      </c>
      <c r="Q46" s="200">
        <f>(SUM('1.  LRAMVA Summary'!L$54:L$59)+SUM('1.  LRAMVA Summary'!L$60:L$61)*(MONTH($E46)-1)/12)*$H46</f>
        <v>0</v>
      </c>
      <c r="R46" s="200">
        <f>(SUM('1.  LRAMVA Summary'!M$54:M$59)+SUM('1.  LRAMVA Summary'!M$60:M$61)*(MONTH($E46)-1)/12)*$H46</f>
        <v>0</v>
      </c>
      <c r="S46" s="200">
        <f>(SUM('1.  LRAMVA Summary'!N$54:N$59)+SUM('1.  LRAMVA Summary'!N$60:N$61)*(MONTH($E46)-1)/12)*$H46</f>
        <v>0</v>
      </c>
      <c r="T46" s="200">
        <f>(SUM('1.  LRAMVA Summary'!O$54:O$59)+SUM('1.  LRAMVA Summary'!O$60:O$61)*(MONTH($E46)-1)/12)*$H46</f>
        <v>0</v>
      </c>
      <c r="U46" s="200">
        <f>(SUM('1.  LRAMVA Summary'!P$54:P$59)+SUM('1.  LRAMVA Summary'!P$60:P$61)*(MONTH($E46)-1)/12)*$H46</f>
        <v>0</v>
      </c>
      <c r="V46" s="200">
        <f>(SUM('1.  LRAMVA Summary'!Q$54:Q$59)+SUM('1.  LRAMVA Summary'!Q$60:Q$61)*(MONTH($E46)-1)/12)*$H46</f>
        <v>0</v>
      </c>
      <c r="W46" s="201">
        <f t="shared" ref="W46:W56" si="10">SUM(I46:V46)</f>
        <v>0</v>
      </c>
    </row>
    <row r="47" spans="2:23">
      <c r="B47" s="183" t="s">
        <v>85</v>
      </c>
      <c r="C47" s="203">
        <v>2.1700000000000001E-2</v>
      </c>
      <c r="D47" s="176"/>
      <c r="E47" s="184">
        <v>41334</v>
      </c>
      <c r="F47" s="184" t="s">
        <v>179</v>
      </c>
      <c r="G47" s="185" t="s">
        <v>65</v>
      </c>
      <c r="H47" s="199">
        <f>C$23/12</f>
        <v>1.225E-3</v>
      </c>
      <c r="I47" s="200">
        <f>(SUM('1.  LRAMVA Summary'!D$54:D$59)+SUM('1.  LRAMVA Summary'!D$60:D$61)*(MONTH($E47)-1)/12)*$H47</f>
        <v>0</v>
      </c>
      <c r="J47" s="200">
        <f>(SUM('1.  LRAMVA Summary'!E$54:E$59)+SUM('1.  LRAMVA Summary'!E$60:E$61)*(MONTH($E47)-1)/12)*$H47</f>
        <v>0</v>
      </c>
      <c r="K47" s="200">
        <f>(SUM('1.  LRAMVA Summary'!F$54:F$59)+SUM('1.  LRAMVA Summary'!F$60:F$61)*(MONTH($E47)-1)/12)*$H47</f>
        <v>0</v>
      </c>
      <c r="L47" s="200">
        <f>(SUM('1.  LRAMVA Summary'!G$54:G$59)+SUM('1.  LRAMVA Summary'!G$60:G$61)*(MONTH($E47)-1)/12)*$H47</f>
        <v>0</v>
      </c>
      <c r="M47" s="200">
        <f>(SUM('1.  LRAMVA Summary'!H$54:H$59)+SUM('1.  LRAMVA Summary'!H$60:H$61)*(MONTH($E47)-1)/12)*$H47</f>
        <v>0</v>
      </c>
      <c r="N47" s="200">
        <f>(SUM('1.  LRAMVA Summary'!I$54:I$59)+SUM('1.  LRAMVA Summary'!I$60:I$61)*(MONTH($E47)-1)/12)*$H47</f>
        <v>0</v>
      </c>
      <c r="O47" s="200">
        <f>(SUM('1.  LRAMVA Summary'!J$54:J$59)+SUM('1.  LRAMVA Summary'!J$60:J$61)*(MONTH($E47)-1)/12)*$H47</f>
        <v>0</v>
      </c>
      <c r="P47" s="200">
        <f>(SUM('1.  LRAMVA Summary'!K$54:K$59)+SUM('1.  LRAMVA Summary'!K$60:K$61)*(MONTH($E47)-1)/12)*$H47</f>
        <v>0</v>
      </c>
      <c r="Q47" s="200">
        <f>(SUM('1.  LRAMVA Summary'!L$54:L$59)+SUM('1.  LRAMVA Summary'!L$60:L$61)*(MONTH($E47)-1)/12)*$H47</f>
        <v>0</v>
      </c>
      <c r="R47" s="200">
        <f>(SUM('1.  LRAMVA Summary'!M$54:M$59)+SUM('1.  LRAMVA Summary'!M$60:M$61)*(MONTH($E47)-1)/12)*$H47</f>
        <v>0</v>
      </c>
      <c r="S47" s="200">
        <f>(SUM('1.  LRAMVA Summary'!N$54:N$59)+SUM('1.  LRAMVA Summary'!N$60:N$61)*(MONTH($E47)-1)/12)*$H47</f>
        <v>0</v>
      </c>
      <c r="T47" s="200">
        <f>(SUM('1.  LRAMVA Summary'!O$54:O$59)+SUM('1.  LRAMVA Summary'!O$60:O$61)*(MONTH($E47)-1)/12)*$H47</f>
        <v>0</v>
      </c>
      <c r="U47" s="200">
        <f>(SUM('1.  LRAMVA Summary'!P$54:P$59)+SUM('1.  LRAMVA Summary'!P$60:P$61)*(MONTH($E47)-1)/12)*$H47</f>
        <v>0</v>
      </c>
      <c r="V47" s="200">
        <f>(SUM('1.  LRAMVA Summary'!Q$54:Q$59)+SUM('1.  LRAMVA Summary'!Q$60:Q$61)*(MONTH($E47)-1)/12)*$H47</f>
        <v>0</v>
      </c>
      <c r="W47" s="201">
        <f t="shared" si="10"/>
        <v>0</v>
      </c>
    </row>
    <row r="48" spans="2:23">
      <c r="B48" s="183" t="s">
        <v>86</v>
      </c>
      <c r="C48" s="203">
        <v>2.1700000000000001E-2</v>
      </c>
      <c r="D48" s="176"/>
      <c r="E48" s="184">
        <v>41365</v>
      </c>
      <c r="F48" s="184" t="s">
        <v>179</v>
      </c>
      <c r="G48" s="185" t="s">
        <v>66</v>
      </c>
      <c r="H48" s="202">
        <f>C$24/12</f>
        <v>1.225E-3</v>
      </c>
      <c r="I48" s="200">
        <f>(SUM('1.  LRAMVA Summary'!D$54:D$59)+SUM('1.  LRAMVA Summary'!D$60:D$61)*(MONTH($E48)-1)/12)*$H48</f>
        <v>0</v>
      </c>
      <c r="J48" s="200">
        <f>(SUM('1.  LRAMVA Summary'!E$54:E$59)+SUM('1.  LRAMVA Summary'!E$60:E$61)*(MONTH($E48)-1)/12)*$H48</f>
        <v>0</v>
      </c>
      <c r="K48" s="200">
        <f>(SUM('1.  LRAMVA Summary'!F$54:F$59)+SUM('1.  LRAMVA Summary'!F$60:F$61)*(MONTH($E48)-1)/12)*$H48</f>
        <v>0</v>
      </c>
      <c r="L48" s="200">
        <f>(SUM('1.  LRAMVA Summary'!G$54:G$59)+SUM('1.  LRAMVA Summary'!G$60:G$61)*(MONTH($E48)-1)/12)*$H48</f>
        <v>0</v>
      </c>
      <c r="M48" s="200">
        <f>(SUM('1.  LRAMVA Summary'!H$54:H$59)+SUM('1.  LRAMVA Summary'!H$60:H$61)*(MONTH($E48)-1)/12)*$H48</f>
        <v>0</v>
      </c>
      <c r="N48" s="200">
        <f>(SUM('1.  LRAMVA Summary'!I$54:I$59)+SUM('1.  LRAMVA Summary'!I$60:I$61)*(MONTH($E48)-1)/12)*$H48</f>
        <v>0</v>
      </c>
      <c r="O48" s="200">
        <f>(SUM('1.  LRAMVA Summary'!J$54:J$59)+SUM('1.  LRAMVA Summary'!J$60:J$61)*(MONTH($E48)-1)/12)*$H48</f>
        <v>0</v>
      </c>
      <c r="P48" s="200">
        <f>(SUM('1.  LRAMVA Summary'!K$54:K$59)+SUM('1.  LRAMVA Summary'!K$60:K$61)*(MONTH($E48)-1)/12)*$H48</f>
        <v>0</v>
      </c>
      <c r="Q48" s="200">
        <f>(SUM('1.  LRAMVA Summary'!L$54:L$59)+SUM('1.  LRAMVA Summary'!L$60:L$61)*(MONTH($E48)-1)/12)*$H48</f>
        <v>0</v>
      </c>
      <c r="R48" s="200">
        <f>(SUM('1.  LRAMVA Summary'!M$54:M$59)+SUM('1.  LRAMVA Summary'!M$60:M$61)*(MONTH($E48)-1)/12)*$H48</f>
        <v>0</v>
      </c>
      <c r="S48" s="200">
        <f>(SUM('1.  LRAMVA Summary'!N$54:N$59)+SUM('1.  LRAMVA Summary'!N$60:N$61)*(MONTH($E48)-1)/12)*$H48</f>
        <v>0</v>
      </c>
      <c r="T48" s="200">
        <f>(SUM('1.  LRAMVA Summary'!O$54:O$59)+SUM('1.  LRAMVA Summary'!O$60:O$61)*(MONTH($E48)-1)/12)*$H48</f>
        <v>0</v>
      </c>
      <c r="U48" s="200">
        <f>(SUM('1.  LRAMVA Summary'!P$54:P$59)+SUM('1.  LRAMVA Summary'!P$60:P$61)*(MONTH($E48)-1)/12)*$H48</f>
        <v>0</v>
      </c>
      <c r="V48" s="200">
        <f>(SUM('1.  LRAMVA Summary'!Q$54:Q$59)+SUM('1.  LRAMVA Summary'!Q$60:Q$61)*(MONTH($E48)-1)/12)*$H48</f>
        <v>0</v>
      </c>
      <c r="W48" s="201">
        <f t="shared" si="10"/>
        <v>0</v>
      </c>
    </row>
    <row r="49" spans="2:23">
      <c r="B49" s="183" t="s">
        <v>87</v>
      </c>
      <c r="C49" s="203"/>
      <c r="D49" s="176"/>
      <c r="E49" s="184">
        <v>41395</v>
      </c>
      <c r="F49" s="184" t="s">
        <v>179</v>
      </c>
      <c r="G49" s="185" t="s">
        <v>66</v>
      </c>
      <c r="H49" s="199">
        <f>C$24/12</f>
        <v>1.225E-3</v>
      </c>
      <c r="I49" s="200">
        <f>(SUM('1.  LRAMVA Summary'!D$54:D$59)+SUM('1.  LRAMVA Summary'!D$60:D$61)*(MONTH($E49)-1)/12)*$H49</f>
        <v>0</v>
      </c>
      <c r="J49" s="200">
        <f>(SUM('1.  LRAMVA Summary'!E$54:E$59)+SUM('1.  LRAMVA Summary'!E$60:E$61)*(MONTH($E49)-1)/12)*$H49</f>
        <v>0</v>
      </c>
      <c r="K49" s="200">
        <f>(SUM('1.  LRAMVA Summary'!F$54:F$59)+SUM('1.  LRAMVA Summary'!F$60:F$61)*(MONTH($E49)-1)/12)*$H49</f>
        <v>0</v>
      </c>
      <c r="L49" s="200">
        <f>(SUM('1.  LRAMVA Summary'!G$54:G$59)+SUM('1.  LRAMVA Summary'!G$60:G$61)*(MONTH($E49)-1)/12)*$H49</f>
        <v>0</v>
      </c>
      <c r="M49" s="200">
        <f>(SUM('1.  LRAMVA Summary'!H$54:H$59)+SUM('1.  LRAMVA Summary'!H$60:H$61)*(MONTH($E49)-1)/12)*$H49</f>
        <v>0</v>
      </c>
      <c r="N49" s="200">
        <f>(SUM('1.  LRAMVA Summary'!I$54:I$59)+SUM('1.  LRAMVA Summary'!I$60:I$61)*(MONTH($E49)-1)/12)*$H49</f>
        <v>0</v>
      </c>
      <c r="O49" s="200">
        <f>(SUM('1.  LRAMVA Summary'!J$54:J$59)+SUM('1.  LRAMVA Summary'!J$60:J$61)*(MONTH($E49)-1)/12)*$H49</f>
        <v>0</v>
      </c>
      <c r="P49" s="200">
        <f>(SUM('1.  LRAMVA Summary'!K$54:K$59)+SUM('1.  LRAMVA Summary'!K$60:K$61)*(MONTH($E49)-1)/12)*$H49</f>
        <v>0</v>
      </c>
      <c r="Q49" s="200">
        <f>(SUM('1.  LRAMVA Summary'!L$54:L$59)+SUM('1.  LRAMVA Summary'!L$60:L$61)*(MONTH($E49)-1)/12)*$H49</f>
        <v>0</v>
      </c>
      <c r="R49" s="200">
        <f>(SUM('1.  LRAMVA Summary'!M$54:M$59)+SUM('1.  LRAMVA Summary'!M$60:M$61)*(MONTH($E49)-1)/12)*$H49</f>
        <v>0</v>
      </c>
      <c r="S49" s="200">
        <f>(SUM('1.  LRAMVA Summary'!N$54:N$59)+SUM('1.  LRAMVA Summary'!N$60:N$61)*(MONTH($E49)-1)/12)*$H49</f>
        <v>0</v>
      </c>
      <c r="T49" s="200">
        <f>(SUM('1.  LRAMVA Summary'!O$54:O$59)+SUM('1.  LRAMVA Summary'!O$60:O$61)*(MONTH($E49)-1)/12)*$H49</f>
        <v>0</v>
      </c>
      <c r="U49" s="200">
        <f>(SUM('1.  LRAMVA Summary'!P$54:P$59)+SUM('1.  LRAMVA Summary'!P$60:P$61)*(MONTH($E49)-1)/12)*$H49</f>
        <v>0</v>
      </c>
      <c r="V49" s="200">
        <f>(SUM('1.  LRAMVA Summary'!Q$54:Q$59)+SUM('1.  LRAMVA Summary'!Q$60:Q$61)*(MONTH($E49)-1)/12)*$H49</f>
        <v>0</v>
      </c>
      <c r="W49" s="201">
        <f t="shared" si="10"/>
        <v>0</v>
      </c>
    </row>
    <row r="50" spans="2:23">
      <c r="B50" s="183" t="s">
        <v>88</v>
      </c>
      <c r="C50" s="203"/>
      <c r="D50" s="176"/>
      <c r="E50" s="184">
        <v>41426</v>
      </c>
      <c r="F50" s="184" t="s">
        <v>179</v>
      </c>
      <c r="G50" s="185" t="s">
        <v>66</v>
      </c>
      <c r="H50" s="199">
        <f>C$24/12</f>
        <v>1.225E-3</v>
      </c>
      <c r="I50" s="200">
        <f>(SUM('1.  LRAMVA Summary'!D$54:D$59)+SUM('1.  LRAMVA Summary'!D$60:D$61)*(MONTH($E50)-1)/12)*$H50</f>
        <v>0</v>
      </c>
      <c r="J50" s="200">
        <f>(SUM('1.  LRAMVA Summary'!E$54:E$59)+SUM('1.  LRAMVA Summary'!E$60:E$61)*(MONTH($E50)-1)/12)*$H50</f>
        <v>0</v>
      </c>
      <c r="K50" s="200">
        <f>(SUM('1.  LRAMVA Summary'!F$54:F$59)+SUM('1.  LRAMVA Summary'!F$60:F$61)*(MONTH($E50)-1)/12)*$H50</f>
        <v>0</v>
      </c>
      <c r="L50" s="200">
        <f>(SUM('1.  LRAMVA Summary'!G$54:G$59)+SUM('1.  LRAMVA Summary'!G$60:G$61)*(MONTH($E50)-1)/12)*$H50</f>
        <v>0</v>
      </c>
      <c r="M50" s="200">
        <f>(SUM('1.  LRAMVA Summary'!H$54:H$59)+SUM('1.  LRAMVA Summary'!H$60:H$61)*(MONTH($E50)-1)/12)*$H50</f>
        <v>0</v>
      </c>
      <c r="N50" s="200">
        <f>(SUM('1.  LRAMVA Summary'!I$54:I$59)+SUM('1.  LRAMVA Summary'!I$60:I$61)*(MONTH($E50)-1)/12)*$H50</f>
        <v>0</v>
      </c>
      <c r="O50" s="200">
        <f>(SUM('1.  LRAMVA Summary'!J$54:J$59)+SUM('1.  LRAMVA Summary'!J$60:J$61)*(MONTH($E50)-1)/12)*$H50</f>
        <v>0</v>
      </c>
      <c r="P50" s="200">
        <f>(SUM('1.  LRAMVA Summary'!K$54:K$59)+SUM('1.  LRAMVA Summary'!K$60:K$61)*(MONTH($E50)-1)/12)*$H50</f>
        <v>0</v>
      </c>
      <c r="Q50" s="200">
        <f>(SUM('1.  LRAMVA Summary'!L$54:L$59)+SUM('1.  LRAMVA Summary'!L$60:L$61)*(MONTH($E50)-1)/12)*$H50</f>
        <v>0</v>
      </c>
      <c r="R50" s="200">
        <f>(SUM('1.  LRAMVA Summary'!M$54:M$59)+SUM('1.  LRAMVA Summary'!M$60:M$61)*(MONTH($E50)-1)/12)*$H50</f>
        <v>0</v>
      </c>
      <c r="S50" s="200">
        <f>(SUM('1.  LRAMVA Summary'!N$54:N$59)+SUM('1.  LRAMVA Summary'!N$60:N$61)*(MONTH($E50)-1)/12)*$H50</f>
        <v>0</v>
      </c>
      <c r="T50" s="200">
        <f>(SUM('1.  LRAMVA Summary'!O$54:O$59)+SUM('1.  LRAMVA Summary'!O$60:O$61)*(MONTH($E50)-1)/12)*$H50</f>
        <v>0</v>
      </c>
      <c r="U50" s="200">
        <f>(SUM('1.  LRAMVA Summary'!P$54:P$59)+SUM('1.  LRAMVA Summary'!P$60:P$61)*(MONTH($E50)-1)/12)*$H50</f>
        <v>0</v>
      </c>
      <c r="V50" s="200">
        <f>(SUM('1.  LRAMVA Summary'!Q$54:Q$59)+SUM('1.  LRAMVA Summary'!Q$60:Q$61)*(MONTH($E50)-1)/12)*$H50</f>
        <v>0</v>
      </c>
      <c r="W50" s="201">
        <f t="shared" si="10"/>
        <v>0</v>
      </c>
    </row>
    <row r="51" spans="2:23">
      <c r="B51" s="183" t="s">
        <v>89</v>
      </c>
      <c r="C51" s="203"/>
      <c r="D51" s="176"/>
      <c r="E51" s="184">
        <v>41456</v>
      </c>
      <c r="F51" s="184" t="s">
        <v>179</v>
      </c>
      <c r="G51" s="185" t="s">
        <v>68</v>
      </c>
      <c r="H51" s="202">
        <f>C$25/12</f>
        <v>1.225E-3</v>
      </c>
      <c r="I51" s="200">
        <f>(SUM('1.  LRAMVA Summary'!D$54:D$59)+SUM('1.  LRAMVA Summary'!D$60:D$61)*(MONTH($E51)-1)/12)*$H51</f>
        <v>0</v>
      </c>
      <c r="J51" s="200">
        <f>(SUM('1.  LRAMVA Summary'!E$54:E$59)+SUM('1.  LRAMVA Summary'!E$60:E$61)*(MONTH($E51)-1)/12)*$H51</f>
        <v>0</v>
      </c>
      <c r="K51" s="200">
        <f>(SUM('1.  LRAMVA Summary'!F$54:F$59)+SUM('1.  LRAMVA Summary'!F$60:F$61)*(MONTH($E51)-1)/12)*$H51</f>
        <v>0</v>
      </c>
      <c r="L51" s="200">
        <f>(SUM('1.  LRAMVA Summary'!G$54:G$59)+SUM('1.  LRAMVA Summary'!G$60:G$61)*(MONTH($E51)-1)/12)*$H51</f>
        <v>0</v>
      </c>
      <c r="M51" s="200">
        <f>(SUM('1.  LRAMVA Summary'!H$54:H$59)+SUM('1.  LRAMVA Summary'!H$60:H$61)*(MONTH($E51)-1)/12)*$H51</f>
        <v>0</v>
      </c>
      <c r="N51" s="200">
        <f>(SUM('1.  LRAMVA Summary'!I$54:I$59)+SUM('1.  LRAMVA Summary'!I$60:I$61)*(MONTH($E51)-1)/12)*$H51</f>
        <v>0</v>
      </c>
      <c r="O51" s="200">
        <f>(SUM('1.  LRAMVA Summary'!J$54:J$59)+SUM('1.  LRAMVA Summary'!J$60:J$61)*(MONTH($E51)-1)/12)*$H51</f>
        <v>0</v>
      </c>
      <c r="P51" s="200">
        <f>(SUM('1.  LRAMVA Summary'!K$54:K$59)+SUM('1.  LRAMVA Summary'!K$60:K$61)*(MONTH($E51)-1)/12)*$H51</f>
        <v>0</v>
      </c>
      <c r="Q51" s="200">
        <f>(SUM('1.  LRAMVA Summary'!L$54:L$59)+SUM('1.  LRAMVA Summary'!L$60:L$61)*(MONTH($E51)-1)/12)*$H51</f>
        <v>0</v>
      </c>
      <c r="R51" s="200">
        <f>(SUM('1.  LRAMVA Summary'!M$54:M$59)+SUM('1.  LRAMVA Summary'!M$60:M$61)*(MONTH($E51)-1)/12)*$H51</f>
        <v>0</v>
      </c>
      <c r="S51" s="200">
        <f>(SUM('1.  LRAMVA Summary'!N$54:N$59)+SUM('1.  LRAMVA Summary'!N$60:N$61)*(MONTH($E51)-1)/12)*$H51</f>
        <v>0</v>
      </c>
      <c r="T51" s="200">
        <f>(SUM('1.  LRAMVA Summary'!O$54:O$59)+SUM('1.  LRAMVA Summary'!O$60:O$61)*(MONTH($E51)-1)/12)*$H51</f>
        <v>0</v>
      </c>
      <c r="U51" s="200">
        <f>(SUM('1.  LRAMVA Summary'!P$54:P$59)+SUM('1.  LRAMVA Summary'!P$60:P$61)*(MONTH($E51)-1)/12)*$H51</f>
        <v>0</v>
      </c>
      <c r="V51" s="200">
        <f>(SUM('1.  LRAMVA Summary'!Q$54:Q$59)+SUM('1.  LRAMVA Summary'!Q$60:Q$61)*(MONTH($E51)-1)/12)*$H51</f>
        <v>0</v>
      </c>
      <c r="W51" s="201">
        <f t="shared" si="10"/>
        <v>0</v>
      </c>
    </row>
    <row r="52" spans="2:23">
      <c r="B52" s="183" t="s">
        <v>91</v>
      </c>
      <c r="C52" s="203"/>
      <c r="D52" s="176"/>
      <c r="E52" s="184">
        <v>41487</v>
      </c>
      <c r="F52" s="184" t="s">
        <v>179</v>
      </c>
      <c r="G52" s="185" t="s">
        <v>68</v>
      </c>
      <c r="H52" s="199">
        <f>C$25/12</f>
        <v>1.225E-3</v>
      </c>
      <c r="I52" s="200">
        <f>(SUM('1.  LRAMVA Summary'!D$54:D$59)+SUM('1.  LRAMVA Summary'!D$60:D$61)*(MONTH($E52)-1)/12)*$H52</f>
        <v>0</v>
      </c>
      <c r="J52" s="200">
        <f>(SUM('1.  LRAMVA Summary'!E$54:E$59)+SUM('1.  LRAMVA Summary'!E$60:E$61)*(MONTH($E52)-1)/12)*$H52</f>
        <v>0</v>
      </c>
      <c r="K52" s="200">
        <f>(SUM('1.  LRAMVA Summary'!F$54:F$59)+SUM('1.  LRAMVA Summary'!F$60:F$61)*(MONTH($E52)-1)/12)*$H52</f>
        <v>0</v>
      </c>
      <c r="L52" s="200">
        <f>(SUM('1.  LRAMVA Summary'!G$54:G$59)+SUM('1.  LRAMVA Summary'!G$60:G$61)*(MONTH($E52)-1)/12)*$H52</f>
        <v>0</v>
      </c>
      <c r="M52" s="200">
        <f>(SUM('1.  LRAMVA Summary'!H$54:H$59)+SUM('1.  LRAMVA Summary'!H$60:H$61)*(MONTH($E52)-1)/12)*$H52</f>
        <v>0</v>
      </c>
      <c r="N52" s="200">
        <f>(SUM('1.  LRAMVA Summary'!I$54:I$59)+SUM('1.  LRAMVA Summary'!I$60:I$61)*(MONTH($E52)-1)/12)*$H52</f>
        <v>0</v>
      </c>
      <c r="O52" s="200">
        <f>(SUM('1.  LRAMVA Summary'!J$54:J$59)+SUM('1.  LRAMVA Summary'!J$60:J$61)*(MONTH($E52)-1)/12)*$H52</f>
        <v>0</v>
      </c>
      <c r="P52" s="200">
        <f>(SUM('1.  LRAMVA Summary'!K$54:K$59)+SUM('1.  LRAMVA Summary'!K$60:K$61)*(MONTH($E52)-1)/12)*$H52</f>
        <v>0</v>
      </c>
      <c r="Q52" s="200">
        <f>(SUM('1.  LRAMVA Summary'!L$54:L$59)+SUM('1.  LRAMVA Summary'!L$60:L$61)*(MONTH($E52)-1)/12)*$H52</f>
        <v>0</v>
      </c>
      <c r="R52" s="200">
        <f>(SUM('1.  LRAMVA Summary'!M$54:M$59)+SUM('1.  LRAMVA Summary'!M$60:M$61)*(MONTH($E52)-1)/12)*$H52</f>
        <v>0</v>
      </c>
      <c r="S52" s="200">
        <f>(SUM('1.  LRAMVA Summary'!N$54:N$59)+SUM('1.  LRAMVA Summary'!N$60:N$61)*(MONTH($E52)-1)/12)*$H52</f>
        <v>0</v>
      </c>
      <c r="T52" s="200">
        <f>(SUM('1.  LRAMVA Summary'!O$54:O$59)+SUM('1.  LRAMVA Summary'!O$60:O$61)*(MONTH($E52)-1)/12)*$H52</f>
        <v>0</v>
      </c>
      <c r="U52" s="200">
        <f>(SUM('1.  LRAMVA Summary'!P$54:P$59)+SUM('1.  LRAMVA Summary'!P$60:P$61)*(MONTH($E52)-1)/12)*$H52</f>
        <v>0</v>
      </c>
      <c r="V52" s="200">
        <f>(SUM('1.  LRAMVA Summary'!Q$54:Q$59)+SUM('1.  LRAMVA Summary'!Q$60:Q$61)*(MONTH($E52)-1)/12)*$H52</f>
        <v>0</v>
      </c>
      <c r="W52" s="201">
        <f t="shared" si="10"/>
        <v>0</v>
      </c>
    </row>
    <row r="53" spans="2:23">
      <c r="B53" s="183" t="s">
        <v>90</v>
      </c>
      <c r="C53" s="203"/>
      <c r="D53" s="176"/>
      <c r="E53" s="184">
        <v>41518</v>
      </c>
      <c r="F53" s="184" t="s">
        <v>179</v>
      </c>
      <c r="G53" s="185" t="s">
        <v>68</v>
      </c>
      <c r="H53" s="199">
        <f>C$25/12</f>
        <v>1.225E-3</v>
      </c>
      <c r="I53" s="200">
        <f>(SUM('1.  LRAMVA Summary'!D$54:D$59)+SUM('1.  LRAMVA Summary'!D$60:D$61)*(MONTH($E53)-1)/12)*$H53</f>
        <v>0</v>
      </c>
      <c r="J53" s="200">
        <f>(SUM('1.  LRAMVA Summary'!E$54:E$59)+SUM('1.  LRAMVA Summary'!E$60:E$61)*(MONTH($E53)-1)/12)*$H53</f>
        <v>0</v>
      </c>
      <c r="K53" s="200">
        <f>(SUM('1.  LRAMVA Summary'!F$54:F$59)+SUM('1.  LRAMVA Summary'!F$60:F$61)*(MONTH($E53)-1)/12)*$H53</f>
        <v>0</v>
      </c>
      <c r="L53" s="200">
        <f>(SUM('1.  LRAMVA Summary'!G$54:G$59)+SUM('1.  LRAMVA Summary'!G$60:G$61)*(MONTH($E53)-1)/12)*$H53</f>
        <v>0</v>
      </c>
      <c r="M53" s="200">
        <f>(SUM('1.  LRAMVA Summary'!H$54:H$59)+SUM('1.  LRAMVA Summary'!H$60:H$61)*(MONTH($E53)-1)/12)*$H53</f>
        <v>0</v>
      </c>
      <c r="N53" s="200">
        <f>(SUM('1.  LRAMVA Summary'!I$54:I$59)+SUM('1.  LRAMVA Summary'!I$60:I$61)*(MONTH($E53)-1)/12)*$H53</f>
        <v>0</v>
      </c>
      <c r="O53" s="200">
        <f>(SUM('1.  LRAMVA Summary'!J$54:J$59)+SUM('1.  LRAMVA Summary'!J$60:J$61)*(MONTH($E53)-1)/12)*$H53</f>
        <v>0</v>
      </c>
      <c r="P53" s="200">
        <f>(SUM('1.  LRAMVA Summary'!K$54:K$59)+SUM('1.  LRAMVA Summary'!K$60:K$61)*(MONTH($E53)-1)/12)*$H53</f>
        <v>0</v>
      </c>
      <c r="Q53" s="200">
        <f>(SUM('1.  LRAMVA Summary'!L$54:L$59)+SUM('1.  LRAMVA Summary'!L$60:L$61)*(MONTH($E53)-1)/12)*$H53</f>
        <v>0</v>
      </c>
      <c r="R53" s="200">
        <f>(SUM('1.  LRAMVA Summary'!M$54:M$59)+SUM('1.  LRAMVA Summary'!M$60:M$61)*(MONTH($E53)-1)/12)*$H53</f>
        <v>0</v>
      </c>
      <c r="S53" s="200">
        <f>(SUM('1.  LRAMVA Summary'!N$54:N$59)+SUM('1.  LRAMVA Summary'!N$60:N$61)*(MONTH($E53)-1)/12)*$H53</f>
        <v>0</v>
      </c>
      <c r="T53" s="200">
        <f>(SUM('1.  LRAMVA Summary'!O$54:O$59)+SUM('1.  LRAMVA Summary'!O$60:O$61)*(MONTH($E53)-1)/12)*$H53</f>
        <v>0</v>
      </c>
      <c r="U53" s="200">
        <f>(SUM('1.  LRAMVA Summary'!P$54:P$59)+SUM('1.  LRAMVA Summary'!P$60:P$61)*(MONTH($E53)-1)/12)*$H53</f>
        <v>0</v>
      </c>
      <c r="V53" s="200">
        <f>(SUM('1.  LRAMVA Summary'!Q$54:Q$59)+SUM('1.  LRAMVA Summary'!Q$60:Q$61)*(MONTH($E53)-1)/12)*$H53</f>
        <v>0</v>
      </c>
      <c r="W53" s="201">
        <f t="shared" si="10"/>
        <v>0</v>
      </c>
    </row>
    <row r="54" spans="2:23">
      <c r="B54" s="205" t="s">
        <v>92</v>
      </c>
      <c r="C54" s="206"/>
      <c r="D54" s="176"/>
      <c r="E54" s="184">
        <v>41548</v>
      </c>
      <c r="F54" s="184" t="s">
        <v>179</v>
      </c>
      <c r="G54" s="185" t="s">
        <v>69</v>
      </c>
      <c r="H54" s="202">
        <f>C$26/12</f>
        <v>1.225E-3</v>
      </c>
      <c r="I54" s="200">
        <f>(SUM('1.  LRAMVA Summary'!D$54:D$59)+SUM('1.  LRAMVA Summary'!D$60:D$61)*(MONTH($E54)-1)/12)*$H54</f>
        <v>0</v>
      </c>
      <c r="J54" s="200">
        <f>(SUM('1.  LRAMVA Summary'!E$54:E$59)+SUM('1.  LRAMVA Summary'!E$60:E$61)*(MONTH($E54)-1)/12)*$H54</f>
        <v>0</v>
      </c>
      <c r="K54" s="200">
        <f>(SUM('1.  LRAMVA Summary'!F$54:F$59)+SUM('1.  LRAMVA Summary'!F$60:F$61)*(MONTH($E54)-1)/12)*$H54</f>
        <v>0</v>
      </c>
      <c r="L54" s="200">
        <f>(SUM('1.  LRAMVA Summary'!G$54:G$59)+SUM('1.  LRAMVA Summary'!G$60:G$61)*(MONTH($E54)-1)/12)*$H54</f>
        <v>0</v>
      </c>
      <c r="M54" s="200">
        <f>(SUM('1.  LRAMVA Summary'!H$54:H$59)+SUM('1.  LRAMVA Summary'!H$60:H$61)*(MONTH($E54)-1)/12)*$H54</f>
        <v>0</v>
      </c>
      <c r="N54" s="200">
        <f>(SUM('1.  LRAMVA Summary'!I$54:I$59)+SUM('1.  LRAMVA Summary'!I$60:I$61)*(MONTH($E54)-1)/12)*$H54</f>
        <v>0</v>
      </c>
      <c r="O54" s="200">
        <f>(SUM('1.  LRAMVA Summary'!J$54:J$59)+SUM('1.  LRAMVA Summary'!J$60:J$61)*(MONTH($E54)-1)/12)*$H54</f>
        <v>0</v>
      </c>
      <c r="P54" s="200">
        <f>(SUM('1.  LRAMVA Summary'!K$54:K$59)+SUM('1.  LRAMVA Summary'!K$60:K$61)*(MONTH($E54)-1)/12)*$H54</f>
        <v>0</v>
      </c>
      <c r="Q54" s="200">
        <f>(SUM('1.  LRAMVA Summary'!L$54:L$59)+SUM('1.  LRAMVA Summary'!L$60:L$61)*(MONTH($E54)-1)/12)*$H54</f>
        <v>0</v>
      </c>
      <c r="R54" s="200">
        <f>(SUM('1.  LRAMVA Summary'!M$54:M$59)+SUM('1.  LRAMVA Summary'!M$60:M$61)*(MONTH($E54)-1)/12)*$H54</f>
        <v>0</v>
      </c>
      <c r="S54" s="200">
        <f>(SUM('1.  LRAMVA Summary'!N$54:N$59)+SUM('1.  LRAMVA Summary'!N$60:N$61)*(MONTH($E54)-1)/12)*$H54</f>
        <v>0</v>
      </c>
      <c r="T54" s="200">
        <f>(SUM('1.  LRAMVA Summary'!O$54:O$59)+SUM('1.  LRAMVA Summary'!O$60:O$61)*(MONTH($E54)-1)/12)*$H54</f>
        <v>0</v>
      </c>
      <c r="U54" s="200">
        <f>(SUM('1.  LRAMVA Summary'!P$54:P$59)+SUM('1.  LRAMVA Summary'!P$60:P$61)*(MONTH($E54)-1)/12)*$H54</f>
        <v>0</v>
      </c>
      <c r="V54" s="200">
        <f>(SUM('1.  LRAMVA Summary'!Q$54:Q$59)+SUM('1.  LRAMVA Summary'!Q$60:Q$61)*(MONTH($E54)-1)/12)*$H54</f>
        <v>0</v>
      </c>
      <c r="W54" s="201">
        <f t="shared" si="10"/>
        <v>0</v>
      </c>
    </row>
    <row r="55" spans="2:23">
      <c r="B55" s="1"/>
      <c r="D55" s="176"/>
      <c r="E55" s="184">
        <v>41579</v>
      </c>
      <c r="F55" s="184" t="s">
        <v>179</v>
      </c>
      <c r="G55" s="185" t="s">
        <v>69</v>
      </c>
      <c r="H55" s="199">
        <f>C$26/12</f>
        <v>1.225E-3</v>
      </c>
      <c r="I55" s="200">
        <f>(SUM('1.  LRAMVA Summary'!D$54:D$59)+SUM('1.  LRAMVA Summary'!D$60:D$61)*(MONTH($E55)-1)/12)*$H55</f>
        <v>0</v>
      </c>
      <c r="J55" s="200">
        <f>(SUM('1.  LRAMVA Summary'!E$54:E$59)+SUM('1.  LRAMVA Summary'!E$60:E$61)*(MONTH($E55)-1)/12)*$H55</f>
        <v>0</v>
      </c>
      <c r="K55" s="200">
        <f>(SUM('1.  LRAMVA Summary'!F$54:F$59)+SUM('1.  LRAMVA Summary'!F$60:F$61)*(MONTH($E55)-1)/12)*$H55</f>
        <v>0</v>
      </c>
      <c r="L55" s="200">
        <f>(SUM('1.  LRAMVA Summary'!G$54:G$59)+SUM('1.  LRAMVA Summary'!G$60:G$61)*(MONTH($E55)-1)/12)*$H55</f>
        <v>0</v>
      </c>
      <c r="M55" s="200">
        <f>(SUM('1.  LRAMVA Summary'!H$54:H$59)+SUM('1.  LRAMVA Summary'!H$60:H$61)*(MONTH($E55)-1)/12)*$H55</f>
        <v>0</v>
      </c>
      <c r="N55" s="200">
        <f>(SUM('1.  LRAMVA Summary'!I$54:I$59)+SUM('1.  LRAMVA Summary'!I$60:I$61)*(MONTH($E55)-1)/12)*$H55</f>
        <v>0</v>
      </c>
      <c r="O55" s="200">
        <f>(SUM('1.  LRAMVA Summary'!J$54:J$59)+SUM('1.  LRAMVA Summary'!J$60:J$61)*(MONTH($E55)-1)/12)*$H55</f>
        <v>0</v>
      </c>
      <c r="P55" s="200">
        <f>(SUM('1.  LRAMVA Summary'!K$54:K$59)+SUM('1.  LRAMVA Summary'!K$60:K$61)*(MONTH($E55)-1)/12)*$H55</f>
        <v>0</v>
      </c>
      <c r="Q55" s="200">
        <f>(SUM('1.  LRAMVA Summary'!L$54:L$59)+SUM('1.  LRAMVA Summary'!L$60:L$61)*(MONTH($E55)-1)/12)*$H55</f>
        <v>0</v>
      </c>
      <c r="R55" s="200">
        <f>(SUM('1.  LRAMVA Summary'!M$54:M$59)+SUM('1.  LRAMVA Summary'!M$60:M$61)*(MONTH($E55)-1)/12)*$H55</f>
        <v>0</v>
      </c>
      <c r="S55" s="200">
        <f>(SUM('1.  LRAMVA Summary'!N$54:N$59)+SUM('1.  LRAMVA Summary'!N$60:N$61)*(MONTH($E55)-1)/12)*$H55</f>
        <v>0</v>
      </c>
      <c r="T55" s="200">
        <f>(SUM('1.  LRAMVA Summary'!O$54:O$59)+SUM('1.  LRAMVA Summary'!O$60:O$61)*(MONTH($E55)-1)/12)*$H55</f>
        <v>0</v>
      </c>
      <c r="U55" s="200">
        <f>(SUM('1.  LRAMVA Summary'!P$54:P$59)+SUM('1.  LRAMVA Summary'!P$60:P$61)*(MONTH($E55)-1)/12)*$H55</f>
        <v>0</v>
      </c>
      <c r="V55" s="200">
        <f>(SUM('1.  LRAMVA Summary'!Q$54:Q$59)+SUM('1.  LRAMVA Summary'!Q$60:Q$61)*(MONTH($E55)-1)/12)*$H55</f>
        <v>0</v>
      </c>
      <c r="W55" s="201">
        <f t="shared" si="10"/>
        <v>0</v>
      </c>
    </row>
    <row r="56" spans="2:23" ht="15.75">
      <c r="B56" s="155" t="s">
        <v>182</v>
      </c>
      <c r="C56" s="20"/>
      <c r="D56" s="176"/>
      <c r="E56" s="184">
        <v>41609</v>
      </c>
      <c r="F56" s="184" t="s">
        <v>179</v>
      </c>
      <c r="G56" s="185" t="s">
        <v>69</v>
      </c>
      <c r="H56" s="199">
        <f>C$26/12</f>
        <v>1.225E-3</v>
      </c>
      <c r="I56" s="200">
        <f>(SUM('1.  LRAMVA Summary'!D$54:D$59)+SUM('1.  LRAMVA Summary'!D$60:D$61)*(MONTH($E56)-1)/12)*$H56</f>
        <v>0</v>
      </c>
      <c r="J56" s="200">
        <f>(SUM('1.  LRAMVA Summary'!E$54:E$59)+SUM('1.  LRAMVA Summary'!E$60:E$61)*(MONTH($E56)-1)/12)*$H56</f>
        <v>0</v>
      </c>
      <c r="K56" s="200">
        <f>(SUM('1.  LRAMVA Summary'!F$54:F$59)+SUM('1.  LRAMVA Summary'!F$60:F$61)*(MONTH($E56)-1)/12)*$H56</f>
        <v>0</v>
      </c>
      <c r="L56" s="200">
        <f>(SUM('1.  LRAMVA Summary'!G$54:G$59)+SUM('1.  LRAMVA Summary'!G$60:G$61)*(MONTH($E56)-1)/12)*$H56</f>
        <v>0</v>
      </c>
      <c r="M56" s="200">
        <f>(SUM('1.  LRAMVA Summary'!H$54:H$59)+SUM('1.  LRAMVA Summary'!H$60:H$61)*(MONTH($E56)-1)/12)*$H56</f>
        <v>0</v>
      </c>
      <c r="N56" s="200">
        <f>(SUM('1.  LRAMVA Summary'!I$54:I$59)+SUM('1.  LRAMVA Summary'!I$60:I$61)*(MONTH($E56)-1)/12)*$H56</f>
        <v>0</v>
      </c>
      <c r="O56" s="200">
        <f>(SUM('1.  LRAMVA Summary'!J$54:J$59)+SUM('1.  LRAMVA Summary'!J$60:J$61)*(MONTH($E56)-1)/12)*$H56</f>
        <v>0</v>
      </c>
      <c r="P56" s="200">
        <f>(SUM('1.  LRAMVA Summary'!K$54:K$59)+SUM('1.  LRAMVA Summary'!K$60:K$61)*(MONTH($E56)-1)/12)*$H56</f>
        <v>0</v>
      </c>
      <c r="Q56" s="200">
        <f>(SUM('1.  LRAMVA Summary'!L$54:L$59)+SUM('1.  LRAMVA Summary'!L$60:L$61)*(MONTH($E56)-1)/12)*$H56</f>
        <v>0</v>
      </c>
      <c r="R56" s="200">
        <f>(SUM('1.  LRAMVA Summary'!M$54:M$59)+SUM('1.  LRAMVA Summary'!M$60:M$61)*(MONTH($E56)-1)/12)*$H56</f>
        <v>0</v>
      </c>
      <c r="S56" s="200">
        <f>(SUM('1.  LRAMVA Summary'!N$54:N$59)+SUM('1.  LRAMVA Summary'!N$60:N$61)*(MONTH($E56)-1)/12)*$H56</f>
        <v>0</v>
      </c>
      <c r="T56" s="200">
        <f>(SUM('1.  LRAMVA Summary'!O$54:O$59)+SUM('1.  LRAMVA Summary'!O$60:O$61)*(MONTH($E56)-1)/12)*$H56</f>
        <v>0</v>
      </c>
      <c r="U56" s="200">
        <f>(SUM('1.  LRAMVA Summary'!P$54:P$59)+SUM('1.  LRAMVA Summary'!P$60:P$61)*(MONTH($E56)-1)/12)*$H56</f>
        <v>0</v>
      </c>
      <c r="V56" s="200">
        <f>(SUM('1.  LRAMVA Summary'!Q$54:Q$59)+SUM('1.  LRAMVA Summary'!Q$60:Q$61)*(MONTH($E56)-1)/12)*$H56</f>
        <v>0</v>
      </c>
      <c r="W56" s="201">
        <f t="shared" si="10"/>
        <v>0</v>
      </c>
    </row>
    <row r="57" spans="2:23" ht="15.75" thickBot="1">
      <c r="B57" s="20"/>
      <c r="C57" s="20"/>
      <c r="D57" s="176"/>
      <c r="E57" s="186" t="s">
        <v>461</v>
      </c>
      <c r="F57" s="186"/>
      <c r="G57" s="187"/>
      <c r="H57" s="188"/>
      <c r="I57" s="189">
        <f>SUM(I44:I56)</f>
        <v>0</v>
      </c>
      <c r="J57" s="189">
        <f t="shared" ref="J57:O57" si="11">SUM(J44:J56)</f>
        <v>0</v>
      </c>
      <c r="K57" s="189">
        <f t="shared" si="11"/>
        <v>0</v>
      </c>
      <c r="L57" s="189">
        <f t="shared" si="11"/>
        <v>0</v>
      </c>
      <c r="M57" s="189">
        <f t="shared" si="11"/>
        <v>0</v>
      </c>
      <c r="N57" s="189">
        <f t="shared" si="11"/>
        <v>0</v>
      </c>
      <c r="O57" s="189">
        <f t="shared" si="11"/>
        <v>0</v>
      </c>
      <c r="P57" s="189">
        <f t="shared" ref="P57:V57" si="12">SUM(P44:P56)</f>
        <v>0</v>
      </c>
      <c r="Q57" s="189">
        <f t="shared" si="12"/>
        <v>0</v>
      </c>
      <c r="R57" s="189">
        <f t="shared" si="12"/>
        <v>0</v>
      </c>
      <c r="S57" s="189">
        <f t="shared" si="12"/>
        <v>0</v>
      </c>
      <c r="T57" s="189">
        <f t="shared" si="12"/>
        <v>0</v>
      </c>
      <c r="U57" s="189">
        <f t="shared" si="12"/>
        <v>0</v>
      </c>
      <c r="V57" s="189">
        <f t="shared" si="12"/>
        <v>0</v>
      </c>
      <c r="W57" s="189">
        <f>SUM(W44:W56)</f>
        <v>0</v>
      </c>
    </row>
    <row r="58" spans="2:23" ht="15.75" thickTop="1">
      <c r="B58" s="1"/>
      <c r="D58" s="176"/>
      <c r="E58" s="190" t="s">
        <v>67</v>
      </c>
      <c r="F58" s="190"/>
      <c r="G58" s="191"/>
      <c r="H58" s="192"/>
      <c r="I58" s="193"/>
      <c r="J58" s="193"/>
      <c r="K58" s="193"/>
      <c r="L58" s="193"/>
      <c r="M58" s="193"/>
      <c r="N58" s="193"/>
      <c r="O58" s="193"/>
      <c r="P58" s="193"/>
      <c r="Q58" s="193"/>
      <c r="R58" s="193"/>
      <c r="S58" s="193"/>
      <c r="T58" s="193"/>
      <c r="U58" s="193"/>
      <c r="V58" s="193"/>
      <c r="W58" s="194"/>
    </row>
    <row r="59" spans="2:23">
      <c r="B59" s="1"/>
      <c r="D59" s="176"/>
      <c r="E59" s="195" t="s">
        <v>425</v>
      </c>
      <c r="F59" s="195"/>
      <c r="G59" s="196"/>
      <c r="H59" s="197"/>
      <c r="I59" s="198">
        <f t="shared" ref="I59:W59" si="13">I57+I58</f>
        <v>0</v>
      </c>
      <c r="J59" s="198">
        <f t="shared" si="13"/>
        <v>0</v>
      </c>
      <c r="K59" s="198">
        <f t="shared" si="13"/>
        <v>0</v>
      </c>
      <c r="L59" s="198">
        <f t="shared" si="13"/>
        <v>0</v>
      </c>
      <c r="M59" s="198">
        <f t="shared" si="13"/>
        <v>0</v>
      </c>
      <c r="N59" s="198">
        <f t="shared" si="13"/>
        <v>0</v>
      </c>
      <c r="O59" s="198">
        <f t="shared" si="13"/>
        <v>0</v>
      </c>
      <c r="P59" s="198">
        <f t="shared" ref="P59:V59" si="14">P57+P58</f>
        <v>0</v>
      </c>
      <c r="Q59" s="198">
        <f t="shared" si="14"/>
        <v>0</v>
      </c>
      <c r="R59" s="198">
        <f t="shared" si="14"/>
        <v>0</v>
      </c>
      <c r="S59" s="198">
        <f t="shared" si="14"/>
        <v>0</v>
      </c>
      <c r="T59" s="198">
        <f t="shared" si="14"/>
        <v>0</v>
      </c>
      <c r="U59" s="198">
        <f t="shared" si="14"/>
        <v>0</v>
      </c>
      <c r="V59" s="198">
        <f t="shared" si="14"/>
        <v>0</v>
      </c>
      <c r="W59" s="198">
        <f t="shared" si="13"/>
        <v>0</v>
      </c>
    </row>
    <row r="60" spans="2:23">
      <c r="B60" s="1"/>
      <c r="D60" s="176"/>
      <c r="E60" s="184">
        <v>41640</v>
      </c>
      <c r="F60" s="184" t="s">
        <v>180</v>
      </c>
      <c r="G60" s="185" t="s">
        <v>65</v>
      </c>
      <c r="H60" s="202">
        <f>C$27/12</f>
        <v>1.225E-3</v>
      </c>
      <c r="I60" s="200">
        <f>(SUM('1.  LRAMVA Summary'!D$54:D$62)+SUM('1.  LRAMVA Summary'!D$63:D$64)*(MONTH($E60)-1)/12)*$H60</f>
        <v>0</v>
      </c>
      <c r="J60" s="200">
        <f>(SUM('1.  LRAMVA Summary'!E$54:E$62)+SUM('1.  LRAMVA Summary'!E$63:E$64)*(MONTH($E60)-1)/12)*$H60</f>
        <v>0</v>
      </c>
      <c r="K60" s="200">
        <f>(SUM('1.  LRAMVA Summary'!F$54:F$62)+SUM('1.  LRAMVA Summary'!F$63:F$64)*(MONTH($E60)-1)/12)*$H60</f>
        <v>0</v>
      </c>
      <c r="L60" s="200">
        <f>(SUM('1.  LRAMVA Summary'!G$54:G$62)+SUM('1.  LRAMVA Summary'!G$63:G$64)*(MONTH($E60)-1)/12)*$H60</f>
        <v>0</v>
      </c>
      <c r="M60" s="200">
        <f>(SUM('1.  LRAMVA Summary'!H$54:H$62)+SUM('1.  LRAMVA Summary'!H$63:H$64)*(MONTH($E60)-1)/12)*$H60</f>
        <v>0</v>
      </c>
      <c r="N60" s="200">
        <f>(SUM('1.  LRAMVA Summary'!I$54:I$62)+SUM('1.  LRAMVA Summary'!I$63:I$64)*(MONTH($E60)-1)/12)*$H60</f>
        <v>0</v>
      </c>
      <c r="O60" s="200">
        <f>(SUM('1.  LRAMVA Summary'!J$54:J$62)+SUM('1.  LRAMVA Summary'!J$63:J$64)*(MONTH($E60)-1)/12)*$H60</f>
        <v>0</v>
      </c>
      <c r="P60" s="200">
        <f>(SUM('1.  LRAMVA Summary'!K$54:K$62)+SUM('1.  LRAMVA Summary'!K$63:K$64)*(MONTH($E60)-1)/12)*$H60</f>
        <v>0</v>
      </c>
      <c r="Q60" s="200">
        <f>(SUM('1.  LRAMVA Summary'!L$54:L$62)+SUM('1.  LRAMVA Summary'!L$63:L$64)*(MONTH($E60)-1)/12)*$H60</f>
        <v>0</v>
      </c>
      <c r="R60" s="200">
        <f>(SUM('1.  LRAMVA Summary'!M$54:M$62)+SUM('1.  LRAMVA Summary'!M$63:M$64)*(MONTH($E60)-1)/12)*$H60</f>
        <v>0</v>
      </c>
      <c r="S60" s="200">
        <f>(SUM('1.  LRAMVA Summary'!N$54:N$62)+SUM('1.  LRAMVA Summary'!N$63:N$64)*(MONTH($E60)-1)/12)*$H60</f>
        <v>0</v>
      </c>
      <c r="T60" s="200">
        <f>(SUM('1.  LRAMVA Summary'!O$54:O$62)+SUM('1.  LRAMVA Summary'!O$63:O$64)*(MONTH($E60)-1)/12)*$H60</f>
        <v>0</v>
      </c>
      <c r="U60" s="200">
        <f>(SUM('1.  LRAMVA Summary'!P$54:P$62)+SUM('1.  LRAMVA Summary'!P$63:P$64)*(MONTH($E60)-1)/12)*$H60</f>
        <v>0</v>
      </c>
      <c r="V60" s="200">
        <f>(SUM('1.  LRAMVA Summary'!Q$54:Q$62)+SUM('1.  LRAMVA Summary'!Q$63:Q$64)*(MONTH($E60)-1)/12)*$H60</f>
        <v>0</v>
      </c>
      <c r="W60" s="201">
        <f>SUM(I60:V60)</f>
        <v>0</v>
      </c>
    </row>
    <row r="61" spans="2:23">
      <c r="B61" s="1"/>
      <c r="E61" s="184">
        <v>41671</v>
      </c>
      <c r="F61" s="184" t="s">
        <v>180</v>
      </c>
      <c r="G61" s="185" t="s">
        <v>65</v>
      </c>
      <c r="H61" s="199">
        <f>C$27/12</f>
        <v>1.225E-3</v>
      </c>
      <c r="I61" s="200">
        <f>(SUM('1.  LRAMVA Summary'!D$54:D$62)+SUM('1.  LRAMVA Summary'!D$63:D$64)*(MONTH($E61)-1)/12)*$H61</f>
        <v>0</v>
      </c>
      <c r="J61" s="200">
        <f>(SUM('1.  LRAMVA Summary'!E$54:E$62)+SUM('1.  LRAMVA Summary'!E$63:E$64)*(MONTH($E61)-1)/12)*$H61</f>
        <v>0</v>
      </c>
      <c r="K61" s="200">
        <f>(SUM('1.  LRAMVA Summary'!F$54:F$62)+SUM('1.  LRAMVA Summary'!F$63:F$64)*(MONTH($E61)-1)/12)*$H61</f>
        <v>0</v>
      </c>
      <c r="L61" s="200">
        <f>(SUM('1.  LRAMVA Summary'!G$54:G$62)+SUM('1.  LRAMVA Summary'!G$63:G$64)*(MONTH($E61)-1)/12)*$H61</f>
        <v>0</v>
      </c>
      <c r="M61" s="200">
        <f>(SUM('1.  LRAMVA Summary'!H$54:H$62)+SUM('1.  LRAMVA Summary'!H$63:H$64)*(MONTH($E61)-1)/12)*$H61</f>
        <v>0</v>
      </c>
      <c r="N61" s="200">
        <f>(SUM('1.  LRAMVA Summary'!I$54:I$62)+SUM('1.  LRAMVA Summary'!I$63:I$64)*(MONTH($E61)-1)/12)*$H61</f>
        <v>0</v>
      </c>
      <c r="O61" s="200">
        <f>(SUM('1.  LRAMVA Summary'!J$54:J$62)+SUM('1.  LRAMVA Summary'!J$63:J$64)*(MONTH($E61)-1)/12)*$H61</f>
        <v>0</v>
      </c>
      <c r="P61" s="200">
        <f>(SUM('1.  LRAMVA Summary'!K$54:K$62)+SUM('1.  LRAMVA Summary'!K$63:K$64)*(MONTH($E61)-1)/12)*$H61</f>
        <v>0</v>
      </c>
      <c r="Q61" s="200">
        <f>(SUM('1.  LRAMVA Summary'!L$54:L$62)+SUM('1.  LRAMVA Summary'!L$63:L$64)*(MONTH($E61)-1)/12)*$H61</f>
        <v>0</v>
      </c>
      <c r="R61" s="200">
        <f>(SUM('1.  LRAMVA Summary'!M$54:M$62)+SUM('1.  LRAMVA Summary'!M$63:M$64)*(MONTH($E61)-1)/12)*$H61</f>
        <v>0</v>
      </c>
      <c r="S61" s="200">
        <f>(SUM('1.  LRAMVA Summary'!N$54:N$62)+SUM('1.  LRAMVA Summary'!N$63:N$64)*(MONTH($E61)-1)/12)*$H61</f>
        <v>0</v>
      </c>
      <c r="T61" s="200">
        <f>(SUM('1.  LRAMVA Summary'!O$54:O$62)+SUM('1.  LRAMVA Summary'!O$63:O$64)*(MONTH($E61)-1)/12)*$H61</f>
        <v>0</v>
      </c>
      <c r="U61" s="200">
        <f>(SUM('1.  LRAMVA Summary'!P$54:P$62)+SUM('1.  LRAMVA Summary'!P$63:P$64)*(MONTH($E61)-1)/12)*$H61</f>
        <v>0</v>
      </c>
      <c r="V61" s="200">
        <f>(SUM('1.  LRAMVA Summary'!Q$54:Q$62)+SUM('1.  LRAMVA Summary'!Q$63:Q$64)*(MONTH($E61)-1)/12)*$H61</f>
        <v>0</v>
      </c>
      <c r="W61" s="201">
        <f t="shared" ref="W61:W71" si="15">SUM(I61:V61)</f>
        <v>0</v>
      </c>
    </row>
    <row r="62" spans="2:23">
      <c r="E62" s="184">
        <v>41699</v>
      </c>
      <c r="F62" s="184" t="s">
        <v>180</v>
      </c>
      <c r="G62" s="185" t="s">
        <v>65</v>
      </c>
      <c r="H62" s="199">
        <f>C$27/12</f>
        <v>1.225E-3</v>
      </c>
      <c r="I62" s="200">
        <f>(SUM('1.  LRAMVA Summary'!D$54:D$62)+SUM('1.  LRAMVA Summary'!D$63:D$64)*(MONTH($E62)-1)/12)*$H62</f>
        <v>0</v>
      </c>
      <c r="J62" s="200">
        <f>(SUM('1.  LRAMVA Summary'!E$54:E$62)+SUM('1.  LRAMVA Summary'!E$63:E$64)*(MONTH($E62)-1)/12)*$H62</f>
        <v>0</v>
      </c>
      <c r="K62" s="200">
        <f>(SUM('1.  LRAMVA Summary'!F$54:F$62)+SUM('1.  LRAMVA Summary'!F$63:F$64)*(MONTH($E62)-1)/12)*$H62</f>
        <v>0</v>
      </c>
      <c r="L62" s="200">
        <f>(SUM('1.  LRAMVA Summary'!G$54:G$62)+SUM('1.  LRAMVA Summary'!G$63:G$64)*(MONTH($E62)-1)/12)*$H62</f>
        <v>0</v>
      </c>
      <c r="M62" s="200">
        <f>(SUM('1.  LRAMVA Summary'!H$54:H$62)+SUM('1.  LRAMVA Summary'!H$63:H$64)*(MONTH($E62)-1)/12)*$H62</f>
        <v>0</v>
      </c>
      <c r="N62" s="200">
        <f>(SUM('1.  LRAMVA Summary'!I$54:I$62)+SUM('1.  LRAMVA Summary'!I$63:I$64)*(MONTH($E62)-1)/12)*$H62</f>
        <v>0</v>
      </c>
      <c r="O62" s="200">
        <f>(SUM('1.  LRAMVA Summary'!J$54:J$62)+SUM('1.  LRAMVA Summary'!J$63:J$64)*(MONTH($E62)-1)/12)*$H62</f>
        <v>0</v>
      </c>
      <c r="P62" s="200">
        <f>(SUM('1.  LRAMVA Summary'!K$54:K$62)+SUM('1.  LRAMVA Summary'!K$63:K$64)*(MONTH($E62)-1)/12)*$H62</f>
        <v>0</v>
      </c>
      <c r="Q62" s="200">
        <f>(SUM('1.  LRAMVA Summary'!L$54:L$62)+SUM('1.  LRAMVA Summary'!L$63:L$64)*(MONTH($E62)-1)/12)*$H62</f>
        <v>0</v>
      </c>
      <c r="R62" s="200">
        <f>(SUM('1.  LRAMVA Summary'!M$54:M$62)+SUM('1.  LRAMVA Summary'!M$63:M$64)*(MONTH($E62)-1)/12)*$H62</f>
        <v>0</v>
      </c>
      <c r="S62" s="200">
        <f>(SUM('1.  LRAMVA Summary'!N$54:N$62)+SUM('1.  LRAMVA Summary'!N$63:N$64)*(MONTH($E62)-1)/12)*$H62</f>
        <v>0</v>
      </c>
      <c r="T62" s="200">
        <f>(SUM('1.  LRAMVA Summary'!O$54:O$62)+SUM('1.  LRAMVA Summary'!O$63:O$64)*(MONTH($E62)-1)/12)*$H62</f>
        <v>0</v>
      </c>
      <c r="U62" s="200">
        <f>(SUM('1.  LRAMVA Summary'!P$54:P$62)+SUM('1.  LRAMVA Summary'!P$63:P$64)*(MONTH($E62)-1)/12)*$H62</f>
        <v>0</v>
      </c>
      <c r="V62" s="200">
        <f>(SUM('1.  LRAMVA Summary'!Q$54:Q$62)+SUM('1.  LRAMVA Summary'!Q$63:Q$64)*(MONTH($E62)-1)/12)*$H62</f>
        <v>0</v>
      </c>
      <c r="W62" s="201">
        <f t="shared" si="15"/>
        <v>0</v>
      </c>
    </row>
    <row r="63" spans="2:23">
      <c r="E63" s="184">
        <v>41730</v>
      </c>
      <c r="F63" s="184" t="s">
        <v>180</v>
      </c>
      <c r="G63" s="185" t="s">
        <v>66</v>
      </c>
      <c r="H63" s="202">
        <f>C$28/12</f>
        <v>1.225E-3</v>
      </c>
      <c r="I63" s="200">
        <f>(SUM('1.  LRAMVA Summary'!D$54:D$62)+SUM('1.  LRAMVA Summary'!D$63:D$64)*(MONTH($E63)-1)/12)*$H63</f>
        <v>0</v>
      </c>
      <c r="J63" s="200">
        <f>(SUM('1.  LRAMVA Summary'!E$54:E$62)+SUM('1.  LRAMVA Summary'!E$63:E$64)*(MONTH($E63)-1)/12)*$H63</f>
        <v>0</v>
      </c>
      <c r="K63" s="200">
        <f>(SUM('1.  LRAMVA Summary'!F$54:F$62)+SUM('1.  LRAMVA Summary'!F$63:F$64)*(MONTH($E63)-1)/12)*$H63</f>
        <v>0</v>
      </c>
      <c r="L63" s="200">
        <f>(SUM('1.  LRAMVA Summary'!G$54:G$62)+SUM('1.  LRAMVA Summary'!G$63:G$64)*(MONTH($E63)-1)/12)*$H63</f>
        <v>0</v>
      </c>
      <c r="M63" s="200">
        <f>(SUM('1.  LRAMVA Summary'!H$54:H$62)+SUM('1.  LRAMVA Summary'!H$63:H$64)*(MONTH($E63)-1)/12)*$H63</f>
        <v>0</v>
      </c>
      <c r="N63" s="200">
        <f>(SUM('1.  LRAMVA Summary'!I$54:I$62)+SUM('1.  LRAMVA Summary'!I$63:I$64)*(MONTH($E63)-1)/12)*$H63</f>
        <v>0</v>
      </c>
      <c r="O63" s="200">
        <f>(SUM('1.  LRAMVA Summary'!J$54:J$62)+SUM('1.  LRAMVA Summary'!J$63:J$64)*(MONTH($E63)-1)/12)*$H63</f>
        <v>0</v>
      </c>
      <c r="P63" s="200">
        <f>(SUM('1.  LRAMVA Summary'!K$54:K$62)+SUM('1.  LRAMVA Summary'!K$63:K$64)*(MONTH($E63)-1)/12)*$H63</f>
        <v>0</v>
      </c>
      <c r="Q63" s="200">
        <f>(SUM('1.  LRAMVA Summary'!L$54:L$62)+SUM('1.  LRAMVA Summary'!L$63:L$64)*(MONTH($E63)-1)/12)*$H63</f>
        <v>0</v>
      </c>
      <c r="R63" s="200">
        <f>(SUM('1.  LRAMVA Summary'!M$54:M$62)+SUM('1.  LRAMVA Summary'!M$63:M$64)*(MONTH($E63)-1)/12)*$H63</f>
        <v>0</v>
      </c>
      <c r="S63" s="200">
        <f>(SUM('1.  LRAMVA Summary'!N$54:N$62)+SUM('1.  LRAMVA Summary'!N$63:N$64)*(MONTH($E63)-1)/12)*$H63</f>
        <v>0</v>
      </c>
      <c r="T63" s="200">
        <f>(SUM('1.  LRAMVA Summary'!O$54:O$62)+SUM('1.  LRAMVA Summary'!O$63:O$64)*(MONTH($E63)-1)/12)*$H63</f>
        <v>0</v>
      </c>
      <c r="U63" s="200">
        <f>(SUM('1.  LRAMVA Summary'!P$54:P$62)+SUM('1.  LRAMVA Summary'!P$63:P$64)*(MONTH($E63)-1)/12)*$H63</f>
        <v>0</v>
      </c>
      <c r="V63" s="200">
        <f>(SUM('1.  LRAMVA Summary'!Q$54:Q$62)+SUM('1.  LRAMVA Summary'!Q$63:Q$64)*(MONTH($E63)-1)/12)*$H63</f>
        <v>0</v>
      </c>
      <c r="W63" s="201">
        <f t="shared" si="15"/>
        <v>0</v>
      </c>
    </row>
    <row r="64" spans="2:23">
      <c r="E64" s="184">
        <v>41760</v>
      </c>
      <c r="F64" s="184" t="s">
        <v>180</v>
      </c>
      <c r="G64" s="185" t="s">
        <v>66</v>
      </c>
      <c r="H64" s="199">
        <f>C$28/12</f>
        <v>1.225E-3</v>
      </c>
      <c r="I64" s="200">
        <f>(SUM('1.  LRAMVA Summary'!D$54:D$62)+SUM('1.  LRAMVA Summary'!D$63:D$64)*(MONTH($E64)-1)/12)*$H64</f>
        <v>0</v>
      </c>
      <c r="J64" s="200">
        <f>(SUM('1.  LRAMVA Summary'!E$54:E$62)+SUM('1.  LRAMVA Summary'!E$63:E$64)*(MONTH($E64)-1)/12)*$H64</f>
        <v>0</v>
      </c>
      <c r="K64" s="200">
        <f>(SUM('1.  LRAMVA Summary'!F$54:F$62)+SUM('1.  LRAMVA Summary'!F$63:F$64)*(MONTH($E64)-1)/12)*$H64</f>
        <v>0</v>
      </c>
      <c r="L64" s="200">
        <f>(SUM('1.  LRAMVA Summary'!G$54:G$62)+SUM('1.  LRAMVA Summary'!G$63:G$64)*(MONTH($E64)-1)/12)*$H64</f>
        <v>0</v>
      </c>
      <c r="M64" s="200">
        <f>(SUM('1.  LRAMVA Summary'!H$54:H$62)+SUM('1.  LRAMVA Summary'!H$63:H$64)*(MONTH($E64)-1)/12)*$H64</f>
        <v>0</v>
      </c>
      <c r="N64" s="200">
        <f>(SUM('1.  LRAMVA Summary'!I$54:I$62)+SUM('1.  LRAMVA Summary'!I$63:I$64)*(MONTH($E64)-1)/12)*$H64</f>
        <v>0</v>
      </c>
      <c r="O64" s="200">
        <f>(SUM('1.  LRAMVA Summary'!J$54:J$62)+SUM('1.  LRAMVA Summary'!J$63:J$64)*(MONTH($E64)-1)/12)*$H64</f>
        <v>0</v>
      </c>
      <c r="P64" s="200">
        <f>(SUM('1.  LRAMVA Summary'!K$54:K$62)+SUM('1.  LRAMVA Summary'!K$63:K$64)*(MONTH($E64)-1)/12)*$H64</f>
        <v>0</v>
      </c>
      <c r="Q64" s="200">
        <f>(SUM('1.  LRAMVA Summary'!L$54:L$62)+SUM('1.  LRAMVA Summary'!L$63:L$64)*(MONTH($E64)-1)/12)*$H64</f>
        <v>0</v>
      </c>
      <c r="R64" s="200">
        <f>(SUM('1.  LRAMVA Summary'!M$54:M$62)+SUM('1.  LRAMVA Summary'!M$63:M$64)*(MONTH($E64)-1)/12)*$H64</f>
        <v>0</v>
      </c>
      <c r="S64" s="200">
        <f>(SUM('1.  LRAMVA Summary'!N$54:N$62)+SUM('1.  LRAMVA Summary'!N$63:N$64)*(MONTH($E64)-1)/12)*$H64</f>
        <v>0</v>
      </c>
      <c r="T64" s="200">
        <f>(SUM('1.  LRAMVA Summary'!O$54:O$62)+SUM('1.  LRAMVA Summary'!O$63:O$64)*(MONTH($E64)-1)/12)*$H64</f>
        <v>0</v>
      </c>
      <c r="U64" s="200">
        <f>(SUM('1.  LRAMVA Summary'!P$54:P$62)+SUM('1.  LRAMVA Summary'!P$63:P$64)*(MONTH($E64)-1)/12)*$H64</f>
        <v>0</v>
      </c>
      <c r="V64" s="200">
        <f>(SUM('1.  LRAMVA Summary'!Q$54:Q$62)+SUM('1.  LRAMVA Summary'!Q$63:Q$64)*(MONTH($E64)-1)/12)*$H64</f>
        <v>0</v>
      </c>
      <c r="W64" s="201">
        <f t="shared" si="15"/>
        <v>0</v>
      </c>
    </row>
    <row r="65" spans="2:23">
      <c r="E65" s="184">
        <v>41791</v>
      </c>
      <c r="F65" s="184" t="s">
        <v>180</v>
      </c>
      <c r="G65" s="185" t="s">
        <v>66</v>
      </c>
      <c r="H65" s="199">
        <f>C$28/12</f>
        <v>1.225E-3</v>
      </c>
      <c r="I65" s="200">
        <f>(SUM('1.  LRAMVA Summary'!D$54:D$62)+SUM('1.  LRAMVA Summary'!D$63:D$64)*(MONTH($E65)-1)/12)*$H65</f>
        <v>0</v>
      </c>
      <c r="J65" s="200">
        <f>(SUM('1.  LRAMVA Summary'!E$54:E$62)+SUM('1.  LRAMVA Summary'!E$63:E$64)*(MONTH($E65)-1)/12)*$H65</f>
        <v>0</v>
      </c>
      <c r="K65" s="200">
        <f>(SUM('1.  LRAMVA Summary'!F$54:F$62)+SUM('1.  LRAMVA Summary'!F$63:F$64)*(MONTH($E65)-1)/12)*$H65</f>
        <v>0</v>
      </c>
      <c r="L65" s="200">
        <f>(SUM('1.  LRAMVA Summary'!G$54:G$62)+SUM('1.  LRAMVA Summary'!G$63:G$64)*(MONTH($E65)-1)/12)*$H65</f>
        <v>0</v>
      </c>
      <c r="M65" s="200">
        <f>(SUM('1.  LRAMVA Summary'!H$54:H$62)+SUM('1.  LRAMVA Summary'!H$63:H$64)*(MONTH($E65)-1)/12)*$H65</f>
        <v>0</v>
      </c>
      <c r="N65" s="200">
        <f>(SUM('1.  LRAMVA Summary'!I$54:I$62)+SUM('1.  LRAMVA Summary'!I$63:I$64)*(MONTH($E65)-1)/12)*$H65</f>
        <v>0</v>
      </c>
      <c r="O65" s="200">
        <f>(SUM('1.  LRAMVA Summary'!J$54:J$62)+SUM('1.  LRAMVA Summary'!J$63:J$64)*(MONTH($E65)-1)/12)*$H65</f>
        <v>0</v>
      </c>
      <c r="P65" s="200">
        <f>(SUM('1.  LRAMVA Summary'!K$54:K$62)+SUM('1.  LRAMVA Summary'!K$63:K$64)*(MONTH($E65)-1)/12)*$H65</f>
        <v>0</v>
      </c>
      <c r="Q65" s="200">
        <f>(SUM('1.  LRAMVA Summary'!L$54:L$62)+SUM('1.  LRAMVA Summary'!L$63:L$64)*(MONTH($E65)-1)/12)*$H65</f>
        <v>0</v>
      </c>
      <c r="R65" s="200">
        <f>(SUM('1.  LRAMVA Summary'!M$54:M$62)+SUM('1.  LRAMVA Summary'!M$63:M$64)*(MONTH($E65)-1)/12)*$H65</f>
        <v>0</v>
      </c>
      <c r="S65" s="200">
        <f>(SUM('1.  LRAMVA Summary'!N$54:N$62)+SUM('1.  LRAMVA Summary'!N$63:N$64)*(MONTH($E65)-1)/12)*$H65</f>
        <v>0</v>
      </c>
      <c r="T65" s="200">
        <f>(SUM('1.  LRAMVA Summary'!O$54:O$62)+SUM('1.  LRAMVA Summary'!O$63:O$64)*(MONTH($E65)-1)/12)*$H65</f>
        <v>0</v>
      </c>
      <c r="U65" s="200">
        <f>(SUM('1.  LRAMVA Summary'!P$54:P$62)+SUM('1.  LRAMVA Summary'!P$63:P$64)*(MONTH($E65)-1)/12)*$H65</f>
        <v>0</v>
      </c>
      <c r="V65" s="200">
        <f>(SUM('1.  LRAMVA Summary'!Q$54:Q$62)+SUM('1.  LRAMVA Summary'!Q$63:Q$64)*(MONTH($E65)-1)/12)*$H65</f>
        <v>0</v>
      </c>
      <c r="W65" s="201">
        <f t="shared" si="15"/>
        <v>0</v>
      </c>
    </row>
    <row r="66" spans="2:23">
      <c r="E66" s="184">
        <v>41821</v>
      </c>
      <c r="F66" s="184" t="s">
        <v>180</v>
      </c>
      <c r="G66" s="185" t="s">
        <v>68</v>
      </c>
      <c r="H66" s="202">
        <f>C$29/12</f>
        <v>1.225E-3</v>
      </c>
      <c r="I66" s="200">
        <f>(SUM('1.  LRAMVA Summary'!D$54:D$62)+SUM('1.  LRAMVA Summary'!D$63:D$64)*(MONTH($E66)-1)/12)*$H66</f>
        <v>0</v>
      </c>
      <c r="J66" s="200">
        <f>(SUM('1.  LRAMVA Summary'!E$54:E$62)+SUM('1.  LRAMVA Summary'!E$63:E$64)*(MONTH($E66)-1)/12)*$H66</f>
        <v>0</v>
      </c>
      <c r="K66" s="200">
        <f>(SUM('1.  LRAMVA Summary'!F$54:F$62)+SUM('1.  LRAMVA Summary'!F$63:F$64)*(MONTH($E66)-1)/12)*$H66</f>
        <v>0</v>
      </c>
      <c r="L66" s="200">
        <f>(SUM('1.  LRAMVA Summary'!G$54:G$62)+SUM('1.  LRAMVA Summary'!G$63:G$64)*(MONTH($E66)-1)/12)*$H66</f>
        <v>0</v>
      </c>
      <c r="M66" s="200">
        <f>(SUM('1.  LRAMVA Summary'!H$54:H$62)+SUM('1.  LRAMVA Summary'!H$63:H$64)*(MONTH($E66)-1)/12)*$H66</f>
        <v>0</v>
      </c>
      <c r="N66" s="200">
        <f>(SUM('1.  LRAMVA Summary'!I$54:I$62)+SUM('1.  LRAMVA Summary'!I$63:I$64)*(MONTH($E66)-1)/12)*$H66</f>
        <v>0</v>
      </c>
      <c r="O66" s="200">
        <f>(SUM('1.  LRAMVA Summary'!J$54:J$62)+SUM('1.  LRAMVA Summary'!J$63:J$64)*(MONTH($E66)-1)/12)*$H66</f>
        <v>0</v>
      </c>
      <c r="P66" s="200">
        <f>(SUM('1.  LRAMVA Summary'!K$54:K$62)+SUM('1.  LRAMVA Summary'!K$63:K$64)*(MONTH($E66)-1)/12)*$H66</f>
        <v>0</v>
      </c>
      <c r="Q66" s="200">
        <f>(SUM('1.  LRAMVA Summary'!L$54:L$62)+SUM('1.  LRAMVA Summary'!L$63:L$64)*(MONTH($E66)-1)/12)*$H66</f>
        <v>0</v>
      </c>
      <c r="R66" s="200">
        <f>(SUM('1.  LRAMVA Summary'!M$54:M$62)+SUM('1.  LRAMVA Summary'!M$63:M$64)*(MONTH($E66)-1)/12)*$H66</f>
        <v>0</v>
      </c>
      <c r="S66" s="200">
        <f>(SUM('1.  LRAMVA Summary'!N$54:N$62)+SUM('1.  LRAMVA Summary'!N$63:N$64)*(MONTH($E66)-1)/12)*$H66</f>
        <v>0</v>
      </c>
      <c r="T66" s="200">
        <f>(SUM('1.  LRAMVA Summary'!O$54:O$62)+SUM('1.  LRAMVA Summary'!O$63:O$64)*(MONTH($E66)-1)/12)*$H66</f>
        <v>0</v>
      </c>
      <c r="U66" s="200">
        <f>(SUM('1.  LRAMVA Summary'!P$54:P$62)+SUM('1.  LRAMVA Summary'!P$63:P$64)*(MONTH($E66)-1)/12)*$H66</f>
        <v>0</v>
      </c>
      <c r="V66" s="200">
        <f>(SUM('1.  LRAMVA Summary'!Q$54:Q$62)+SUM('1.  LRAMVA Summary'!Q$63:Q$64)*(MONTH($E66)-1)/12)*$H66</f>
        <v>0</v>
      </c>
      <c r="W66" s="201">
        <f t="shared" si="15"/>
        <v>0</v>
      </c>
    </row>
    <row r="67" spans="2:23">
      <c r="E67" s="184">
        <v>41852</v>
      </c>
      <c r="F67" s="184" t="s">
        <v>180</v>
      </c>
      <c r="G67" s="185" t="s">
        <v>68</v>
      </c>
      <c r="H67" s="199">
        <f>C$29/12</f>
        <v>1.225E-3</v>
      </c>
      <c r="I67" s="200">
        <f>(SUM('1.  LRAMVA Summary'!D$54:D$62)+SUM('1.  LRAMVA Summary'!D$63:D$64)*(MONTH($E67)-1)/12)*$H67</f>
        <v>0</v>
      </c>
      <c r="J67" s="200">
        <f>(SUM('1.  LRAMVA Summary'!E$54:E$62)+SUM('1.  LRAMVA Summary'!E$63:E$64)*(MONTH($E67)-1)/12)*$H67</f>
        <v>0</v>
      </c>
      <c r="K67" s="200">
        <f>(SUM('1.  LRAMVA Summary'!F$54:F$62)+SUM('1.  LRAMVA Summary'!F$63:F$64)*(MONTH($E67)-1)/12)*$H67</f>
        <v>0</v>
      </c>
      <c r="L67" s="200">
        <f>(SUM('1.  LRAMVA Summary'!G$54:G$62)+SUM('1.  LRAMVA Summary'!G$63:G$64)*(MONTH($E67)-1)/12)*$H67</f>
        <v>0</v>
      </c>
      <c r="M67" s="200">
        <f>(SUM('1.  LRAMVA Summary'!H$54:H$62)+SUM('1.  LRAMVA Summary'!H$63:H$64)*(MONTH($E67)-1)/12)*$H67</f>
        <v>0</v>
      </c>
      <c r="N67" s="200">
        <f>(SUM('1.  LRAMVA Summary'!I$54:I$62)+SUM('1.  LRAMVA Summary'!I$63:I$64)*(MONTH($E67)-1)/12)*$H67</f>
        <v>0</v>
      </c>
      <c r="O67" s="200">
        <f>(SUM('1.  LRAMVA Summary'!J$54:J$62)+SUM('1.  LRAMVA Summary'!J$63:J$64)*(MONTH($E67)-1)/12)*$H67</f>
        <v>0</v>
      </c>
      <c r="P67" s="200">
        <f>(SUM('1.  LRAMVA Summary'!K$54:K$62)+SUM('1.  LRAMVA Summary'!K$63:K$64)*(MONTH($E67)-1)/12)*$H67</f>
        <v>0</v>
      </c>
      <c r="Q67" s="200">
        <f>(SUM('1.  LRAMVA Summary'!L$54:L$62)+SUM('1.  LRAMVA Summary'!L$63:L$64)*(MONTH($E67)-1)/12)*$H67</f>
        <v>0</v>
      </c>
      <c r="R67" s="200">
        <f>(SUM('1.  LRAMVA Summary'!M$54:M$62)+SUM('1.  LRAMVA Summary'!M$63:M$64)*(MONTH($E67)-1)/12)*$H67</f>
        <v>0</v>
      </c>
      <c r="S67" s="200">
        <f>(SUM('1.  LRAMVA Summary'!N$54:N$62)+SUM('1.  LRAMVA Summary'!N$63:N$64)*(MONTH($E67)-1)/12)*$H67</f>
        <v>0</v>
      </c>
      <c r="T67" s="200">
        <f>(SUM('1.  LRAMVA Summary'!O$54:O$62)+SUM('1.  LRAMVA Summary'!O$63:O$64)*(MONTH($E67)-1)/12)*$H67</f>
        <v>0</v>
      </c>
      <c r="U67" s="200">
        <f>(SUM('1.  LRAMVA Summary'!P$54:P$62)+SUM('1.  LRAMVA Summary'!P$63:P$64)*(MONTH($E67)-1)/12)*$H67</f>
        <v>0</v>
      </c>
      <c r="V67" s="200">
        <f>(SUM('1.  LRAMVA Summary'!Q$54:Q$62)+SUM('1.  LRAMVA Summary'!Q$63:Q$64)*(MONTH($E67)-1)/12)*$H67</f>
        <v>0</v>
      </c>
      <c r="W67" s="201">
        <f t="shared" si="15"/>
        <v>0</v>
      </c>
    </row>
    <row r="68" spans="2:23">
      <c r="E68" s="184">
        <v>41883</v>
      </c>
      <c r="F68" s="184" t="s">
        <v>180</v>
      </c>
      <c r="G68" s="185" t="s">
        <v>68</v>
      </c>
      <c r="H68" s="199">
        <f>C$29/12</f>
        <v>1.225E-3</v>
      </c>
      <c r="I68" s="200">
        <f>(SUM('1.  LRAMVA Summary'!D$54:D$62)+SUM('1.  LRAMVA Summary'!D$63:D$64)*(MONTH($E68)-1)/12)*$H68</f>
        <v>0</v>
      </c>
      <c r="J68" s="200">
        <f>(SUM('1.  LRAMVA Summary'!E$54:E$62)+SUM('1.  LRAMVA Summary'!E$63:E$64)*(MONTH($E68)-1)/12)*$H68</f>
        <v>0</v>
      </c>
      <c r="K68" s="200">
        <f>(SUM('1.  LRAMVA Summary'!F$54:F$62)+SUM('1.  LRAMVA Summary'!F$63:F$64)*(MONTH($E68)-1)/12)*$H68</f>
        <v>0</v>
      </c>
      <c r="L68" s="200">
        <f>(SUM('1.  LRAMVA Summary'!G$54:G$62)+SUM('1.  LRAMVA Summary'!G$63:G$64)*(MONTH($E68)-1)/12)*$H68</f>
        <v>0</v>
      </c>
      <c r="M68" s="200">
        <f>(SUM('1.  LRAMVA Summary'!H$54:H$62)+SUM('1.  LRAMVA Summary'!H$63:H$64)*(MONTH($E68)-1)/12)*$H68</f>
        <v>0</v>
      </c>
      <c r="N68" s="200">
        <f>(SUM('1.  LRAMVA Summary'!I$54:I$62)+SUM('1.  LRAMVA Summary'!I$63:I$64)*(MONTH($E68)-1)/12)*$H68</f>
        <v>0</v>
      </c>
      <c r="O68" s="200">
        <f>(SUM('1.  LRAMVA Summary'!J$54:J$62)+SUM('1.  LRAMVA Summary'!J$63:J$64)*(MONTH($E68)-1)/12)*$H68</f>
        <v>0</v>
      </c>
      <c r="P68" s="200">
        <f>(SUM('1.  LRAMVA Summary'!K$54:K$62)+SUM('1.  LRAMVA Summary'!K$63:K$64)*(MONTH($E68)-1)/12)*$H68</f>
        <v>0</v>
      </c>
      <c r="Q68" s="200">
        <f>(SUM('1.  LRAMVA Summary'!L$54:L$62)+SUM('1.  LRAMVA Summary'!L$63:L$64)*(MONTH($E68)-1)/12)*$H68</f>
        <v>0</v>
      </c>
      <c r="R68" s="200">
        <f>(SUM('1.  LRAMVA Summary'!M$54:M$62)+SUM('1.  LRAMVA Summary'!M$63:M$64)*(MONTH($E68)-1)/12)*$H68</f>
        <v>0</v>
      </c>
      <c r="S68" s="200">
        <f>(SUM('1.  LRAMVA Summary'!N$54:N$62)+SUM('1.  LRAMVA Summary'!N$63:N$64)*(MONTH($E68)-1)/12)*$H68</f>
        <v>0</v>
      </c>
      <c r="T68" s="200">
        <f>(SUM('1.  LRAMVA Summary'!O$54:O$62)+SUM('1.  LRAMVA Summary'!O$63:O$64)*(MONTH($E68)-1)/12)*$H68</f>
        <v>0</v>
      </c>
      <c r="U68" s="200">
        <f>(SUM('1.  LRAMVA Summary'!P$54:P$62)+SUM('1.  LRAMVA Summary'!P$63:P$64)*(MONTH($E68)-1)/12)*$H68</f>
        <v>0</v>
      </c>
      <c r="V68" s="200">
        <f>(SUM('1.  LRAMVA Summary'!Q$54:Q$62)+SUM('1.  LRAMVA Summary'!Q$63:Q$64)*(MONTH($E68)-1)/12)*$H68</f>
        <v>0</v>
      </c>
      <c r="W68" s="201">
        <f t="shared" si="15"/>
        <v>0</v>
      </c>
    </row>
    <row r="69" spans="2:23">
      <c r="E69" s="184">
        <v>41913</v>
      </c>
      <c r="F69" s="184" t="s">
        <v>180</v>
      </c>
      <c r="G69" s="185" t="s">
        <v>69</v>
      </c>
      <c r="H69" s="202">
        <f>C$30/12</f>
        <v>1.225E-3</v>
      </c>
      <c r="I69" s="200">
        <f>(SUM('1.  LRAMVA Summary'!D$54:D$62)+SUM('1.  LRAMVA Summary'!D$63:D$64)*(MONTH($E69)-1)/12)*$H69</f>
        <v>0</v>
      </c>
      <c r="J69" s="200">
        <f>(SUM('1.  LRAMVA Summary'!E$54:E$62)+SUM('1.  LRAMVA Summary'!E$63:E$64)*(MONTH($E69)-1)/12)*$H69</f>
        <v>0</v>
      </c>
      <c r="K69" s="200">
        <f>(SUM('1.  LRAMVA Summary'!F$54:F$62)+SUM('1.  LRAMVA Summary'!F$63:F$64)*(MONTH($E69)-1)/12)*$H69</f>
        <v>0</v>
      </c>
      <c r="L69" s="200">
        <f>(SUM('1.  LRAMVA Summary'!G$54:G$62)+SUM('1.  LRAMVA Summary'!G$63:G$64)*(MONTH($E69)-1)/12)*$H69</f>
        <v>0</v>
      </c>
      <c r="M69" s="200">
        <f>(SUM('1.  LRAMVA Summary'!H$54:H$62)+SUM('1.  LRAMVA Summary'!H$63:H$64)*(MONTH($E69)-1)/12)*$H69</f>
        <v>0</v>
      </c>
      <c r="N69" s="200">
        <f>(SUM('1.  LRAMVA Summary'!I$54:I$62)+SUM('1.  LRAMVA Summary'!I$63:I$64)*(MONTH($E69)-1)/12)*$H69</f>
        <v>0</v>
      </c>
      <c r="O69" s="200">
        <f>(SUM('1.  LRAMVA Summary'!J$54:J$62)+SUM('1.  LRAMVA Summary'!J$63:J$64)*(MONTH($E69)-1)/12)*$H69</f>
        <v>0</v>
      </c>
      <c r="P69" s="200">
        <f>(SUM('1.  LRAMVA Summary'!K$54:K$62)+SUM('1.  LRAMVA Summary'!K$63:K$64)*(MONTH($E69)-1)/12)*$H69</f>
        <v>0</v>
      </c>
      <c r="Q69" s="200">
        <f>(SUM('1.  LRAMVA Summary'!L$54:L$62)+SUM('1.  LRAMVA Summary'!L$63:L$64)*(MONTH($E69)-1)/12)*$H69</f>
        <v>0</v>
      </c>
      <c r="R69" s="200">
        <f>(SUM('1.  LRAMVA Summary'!M$54:M$62)+SUM('1.  LRAMVA Summary'!M$63:M$64)*(MONTH($E69)-1)/12)*$H69</f>
        <v>0</v>
      </c>
      <c r="S69" s="200">
        <f>(SUM('1.  LRAMVA Summary'!N$54:N$62)+SUM('1.  LRAMVA Summary'!N$63:N$64)*(MONTH($E69)-1)/12)*$H69</f>
        <v>0</v>
      </c>
      <c r="T69" s="200">
        <f>(SUM('1.  LRAMVA Summary'!O$54:O$62)+SUM('1.  LRAMVA Summary'!O$63:O$64)*(MONTH($E69)-1)/12)*$H69</f>
        <v>0</v>
      </c>
      <c r="U69" s="200">
        <f>(SUM('1.  LRAMVA Summary'!P$54:P$62)+SUM('1.  LRAMVA Summary'!P$63:P$64)*(MONTH($E69)-1)/12)*$H69</f>
        <v>0</v>
      </c>
      <c r="V69" s="200">
        <f>(SUM('1.  LRAMVA Summary'!Q$54:Q$62)+SUM('1.  LRAMVA Summary'!Q$63:Q$64)*(MONTH($E69)-1)/12)*$H69</f>
        <v>0</v>
      </c>
      <c r="W69" s="201">
        <f t="shared" si="15"/>
        <v>0</v>
      </c>
    </row>
    <row r="70" spans="2:23">
      <c r="E70" s="184">
        <v>41944</v>
      </c>
      <c r="F70" s="184" t="s">
        <v>180</v>
      </c>
      <c r="G70" s="185" t="s">
        <v>69</v>
      </c>
      <c r="H70" s="199">
        <f>C$30/12</f>
        <v>1.225E-3</v>
      </c>
      <c r="I70" s="200">
        <f>(SUM('1.  LRAMVA Summary'!D$54:D$62)+SUM('1.  LRAMVA Summary'!D$63:D$64)*(MONTH($E70)-1)/12)*$H70</f>
        <v>0</v>
      </c>
      <c r="J70" s="200">
        <f>(SUM('1.  LRAMVA Summary'!E$54:E$62)+SUM('1.  LRAMVA Summary'!E$63:E$64)*(MONTH($E70)-1)/12)*$H70</f>
        <v>0</v>
      </c>
      <c r="K70" s="200">
        <f>(SUM('1.  LRAMVA Summary'!F$54:F$62)+SUM('1.  LRAMVA Summary'!F$63:F$64)*(MONTH($E70)-1)/12)*$H70</f>
        <v>0</v>
      </c>
      <c r="L70" s="200">
        <f>(SUM('1.  LRAMVA Summary'!G$54:G$62)+SUM('1.  LRAMVA Summary'!G$63:G$64)*(MONTH($E70)-1)/12)*$H70</f>
        <v>0</v>
      </c>
      <c r="M70" s="200">
        <f>(SUM('1.  LRAMVA Summary'!H$54:H$62)+SUM('1.  LRAMVA Summary'!H$63:H$64)*(MONTH($E70)-1)/12)*$H70</f>
        <v>0</v>
      </c>
      <c r="N70" s="200">
        <f>(SUM('1.  LRAMVA Summary'!I$54:I$62)+SUM('1.  LRAMVA Summary'!I$63:I$64)*(MONTH($E70)-1)/12)*$H70</f>
        <v>0</v>
      </c>
      <c r="O70" s="200">
        <f>(SUM('1.  LRAMVA Summary'!J$54:J$62)+SUM('1.  LRAMVA Summary'!J$63:J$64)*(MONTH($E70)-1)/12)*$H70</f>
        <v>0</v>
      </c>
      <c r="P70" s="200">
        <f>(SUM('1.  LRAMVA Summary'!K$54:K$62)+SUM('1.  LRAMVA Summary'!K$63:K$64)*(MONTH($E70)-1)/12)*$H70</f>
        <v>0</v>
      </c>
      <c r="Q70" s="200">
        <f>(SUM('1.  LRAMVA Summary'!L$54:L$62)+SUM('1.  LRAMVA Summary'!L$63:L$64)*(MONTH($E70)-1)/12)*$H70</f>
        <v>0</v>
      </c>
      <c r="R70" s="200">
        <f>(SUM('1.  LRAMVA Summary'!M$54:M$62)+SUM('1.  LRAMVA Summary'!M$63:M$64)*(MONTH($E70)-1)/12)*$H70</f>
        <v>0</v>
      </c>
      <c r="S70" s="200">
        <f>(SUM('1.  LRAMVA Summary'!N$54:N$62)+SUM('1.  LRAMVA Summary'!N$63:N$64)*(MONTH($E70)-1)/12)*$H70</f>
        <v>0</v>
      </c>
      <c r="T70" s="200">
        <f>(SUM('1.  LRAMVA Summary'!O$54:O$62)+SUM('1.  LRAMVA Summary'!O$63:O$64)*(MONTH($E70)-1)/12)*$H70</f>
        <v>0</v>
      </c>
      <c r="U70" s="200">
        <f>(SUM('1.  LRAMVA Summary'!P$54:P$62)+SUM('1.  LRAMVA Summary'!P$63:P$64)*(MONTH($E70)-1)/12)*$H70</f>
        <v>0</v>
      </c>
      <c r="V70" s="200">
        <f>(SUM('1.  LRAMVA Summary'!Q$54:Q$62)+SUM('1.  LRAMVA Summary'!Q$63:Q$64)*(MONTH($E70)-1)/12)*$H70</f>
        <v>0</v>
      </c>
      <c r="W70" s="201">
        <f t="shared" si="15"/>
        <v>0</v>
      </c>
    </row>
    <row r="71" spans="2:23">
      <c r="E71" s="184">
        <v>41974</v>
      </c>
      <c r="F71" s="184" t="s">
        <v>180</v>
      </c>
      <c r="G71" s="185" t="s">
        <v>69</v>
      </c>
      <c r="H71" s="199">
        <f>C$30/12</f>
        <v>1.225E-3</v>
      </c>
      <c r="I71" s="200">
        <f>(SUM('1.  LRAMVA Summary'!D$54:D$62)+SUM('1.  LRAMVA Summary'!D$63:D$64)*(MONTH($E71)-1)/12)*$H71</f>
        <v>0</v>
      </c>
      <c r="J71" s="200">
        <f>(SUM('1.  LRAMVA Summary'!E$54:E$62)+SUM('1.  LRAMVA Summary'!E$63:E$64)*(MONTH($E71)-1)/12)*$H71</f>
        <v>0</v>
      </c>
      <c r="K71" s="200">
        <f>(SUM('1.  LRAMVA Summary'!F$54:F$62)+SUM('1.  LRAMVA Summary'!F$63:F$64)*(MONTH($E71)-1)/12)*$H71</f>
        <v>0</v>
      </c>
      <c r="L71" s="200">
        <f>(SUM('1.  LRAMVA Summary'!G$54:G$62)+SUM('1.  LRAMVA Summary'!G$63:G$64)*(MONTH($E71)-1)/12)*$H71</f>
        <v>0</v>
      </c>
      <c r="M71" s="200">
        <f>(SUM('1.  LRAMVA Summary'!H$54:H$62)+SUM('1.  LRAMVA Summary'!H$63:H$64)*(MONTH($E71)-1)/12)*$H71</f>
        <v>0</v>
      </c>
      <c r="N71" s="200">
        <f>(SUM('1.  LRAMVA Summary'!I$54:I$62)+SUM('1.  LRAMVA Summary'!I$63:I$64)*(MONTH($E71)-1)/12)*$H71</f>
        <v>0</v>
      </c>
      <c r="O71" s="200">
        <f>(SUM('1.  LRAMVA Summary'!J$54:J$62)+SUM('1.  LRAMVA Summary'!J$63:J$64)*(MONTH($E71)-1)/12)*$H71</f>
        <v>0</v>
      </c>
      <c r="P71" s="200">
        <f>(SUM('1.  LRAMVA Summary'!K$54:K$62)+SUM('1.  LRAMVA Summary'!K$63:K$64)*(MONTH($E71)-1)/12)*$H71</f>
        <v>0</v>
      </c>
      <c r="Q71" s="200">
        <f>(SUM('1.  LRAMVA Summary'!L$54:L$62)+SUM('1.  LRAMVA Summary'!L$63:L$64)*(MONTH($E71)-1)/12)*$H71</f>
        <v>0</v>
      </c>
      <c r="R71" s="200">
        <f>(SUM('1.  LRAMVA Summary'!M$54:M$62)+SUM('1.  LRAMVA Summary'!M$63:M$64)*(MONTH($E71)-1)/12)*$H71</f>
        <v>0</v>
      </c>
      <c r="S71" s="200">
        <f>(SUM('1.  LRAMVA Summary'!N$54:N$62)+SUM('1.  LRAMVA Summary'!N$63:N$64)*(MONTH($E71)-1)/12)*$H71</f>
        <v>0</v>
      </c>
      <c r="T71" s="200">
        <f>(SUM('1.  LRAMVA Summary'!O$54:O$62)+SUM('1.  LRAMVA Summary'!O$63:O$64)*(MONTH($E71)-1)/12)*$H71</f>
        <v>0</v>
      </c>
      <c r="U71" s="200">
        <f>(SUM('1.  LRAMVA Summary'!P$54:P$62)+SUM('1.  LRAMVA Summary'!P$63:P$64)*(MONTH($E71)-1)/12)*$H71</f>
        <v>0</v>
      </c>
      <c r="V71" s="200">
        <f>(SUM('1.  LRAMVA Summary'!Q$54:Q$62)+SUM('1.  LRAMVA Summary'!Q$63:Q$64)*(MONTH($E71)-1)/12)*$H71</f>
        <v>0</v>
      </c>
      <c r="W71" s="201">
        <f t="shared" si="15"/>
        <v>0</v>
      </c>
    </row>
    <row r="72" spans="2:23" ht="15.75" thickBot="1">
      <c r="E72" s="186" t="s">
        <v>462</v>
      </c>
      <c r="F72" s="186"/>
      <c r="G72" s="187"/>
      <c r="H72" s="188"/>
      <c r="I72" s="189">
        <f>SUM(I59:I71)</f>
        <v>0</v>
      </c>
      <c r="J72" s="189">
        <f t="shared" ref="J72:V72" si="16">SUM(J59:J71)</f>
        <v>0</v>
      </c>
      <c r="K72" s="189">
        <f t="shared" si="16"/>
        <v>0</v>
      </c>
      <c r="L72" s="189">
        <f t="shared" si="16"/>
        <v>0</v>
      </c>
      <c r="M72" s="189">
        <f t="shared" si="16"/>
        <v>0</v>
      </c>
      <c r="N72" s="189">
        <f t="shared" si="16"/>
        <v>0</v>
      </c>
      <c r="O72" s="189">
        <f t="shared" si="16"/>
        <v>0</v>
      </c>
      <c r="P72" s="189">
        <f t="shared" si="16"/>
        <v>0</v>
      </c>
      <c r="Q72" s="189">
        <f t="shared" si="16"/>
        <v>0</v>
      </c>
      <c r="R72" s="189">
        <f t="shared" si="16"/>
        <v>0</v>
      </c>
      <c r="S72" s="189">
        <f t="shared" si="16"/>
        <v>0</v>
      </c>
      <c r="T72" s="189">
        <f t="shared" si="16"/>
        <v>0</v>
      </c>
      <c r="U72" s="189">
        <f t="shared" si="16"/>
        <v>0</v>
      </c>
      <c r="V72" s="189">
        <f t="shared" si="16"/>
        <v>0</v>
      </c>
      <c r="W72" s="189">
        <f>SUM(W59:W71)</f>
        <v>0</v>
      </c>
    </row>
    <row r="73" spans="2:23" ht="15.75" thickTop="1">
      <c r="E73" s="190" t="s">
        <v>67</v>
      </c>
      <c r="F73" s="190"/>
      <c r="G73" s="191"/>
      <c r="H73" s="192"/>
      <c r="I73" s="193"/>
      <c r="J73" s="193"/>
      <c r="K73" s="193"/>
      <c r="L73" s="193"/>
      <c r="M73" s="193"/>
      <c r="N73" s="193"/>
      <c r="O73" s="193"/>
      <c r="P73" s="193"/>
      <c r="Q73" s="193"/>
      <c r="R73" s="193"/>
      <c r="S73" s="193"/>
      <c r="T73" s="193"/>
      <c r="U73" s="193"/>
      <c r="V73" s="193"/>
      <c r="W73" s="194"/>
    </row>
    <row r="74" spans="2:23">
      <c r="E74" s="195" t="s">
        <v>426</v>
      </c>
      <c r="F74" s="195"/>
      <c r="G74" s="196"/>
      <c r="H74" s="197"/>
      <c r="I74" s="198">
        <f t="shared" ref="I74:O74" si="17">I72+I73</f>
        <v>0</v>
      </c>
      <c r="J74" s="198">
        <f t="shared" si="17"/>
        <v>0</v>
      </c>
      <c r="K74" s="198">
        <f t="shared" si="17"/>
        <v>0</v>
      </c>
      <c r="L74" s="198">
        <f t="shared" si="17"/>
        <v>0</v>
      </c>
      <c r="M74" s="198">
        <f t="shared" si="17"/>
        <v>0</v>
      </c>
      <c r="N74" s="198">
        <f t="shared" si="17"/>
        <v>0</v>
      </c>
      <c r="O74" s="198">
        <f t="shared" si="17"/>
        <v>0</v>
      </c>
      <c r="P74" s="198">
        <f t="shared" ref="P74:V74" si="18">P72+P73</f>
        <v>0</v>
      </c>
      <c r="Q74" s="198">
        <f t="shared" si="18"/>
        <v>0</v>
      </c>
      <c r="R74" s="198">
        <f t="shared" si="18"/>
        <v>0</v>
      </c>
      <c r="S74" s="198">
        <f t="shared" si="18"/>
        <v>0</v>
      </c>
      <c r="T74" s="198">
        <f t="shared" si="18"/>
        <v>0</v>
      </c>
      <c r="U74" s="198">
        <f t="shared" si="18"/>
        <v>0</v>
      </c>
      <c r="V74" s="198">
        <f t="shared" si="18"/>
        <v>0</v>
      </c>
      <c r="W74" s="198">
        <f>W72+W73</f>
        <v>0</v>
      </c>
    </row>
    <row r="75" spans="2:23">
      <c r="E75" s="184">
        <v>42005</v>
      </c>
      <c r="F75" s="184" t="s">
        <v>181</v>
      </c>
      <c r="G75" s="185" t="s">
        <v>65</v>
      </c>
      <c r="H75" s="199">
        <f>C$31/12</f>
        <v>1.225E-3</v>
      </c>
      <c r="I75" s="200">
        <f>(SUM('1.  LRAMVA Summary'!D$54:D$65)+SUM('1.  LRAMVA Summary'!D$66:D$67)*(MONTH($E75)-1)/12)*$H75</f>
        <v>0</v>
      </c>
      <c r="J75" s="200">
        <f>(SUM('1.  LRAMVA Summary'!E$54:E$65)+SUM('1.  LRAMVA Summary'!E$66:E$67)*(MONTH($E75)-1)/12)*$H75</f>
        <v>0</v>
      </c>
      <c r="K75" s="200">
        <f>(SUM('1.  LRAMVA Summary'!F$54:F$65)+SUM('1.  LRAMVA Summary'!F$66:F$67)*(MONTH($E75)-1)/12)*$H75</f>
        <v>0</v>
      </c>
      <c r="L75" s="200">
        <f>(SUM('1.  LRAMVA Summary'!G$54:G$65)+SUM('1.  LRAMVA Summary'!G$66:G$67)*(MONTH($E75)-1)/12)*$H75</f>
        <v>0</v>
      </c>
      <c r="M75" s="200">
        <f>(SUM('1.  LRAMVA Summary'!H$54:H$65)+SUM('1.  LRAMVA Summary'!H$66:H$67)*(MONTH($E75)-1)/12)*$H75</f>
        <v>0</v>
      </c>
      <c r="N75" s="200">
        <f>(SUM('1.  LRAMVA Summary'!I$54:I$65)+SUM('1.  LRAMVA Summary'!I$66:I$67)*(MONTH($E75)-1)/12)*$H75</f>
        <v>0</v>
      </c>
      <c r="O75" s="200">
        <f>(SUM('1.  LRAMVA Summary'!J$54:J$65)+SUM('1.  LRAMVA Summary'!J$66:J$67)*(MONTH($E75)-1)/12)*$H75</f>
        <v>0</v>
      </c>
      <c r="P75" s="200">
        <f>(SUM('1.  LRAMVA Summary'!K$54:K$65)+SUM('1.  LRAMVA Summary'!K$66:K$67)*(MONTH($E75)-1)/12)*$H75</f>
        <v>0</v>
      </c>
      <c r="Q75" s="200">
        <f>(SUM('1.  LRAMVA Summary'!L$54:L$65)+SUM('1.  LRAMVA Summary'!L$66:L$67)*(MONTH($E75)-1)/12)*$H75</f>
        <v>0</v>
      </c>
      <c r="R75" s="200">
        <f>(SUM('1.  LRAMVA Summary'!M$54:M$65)+SUM('1.  LRAMVA Summary'!M$66:M$67)*(MONTH($E75)-1)/12)*$H75</f>
        <v>0</v>
      </c>
      <c r="S75" s="200">
        <f>(SUM('1.  LRAMVA Summary'!N$54:N$65)+SUM('1.  LRAMVA Summary'!N$66:N$67)*(MONTH($E75)-1)/12)*$H75</f>
        <v>0</v>
      </c>
      <c r="T75" s="200">
        <f>(SUM('1.  LRAMVA Summary'!O$54:O$65)+SUM('1.  LRAMVA Summary'!O$66:O$67)*(MONTH($E75)-1)/12)*$H75</f>
        <v>0</v>
      </c>
      <c r="U75" s="200">
        <f>(SUM('1.  LRAMVA Summary'!P$54:P$65)+SUM('1.  LRAMVA Summary'!P$66:P$67)*(MONTH($E75)-1)/12)*$H75</f>
        <v>0</v>
      </c>
      <c r="V75" s="200">
        <f>(SUM('1.  LRAMVA Summary'!Q$54:Q$65)+SUM('1.  LRAMVA Summary'!Q$66:Q$67)*(MONTH($E75)-1)/12)*$H75</f>
        <v>0</v>
      </c>
      <c r="W75" s="201">
        <f>SUM(I75:V75)</f>
        <v>0</v>
      </c>
    </row>
    <row r="76" spans="2:23" s="208" customFormat="1">
      <c r="B76" s="207"/>
      <c r="E76" s="184">
        <v>42036</v>
      </c>
      <c r="F76" s="184" t="s">
        <v>181</v>
      </c>
      <c r="G76" s="185" t="s">
        <v>65</v>
      </c>
      <c r="H76" s="199">
        <f t="shared" ref="H76:H77" si="19">C$31/12</f>
        <v>1.225E-3</v>
      </c>
      <c r="I76" s="200">
        <f>(SUM('1.  LRAMVA Summary'!D$54:D$65)+SUM('1.  LRAMVA Summary'!D$66:D$67)*(MONTH($E76)-1)/12)*$H76</f>
        <v>0</v>
      </c>
      <c r="J76" s="200">
        <f>(SUM('1.  LRAMVA Summary'!E$54:E$65)+SUM('1.  LRAMVA Summary'!E$66:E$67)*(MONTH($E76)-1)/12)*$H76</f>
        <v>0</v>
      </c>
      <c r="K76" s="200">
        <f>(SUM('1.  LRAMVA Summary'!F$54:F$65)+SUM('1.  LRAMVA Summary'!F$66:F$67)*(MONTH($E76)-1)/12)*$H76</f>
        <v>0</v>
      </c>
      <c r="L76" s="200">
        <f>(SUM('1.  LRAMVA Summary'!G$54:G$65)+SUM('1.  LRAMVA Summary'!G$66:G$67)*(MONTH($E76)-1)/12)*$H76</f>
        <v>0</v>
      </c>
      <c r="M76" s="200">
        <f>(SUM('1.  LRAMVA Summary'!H$54:H$65)+SUM('1.  LRAMVA Summary'!H$66:H$67)*(MONTH($E76)-1)/12)*$H76</f>
        <v>0</v>
      </c>
      <c r="N76" s="200">
        <f>(SUM('1.  LRAMVA Summary'!I$54:I$65)+SUM('1.  LRAMVA Summary'!I$66:I$67)*(MONTH($E76)-1)/12)*$H76</f>
        <v>0</v>
      </c>
      <c r="O76" s="200">
        <f>(SUM('1.  LRAMVA Summary'!J$54:J$65)+SUM('1.  LRAMVA Summary'!J$66:J$67)*(MONTH($E76)-1)/12)*$H76</f>
        <v>0</v>
      </c>
      <c r="P76" s="200">
        <f>(SUM('1.  LRAMVA Summary'!K$54:K$65)+SUM('1.  LRAMVA Summary'!K$66:K$67)*(MONTH($E76)-1)/12)*$H76</f>
        <v>0</v>
      </c>
      <c r="Q76" s="200">
        <f>(SUM('1.  LRAMVA Summary'!L$54:L$65)+SUM('1.  LRAMVA Summary'!L$66:L$67)*(MONTH($E76)-1)/12)*$H76</f>
        <v>0</v>
      </c>
      <c r="R76" s="200">
        <f>(SUM('1.  LRAMVA Summary'!M$54:M$65)+SUM('1.  LRAMVA Summary'!M$66:M$67)*(MONTH($E76)-1)/12)*$H76</f>
        <v>0</v>
      </c>
      <c r="S76" s="200">
        <f>(SUM('1.  LRAMVA Summary'!N$54:N$65)+SUM('1.  LRAMVA Summary'!N$66:N$67)*(MONTH($E76)-1)/12)*$H76</f>
        <v>0</v>
      </c>
      <c r="T76" s="200">
        <f>(SUM('1.  LRAMVA Summary'!O$54:O$65)+SUM('1.  LRAMVA Summary'!O$66:O$67)*(MONTH($E76)-1)/12)*$H76</f>
        <v>0</v>
      </c>
      <c r="U76" s="200">
        <f>(SUM('1.  LRAMVA Summary'!P$54:P$65)+SUM('1.  LRAMVA Summary'!P$66:P$67)*(MONTH($E76)-1)/12)*$H76</f>
        <v>0</v>
      </c>
      <c r="V76" s="200">
        <f>(SUM('1.  LRAMVA Summary'!Q$54:Q$65)+SUM('1.  LRAMVA Summary'!Q$66:Q$67)*(MONTH($E76)-1)/12)*$H76</f>
        <v>0</v>
      </c>
      <c r="W76" s="201">
        <f>SUM(I76:V76)</f>
        <v>0</v>
      </c>
    </row>
    <row r="77" spans="2:23">
      <c r="E77" s="184">
        <v>42064</v>
      </c>
      <c r="F77" s="184" t="s">
        <v>181</v>
      </c>
      <c r="G77" s="185" t="s">
        <v>65</v>
      </c>
      <c r="H77" s="199">
        <f t="shared" si="19"/>
        <v>1.225E-3</v>
      </c>
      <c r="I77" s="200">
        <f>(SUM('1.  LRAMVA Summary'!D$54:D$65)+SUM('1.  LRAMVA Summary'!D$66:D$67)*(MONTH($E77)-1)/12)*$H77</f>
        <v>0</v>
      </c>
      <c r="J77" s="200">
        <f>(SUM('1.  LRAMVA Summary'!E$54:E$65)+SUM('1.  LRAMVA Summary'!E$66:E$67)*(MONTH($E77)-1)/12)*$H77</f>
        <v>0</v>
      </c>
      <c r="K77" s="200">
        <f>(SUM('1.  LRAMVA Summary'!F$54:F$65)+SUM('1.  LRAMVA Summary'!F$66:F$67)*(MONTH($E77)-1)/12)*$H77</f>
        <v>0</v>
      </c>
      <c r="L77" s="200">
        <f>(SUM('1.  LRAMVA Summary'!G$54:G$65)+SUM('1.  LRAMVA Summary'!G$66:G$67)*(MONTH($E77)-1)/12)*$H77</f>
        <v>0</v>
      </c>
      <c r="M77" s="200">
        <f>(SUM('1.  LRAMVA Summary'!H$54:H$65)+SUM('1.  LRAMVA Summary'!H$66:H$67)*(MONTH($E77)-1)/12)*$H77</f>
        <v>0</v>
      </c>
      <c r="N77" s="200">
        <f>(SUM('1.  LRAMVA Summary'!I$54:I$65)+SUM('1.  LRAMVA Summary'!I$66:I$67)*(MONTH($E77)-1)/12)*$H77</f>
        <v>0</v>
      </c>
      <c r="O77" s="200">
        <f>(SUM('1.  LRAMVA Summary'!J$54:J$65)+SUM('1.  LRAMVA Summary'!J$66:J$67)*(MONTH($E77)-1)/12)*$H77</f>
        <v>0</v>
      </c>
      <c r="P77" s="200">
        <f>(SUM('1.  LRAMVA Summary'!K$54:K$65)+SUM('1.  LRAMVA Summary'!K$66:K$67)*(MONTH($E77)-1)/12)*$H77</f>
        <v>0</v>
      </c>
      <c r="Q77" s="200">
        <f>(SUM('1.  LRAMVA Summary'!L$54:L$65)+SUM('1.  LRAMVA Summary'!L$66:L$67)*(MONTH($E77)-1)/12)*$H77</f>
        <v>0</v>
      </c>
      <c r="R77" s="200">
        <f>(SUM('1.  LRAMVA Summary'!M$54:M$65)+SUM('1.  LRAMVA Summary'!M$66:M$67)*(MONTH($E77)-1)/12)*$H77</f>
        <v>0</v>
      </c>
      <c r="S77" s="200">
        <f>(SUM('1.  LRAMVA Summary'!N$54:N$65)+SUM('1.  LRAMVA Summary'!N$66:N$67)*(MONTH($E77)-1)/12)*$H77</f>
        <v>0</v>
      </c>
      <c r="T77" s="200">
        <f>(SUM('1.  LRAMVA Summary'!O$54:O$65)+SUM('1.  LRAMVA Summary'!O$66:O$67)*(MONTH($E77)-1)/12)*$H77</f>
        <v>0</v>
      </c>
      <c r="U77" s="200">
        <f>(SUM('1.  LRAMVA Summary'!P$54:P$65)+SUM('1.  LRAMVA Summary'!P$66:P$67)*(MONTH($E77)-1)/12)*$H77</f>
        <v>0</v>
      </c>
      <c r="V77" s="200">
        <f>(SUM('1.  LRAMVA Summary'!Q$54:Q$65)+SUM('1.  LRAMVA Summary'!Q$66:Q$67)*(MONTH($E77)-1)/12)*$H77</f>
        <v>0</v>
      </c>
      <c r="W77" s="201">
        <f>SUM(I77:V77)</f>
        <v>0</v>
      </c>
    </row>
    <row r="78" spans="2:23">
      <c r="E78" s="184">
        <v>42095</v>
      </c>
      <c r="F78" s="184" t="s">
        <v>181</v>
      </c>
      <c r="G78" s="185" t="s">
        <v>66</v>
      </c>
      <c r="H78" s="199">
        <f>C$32/12</f>
        <v>9.1666666666666665E-4</v>
      </c>
      <c r="I78" s="200">
        <f>(SUM('1.  LRAMVA Summary'!D$54:D$65)+SUM('1.  LRAMVA Summary'!D$66:D$67)*(MONTH($E78)-1)/12)*$H78</f>
        <v>0</v>
      </c>
      <c r="J78" s="200">
        <f>(SUM('1.  LRAMVA Summary'!E$54:E$65)+SUM('1.  LRAMVA Summary'!E$66:E$67)*(MONTH($E78)-1)/12)*$H78</f>
        <v>0</v>
      </c>
      <c r="K78" s="200">
        <f>(SUM('1.  LRAMVA Summary'!F$54:F$65)+SUM('1.  LRAMVA Summary'!F$66:F$67)*(MONTH($E78)-1)/12)*$H78</f>
        <v>0</v>
      </c>
      <c r="L78" s="200">
        <f>(SUM('1.  LRAMVA Summary'!G$54:G$65)+SUM('1.  LRAMVA Summary'!G$66:G$67)*(MONTH($E78)-1)/12)*$H78</f>
        <v>0</v>
      </c>
      <c r="M78" s="200">
        <f>(SUM('1.  LRAMVA Summary'!H$54:H$65)+SUM('1.  LRAMVA Summary'!H$66:H$67)*(MONTH($E78)-1)/12)*$H78</f>
        <v>0</v>
      </c>
      <c r="N78" s="200">
        <f>(SUM('1.  LRAMVA Summary'!I$54:I$65)+SUM('1.  LRAMVA Summary'!I$66:I$67)*(MONTH($E78)-1)/12)*$H78</f>
        <v>0</v>
      </c>
      <c r="O78" s="200">
        <f>(SUM('1.  LRAMVA Summary'!J$54:J$65)+SUM('1.  LRAMVA Summary'!J$66:J$67)*(MONTH($E78)-1)/12)*$H78</f>
        <v>0</v>
      </c>
      <c r="P78" s="200">
        <f>(SUM('1.  LRAMVA Summary'!K$54:K$65)+SUM('1.  LRAMVA Summary'!K$66:K$67)*(MONTH($E78)-1)/12)*$H78</f>
        <v>0</v>
      </c>
      <c r="Q78" s="200">
        <f>(SUM('1.  LRAMVA Summary'!L$54:L$65)+SUM('1.  LRAMVA Summary'!L$66:L$67)*(MONTH($E78)-1)/12)*$H78</f>
        <v>0</v>
      </c>
      <c r="R78" s="200">
        <f>(SUM('1.  LRAMVA Summary'!M$54:M$65)+SUM('1.  LRAMVA Summary'!M$66:M$67)*(MONTH($E78)-1)/12)*$H78</f>
        <v>0</v>
      </c>
      <c r="S78" s="200">
        <f>(SUM('1.  LRAMVA Summary'!N$54:N$65)+SUM('1.  LRAMVA Summary'!N$66:N$67)*(MONTH($E78)-1)/12)*$H78</f>
        <v>0</v>
      </c>
      <c r="T78" s="200">
        <f>(SUM('1.  LRAMVA Summary'!O$54:O$65)+SUM('1.  LRAMVA Summary'!O$66:O$67)*(MONTH($E78)-1)/12)*$H78</f>
        <v>0</v>
      </c>
      <c r="U78" s="200">
        <f>(SUM('1.  LRAMVA Summary'!P$54:P$65)+SUM('1.  LRAMVA Summary'!P$66:P$67)*(MONTH($E78)-1)/12)*$H78</f>
        <v>0</v>
      </c>
      <c r="V78" s="200">
        <f>(SUM('1.  LRAMVA Summary'!Q$54:Q$65)+SUM('1.  LRAMVA Summary'!Q$66:Q$67)*(MONTH($E78)-1)/12)*$H78</f>
        <v>0</v>
      </c>
      <c r="W78" s="201">
        <f t="shared" ref="W78:W86" si="20">SUM(I78:V78)</f>
        <v>0</v>
      </c>
    </row>
    <row r="79" spans="2:23">
      <c r="E79" s="184">
        <v>42125</v>
      </c>
      <c r="F79" s="184" t="s">
        <v>181</v>
      </c>
      <c r="G79" s="185" t="s">
        <v>66</v>
      </c>
      <c r="H79" s="199">
        <f t="shared" ref="H79:H80" si="21">C$32/12</f>
        <v>9.1666666666666665E-4</v>
      </c>
      <c r="I79" s="200">
        <f>(SUM('1.  LRAMVA Summary'!D$54:D$65)+SUM('1.  LRAMVA Summary'!D$66:D$67)*(MONTH($E79)-1)/12)*$H79</f>
        <v>0</v>
      </c>
      <c r="J79" s="200">
        <f>(SUM('1.  LRAMVA Summary'!E$54:E$65)+SUM('1.  LRAMVA Summary'!E$66:E$67)*(MONTH($E79)-1)/12)*$H79</f>
        <v>0</v>
      </c>
      <c r="K79" s="200">
        <f>(SUM('1.  LRAMVA Summary'!F$54:F$65)+SUM('1.  LRAMVA Summary'!F$66:F$67)*(MONTH($E79)-1)/12)*$H79</f>
        <v>0</v>
      </c>
      <c r="L79" s="200">
        <f>(SUM('1.  LRAMVA Summary'!G$54:G$65)+SUM('1.  LRAMVA Summary'!G$66:G$67)*(MONTH($E79)-1)/12)*$H79</f>
        <v>0</v>
      </c>
      <c r="M79" s="200">
        <f>(SUM('1.  LRAMVA Summary'!H$54:H$65)+SUM('1.  LRAMVA Summary'!H$66:H$67)*(MONTH($E79)-1)/12)*$H79</f>
        <v>0</v>
      </c>
      <c r="N79" s="200">
        <f>(SUM('1.  LRAMVA Summary'!I$54:I$65)+SUM('1.  LRAMVA Summary'!I$66:I$67)*(MONTH($E79)-1)/12)*$H79</f>
        <v>0</v>
      </c>
      <c r="O79" s="200">
        <f>(SUM('1.  LRAMVA Summary'!J$54:J$65)+SUM('1.  LRAMVA Summary'!J$66:J$67)*(MONTH($E79)-1)/12)*$H79</f>
        <v>0</v>
      </c>
      <c r="P79" s="200">
        <f>(SUM('1.  LRAMVA Summary'!K$54:K$65)+SUM('1.  LRAMVA Summary'!K$66:K$67)*(MONTH($E79)-1)/12)*$H79</f>
        <v>0</v>
      </c>
      <c r="Q79" s="200">
        <f>(SUM('1.  LRAMVA Summary'!L$54:L$65)+SUM('1.  LRAMVA Summary'!L$66:L$67)*(MONTH($E79)-1)/12)*$H79</f>
        <v>0</v>
      </c>
      <c r="R79" s="200">
        <f>(SUM('1.  LRAMVA Summary'!M$54:M$65)+SUM('1.  LRAMVA Summary'!M$66:M$67)*(MONTH($E79)-1)/12)*$H79</f>
        <v>0</v>
      </c>
      <c r="S79" s="200">
        <f>(SUM('1.  LRAMVA Summary'!N$54:N$65)+SUM('1.  LRAMVA Summary'!N$66:N$67)*(MONTH($E79)-1)/12)*$H79</f>
        <v>0</v>
      </c>
      <c r="T79" s="200">
        <f>(SUM('1.  LRAMVA Summary'!O$54:O$65)+SUM('1.  LRAMVA Summary'!O$66:O$67)*(MONTH($E79)-1)/12)*$H79</f>
        <v>0</v>
      </c>
      <c r="U79" s="200">
        <f>(SUM('1.  LRAMVA Summary'!P$54:P$65)+SUM('1.  LRAMVA Summary'!P$66:P$67)*(MONTH($E79)-1)/12)*$H79</f>
        <v>0</v>
      </c>
      <c r="V79" s="200">
        <f>(SUM('1.  LRAMVA Summary'!Q$54:Q$65)+SUM('1.  LRAMVA Summary'!Q$66:Q$67)*(MONTH($E79)-1)/12)*$H79</f>
        <v>0</v>
      </c>
      <c r="W79" s="201">
        <f t="shared" si="20"/>
        <v>0</v>
      </c>
    </row>
    <row r="80" spans="2:23">
      <c r="E80" s="184">
        <v>42156</v>
      </c>
      <c r="F80" s="184" t="s">
        <v>181</v>
      </c>
      <c r="G80" s="185" t="s">
        <v>66</v>
      </c>
      <c r="H80" s="199">
        <f t="shared" si="21"/>
        <v>9.1666666666666665E-4</v>
      </c>
      <c r="I80" s="200">
        <f>(SUM('1.  LRAMVA Summary'!D$54:D$65)+SUM('1.  LRAMVA Summary'!D$66:D$67)*(MONTH($E80)-1)/12)*$H80</f>
        <v>0</v>
      </c>
      <c r="J80" s="200">
        <f>(SUM('1.  LRAMVA Summary'!E$54:E$65)+SUM('1.  LRAMVA Summary'!E$66:E$67)*(MONTH($E80)-1)/12)*$H80</f>
        <v>0</v>
      </c>
      <c r="K80" s="200">
        <f>(SUM('1.  LRAMVA Summary'!F$54:F$65)+SUM('1.  LRAMVA Summary'!F$66:F$67)*(MONTH($E80)-1)/12)*$H80</f>
        <v>0</v>
      </c>
      <c r="L80" s="200">
        <f>(SUM('1.  LRAMVA Summary'!G$54:G$65)+SUM('1.  LRAMVA Summary'!G$66:G$67)*(MONTH($E80)-1)/12)*$H80</f>
        <v>0</v>
      </c>
      <c r="M80" s="200">
        <f>(SUM('1.  LRAMVA Summary'!H$54:H$65)+SUM('1.  LRAMVA Summary'!H$66:H$67)*(MONTH($E80)-1)/12)*$H80</f>
        <v>0</v>
      </c>
      <c r="N80" s="200">
        <f>(SUM('1.  LRAMVA Summary'!I$54:I$65)+SUM('1.  LRAMVA Summary'!I$66:I$67)*(MONTH($E80)-1)/12)*$H80</f>
        <v>0</v>
      </c>
      <c r="O80" s="200">
        <f>(SUM('1.  LRAMVA Summary'!J$54:J$65)+SUM('1.  LRAMVA Summary'!J$66:J$67)*(MONTH($E80)-1)/12)*$H80</f>
        <v>0</v>
      </c>
      <c r="P80" s="200">
        <f>(SUM('1.  LRAMVA Summary'!K$54:K$65)+SUM('1.  LRAMVA Summary'!K$66:K$67)*(MONTH($E80)-1)/12)*$H80</f>
        <v>0</v>
      </c>
      <c r="Q80" s="200">
        <f>(SUM('1.  LRAMVA Summary'!L$54:L$65)+SUM('1.  LRAMVA Summary'!L$66:L$67)*(MONTH($E80)-1)/12)*$H80</f>
        <v>0</v>
      </c>
      <c r="R80" s="200">
        <f>(SUM('1.  LRAMVA Summary'!M$54:M$65)+SUM('1.  LRAMVA Summary'!M$66:M$67)*(MONTH($E80)-1)/12)*$H80</f>
        <v>0</v>
      </c>
      <c r="S80" s="200">
        <f>(SUM('1.  LRAMVA Summary'!N$54:N$65)+SUM('1.  LRAMVA Summary'!N$66:N$67)*(MONTH($E80)-1)/12)*$H80</f>
        <v>0</v>
      </c>
      <c r="T80" s="200">
        <f>(SUM('1.  LRAMVA Summary'!O$54:O$65)+SUM('1.  LRAMVA Summary'!O$66:O$67)*(MONTH($E80)-1)/12)*$H80</f>
        <v>0</v>
      </c>
      <c r="U80" s="200">
        <f>(SUM('1.  LRAMVA Summary'!P$54:P$65)+SUM('1.  LRAMVA Summary'!P$66:P$67)*(MONTH($E80)-1)/12)*$H80</f>
        <v>0</v>
      </c>
      <c r="V80" s="200">
        <f>(SUM('1.  LRAMVA Summary'!Q$54:Q$65)+SUM('1.  LRAMVA Summary'!Q$66:Q$67)*(MONTH($E80)-1)/12)*$H80</f>
        <v>0</v>
      </c>
      <c r="W80" s="201">
        <f t="shared" si="20"/>
        <v>0</v>
      </c>
    </row>
    <row r="81" spans="2:23">
      <c r="E81" s="184">
        <v>42186</v>
      </c>
      <c r="F81" s="184" t="s">
        <v>181</v>
      </c>
      <c r="G81" s="185" t="s">
        <v>68</v>
      </c>
      <c r="H81" s="199">
        <f>C$33/12</f>
        <v>9.1666666666666665E-4</v>
      </c>
      <c r="I81" s="200">
        <f>(SUM('1.  LRAMVA Summary'!D$54:D$65)+SUM('1.  LRAMVA Summary'!D$66:D$67)*(MONTH($E81)-1)/12)*$H81</f>
        <v>0</v>
      </c>
      <c r="J81" s="200">
        <f>(SUM('1.  LRAMVA Summary'!E$54:E$65)+SUM('1.  LRAMVA Summary'!E$66:E$67)*(MONTH($E81)-1)/12)*$H81</f>
        <v>0</v>
      </c>
      <c r="K81" s="200">
        <f>(SUM('1.  LRAMVA Summary'!F$54:F$65)+SUM('1.  LRAMVA Summary'!F$66:F$67)*(MONTH($E81)-1)/12)*$H81</f>
        <v>0</v>
      </c>
      <c r="L81" s="200">
        <f>(SUM('1.  LRAMVA Summary'!G$54:G$65)+SUM('1.  LRAMVA Summary'!G$66:G$67)*(MONTH($E81)-1)/12)*$H81</f>
        <v>0</v>
      </c>
      <c r="M81" s="200">
        <f>(SUM('1.  LRAMVA Summary'!H$54:H$65)+SUM('1.  LRAMVA Summary'!H$66:H$67)*(MONTH($E81)-1)/12)*$H81</f>
        <v>0</v>
      </c>
      <c r="N81" s="200">
        <f>(SUM('1.  LRAMVA Summary'!I$54:I$65)+SUM('1.  LRAMVA Summary'!I$66:I$67)*(MONTH($E81)-1)/12)*$H81</f>
        <v>0</v>
      </c>
      <c r="O81" s="200">
        <f>(SUM('1.  LRAMVA Summary'!J$54:J$65)+SUM('1.  LRAMVA Summary'!J$66:J$67)*(MONTH($E81)-1)/12)*$H81</f>
        <v>0</v>
      </c>
      <c r="P81" s="200">
        <f>(SUM('1.  LRAMVA Summary'!K$54:K$65)+SUM('1.  LRAMVA Summary'!K$66:K$67)*(MONTH($E81)-1)/12)*$H81</f>
        <v>0</v>
      </c>
      <c r="Q81" s="200">
        <f>(SUM('1.  LRAMVA Summary'!L$54:L$65)+SUM('1.  LRAMVA Summary'!L$66:L$67)*(MONTH($E81)-1)/12)*$H81</f>
        <v>0</v>
      </c>
      <c r="R81" s="200">
        <f>(SUM('1.  LRAMVA Summary'!M$54:M$65)+SUM('1.  LRAMVA Summary'!M$66:M$67)*(MONTH($E81)-1)/12)*$H81</f>
        <v>0</v>
      </c>
      <c r="S81" s="200">
        <f>(SUM('1.  LRAMVA Summary'!N$54:N$65)+SUM('1.  LRAMVA Summary'!N$66:N$67)*(MONTH($E81)-1)/12)*$H81</f>
        <v>0</v>
      </c>
      <c r="T81" s="200">
        <f>(SUM('1.  LRAMVA Summary'!O$54:O$65)+SUM('1.  LRAMVA Summary'!O$66:O$67)*(MONTH($E81)-1)/12)*$H81</f>
        <v>0</v>
      </c>
      <c r="U81" s="200">
        <f>(SUM('1.  LRAMVA Summary'!P$54:P$65)+SUM('1.  LRAMVA Summary'!P$66:P$67)*(MONTH($E81)-1)/12)*$H81</f>
        <v>0</v>
      </c>
      <c r="V81" s="200">
        <f>(SUM('1.  LRAMVA Summary'!Q$54:Q$65)+SUM('1.  LRAMVA Summary'!Q$66:Q$67)*(MONTH($E81)-1)/12)*$H81</f>
        <v>0</v>
      </c>
      <c r="W81" s="201">
        <f t="shared" si="20"/>
        <v>0</v>
      </c>
    </row>
    <row r="82" spans="2:23">
      <c r="E82" s="184">
        <v>42217</v>
      </c>
      <c r="F82" s="184" t="s">
        <v>181</v>
      </c>
      <c r="G82" s="185" t="s">
        <v>68</v>
      </c>
      <c r="H82" s="199">
        <f t="shared" ref="H82:H83" si="22">C$33/12</f>
        <v>9.1666666666666665E-4</v>
      </c>
      <c r="I82" s="200">
        <f>(SUM('1.  LRAMVA Summary'!D$54:D$65)+SUM('1.  LRAMVA Summary'!D$66:D$67)*(MONTH($E82)-1)/12)*$H82</f>
        <v>0</v>
      </c>
      <c r="J82" s="200">
        <f>(SUM('1.  LRAMVA Summary'!E$54:E$65)+SUM('1.  LRAMVA Summary'!E$66:E$67)*(MONTH($E82)-1)/12)*$H82</f>
        <v>0</v>
      </c>
      <c r="K82" s="200">
        <f>(SUM('1.  LRAMVA Summary'!F$54:F$65)+SUM('1.  LRAMVA Summary'!F$66:F$67)*(MONTH($E82)-1)/12)*$H82</f>
        <v>0</v>
      </c>
      <c r="L82" s="200">
        <f>(SUM('1.  LRAMVA Summary'!G$54:G$65)+SUM('1.  LRAMVA Summary'!G$66:G$67)*(MONTH($E82)-1)/12)*$H82</f>
        <v>0</v>
      </c>
      <c r="M82" s="200">
        <f>(SUM('1.  LRAMVA Summary'!H$54:H$65)+SUM('1.  LRAMVA Summary'!H$66:H$67)*(MONTH($E82)-1)/12)*$H82</f>
        <v>0</v>
      </c>
      <c r="N82" s="200">
        <f>(SUM('1.  LRAMVA Summary'!I$54:I$65)+SUM('1.  LRAMVA Summary'!I$66:I$67)*(MONTH($E82)-1)/12)*$H82</f>
        <v>0</v>
      </c>
      <c r="O82" s="200">
        <f>(SUM('1.  LRAMVA Summary'!J$54:J$65)+SUM('1.  LRAMVA Summary'!J$66:J$67)*(MONTH($E82)-1)/12)*$H82</f>
        <v>0</v>
      </c>
      <c r="P82" s="200">
        <f>(SUM('1.  LRAMVA Summary'!K$54:K$65)+SUM('1.  LRAMVA Summary'!K$66:K$67)*(MONTH($E82)-1)/12)*$H82</f>
        <v>0</v>
      </c>
      <c r="Q82" s="200">
        <f>(SUM('1.  LRAMVA Summary'!L$54:L$65)+SUM('1.  LRAMVA Summary'!L$66:L$67)*(MONTH($E82)-1)/12)*$H82</f>
        <v>0</v>
      </c>
      <c r="R82" s="200">
        <f>(SUM('1.  LRAMVA Summary'!M$54:M$65)+SUM('1.  LRAMVA Summary'!M$66:M$67)*(MONTH($E82)-1)/12)*$H82</f>
        <v>0</v>
      </c>
      <c r="S82" s="200">
        <f>(SUM('1.  LRAMVA Summary'!N$54:N$65)+SUM('1.  LRAMVA Summary'!N$66:N$67)*(MONTH($E82)-1)/12)*$H82</f>
        <v>0</v>
      </c>
      <c r="T82" s="200">
        <f>(SUM('1.  LRAMVA Summary'!O$54:O$65)+SUM('1.  LRAMVA Summary'!O$66:O$67)*(MONTH($E82)-1)/12)*$H82</f>
        <v>0</v>
      </c>
      <c r="U82" s="200">
        <f>(SUM('1.  LRAMVA Summary'!P$54:P$65)+SUM('1.  LRAMVA Summary'!P$66:P$67)*(MONTH($E82)-1)/12)*$H82</f>
        <v>0</v>
      </c>
      <c r="V82" s="200">
        <f>(SUM('1.  LRAMVA Summary'!Q$54:Q$65)+SUM('1.  LRAMVA Summary'!Q$66:Q$67)*(MONTH($E82)-1)/12)*$H82</f>
        <v>0</v>
      </c>
      <c r="W82" s="201">
        <f t="shared" si="20"/>
        <v>0</v>
      </c>
    </row>
    <row r="83" spans="2:23">
      <c r="E83" s="184">
        <v>42248</v>
      </c>
      <c r="F83" s="184" t="s">
        <v>181</v>
      </c>
      <c r="G83" s="185" t="s">
        <v>68</v>
      </c>
      <c r="H83" s="199">
        <f t="shared" si="22"/>
        <v>9.1666666666666665E-4</v>
      </c>
      <c r="I83" s="200">
        <f>(SUM('1.  LRAMVA Summary'!D$54:D$65)+SUM('1.  LRAMVA Summary'!D$66:D$67)*(MONTH($E83)-1)/12)*$H83</f>
        <v>0</v>
      </c>
      <c r="J83" s="200">
        <f>(SUM('1.  LRAMVA Summary'!E$54:E$65)+SUM('1.  LRAMVA Summary'!E$66:E$67)*(MONTH($E83)-1)/12)*$H83</f>
        <v>0</v>
      </c>
      <c r="K83" s="200">
        <f>(SUM('1.  LRAMVA Summary'!F$54:F$65)+SUM('1.  LRAMVA Summary'!F$66:F$67)*(MONTH($E83)-1)/12)*$H83</f>
        <v>0</v>
      </c>
      <c r="L83" s="200">
        <f>(SUM('1.  LRAMVA Summary'!G$54:G$65)+SUM('1.  LRAMVA Summary'!G$66:G$67)*(MONTH($E83)-1)/12)*$H83</f>
        <v>0</v>
      </c>
      <c r="M83" s="200">
        <f>(SUM('1.  LRAMVA Summary'!H$54:H$65)+SUM('1.  LRAMVA Summary'!H$66:H$67)*(MONTH($E83)-1)/12)*$H83</f>
        <v>0</v>
      </c>
      <c r="N83" s="200">
        <f>(SUM('1.  LRAMVA Summary'!I$54:I$65)+SUM('1.  LRAMVA Summary'!I$66:I$67)*(MONTH($E83)-1)/12)*$H83</f>
        <v>0</v>
      </c>
      <c r="O83" s="200">
        <f>(SUM('1.  LRAMVA Summary'!J$54:J$65)+SUM('1.  LRAMVA Summary'!J$66:J$67)*(MONTH($E83)-1)/12)*$H83</f>
        <v>0</v>
      </c>
      <c r="P83" s="200">
        <f>(SUM('1.  LRAMVA Summary'!K$54:K$65)+SUM('1.  LRAMVA Summary'!K$66:K$67)*(MONTH($E83)-1)/12)*$H83</f>
        <v>0</v>
      </c>
      <c r="Q83" s="200">
        <f>(SUM('1.  LRAMVA Summary'!L$54:L$65)+SUM('1.  LRAMVA Summary'!L$66:L$67)*(MONTH($E83)-1)/12)*$H83</f>
        <v>0</v>
      </c>
      <c r="R83" s="200">
        <f>(SUM('1.  LRAMVA Summary'!M$54:M$65)+SUM('1.  LRAMVA Summary'!M$66:M$67)*(MONTH($E83)-1)/12)*$H83</f>
        <v>0</v>
      </c>
      <c r="S83" s="200">
        <f>(SUM('1.  LRAMVA Summary'!N$54:N$65)+SUM('1.  LRAMVA Summary'!N$66:N$67)*(MONTH($E83)-1)/12)*$H83</f>
        <v>0</v>
      </c>
      <c r="T83" s="200">
        <f>(SUM('1.  LRAMVA Summary'!O$54:O$65)+SUM('1.  LRAMVA Summary'!O$66:O$67)*(MONTH($E83)-1)/12)*$H83</f>
        <v>0</v>
      </c>
      <c r="U83" s="200">
        <f>(SUM('1.  LRAMVA Summary'!P$54:P$65)+SUM('1.  LRAMVA Summary'!P$66:P$67)*(MONTH($E83)-1)/12)*$H83</f>
        <v>0</v>
      </c>
      <c r="V83" s="200">
        <f>(SUM('1.  LRAMVA Summary'!Q$54:Q$65)+SUM('1.  LRAMVA Summary'!Q$66:Q$67)*(MONTH($E83)-1)/12)*$H83</f>
        <v>0</v>
      </c>
      <c r="W83" s="201">
        <f t="shared" si="20"/>
        <v>0</v>
      </c>
    </row>
    <row r="84" spans="2:23">
      <c r="E84" s="184">
        <v>42278</v>
      </c>
      <c r="F84" s="184" t="s">
        <v>181</v>
      </c>
      <c r="G84" s="185" t="s">
        <v>69</v>
      </c>
      <c r="H84" s="199">
        <f>C$34/12</f>
        <v>9.1666666666666665E-4</v>
      </c>
      <c r="I84" s="200">
        <f>(SUM('1.  LRAMVA Summary'!D$54:D$65)+SUM('1.  LRAMVA Summary'!D$66:D$67)*(MONTH($E84)-1)/12)*$H84</f>
        <v>0</v>
      </c>
      <c r="J84" s="200">
        <f>(SUM('1.  LRAMVA Summary'!E$54:E$65)+SUM('1.  LRAMVA Summary'!E$66:E$67)*(MONTH($E84)-1)/12)*$H84</f>
        <v>0</v>
      </c>
      <c r="K84" s="200">
        <f>(SUM('1.  LRAMVA Summary'!F$54:F$65)+SUM('1.  LRAMVA Summary'!F$66:F$67)*(MONTH($E84)-1)/12)*$H84</f>
        <v>0</v>
      </c>
      <c r="L84" s="200">
        <f>(SUM('1.  LRAMVA Summary'!G$54:G$65)+SUM('1.  LRAMVA Summary'!G$66:G$67)*(MONTH($E84)-1)/12)*$H84</f>
        <v>0</v>
      </c>
      <c r="M84" s="200">
        <f>(SUM('1.  LRAMVA Summary'!H$54:H$65)+SUM('1.  LRAMVA Summary'!H$66:H$67)*(MONTH($E84)-1)/12)*$H84</f>
        <v>0</v>
      </c>
      <c r="N84" s="200">
        <f>(SUM('1.  LRAMVA Summary'!I$54:I$65)+SUM('1.  LRAMVA Summary'!I$66:I$67)*(MONTH($E84)-1)/12)*$H84</f>
        <v>0</v>
      </c>
      <c r="O84" s="200">
        <f>(SUM('1.  LRAMVA Summary'!J$54:J$65)+SUM('1.  LRAMVA Summary'!J$66:J$67)*(MONTH($E84)-1)/12)*$H84</f>
        <v>0</v>
      </c>
      <c r="P84" s="200">
        <f>(SUM('1.  LRAMVA Summary'!K$54:K$65)+SUM('1.  LRAMVA Summary'!K$66:K$67)*(MONTH($E84)-1)/12)*$H84</f>
        <v>0</v>
      </c>
      <c r="Q84" s="200">
        <f>(SUM('1.  LRAMVA Summary'!L$54:L$65)+SUM('1.  LRAMVA Summary'!L$66:L$67)*(MONTH($E84)-1)/12)*$H84</f>
        <v>0</v>
      </c>
      <c r="R84" s="200">
        <f>(SUM('1.  LRAMVA Summary'!M$54:M$65)+SUM('1.  LRAMVA Summary'!M$66:M$67)*(MONTH($E84)-1)/12)*$H84</f>
        <v>0</v>
      </c>
      <c r="S84" s="200">
        <f>(SUM('1.  LRAMVA Summary'!N$54:N$65)+SUM('1.  LRAMVA Summary'!N$66:N$67)*(MONTH($E84)-1)/12)*$H84</f>
        <v>0</v>
      </c>
      <c r="T84" s="200">
        <f>(SUM('1.  LRAMVA Summary'!O$54:O$65)+SUM('1.  LRAMVA Summary'!O$66:O$67)*(MONTH($E84)-1)/12)*$H84</f>
        <v>0</v>
      </c>
      <c r="U84" s="200">
        <f>(SUM('1.  LRAMVA Summary'!P$54:P$65)+SUM('1.  LRAMVA Summary'!P$66:P$67)*(MONTH($E84)-1)/12)*$H84</f>
        <v>0</v>
      </c>
      <c r="V84" s="200">
        <f>(SUM('1.  LRAMVA Summary'!Q$54:Q$65)+SUM('1.  LRAMVA Summary'!Q$66:Q$67)*(MONTH($E84)-1)/12)*$H84</f>
        <v>0</v>
      </c>
      <c r="W84" s="201">
        <f t="shared" si="20"/>
        <v>0</v>
      </c>
    </row>
    <row r="85" spans="2:23">
      <c r="E85" s="184">
        <v>42309</v>
      </c>
      <c r="F85" s="184" t="s">
        <v>181</v>
      </c>
      <c r="G85" s="185" t="s">
        <v>69</v>
      </c>
      <c r="H85" s="199">
        <f t="shared" ref="H85:H86" si="23">C$34/12</f>
        <v>9.1666666666666665E-4</v>
      </c>
      <c r="I85" s="200">
        <f>(SUM('1.  LRAMVA Summary'!D$54:D$65)+SUM('1.  LRAMVA Summary'!D$66:D$67)*(MONTH($E85)-1)/12)*$H85</f>
        <v>0</v>
      </c>
      <c r="J85" s="200">
        <f>(SUM('1.  LRAMVA Summary'!E$54:E$65)+SUM('1.  LRAMVA Summary'!E$66:E$67)*(MONTH($E85)-1)/12)*$H85</f>
        <v>0</v>
      </c>
      <c r="K85" s="200">
        <f>(SUM('1.  LRAMVA Summary'!F$54:F$65)+SUM('1.  LRAMVA Summary'!F$66:F$67)*(MONTH($E85)-1)/12)*$H85</f>
        <v>0</v>
      </c>
      <c r="L85" s="200">
        <f>(SUM('1.  LRAMVA Summary'!G$54:G$65)+SUM('1.  LRAMVA Summary'!G$66:G$67)*(MONTH($E85)-1)/12)*$H85</f>
        <v>0</v>
      </c>
      <c r="M85" s="200">
        <f>(SUM('1.  LRAMVA Summary'!H$54:H$65)+SUM('1.  LRAMVA Summary'!H$66:H$67)*(MONTH($E85)-1)/12)*$H85</f>
        <v>0</v>
      </c>
      <c r="N85" s="200">
        <f>(SUM('1.  LRAMVA Summary'!I$54:I$65)+SUM('1.  LRAMVA Summary'!I$66:I$67)*(MONTH($E85)-1)/12)*$H85</f>
        <v>0</v>
      </c>
      <c r="O85" s="200">
        <f>(SUM('1.  LRAMVA Summary'!J$54:J$65)+SUM('1.  LRAMVA Summary'!J$66:J$67)*(MONTH($E85)-1)/12)*$H85</f>
        <v>0</v>
      </c>
      <c r="P85" s="200">
        <f>(SUM('1.  LRAMVA Summary'!K$54:K$65)+SUM('1.  LRAMVA Summary'!K$66:K$67)*(MONTH($E85)-1)/12)*$H85</f>
        <v>0</v>
      </c>
      <c r="Q85" s="200">
        <f>(SUM('1.  LRAMVA Summary'!L$54:L$65)+SUM('1.  LRAMVA Summary'!L$66:L$67)*(MONTH($E85)-1)/12)*$H85</f>
        <v>0</v>
      </c>
      <c r="R85" s="200">
        <f>(SUM('1.  LRAMVA Summary'!M$54:M$65)+SUM('1.  LRAMVA Summary'!M$66:M$67)*(MONTH($E85)-1)/12)*$H85</f>
        <v>0</v>
      </c>
      <c r="S85" s="200">
        <f>(SUM('1.  LRAMVA Summary'!N$54:N$65)+SUM('1.  LRAMVA Summary'!N$66:N$67)*(MONTH($E85)-1)/12)*$H85</f>
        <v>0</v>
      </c>
      <c r="T85" s="200">
        <f>(SUM('1.  LRAMVA Summary'!O$54:O$65)+SUM('1.  LRAMVA Summary'!O$66:O$67)*(MONTH($E85)-1)/12)*$H85</f>
        <v>0</v>
      </c>
      <c r="U85" s="200">
        <f>(SUM('1.  LRAMVA Summary'!P$54:P$65)+SUM('1.  LRAMVA Summary'!P$66:P$67)*(MONTH($E85)-1)/12)*$H85</f>
        <v>0</v>
      </c>
      <c r="V85" s="200">
        <f>(SUM('1.  LRAMVA Summary'!Q$54:Q$65)+SUM('1.  LRAMVA Summary'!Q$66:Q$67)*(MONTH($E85)-1)/12)*$H85</f>
        <v>0</v>
      </c>
      <c r="W85" s="201">
        <f t="shared" si="20"/>
        <v>0</v>
      </c>
    </row>
    <row r="86" spans="2:23">
      <c r="E86" s="184">
        <v>42339</v>
      </c>
      <c r="F86" s="184" t="s">
        <v>181</v>
      </c>
      <c r="G86" s="185" t="s">
        <v>69</v>
      </c>
      <c r="H86" s="199">
        <f t="shared" si="23"/>
        <v>9.1666666666666665E-4</v>
      </c>
      <c r="I86" s="200">
        <f>(SUM('1.  LRAMVA Summary'!D$54:D$65)+SUM('1.  LRAMVA Summary'!D$66:D$67)*(MONTH($E86)-1)/12)*$H86</f>
        <v>0</v>
      </c>
      <c r="J86" s="200">
        <f>(SUM('1.  LRAMVA Summary'!E$54:E$65)+SUM('1.  LRAMVA Summary'!E$66:E$67)*(MONTH($E86)-1)/12)*$H86</f>
        <v>0</v>
      </c>
      <c r="K86" s="200">
        <f>(SUM('1.  LRAMVA Summary'!F$54:F$65)+SUM('1.  LRAMVA Summary'!F$66:F$67)*(MONTH($E86)-1)/12)*$H86</f>
        <v>0</v>
      </c>
      <c r="L86" s="200">
        <f>(SUM('1.  LRAMVA Summary'!G$54:G$65)+SUM('1.  LRAMVA Summary'!G$66:G$67)*(MONTH($E86)-1)/12)*$H86</f>
        <v>0</v>
      </c>
      <c r="M86" s="200">
        <f>(SUM('1.  LRAMVA Summary'!H$54:H$65)+SUM('1.  LRAMVA Summary'!H$66:H$67)*(MONTH($E86)-1)/12)*$H86</f>
        <v>0</v>
      </c>
      <c r="N86" s="200">
        <f>(SUM('1.  LRAMVA Summary'!I$54:I$65)+SUM('1.  LRAMVA Summary'!I$66:I$67)*(MONTH($E86)-1)/12)*$H86</f>
        <v>0</v>
      </c>
      <c r="O86" s="200">
        <f>(SUM('1.  LRAMVA Summary'!J$54:J$65)+SUM('1.  LRAMVA Summary'!J$66:J$67)*(MONTH($E86)-1)/12)*$H86</f>
        <v>0</v>
      </c>
      <c r="P86" s="200">
        <f>(SUM('1.  LRAMVA Summary'!K$54:K$65)+SUM('1.  LRAMVA Summary'!K$66:K$67)*(MONTH($E86)-1)/12)*$H86</f>
        <v>0</v>
      </c>
      <c r="Q86" s="200">
        <f>(SUM('1.  LRAMVA Summary'!L$54:L$65)+SUM('1.  LRAMVA Summary'!L$66:L$67)*(MONTH($E86)-1)/12)*$H86</f>
        <v>0</v>
      </c>
      <c r="R86" s="200">
        <f>(SUM('1.  LRAMVA Summary'!M$54:M$65)+SUM('1.  LRAMVA Summary'!M$66:M$67)*(MONTH($E86)-1)/12)*$H86</f>
        <v>0</v>
      </c>
      <c r="S86" s="200">
        <f>(SUM('1.  LRAMVA Summary'!N$54:N$65)+SUM('1.  LRAMVA Summary'!N$66:N$67)*(MONTH($E86)-1)/12)*$H86</f>
        <v>0</v>
      </c>
      <c r="T86" s="200">
        <f>(SUM('1.  LRAMVA Summary'!O$54:O$65)+SUM('1.  LRAMVA Summary'!O$66:O$67)*(MONTH($E86)-1)/12)*$H86</f>
        <v>0</v>
      </c>
      <c r="U86" s="200">
        <f>(SUM('1.  LRAMVA Summary'!P$54:P$65)+SUM('1.  LRAMVA Summary'!P$66:P$67)*(MONTH($E86)-1)/12)*$H86</f>
        <v>0</v>
      </c>
      <c r="V86" s="200">
        <f>(SUM('1.  LRAMVA Summary'!Q$54:Q$65)+SUM('1.  LRAMVA Summary'!Q$66:Q$67)*(MONTH($E86)-1)/12)*$H86</f>
        <v>0</v>
      </c>
      <c r="W86" s="201">
        <f t="shared" si="20"/>
        <v>0</v>
      </c>
    </row>
    <row r="87" spans="2:23" ht="15.75" thickBot="1">
      <c r="E87" s="186" t="s">
        <v>463</v>
      </c>
      <c r="F87" s="186"/>
      <c r="G87" s="187"/>
      <c r="H87" s="188"/>
      <c r="I87" s="189">
        <f>SUM(I74:I86)</f>
        <v>0</v>
      </c>
      <c r="J87" s="189">
        <f>SUM(J74:J86)</f>
        <v>0</v>
      </c>
      <c r="K87" s="189">
        <f t="shared" ref="K87:O87" si="24">SUM(K74:K86)</f>
        <v>0</v>
      </c>
      <c r="L87" s="189">
        <f t="shared" si="24"/>
        <v>0</v>
      </c>
      <c r="M87" s="189">
        <f t="shared" si="24"/>
        <v>0</v>
      </c>
      <c r="N87" s="189">
        <f t="shared" si="24"/>
        <v>0</v>
      </c>
      <c r="O87" s="189">
        <f t="shared" si="24"/>
        <v>0</v>
      </c>
      <c r="P87" s="189">
        <f t="shared" ref="P87:V87" si="25">SUM(P74:P86)</f>
        <v>0</v>
      </c>
      <c r="Q87" s="189">
        <f t="shared" si="25"/>
        <v>0</v>
      </c>
      <c r="R87" s="189">
        <f t="shared" si="25"/>
        <v>0</v>
      </c>
      <c r="S87" s="189">
        <f t="shared" si="25"/>
        <v>0</v>
      </c>
      <c r="T87" s="189">
        <f t="shared" si="25"/>
        <v>0</v>
      </c>
      <c r="U87" s="189">
        <f t="shared" si="25"/>
        <v>0</v>
      </c>
      <c r="V87" s="189">
        <f t="shared" si="25"/>
        <v>0</v>
      </c>
      <c r="W87" s="189">
        <f>SUM(W74:W86)</f>
        <v>0</v>
      </c>
    </row>
    <row r="88" spans="2:23" ht="15.75" thickTop="1">
      <c r="E88" s="190" t="s">
        <v>67</v>
      </c>
      <c r="F88" s="190"/>
      <c r="G88" s="191"/>
      <c r="H88" s="192"/>
      <c r="I88" s="193"/>
      <c r="J88" s="193"/>
      <c r="K88" s="193"/>
      <c r="L88" s="193"/>
      <c r="M88" s="193"/>
      <c r="N88" s="193"/>
      <c r="O88" s="193"/>
      <c r="P88" s="193"/>
      <c r="Q88" s="193"/>
      <c r="R88" s="193"/>
      <c r="S88" s="193"/>
      <c r="T88" s="193"/>
      <c r="U88" s="193"/>
      <c r="V88" s="193"/>
      <c r="W88" s="194"/>
    </row>
    <row r="89" spans="2:23">
      <c r="E89" s="195" t="s">
        <v>427</v>
      </c>
      <c r="F89" s="195"/>
      <c r="G89" s="196"/>
      <c r="H89" s="197"/>
      <c r="I89" s="198">
        <f>I87+I88</f>
        <v>0</v>
      </c>
      <c r="J89" s="198">
        <f t="shared" ref="J89" si="26">J87+J88</f>
        <v>0</v>
      </c>
      <c r="K89" s="198">
        <f t="shared" ref="K89" si="27">K87+K88</f>
        <v>0</v>
      </c>
      <c r="L89" s="198">
        <f t="shared" ref="L89" si="28">L87+L88</f>
        <v>0</v>
      </c>
      <c r="M89" s="198">
        <f t="shared" ref="M89" si="29">M87+M88</f>
        <v>0</v>
      </c>
      <c r="N89" s="198">
        <f t="shared" ref="N89" si="30">N87+N88</f>
        <v>0</v>
      </c>
      <c r="O89" s="198">
        <f t="shared" ref="O89:U89" si="31">O87+O88</f>
        <v>0</v>
      </c>
      <c r="P89" s="198">
        <f t="shared" si="31"/>
        <v>0</v>
      </c>
      <c r="Q89" s="198">
        <f t="shared" si="31"/>
        <v>0</v>
      </c>
      <c r="R89" s="198">
        <f t="shared" si="31"/>
        <v>0</v>
      </c>
      <c r="S89" s="198">
        <f t="shared" si="31"/>
        <v>0</v>
      </c>
      <c r="T89" s="198">
        <f t="shared" si="31"/>
        <v>0</v>
      </c>
      <c r="U89" s="198">
        <f t="shared" si="31"/>
        <v>0</v>
      </c>
      <c r="V89" s="198">
        <f t="shared" ref="V89" si="32">V87+V88</f>
        <v>0</v>
      </c>
      <c r="W89" s="198">
        <f t="shared" ref="W89" si="33">W87+W88</f>
        <v>0</v>
      </c>
    </row>
    <row r="90" spans="2:23">
      <c r="E90" s="184">
        <v>42370</v>
      </c>
      <c r="F90" s="184" t="s">
        <v>183</v>
      </c>
      <c r="G90" s="185" t="s">
        <v>65</v>
      </c>
      <c r="H90" s="199">
        <f>$C$35/12</f>
        <v>9.1666666666666665E-4</v>
      </c>
      <c r="I90" s="200">
        <f>(SUM('1.  LRAMVA Summary'!D$54:D$68)+SUM('1.  LRAMVA Summary'!D$69:D$70)*(MONTH($E90)-1)/12)*$H90</f>
        <v>0</v>
      </c>
      <c r="J90" s="200">
        <f>(SUM('1.  LRAMVA Summary'!E$54:E$68)+SUM('1.  LRAMVA Summary'!E$69:E$70)*(MONTH($E90)-1)/12)*$H90</f>
        <v>0</v>
      </c>
      <c r="K90" s="200">
        <f>(SUM('1.  LRAMVA Summary'!F$54:F$68)+SUM('1.  LRAMVA Summary'!F$69:F$70)*(MONTH($E90)-1)/12)*$H90</f>
        <v>0</v>
      </c>
      <c r="L90" s="200">
        <f>(SUM('1.  LRAMVA Summary'!G$54:G$68)+SUM('1.  LRAMVA Summary'!G$69:G$70)*(MONTH($E90)-1)/12)*$H90</f>
        <v>0</v>
      </c>
      <c r="M90" s="200">
        <f>(SUM('1.  LRAMVA Summary'!H$54:H$68)+SUM('1.  LRAMVA Summary'!H$69:H$70)*(MONTH($E90)-1)/12)*$H90</f>
        <v>0</v>
      </c>
      <c r="N90" s="200">
        <f>(SUM('1.  LRAMVA Summary'!I$54:I$68)+SUM('1.  LRAMVA Summary'!I$69:I$70)*(MONTH($E90)-1)/12)*$H90</f>
        <v>0</v>
      </c>
      <c r="O90" s="200">
        <f>(SUM('1.  LRAMVA Summary'!J$54:J$68)+SUM('1.  LRAMVA Summary'!J$69:J$70)*(MONTH($E90)-1)/12)*$H90</f>
        <v>0</v>
      </c>
      <c r="P90" s="200">
        <f>(SUM('1.  LRAMVA Summary'!K$54:K$68)+SUM('1.  LRAMVA Summary'!K$69:K$70)*(MONTH($E90)-1)/12)*$H90</f>
        <v>0</v>
      </c>
      <c r="Q90" s="200">
        <f>(SUM('1.  LRAMVA Summary'!L$54:L$68)+SUM('1.  LRAMVA Summary'!L$69:L$70)*(MONTH($E90)-1)/12)*$H90</f>
        <v>0</v>
      </c>
      <c r="R90" s="200">
        <f>(SUM('1.  LRAMVA Summary'!M$54:M$68)+SUM('1.  LRAMVA Summary'!M$69:M$70)*(MONTH($E90)-1)/12)*$H90</f>
        <v>0</v>
      </c>
      <c r="S90" s="200">
        <f>(SUM('1.  LRAMVA Summary'!N$54:N$68)+SUM('1.  LRAMVA Summary'!N$69:N$70)*(MONTH($E90)-1)/12)*$H90</f>
        <v>0</v>
      </c>
      <c r="T90" s="200">
        <f>(SUM('1.  LRAMVA Summary'!O$54:O$68)+SUM('1.  LRAMVA Summary'!O$69:O$70)*(MONTH($E90)-1)/12)*$H90</f>
        <v>0</v>
      </c>
      <c r="U90" s="200">
        <f>(SUM('1.  LRAMVA Summary'!P$54:P$68)+SUM('1.  LRAMVA Summary'!P$69:P$70)*(MONTH($E90)-1)/12)*$H90</f>
        <v>0</v>
      </c>
      <c r="V90" s="200">
        <f>(SUM('1.  LRAMVA Summary'!Q$54:Q$68)+SUM('1.  LRAMVA Summary'!Q$69:Q$70)*(MONTH($E90)-1)/12)*$H90</f>
        <v>0</v>
      </c>
      <c r="W90" s="201">
        <f>SUM(I90:V90)</f>
        <v>0</v>
      </c>
    </row>
    <row r="91" spans="2:23">
      <c r="E91" s="184">
        <v>42401</v>
      </c>
      <c r="F91" s="184" t="s">
        <v>183</v>
      </c>
      <c r="G91" s="185" t="s">
        <v>65</v>
      </c>
      <c r="H91" s="199">
        <f t="shared" ref="H91:H92" si="34">$C$35/12</f>
        <v>9.1666666666666665E-4</v>
      </c>
      <c r="I91" s="200">
        <f>(SUM('1.  LRAMVA Summary'!D$54:D$68)+SUM('1.  LRAMVA Summary'!D$69:D$70)*(MONTH($E91)-1)/12)*$H91</f>
        <v>0</v>
      </c>
      <c r="J91" s="200">
        <f>(SUM('1.  LRAMVA Summary'!E$54:E$68)+SUM('1.  LRAMVA Summary'!E$69:E$70)*(MONTH($E91)-1)/12)*$H91</f>
        <v>0</v>
      </c>
      <c r="K91" s="200">
        <f>(SUM('1.  LRAMVA Summary'!F$54:F$68)+SUM('1.  LRAMVA Summary'!F$69:F$70)*(MONTH($E91)-1)/12)*$H91</f>
        <v>0</v>
      </c>
      <c r="L91" s="200">
        <f>(SUM('1.  LRAMVA Summary'!G$54:G$68)+SUM('1.  LRAMVA Summary'!G$69:G$70)*(MONTH($E91)-1)/12)*$H91</f>
        <v>0</v>
      </c>
      <c r="M91" s="200">
        <f>(SUM('1.  LRAMVA Summary'!H$54:H$68)+SUM('1.  LRAMVA Summary'!H$69:H$70)*(MONTH($E91)-1)/12)*$H91</f>
        <v>0</v>
      </c>
      <c r="N91" s="200">
        <f>(SUM('1.  LRAMVA Summary'!I$54:I$68)+SUM('1.  LRAMVA Summary'!I$69:I$70)*(MONTH($E91)-1)/12)*$H91</f>
        <v>0</v>
      </c>
      <c r="O91" s="200">
        <f>(SUM('1.  LRAMVA Summary'!J$54:J$68)+SUM('1.  LRAMVA Summary'!J$69:J$70)*(MONTH($E91)-1)/12)*$H91</f>
        <v>0</v>
      </c>
      <c r="P91" s="200">
        <f>(SUM('1.  LRAMVA Summary'!K$54:K$68)+SUM('1.  LRAMVA Summary'!K$69:K$70)*(MONTH($E91)-1)/12)*$H91</f>
        <v>0</v>
      </c>
      <c r="Q91" s="200">
        <f>(SUM('1.  LRAMVA Summary'!L$54:L$68)+SUM('1.  LRAMVA Summary'!L$69:L$70)*(MONTH($E91)-1)/12)*$H91</f>
        <v>0</v>
      </c>
      <c r="R91" s="200">
        <f>(SUM('1.  LRAMVA Summary'!M$54:M$68)+SUM('1.  LRAMVA Summary'!M$69:M$70)*(MONTH($E91)-1)/12)*$H91</f>
        <v>0</v>
      </c>
      <c r="S91" s="200">
        <f>(SUM('1.  LRAMVA Summary'!N$54:N$68)+SUM('1.  LRAMVA Summary'!N$69:N$70)*(MONTH($E91)-1)/12)*$H91</f>
        <v>0</v>
      </c>
      <c r="T91" s="200">
        <f>(SUM('1.  LRAMVA Summary'!O$54:O$68)+SUM('1.  LRAMVA Summary'!O$69:O$70)*(MONTH($E91)-1)/12)*$H91</f>
        <v>0</v>
      </c>
      <c r="U91" s="200">
        <f>(SUM('1.  LRAMVA Summary'!P$54:P$68)+SUM('1.  LRAMVA Summary'!P$69:P$70)*(MONTH($E91)-1)/12)*$H91</f>
        <v>0</v>
      </c>
      <c r="V91" s="200">
        <f>(SUM('1.  LRAMVA Summary'!Q$54:Q$68)+SUM('1.  LRAMVA Summary'!Q$69:Q$70)*(MONTH($E91)-1)/12)*$H91</f>
        <v>0</v>
      </c>
      <c r="W91" s="201">
        <f t="shared" ref="W91:W101" si="35">SUM(I91:V91)</f>
        <v>0</v>
      </c>
    </row>
    <row r="92" spans="2:23" ht="14.25" customHeight="1">
      <c r="E92" s="184">
        <v>42430</v>
      </c>
      <c r="F92" s="184" t="s">
        <v>183</v>
      </c>
      <c r="G92" s="185" t="s">
        <v>65</v>
      </c>
      <c r="H92" s="199">
        <f t="shared" si="34"/>
        <v>9.1666666666666665E-4</v>
      </c>
      <c r="I92" s="200">
        <f>(SUM('1.  LRAMVA Summary'!D$54:D$68)+SUM('1.  LRAMVA Summary'!D$69:D$70)*(MONTH($E92)-1)/12)*$H92</f>
        <v>0</v>
      </c>
      <c r="J92" s="200">
        <f>(SUM('1.  LRAMVA Summary'!E$54:E$68)+SUM('1.  LRAMVA Summary'!E$69:E$70)*(MONTH($E92)-1)/12)*$H92</f>
        <v>0</v>
      </c>
      <c r="K92" s="200">
        <f>(SUM('1.  LRAMVA Summary'!F$54:F$68)+SUM('1.  LRAMVA Summary'!F$69:F$70)*(MONTH($E92)-1)/12)*$H92</f>
        <v>0</v>
      </c>
      <c r="L92" s="200">
        <f>(SUM('1.  LRAMVA Summary'!G$54:G$68)+SUM('1.  LRAMVA Summary'!G$69:G$70)*(MONTH($E92)-1)/12)*$H92</f>
        <v>0</v>
      </c>
      <c r="M92" s="200">
        <f>(SUM('1.  LRAMVA Summary'!H$54:H$68)+SUM('1.  LRAMVA Summary'!H$69:H$70)*(MONTH($E92)-1)/12)*$H92</f>
        <v>0</v>
      </c>
      <c r="N92" s="200">
        <f>(SUM('1.  LRAMVA Summary'!I$54:I$68)+SUM('1.  LRAMVA Summary'!I$69:I$70)*(MONTH($E92)-1)/12)*$H92</f>
        <v>0</v>
      </c>
      <c r="O92" s="200">
        <f>(SUM('1.  LRAMVA Summary'!J$54:J$68)+SUM('1.  LRAMVA Summary'!J$69:J$70)*(MONTH($E92)-1)/12)*$H92</f>
        <v>0</v>
      </c>
      <c r="P92" s="200">
        <f>(SUM('1.  LRAMVA Summary'!K$54:K$68)+SUM('1.  LRAMVA Summary'!K$69:K$70)*(MONTH($E92)-1)/12)*$H92</f>
        <v>0</v>
      </c>
      <c r="Q92" s="200">
        <f>(SUM('1.  LRAMVA Summary'!L$54:L$68)+SUM('1.  LRAMVA Summary'!L$69:L$70)*(MONTH($E92)-1)/12)*$H92</f>
        <v>0</v>
      </c>
      <c r="R92" s="200">
        <f>(SUM('1.  LRAMVA Summary'!M$54:M$68)+SUM('1.  LRAMVA Summary'!M$69:M$70)*(MONTH($E92)-1)/12)*$H92</f>
        <v>0</v>
      </c>
      <c r="S92" s="200">
        <f>(SUM('1.  LRAMVA Summary'!N$54:N$68)+SUM('1.  LRAMVA Summary'!N$69:N$70)*(MONTH($E92)-1)/12)*$H92</f>
        <v>0</v>
      </c>
      <c r="T92" s="200">
        <f>(SUM('1.  LRAMVA Summary'!O$54:O$68)+SUM('1.  LRAMVA Summary'!O$69:O$70)*(MONTH($E92)-1)/12)*$H92</f>
        <v>0</v>
      </c>
      <c r="U92" s="200">
        <f>(SUM('1.  LRAMVA Summary'!P$54:P$68)+SUM('1.  LRAMVA Summary'!P$69:P$70)*(MONTH($E92)-1)/12)*$H92</f>
        <v>0</v>
      </c>
      <c r="V92" s="200">
        <f>(SUM('1.  LRAMVA Summary'!Q$54:Q$68)+SUM('1.  LRAMVA Summary'!Q$69:Q$70)*(MONTH($E92)-1)/12)*$H92</f>
        <v>0</v>
      </c>
      <c r="W92" s="201">
        <f t="shared" si="35"/>
        <v>0</v>
      </c>
    </row>
    <row r="93" spans="2:23" s="8" customFormat="1">
      <c r="B93" s="209"/>
      <c r="D93" s="1"/>
      <c r="E93" s="184">
        <v>42461</v>
      </c>
      <c r="F93" s="184" t="s">
        <v>183</v>
      </c>
      <c r="G93" s="185" t="s">
        <v>66</v>
      </c>
      <c r="H93" s="199">
        <f>$C$36/12</f>
        <v>9.1666666666666665E-4</v>
      </c>
      <c r="I93" s="200">
        <f>(SUM('1.  LRAMVA Summary'!D$54:D$68)+SUM('1.  LRAMVA Summary'!D$69:D$70)*(MONTH($E93)-1)/12)*$H93</f>
        <v>0</v>
      </c>
      <c r="J93" s="200">
        <f>(SUM('1.  LRAMVA Summary'!E$54:E$68)+SUM('1.  LRAMVA Summary'!E$69:E$70)*(MONTH($E93)-1)/12)*$H93</f>
        <v>0</v>
      </c>
      <c r="K93" s="200">
        <f>(SUM('1.  LRAMVA Summary'!F$54:F$68)+SUM('1.  LRAMVA Summary'!F$69:F$70)*(MONTH($E93)-1)/12)*$H93</f>
        <v>0</v>
      </c>
      <c r="L93" s="200">
        <f>(SUM('1.  LRAMVA Summary'!G$54:G$68)+SUM('1.  LRAMVA Summary'!G$69:G$70)*(MONTH($E93)-1)/12)*$H93</f>
        <v>0</v>
      </c>
      <c r="M93" s="200">
        <f>(SUM('1.  LRAMVA Summary'!H$54:H$68)+SUM('1.  LRAMVA Summary'!H$69:H$70)*(MONTH($E93)-1)/12)*$H93</f>
        <v>0</v>
      </c>
      <c r="N93" s="200">
        <f>(SUM('1.  LRAMVA Summary'!I$54:I$68)+SUM('1.  LRAMVA Summary'!I$69:I$70)*(MONTH($E93)-1)/12)*$H93</f>
        <v>0</v>
      </c>
      <c r="O93" s="200">
        <f>(SUM('1.  LRAMVA Summary'!J$54:J$68)+SUM('1.  LRAMVA Summary'!J$69:J$70)*(MONTH($E93)-1)/12)*$H93</f>
        <v>0</v>
      </c>
      <c r="P93" s="200">
        <f>(SUM('1.  LRAMVA Summary'!K$54:K$68)+SUM('1.  LRAMVA Summary'!K$69:K$70)*(MONTH($E93)-1)/12)*$H93</f>
        <v>0</v>
      </c>
      <c r="Q93" s="200">
        <f>(SUM('1.  LRAMVA Summary'!L$54:L$68)+SUM('1.  LRAMVA Summary'!L$69:L$70)*(MONTH($E93)-1)/12)*$H93</f>
        <v>0</v>
      </c>
      <c r="R93" s="200">
        <f>(SUM('1.  LRAMVA Summary'!M$54:M$68)+SUM('1.  LRAMVA Summary'!M$69:M$70)*(MONTH($E93)-1)/12)*$H93</f>
        <v>0</v>
      </c>
      <c r="S93" s="200">
        <f>(SUM('1.  LRAMVA Summary'!N$54:N$68)+SUM('1.  LRAMVA Summary'!N$69:N$70)*(MONTH($E93)-1)/12)*$H93</f>
        <v>0</v>
      </c>
      <c r="T93" s="200">
        <f>(SUM('1.  LRAMVA Summary'!O$54:O$68)+SUM('1.  LRAMVA Summary'!O$69:O$70)*(MONTH($E93)-1)/12)*$H93</f>
        <v>0</v>
      </c>
      <c r="U93" s="200">
        <f>(SUM('1.  LRAMVA Summary'!P$54:P$68)+SUM('1.  LRAMVA Summary'!P$69:P$70)*(MONTH($E93)-1)/12)*$H93</f>
        <v>0</v>
      </c>
      <c r="V93" s="200">
        <f>(SUM('1.  LRAMVA Summary'!Q$54:Q$68)+SUM('1.  LRAMVA Summary'!Q$69:Q$70)*(MONTH($E93)-1)/12)*$H93</f>
        <v>0</v>
      </c>
      <c r="W93" s="201">
        <f t="shared" si="35"/>
        <v>0</v>
      </c>
    </row>
    <row r="94" spans="2:23">
      <c r="E94" s="184">
        <v>42491</v>
      </c>
      <c r="F94" s="184" t="s">
        <v>183</v>
      </c>
      <c r="G94" s="185" t="s">
        <v>66</v>
      </c>
      <c r="H94" s="199">
        <f t="shared" ref="H94:H95" si="36">$C$36/12</f>
        <v>9.1666666666666665E-4</v>
      </c>
      <c r="I94" s="200">
        <f>(SUM('1.  LRAMVA Summary'!D$54:D$68)+SUM('1.  LRAMVA Summary'!D$69:D$70)*(MONTH($E94)-1)/12)*$H94</f>
        <v>0</v>
      </c>
      <c r="J94" s="200">
        <f>(SUM('1.  LRAMVA Summary'!E$54:E$68)+SUM('1.  LRAMVA Summary'!E$69:E$70)*(MONTH($E94)-1)/12)*$H94</f>
        <v>0</v>
      </c>
      <c r="K94" s="200">
        <f>(SUM('1.  LRAMVA Summary'!F$54:F$68)+SUM('1.  LRAMVA Summary'!F$69:F$70)*(MONTH($E94)-1)/12)*$H94</f>
        <v>0</v>
      </c>
      <c r="L94" s="200">
        <f>(SUM('1.  LRAMVA Summary'!G$54:G$68)+SUM('1.  LRAMVA Summary'!G$69:G$70)*(MONTH($E94)-1)/12)*$H94</f>
        <v>0</v>
      </c>
      <c r="M94" s="200">
        <f>(SUM('1.  LRAMVA Summary'!H$54:H$68)+SUM('1.  LRAMVA Summary'!H$69:H$70)*(MONTH($E94)-1)/12)*$H94</f>
        <v>0</v>
      </c>
      <c r="N94" s="200">
        <f>(SUM('1.  LRAMVA Summary'!I$54:I$68)+SUM('1.  LRAMVA Summary'!I$69:I$70)*(MONTH($E94)-1)/12)*$H94</f>
        <v>0</v>
      </c>
      <c r="O94" s="200">
        <f>(SUM('1.  LRAMVA Summary'!J$54:J$68)+SUM('1.  LRAMVA Summary'!J$69:J$70)*(MONTH($E94)-1)/12)*$H94</f>
        <v>0</v>
      </c>
      <c r="P94" s="200">
        <f>(SUM('1.  LRAMVA Summary'!K$54:K$68)+SUM('1.  LRAMVA Summary'!K$69:K$70)*(MONTH($E94)-1)/12)*$H94</f>
        <v>0</v>
      </c>
      <c r="Q94" s="200">
        <f>(SUM('1.  LRAMVA Summary'!L$54:L$68)+SUM('1.  LRAMVA Summary'!L$69:L$70)*(MONTH($E94)-1)/12)*$H94</f>
        <v>0</v>
      </c>
      <c r="R94" s="200">
        <f>(SUM('1.  LRAMVA Summary'!M$54:M$68)+SUM('1.  LRAMVA Summary'!M$69:M$70)*(MONTH($E94)-1)/12)*$H94</f>
        <v>0</v>
      </c>
      <c r="S94" s="200">
        <f>(SUM('1.  LRAMVA Summary'!N$54:N$68)+SUM('1.  LRAMVA Summary'!N$69:N$70)*(MONTH($E94)-1)/12)*$H94</f>
        <v>0</v>
      </c>
      <c r="T94" s="200">
        <f>(SUM('1.  LRAMVA Summary'!O$54:O$68)+SUM('1.  LRAMVA Summary'!O$69:O$70)*(MONTH($E94)-1)/12)*$H94</f>
        <v>0</v>
      </c>
      <c r="U94" s="200">
        <f>(SUM('1.  LRAMVA Summary'!P$54:P$68)+SUM('1.  LRAMVA Summary'!P$69:P$70)*(MONTH($E94)-1)/12)*$H94</f>
        <v>0</v>
      </c>
      <c r="V94" s="200">
        <f>(SUM('1.  LRAMVA Summary'!Q$54:Q$68)+SUM('1.  LRAMVA Summary'!Q$69:Q$70)*(MONTH($E94)-1)/12)*$H94</f>
        <v>0</v>
      </c>
      <c r="W94" s="201">
        <f t="shared" si="35"/>
        <v>0</v>
      </c>
    </row>
    <row r="95" spans="2:23" s="208" customFormat="1">
      <c r="B95" s="207"/>
      <c r="D95" s="1"/>
      <c r="E95" s="184">
        <v>42522</v>
      </c>
      <c r="F95" s="184" t="s">
        <v>183</v>
      </c>
      <c r="G95" s="185" t="s">
        <v>66</v>
      </c>
      <c r="H95" s="199">
        <f t="shared" si="36"/>
        <v>9.1666666666666665E-4</v>
      </c>
      <c r="I95" s="200">
        <f>(SUM('1.  LRAMVA Summary'!D$54:D$68)+SUM('1.  LRAMVA Summary'!D$69:D$70)*(MONTH($E95)-1)/12)*$H95</f>
        <v>0</v>
      </c>
      <c r="J95" s="200">
        <f>(SUM('1.  LRAMVA Summary'!E$54:E$68)+SUM('1.  LRAMVA Summary'!E$69:E$70)*(MONTH($E95)-1)/12)*$H95</f>
        <v>0</v>
      </c>
      <c r="K95" s="200">
        <f>(SUM('1.  LRAMVA Summary'!F$54:F$68)+SUM('1.  LRAMVA Summary'!F$69:F$70)*(MONTH($E95)-1)/12)*$H95</f>
        <v>0</v>
      </c>
      <c r="L95" s="200">
        <f>(SUM('1.  LRAMVA Summary'!G$54:G$68)+SUM('1.  LRAMVA Summary'!G$69:G$70)*(MONTH($E95)-1)/12)*$H95</f>
        <v>0</v>
      </c>
      <c r="M95" s="200">
        <f>(SUM('1.  LRAMVA Summary'!H$54:H$68)+SUM('1.  LRAMVA Summary'!H$69:H$70)*(MONTH($E95)-1)/12)*$H95</f>
        <v>0</v>
      </c>
      <c r="N95" s="200">
        <f>(SUM('1.  LRAMVA Summary'!I$54:I$68)+SUM('1.  LRAMVA Summary'!I$69:I$70)*(MONTH($E95)-1)/12)*$H95</f>
        <v>0</v>
      </c>
      <c r="O95" s="200">
        <f>(SUM('1.  LRAMVA Summary'!J$54:J$68)+SUM('1.  LRAMVA Summary'!J$69:J$70)*(MONTH($E95)-1)/12)*$H95</f>
        <v>0</v>
      </c>
      <c r="P95" s="200">
        <f>(SUM('1.  LRAMVA Summary'!K$54:K$68)+SUM('1.  LRAMVA Summary'!K$69:K$70)*(MONTH($E95)-1)/12)*$H95</f>
        <v>0</v>
      </c>
      <c r="Q95" s="200">
        <f>(SUM('1.  LRAMVA Summary'!L$54:L$68)+SUM('1.  LRAMVA Summary'!L$69:L$70)*(MONTH($E95)-1)/12)*$H95</f>
        <v>0</v>
      </c>
      <c r="R95" s="200">
        <f>(SUM('1.  LRAMVA Summary'!M$54:M$68)+SUM('1.  LRAMVA Summary'!M$69:M$70)*(MONTH($E95)-1)/12)*$H95</f>
        <v>0</v>
      </c>
      <c r="S95" s="200">
        <f>(SUM('1.  LRAMVA Summary'!N$54:N$68)+SUM('1.  LRAMVA Summary'!N$69:N$70)*(MONTH($E95)-1)/12)*$H95</f>
        <v>0</v>
      </c>
      <c r="T95" s="200">
        <f>(SUM('1.  LRAMVA Summary'!O$54:O$68)+SUM('1.  LRAMVA Summary'!O$69:O$70)*(MONTH($E95)-1)/12)*$H95</f>
        <v>0</v>
      </c>
      <c r="U95" s="200">
        <f>(SUM('1.  LRAMVA Summary'!P$54:P$68)+SUM('1.  LRAMVA Summary'!P$69:P$70)*(MONTH($E95)-1)/12)*$H95</f>
        <v>0</v>
      </c>
      <c r="V95" s="200">
        <f>(SUM('1.  LRAMVA Summary'!Q$54:Q$68)+SUM('1.  LRAMVA Summary'!Q$69:Q$70)*(MONTH($E95)-1)/12)*$H95</f>
        <v>0</v>
      </c>
      <c r="W95" s="201">
        <f t="shared" si="35"/>
        <v>0</v>
      </c>
    </row>
    <row r="96" spans="2:23">
      <c r="E96" s="184">
        <v>42552</v>
      </c>
      <c r="F96" s="184" t="s">
        <v>183</v>
      </c>
      <c r="G96" s="185" t="s">
        <v>68</v>
      </c>
      <c r="H96" s="199">
        <f>$C$37/12</f>
        <v>9.1666666666666665E-4</v>
      </c>
      <c r="I96" s="200">
        <f>(SUM('1.  LRAMVA Summary'!D$54:D$68)+SUM('1.  LRAMVA Summary'!D$69:D$70)*(MONTH($E96)-1)/12)*$H96</f>
        <v>0</v>
      </c>
      <c r="J96" s="200">
        <f>(SUM('1.  LRAMVA Summary'!E$54:E$68)+SUM('1.  LRAMVA Summary'!E$69:E$70)*(MONTH($E96)-1)/12)*$H96</f>
        <v>0</v>
      </c>
      <c r="K96" s="200">
        <f>(SUM('1.  LRAMVA Summary'!F$54:F$68)+SUM('1.  LRAMVA Summary'!F$69:F$70)*(MONTH($E96)-1)/12)*$H96</f>
        <v>0</v>
      </c>
      <c r="L96" s="200">
        <f>(SUM('1.  LRAMVA Summary'!G$54:G$68)+SUM('1.  LRAMVA Summary'!G$69:G$70)*(MONTH($E96)-1)/12)*$H96</f>
        <v>0</v>
      </c>
      <c r="M96" s="200">
        <f>(SUM('1.  LRAMVA Summary'!H$54:H$68)+SUM('1.  LRAMVA Summary'!H$69:H$70)*(MONTH($E96)-1)/12)*$H96</f>
        <v>0</v>
      </c>
      <c r="N96" s="200">
        <f>(SUM('1.  LRAMVA Summary'!I$54:I$68)+SUM('1.  LRAMVA Summary'!I$69:I$70)*(MONTH($E96)-1)/12)*$H96</f>
        <v>0</v>
      </c>
      <c r="O96" s="200">
        <f>(SUM('1.  LRAMVA Summary'!J$54:J$68)+SUM('1.  LRAMVA Summary'!J$69:J$70)*(MONTH($E96)-1)/12)*$H96</f>
        <v>0</v>
      </c>
      <c r="P96" s="200">
        <f>(SUM('1.  LRAMVA Summary'!K$54:K$68)+SUM('1.  LRAMVA Summary'!K$69:K$70)*(MONTH($E96)-1)/12)*$H96</f>
        <v>0</v>
      </c>
      <c r="Q96" s="200">
        <f>(SUM('1.  LRAMVA Summary'!L$54:L$68)+SUM('1.  LRAMVA Summary'!L$69:L$70)*(MONTH($E96)-1)/12)*$H96</f>
        <v>0</v>
      </c>
      <c r="R96" s="200">
        <f>(SUM('1.  LRAMVA Summary'!M$54:M$68)+SUM('1.  LRAMVA Summary'!M$69:M$70)*(MONTH($E96)-1)/12)*$H96</f>
        <v>0</v>
      </c>
      <c r="S96" s="200">
        <f>(SUM('1.  LRAMVA Summary'!N$54:N$68)+SUM('1.  LRAMVA Summary'!N$69:N$70)*(MONTH($E96)-1)/12)*$H96</f>
        <v>0</v>
      </c>
      <c r="T96" s="200">
        <f>(SUM('1.  LRAMVA Summary'!O$54:O$68)+SUM('1.  LRAMVA Summary'!O$69:O$70)*(MONTH($E96)-1)/12)*$H96</f>
        <v>0</v>
      </c>
      <c r="U96" s="200">
        <f>(SUM('1.  LRAMVA Summary'!P$54:P$68)+SUM('1.  LRAMVA Summary'!P$69:P$70)*(MONTH($E96)-1)/12)*$H96</f>
        <v>0</v>
      </c>
      <c r="V96" s="200">
        <f>(SUM('1.  LRAMVA Summary'!Q$54:Q$68)+SUM('1.  LRAMVA Summary'!Q$69:Q$70)*(MONTH($E96)-1)/12)*$H96</f>
        <v>0</v>
      </c>
      <c r="W96" s="201">
        <f t="shared" si="35"/>
        <v>0</v>
      </c>
    </row>
    <row r="97" spans="2:23">
      <c r="E97" s="184">
        <v>42583</v>
      </c>
      <c r="F97" s="184" t="s">
        <v>183</v>
      </c>
      <c r="G97" s="185" t="s">
        <v>68</v>
      </c>
      <c r="H97" s="199">
        <f t="shared" ref="H97:H98" si="37">$C$37/12</f>
        <v>9.1666666666666665E-4</v>
      </c>
      <c r="I97" s="200">
        <f>(SUM('1.  LRAMVA Summary'!D$54:D$68)+SUM('1.  LRAMVA Summary'!D$69:D$70)*(MONTH($E97)-1)/12)*$H97</f>
        <v>0</v>
      </c>
      <c r="J97" s="200">
        <f>(SUM('1.  LRAMVA Summary'!E$54:E$68)+SUM('1.  LRAMVA Summary'!E$69:E$70)*(MONTH($E97)-1)/12)*$H97</f>
        <v>0</v>
      </c>
      <c r="K97" s="200">
        <f>(SUM('1.  LRAMVA Summary'!F$54:F$68)+SUM('1.  LRAMVA Summary'!F$69:F$70)*(MONTH($E97)-1)/12)*$H97</f>
        <v>0</v>
      </c>
      <c r="L97" s="200">
        <f>(SUM('1.  LRAMVA Summary'!G$54:G$68)+SUM('1.  LRAMVA Summary'!G$69:G$70)*(MONTH($E97)-1)/12)*$H97</f>
        <v>0</v>
      </c>
      <c r="M97" s="200">
        <f>(SUM('1.  LRAMVA Summary'!H$54:H$68)+SUM('1.  LRAMVA Summary'!H$69:H$70)*(MONTH($E97)-1)/12)*$H97</f>
        <v>0</v>
      </c>
      <c r="N97" s="200">
        <f>(SUM('1.  LRAMVA Summary'!I$54:I$68)+SUM('1.  LRAMVA Summary'!I$69:I$70)*(MONTH($E97)-1)/12)*$H97</f>
        <v>0</v>
      </c>
      <c r="O97" s="200">
        <f>(SUM('1.  LRAMVA Summary'!J$54:J$68)+SUM('1.  LRAMVA Summary'!J$69:J$70)*(MONTH($E97)-1)/12)*$H97</f>
        <v>0</v>
      </c>
      <c r="P97" s="200">
        <f>(SUM('1.  LRAMVA Summary'!K$54:K$68)+SUM('1.  LRAMVA Summary'!K$69:K$70)*(MONTH($E97)-1)/12)*$H97</f>
        <v>0</v>
      </c>
      <c r="Q97" s="200">
        <f>(SUM('1.  LRAMVA Summary'!L$54:L$68)+SUM('1.  LRAMVA Summary'!L$69:L$70)*(MONTH($E97)-1)/12)*$H97</f>
        <v>0</v>
      </c>
      <c r="R97" s="200">
        <f>(SUM('1.  LRAMVA Summary'!M$54:M$68)+SUM('1.  LRAMVA Summary'!M$69:M$70)*(MONTH($E97)-1)/12)*$H97</f>
        <v>0</v>
      </c>
      <c r="S97" s="200">
        <f>(SUM('1.  LRAMVA Summary'!N$54:N$68)+SUM('1.  LRAMVA Summary'!N$69:N$70)*(MONTH($E97)-1)/12)*$H97</f>
        <v>0</v>
      </c>
      <c r="T97" s="200">
        <f>(SUM('1.  LRAMVA Summary'!O$54:O$68)+SUM('1.  LRAMVA Summary'!O$69:O$70)*(MONTH($E97)-1)/12)*$H97</f>
        <v>0</v>
      </c>
      <c r="U97" s="200">
        <f>(SUM('1.  LRAMVA Summary'!P$54:P$68)+SUM('1.  LRAMVA Summary'!P$69:P$70)*(MONTH($E97)-1)/12)*$H97</f>
        <v>0</v>
      </c>
      <c r="V97" s="200">
        <f>(SUM('1.  LRAMVA Summary'!Q$54:Q$68)+SUM('1.  LRAMVA Summary'!Q$69:Q$70)*(MONTH($E97)-1)/12)*$H97</f>
        <v>0</v>
      </c>
      <c r="W97" s="201">
        <f t="shared" si="35"/>
        <v>0</v>
      </c>
    </row>
    <row r="98" spans="2:23">
      <c r="E98" s="184">
        <v>42614</v>
      </c>
      <c r="F98" s="184" t="s">
        <v>183</v>
      </c>
      <c r="G98" s="185" t="s">
        <v>68</v>
      </c>
      <c r="H98" s="199">
        <f t="shared" si="37"/>
        <v>9.1666666666666665E-4</v>
      </c>
      <c r="I98" s="200">
        <f>(SUM('1.  LRAMVA Summary'!D$54:D$68)+SUM('1.  LRAMVA Summary'!D$69:D$70)*(MONTH($E98)-1)/12)*$H98</f>
        <v>0</v>
      </c>
      <c r="J98" s="200">
        <f>(SUM('1.  LRAMVA Summary'!E$54:E$68)+SUM('1.  LRAMVA Summary'!E$69:E$70)*(MONTH($E98)-1)/12)*$H98</f>
        <v>0</v>
      </c>
      <c r="K98" s="200">
        <f>(SUM('1.  LRAMVA Summary'!F$54:F$68)+SUM('1.  LRAMVA Summary'!F$69:F$70)*(MONTH($E98)-1)/12)*$H98</f>
        <v>0</v>
      </c>
      <c r="L98" s="200">
        <f>(SUM('1.  LRAMVA Summary'!G$54:G$68)+SUM('1.  LRAMVA Summary'!G$69:G$70)*(MONTH($E98)-1)/12)*$H98</f>
        <v>0</v>
      </c>
      <c r="M98" s="200">
        <f>(SUM('1.  LRAMVA Summary'!H$54:H$68)+SUM('1.  LRAMVA Summary'!H$69:H$70)*(MONTH($E98)-1)/12)*$H98</f>
        <v>0</v>
      </c>
      <c r="N98" s="200">
        <f>(SUM('1.  LRAMVA Summary'!I$54:I$68)+SUM('1.  LRAMVA Summary'!I$69:I$70)*(MONTH($E98)-1)/12)*$H98</f>
        <v>0</v>
      </c>
      <c r="O98" s="200">
        <f>(SUM('1.  LRAMVA Summary'!J$54:J$68)+SUM('1.  LRAMVA Summary'!J$69:J$70)*(MONTH($E98)-1)/12)*$H98</f>
        <v>0</v>
      </c>
      <c r="P98" s="200">
        <f>(SUM('1.  LRAMVA Summary'!K$54:K$68)+SUM('1.  LRAMVA Summary'!K$69:K$70)*(MONTH($E98)-1)/12)*$H98</f>
        <v>0</v>
      </c>
      <c r="Q98" s="200">
        <f>(SUM('1.  LRAMVA Summary'!L$54:L$68)+SUM('1.  LRAMVA Summary'!L$69:L$70)*(MONTH($E98)-1)/12)*$H98</f>
        <v>0</v>
      </c>
      <c r="R98" s="200">
        <f>(SUM('1.  LRAMVA Summary'!M$54:M$68)+SUM('1.  LRAMVA Summary'!M$69:M$70)*(MONTH($E98)-1)/12)*$H98</f>
        <v>0</v>
      </c>
      <c r="S98" s="200">
        <f>(SUM('1.  LRAMVA Summary'!N$54:N$68)+SUM('1.  LRAMVA Summary'!N$69:N$70)*(MONTH($E98)-1)/12)*$H98</f>
        <v>0</v>
      </c>
      <c r="T98" s="200">
        <f>(SUM('1.  LRAMVA Summary'!O$54:O$68)+SUM('1.  LRAMVA Summary'!O$69:O$70)*(MONTH($E98)-1)/12)*$H98</f>
        <v>0</v>
      </c>
      <c r="U98" s="200">
        <f>(SUM('1.  LRAMVA Summary'!P$54:P$68)+SUM('1.  LRAMVA Summary'!P$69:P$70)*(MONTH($E98)-1)/12)*$H98</f>
        <v>0</v>
      </c>
      <c r="V98" s="200">
        <f>(SUM('1.  LRAMVA Summary'!Q$54:Q$68)+SUM('1.  LRAMVA Summary'!Q$69:Q$70)*(MONTH($E98)-1)/12)*$H98</f>
        <v>0</v>
      </c>
      <c r="W98" s="201">
        <f t="shared" si="35"/>
        <v>0</v>
      </c>
    </row>
    <row r="99" spans="2:23">
      <c r="E99" s="184">
        <v>42644</v>
      </c>
      <c r="F99" s="184" t="s">
        <v>183</v>
      </c>
      <c r="G99" s="185" t="s">
        <v>69</v>
      </c>
      <c r="H99" s="180">
        <f>$C$38/12</f>
        <v>9.1666666666666665E-4</v>
      </c>
      <c r="I99" s="200">
        <f>(SUM('1.  LRAMVA Summary'!D$54:D$68)+SUM('1.  LRAMVA Summary'!D$69:D$70)*(MONTH($E99)-1)/12)*$H99</f>
        <v>0</v>
      </c>
      <c r="J99" s="200">
        <f>(SUM('1.  LRAMVA Summary'!E$54:E$68)+SUM('1.  LRAMVA Summary'!E$69:E$70)*(MONTH($E99)-1)/12)*$H99</f>
        <v>0</v>
      </c>
      <c r="K99" s="200">
        <f>(SUM('1.  LRAMVA Summary'!F$54:F$68)+SUM('1.  LRAMVA Summary'!F$69:F$70)*(MONTH($E99)-1)/12)*$H99</f>
        <v>0</v>
      </c>
      <c r="L99" s="200">
        <f>(SUM('1.  LRAMVA Summary'!G$54:G$68)+SUM('1.  LRAMVA Summary'!G$69:G$70)*(MONTH($E99)-1)/12)*$H99</f>
        <v>0</v>
      </c>
      <c r="M99" s="200">
        <f>(SUM('1.  LRAMVA Summary'!H$54:H$68)+SUM('1.  LRAMVA Summary'!H$69:H$70)*(MONTH($E99)-1)/12)*$H99</f>
        <v>0</v>
      </c>
      <c r="N99" s="200">
        <f>(SUM('1.  LRAMVA Summary'!I$54:I$68)+SUM('1.  LRAMVA Summary'!I$69:I$70)*(MONTH($E99)-1)/12)*$H99</f>
        <v>0</v>
      </c>
      <c r="O99" s="200">
        <f>(SUM('1.  LRAMVA Summary'!J$54:J$68)+SUM('1.  LRAMVA Summary'!J$69:J$70)*(MONTH($E99)-1)/12)*$H99</f>
        <v>0</v>
      </c>
      <c r="P99" s="200">
        <f>(SUM('1.  LRAMVA Summary'!K$54:K$68)+SUM('1.  LRAMVA Summary'!K$69:K$70)*(MONTH($E99)-1)/12)*$H99</f>
        <v>0</v>
      </c>
      <c r="Q99" s="200">
        <f>(SUM('1.  LRAMVA Summary'!L$54:L$68)+SUM('1.  LRAMVA Summary'!L$69:L$70)*(MONTH($E99)-1)/12)*$H99</f>
        <v>0</v>
      </c>
      <c r="R99" s="200">
        <f>(SUM('1.  LRAMVA Summary'!M$54:M$68)+SUM('1.  LRAMVA Summary'!M$69:M$70)*(MONTH($E99)-1)/12)*$H99</f>
        <v>0</v>
      </c>
      <c r="S99" s="200">
        <f>(SUM('1.  LRAMVA Summary'!N$54:N$68)+SUM('1.  LRAMVA Summary'!N$69:N$70)*(MONTH($E99)-1)/12)*$H99</f>
        <v>0</v>
      </c>
      <c r="T99" s="200">
        <f>(SUM('1.  LRAMVA Summary'!O$54:O$68)+SUM('1.  LRAMVA Summary'!O$69:O$70)*(MONTH($E99)-1)/12)*$H99</f>
        <v>0</v>
      </c>
      <c r="U99" s="200">
        <f>(SUM('1.  LRAMVA Summary'!P$54:P$68)+SUM('1.  LRAMVA Summary'!P$69:P$70)*(MONTH($E99)-1)/12)*$H99</f>
        <v>0</v>
      </c>
      <c r="V99" s="200">
        <f>(SUM('1.  LRAMVA Summary'!Q$54:Q$68)+SUM('1.  LRAMVA Summary'!Q$69:Q$70)*(MONTH($E99)-1)/12)*$H99</f>
        <v>0</v>
      </c>
      <c r="W99" s="201">
        <f t="shared" si="35"/>
        <v>0</v>
      </c>
    </row>
    <row r="100" spans="2:23">
      <c r="E100" s="184">
        <v>42675</v>
      </c>
      <c r="F100" s="184" t="s">
        <v>183</v>
      </c>
      <c r="G100" s="185" t="s">
        <v>69</v>
      </c>
      <c r="H100" s="180">
        <f t="shared" ref="H100:H101" si="38">$C$38/12</f>
        <v>9.1666666666666665E-4</v>
      </c>
      <c r="I100" s="200">
        <f>(SUM('1.  LRAMVA Summary'!D$54:D$68)+SUM('1.  LRAMVA Summary'!D$69:D$70)*(MONTH($E100)-1)/12)*$H100</f>
        <v>0</v>
      </c>
      <c r="J100" s="200">
        <f>(SUM('1.  LRAMVA Summary'!E$54:E$68)+SUM('1.  LRAMVA Summary'!E$69:E$70)*(MONTH($E100)-1)/12)*$H100</f>
        <v>0</v>
      </c>
      <c r="K100" s="200">
        <f>(SUM('1.  LRAMVA Summary'!F$54:F$68)+SUM('1.  LRAMVA Summary'!F$69:F$70)*(MONTH($E100)-1)/12)*$H100</f>
        <v>0</v>
      </c>
      <c r="L100" s="200">
        <f>(SUM('1.  LRAMVA Summary'!G$54:G$68)+SUM('1.  LRAMVA Summary'!G$69:G$70)*(MONTH($E100)-1)/12)*$H100</f>
        <v>0</v>
      </c>
      <c r="M100" s="200">
        <f>(SUM('1.  LRAMVA Summary'!H$54:H$68)+SUM('1.  LRAMVA Summary'!H$69:H$70)*(MONTH($E100)-1)/12)*$H100</f>
        <v>0</v>
      </c>
      <c r="N100" s="200">
        <f>(SUM('1.  LRAMVA Summary'!I$54:I$68)+SUM('1.  LRAMVA Summary'!I$69:I$70)*(MONTH($E100)-1)/12)*$H100</f>
        <v>0</v>
      </c>
      <c r="O100" s="200">
        <f>(SUM('1.  LRAMVA Summary'!J$54:J$68)+SUM('1.  LRAMVA Summary'!J$69:J$70)*(MONTH($E100)-1)/12)*$H100</f>
        <v>0</v>
      </c>
      <c r="P100" s="200">
        <f>(SUM('1.  LRAMVA Summary'!K$54:K$68)+SUM('1.  LRAMVA Summary'!K$69:K$70)*(MONTH($E100)-1)/12)*$H100</f>
        <v>0</v>
      </c>
      <c r="Q100" s="200">
        <f>(SUM('1.  LRAMVA Summary'!L$54:L$68)+SUM('1.  LRAMVA Summary'!L$69:L$70)*(MONTH($E100)-1)/12)*$H100</f>
        <v>0</v>
      </c>
      <c r="R100" s="200">
        <f>(SUM('1.  LRAMVA Summary'!M$54:M$68)+SUM('1.  LRAMVA Summary'!M$69:M$70)*(MONTH($E100)-1)/12)*$H100</f>
        <v>0</v>
      </c>
      <c r="S100" s="200">
        <f>(SUM('1.  LRAMVA Summary'!N$54:N$68)+SUM('1.  LRAMVA Summary'!N$69:N$70)*(MONTH($E100)-1)/12)*$H100</f>
        <v>0</v>
      </c>
      <c r="T100" s="200">
        <f>(SUM('1.  LRAMVA Summary'!O$54:O$68)+SUM('1.  LRAMVA Summary'!O$69:O$70)*(MONTH($E100)-1)/12)*$H100</f>
        <v>0</v>
      </c>
      <c r="U100" s="200">
        <f>(SUM('1.  LRAMVA Summary'!P$54:P$68)+SUM('1.  LRAMVA Summary'!P$69:P$70)*(MONTH($E100)-1)/12)*$H100</f>
        <v>0</v>
      </c>
      <c r="V100" s="200">
        <f>(SUM('1.  LRAMVA Summary'!Q$54:Q$68)+SUM('1.  LRAMVA Summary'!Q$69:Q$70)*(MONTH($E100)-1)/12)*$H100</f>
        <v>0</v>
      </c>
      <c r="W100" s="201">
        <f t="shared" si="35"/>
        <v>0</v>
      </c>
    </row>
    <row r="101" spans="2:23">
      <c r="E101" s="184">
        <v>42705</v>
      </c>
      <c r="F101" s="184" t="s">
        <v>183</v>
      </c>
      <c r="G101" s="185" t="s">
        <v>69</v>
      </c>
      <c r="H101" s="180">
        <f t="shared" si="38"/>
        <v>9.1666666666666665E-4</v>
      </c>
      <c r="I101" s="200">
        <f>(SUM('1.  LRAMVA Summary'!D$54:D$68)+SUM('1.  LRAMVA Summary'!D$69:D$70)*(MONTH($E101)-1)/12)*$H101</f>
        <v>0</v>
      </c>
      <c r="J101" s="200">
        <f>(SUM('1.  LRAMVA Summary'!E$54:E$68)+SUM('1.  LRAMVA Summary'!E$69:E$70)*(MONTH($E101)-1)/12)*$H101</f>
        <v>0</v>
      </c>
      <c r="K101" s="200">
        <f>(SUM('1.  LRAMVA Summary'!F$54:F$68)+SUM('1.  LRAMVA Summary'!F$69:F$70)*(MONTH($E101)-1)/12)*$H101</f>
        <v>0</v>
      </c>
      <c r="L101" s="200">
        <f>(SUM('1.  LRAMVA Summary'!G$54:G$68)+SUM('1.  LRAMVA Summary'!G$69:G$70)*(MONTH($E101)-1)/12)*$H101</f>
        <v>0</v>
      </c>
      <c r="M101" s="200">
        <f>(SUM('1.  LRAMVA Summary'!H$54:H$68)+SUM('1.  LRAMVA Summary'!H$69:H$70)*(MONTH($E101)-1)/12)*$H101</f>
        <v>0</v>
      </c>
      <c r="N101" s="200">
        <f>(SUM('1.  LRAMVA Summary'!I$54:I$68)+SUM('1.  LRAMVA Summary'!I$69:I$70)*(MONTH($E101)-1)/12)*$H101</f>
        <v>0</v>
      </c>
      <c r="O101" s="200">
        <f>(SUM('1.  LRAMVA Summary'!J$54:J$68)+SUM('1.  LRAMVA Summary'!J$69:J$70)*(MONTH($E101)-1)/12)*$H101</f>
        <v>0</v>
      </c>
      <c r="P101" s="200">
        <f>(SUM('1.  LRAMVA Summary'!K$54:K$68)+SUM('1.  LRAMVA Summary'!K$69:K$70)*(MONTH($E101)-1)/12)*$H101</f>
        <v>0</v>
      </c>
      <c r="Q101" s="200">
        <f>(SUM('1.  LRAMVA Summary'!L$54:L$68)+SUM('1.  LRAMVA Summary'!L$69:L$70)*(MONTH($E101)-1)/12)*$H101</f>
        <v>0</v>
      </c>
      <c r="R101" s="200">
        <f>(SUM('1.  LRAMVA Summary'!M$54:M$68)+SUM('1.  LRAMVA Summary'!M$69:M$70)*(MONTH($E101)-1)/12)*$H101</f>
        <v>0</v>
      </c>
      <c r="S101" s="200">
        <f>(SUM('1.  LRAMVA Summary'!N$54:N$68)+SUM('1.  LRAMVA Summary'!N$69:N$70)*(MONTH($E101)-1)/12)*$H101</f>
        <v>0</v>
      </c>
      <c r="T101" s="200">
        <f>(SUM('1.  LRAMVA Summary'!O$54:O$68)+SUM('1.  LRAMVA Summary'!O$69:O$70)*(MONTH($E101)-1)/12)*$H101</f>
        <v>0</v>
      </c>
      <c r="U101" s="200">
        <f>(SUM('1.  LRAMVA Summary'!P$54:P$68)+SUM('1.  LRAMVA Summary'!P$69:P$70)*(MONTH($E101)-1)/12)*$H101</f>
        <v>0</v>
      </c>
      <c r="V101" s="200">
        <f>(SUM('1.  LRAMVA Summary'!Q$54:Q$68)+SUM('1.  LRAMVA Summary'!Q$69:Q$70)*(MONTH($E101)-1)/12)*$H101</f>
        <v>0</v>
      </c>
      <c r="W101" s="201">
        <f t="shared" si="35"/>
        <v>0</v>
      </c>
    </row>
    <row r="102" spans="2:23" ht="15.75" thickBot="1">
      <c r="E102" s="186" t="s">
        <v>464</v>
      </c>
      <c r="F102" s="186"/>
      <c r="G102" s="187"/>
      <c r="H102" s="188"/>
      <c r="I102" s="189">
        <f>SUM(I89:I101)</f>
        <v>0</v>
      </c>
      <c r="J102" s="189">
        <f>SUM(J89:J101)</f>
        <v>0</v>
      </c>
      <c r="K102" s="189">
        <f t="shared" ref="K102:O102" si="39">SUM(K89:K101)</f>
        <v>0</v>
      </c>
      <c r="L102" s="189">
        <f t="shared" si="39"/>
        <v>0</v>
      </c>
      <c r="M102" s="189">
        <f t="shared" si="39"/>
        <v>0</v>
      </c>
      <c r="N102" s="189">
        <f t="shared" si="39"/>
        <v>0</v>
      </c>
      <c r="O102" s="189">
        <f t="shared" si="39"/>
        <v>0</v>
      </c>
      <c r="P102" s="189">
        <f t="shared" ref="P102:V102" si="40">SUM(P89:P101)</f>
        <v>0</v>
      </c>
      <c r="Q102" s="189">
        <f t="shared" si="40"/>
        <v>0</v>
      </c>
      <c r="R102" s="189">
        <f t="shared" si="40"/>
        <v>0</v>
      </c>
      <c r="S102" s="189">
        <f t="shared" si="40"/>
        <v>0</v>
      </c>
      <c r="T102" s="189">
        <f t="shared" si="40"/>
        <v>0</v>
      </c>
      <c r="U102" s="189">
        <f t="shared" si="40"/>
        <v>0</v>
      </c>
      <c r="V102" s="189">
        <f t="shared" si="40"/>
        <v>0</v>
      </c>
      <c r="W102" s="189">
        <f>SUM(W89:W101)</f>
        <v>0</v>
      </c>
    </row>
    <row r="103" spans="2:23" ht="15.75" thickTop="1">
      <c r="E103" s="190" t="s">
        <v>67</v>
      </c>
      <c r="F103" s="190"/>
      <c r="G103" s="191"/>
      <c r="H103" s="192"/>
      <c r="I103" s="193"/>
      <c r="J103" s="193"/>
      <c r="K103" s="193"/>
      <c r="L103" s="193"/>
      <c r="M103" s="193"/>
      <c r="N103" s="193"/>
      <c r="O103" s="193"/>
      <c r="P103" s="193"/>
      <c r="Q103" s="193"/>
      <c r="R103" s="193"/>
      <c r="S103" s="193"/>
      <c r="T103" s="193"/>
      <c r="U103" s="193"/>
      <c r="V103" s="193"/>
      <c r="W103" s="194"/>
    </row>
    <row r="104" spans="2:23">
      <c r="E104" s="195" t="s">
        <v>428</v>
      </c>
      <c r="F104" s="195"/>
      <c r="G104" s="196"/>
      <c r="H104" s="197"/>
      <c r="I104" s="198">
        <f>I102+I103</f>
        <v>0</v>
      </c>
      <c r="J104" s="198">
        <f t="shared" ref="J104" si="41">J102+J103</f>
        <v>0</v>
      </c>
      <c r="K104" s="198">
        <f t="shared" ref="K104" si="42">K102+K103</f>
        <v>0</v>
      </c>
      <c r="L104" s="198">
        <f t="shared" ref="L104" si="43">L102+L103</f>
        <v>0</v>
      </c>
      <c r="M104" s="198">
        <f t="shared" ref="M104" si="44">M102+M103</f>
        <v>0</v>
      </c>
      <c r="N104" s="198">
        <f t="shared" ref="N104" si="45">N102+N103</f>
        <v>0</v>
      </c>
      <c r="O104" s="198">
        <f t="shared" ref="O104:V104" si="46">O102+O103</f>
        <v>0</v>
      </c>
      <c r="P104" s="198">
        <f t="shared" si="46"/>
        <v>0</v>
      </c>
      <c r="Q104" s="198">
        <f t="shared" si="46"/>
        <v>0</v>
      </c>
      <c r="R104" s="198">
        <f t="shared" si="46"/>
        <v>0</v>
      </c>
      <c r="S104" s="198">
        <f t="shared" si="46"/>
        <v>0</v>
      </c>
      <c r="T104" s="198">
        <f t="shared" si="46"/>
        <v>0</v>
      </c>
      <c r="U104" s="198">
        <f t="shared" si="46"/>
        <v>0</v>
      </c>
      <c r="V104" s="198">
        <f t="shared" si="46"/>
        <v>0</v>
      </c>
      <c r="W104" s="198">
        <f t="shared" ref="W104" si="47">W102+W103</f>
        <v>0</v>
      </c>
    </row>
    <row r="105" spans="2:23">
      <c r="E105" s="184">
        <v>42736</v>
      </c>
      <c r="F105" s="184" t="s">
        <v>184</v>
      </c>
      <c r="G105" s="185" t="s">
        <v>65</v>
      </c>
      <c r="H105" s="210">
        <f>$C$39/12</f>
        <v>9.1666666666666665E-4</v>
      </c>
      <c r="I105" s="200">
        <f>(SUM('1.  LRAMVA Summary'!D$54:D$71)+SUM('1.  LRAMVA Summary'!D$72:D$73)*(MONTH($E105)-1)/12)*$H105</f>
        <v>0</v>
      </c>
      <c r="J105" s="200">
        <f>(SUM('1.  LRAMVA Summary'!E$54:E$71)+SUM('1.  LRAMVA Summary'!E$72:E$73)*(MONTH($E105)-1)/12)*$H105</f>
        <v>0</v>
      </c>
      <c r="K105" s="200">
        <f>(SUM('1.  LRAMVA Summary'!F$54:F$71)+SUM('1.  LRAMVA Summary'!F$72:F$73)*(MONTH($E105)-1)/12)*$H105</f>
        <v>0</v>
      </c>
      <c r="L105" s="200">
        <f>(SUM('1.  LRAMVA Summary'!G$54:G$71)+SUM('1.  LRAMVA Summary'!G$72:G$73)*(MONTH($E105)-1)/12)*$H105</f>
        <v>0</v>
      </c>
      <c r="M105" s="200">
        <f>(SUM('1.  LRAMVA Summary'!H$54:H$71)+SUM('1.  LRAMVA Summary'!H$72:H$73)*(MONTH($E105)-1)/12)*$H105</f>
        <v>0</v>
      </c>
      <c r="N105" s="200">
        <f>(SUM('1.  LRAMVA Summary'!I$54:I$71)+SUM('1.  LRAMVA Summary'!I$72:I$73)*(MONTH($E105)-1)/12)*$H105</f>
        <v>0</v>
      </c>
      <c r="O105" s="200">
        <f>(SUM('1.  LRAMVA Summary'!J$54:J$71)+SUM('1.  LRAMVA Summary'!J$72:J$73)*(MONTH($E105)-1)/12)*$H105</f>
        <v>0</v>
      </c>
      <c r="P105" s="200">
        <f>(SUM('1.  LRAMVA Summary'!K$54:K$71)+SUM('1.  LRAMVA Summary'!K$72:K$73)*(MONTH($E105)-1)/12)*$H105</f>
        <v>0</v>
      </c>
      <c r="Q105" s="200">
        <f>(SUM('1.  LRAMVA Summary'!L$54:L$71)+SUM('1.  LRAMVA Summary'!L$72:L$73)*(MONTH($E105)-1)/12)*$H105</f>
        <v>0</v>
      </c>
      <c r="R105" s="200">
        <f>(SUM('1.  LRAMVA Summary'!M$54:M$71)+SUM('1.  LRAMVA Summary'!M$72:M$73)*(MONTH($E105)-1)/12)*$H105</f>
        <v>0</v>
      </c>
      <c r="S105" s="200">
        <f>(SUM('1.  LRAMVA Summary'!N$54:N$71)+SUM('1.  LRAMVA Summary'!N$72:N$73)*(MONTH($E105)-1)/12)*$H105</f>
        <v>0</v>
      </c>
      <c r="T105" s="200">
        <f>(SUM('1.  LRAMVA Summary'!O$54:O$71)+SUM('1.  LRAMVA Summary'!O$72:O$73)*(MONTH($E105)-1)/12)*$H105</f>
        <v>0</v>
      </c>
      <c r="U105" s="200">
        <f>(SUM('1.  LRAMVA Summary'!P$54:P$71)+SUM('1.  LRAMVA Summary'!P$72:P$73)*(MONTH($E105)-1)/12)*$H105</f>
        <v>0</v>
      </c>
      <c r="V105" s="200">
        <f>(SUM('1.  LRAMVA Summary'!Q$54:Q$71)+SUM('1.  LRAMVA Summary'!Q$72:Q$73)*(MONTH($E105)-1)/12)*$H105</f>
        <v>0</v>
      </c>
      <c r="W105" s="201">
        <f>SUM(I105:V105)</f>
        <v>0</v>
      </c>
    </row>
    <row r="106" spans="2:23">
      <c r="E106" s="184">
        <v>42767</v>
      </c>
      <c r="F106" s="184" t="s">
        <v>184</v>
      </c>
      <c r="G106" s="185" t="s">
        <v>65</v>
      </c>
      <c r="H106" s="210">
        <f t="shared" ref="H106:H107" si="48">$C$39/12</f>
        <v>9.1666666666666665E-4</v>
      </c>
      <c r="I106" s="200">
        <f>(SUM('1.  LRAMVA Summary'!D$54:D$71)+SUM('1.  LRAMVA Summary'!D$72:D$73)*(MONTH($E106)-1)/12)*$H106</f>
        <v>9.8560390987039952</v>
      </c>
      <c r="J106" s="200">
        <f>(SUM('1.  LRAMVA Summary'!E$54:E$71)+SUM('1.  LRAMVA Summary'!E$72:E$73)*(MONTH($E106)-1)/12)*$H106</f>
        <v>5.0664598406745718</v>
      </c>
      <c r="K106" s="200">
        <f>(SUM('1.  LRAMVA Summary'!F$54:F$71)+SUM('1.  LRAMVA Summary'!F$72:F$73)*(MONTH($E106)-1)/12)*$H106</f>
        <v>5.158545332578119</v>
      </c>
      <c r="L106" s="200">
        <f>(SUM('1.  LRAMVA Summary'!G$54:G$71)+SUM('1.  LRAMVA Summary'!G$72:G$73)*(MONTH($E106)-1)/12)*$H106</f>
        <v>-2.7604423611111113E-2</v>
      </c>
      <c r="M106" s="200">
        <f>(SUM('1.  LRAMVA Summary'!H$54:H$71)+SUM('1.  LRAMVA Summary'!H$72:H$73)*(MONTH($E106)-1)/12)*$H106</f>
        <v>-2.0837131944444441E-2</v>
      </c>
      <c r="N106" s="200">
        <f>(SUM('1.  LRAMVA Summary'!I$54:I$71)+SUM('1.  LRAMVA Summary'!I$72:I$73)*(MONTH($E106)-1)/12)*$H106</f>
        <v>8.4216050990839566</v>
      </c>
      <c r="O106" s="200">
        <f>(SUM('1.  LRAMVA Summary'!J$54:J$71)+SUM('1.  LRAMVA Summary'!J$72:J$73)*(MONTH($E106)-1)/12)*$H106</f>
        <v>0</v>
      </c>
      <c r="P106" s="200">
        <f>(SUM('1.  LRAMVA Summary'!K$54:K$71)+SUM('1.  LRAMVA Summary'!K$72:K$73)*(MONTH($E106)-1)/12)*$H106</f>
        <v>0</v>
      </c>
      <c r="Q106" s="200">
        <f>(SUM('1.  LRAMVA Summary'!L$54:L$71)+SUM('1.  LRAMVA Summary'!L$72:L$73)*(MONTH($E106)-1)/12)*$H106</f>
        <v>0</v>
      </c>
      <c r="R106" s="200">
        <f>(SUM('1.  LRAMVA Summary'!M$54:M$71)+SUM('1.  LRAMVA Summary'!M$72:M$73)*(MONTH($E106)-1)/12)*$H106</f>
        <v>0</v>
      </c>
      <c r="S106" s="200">
        <f>(SUM('1.  LRAMVA Summary'!N$54:N$71)+SUM('1.  LRAMVA Summary'!N$72:N$73)*(MONTH($E106)-1)/12)*$H106</f>
        <v>0</v>
      </c>
      <c r="T106" s="200">
        <f>(SUM('1.  LRAMVA Summary'!O$54:O$71)+SUM('1.  LRAMVA Summary'!O$72:O$73)*(MONTH($E106)-1)/12)*$H106</f>
        <v>0</v>
      </c>
      <c r="U106" s="200">
        <f>(SUM('1.  LRAMVA Summary'!P$54:P$71)+SUM('1.  LRAMVA Summary'!P$72:P$73)*(MONTH($E106)-1)/12)*$H106</f>
        <v>0</v>
      </c>
      <c r="V106" s="200">
        <f>(SUM('1.  LRAMVA Summary'!Q$54:Q$71)+SUM('1.  LRAMVA Summary'!Q$72:Q$73)*(MONTH($E106)-1)/12)*$H106</f>
        <v>0</v>
      </c>
      <c r="W106" s="201">
        <f t="shared" ref="W106:W116" si="49">SUM(I106:V106)</f>
        <v>28.454207815485084</v>
      </c>
    </row>
    <row r="107" spans="2:23">
      <c r="E107" s="184">
        <v>42795</v>
      </c>
      <c r="F107" s="184" t="s">
        <v>184</v>
      </c>
      <c r="G107" s="185" t="s">
        <v>65</v>
      </c>
      <c r="H107" s="210">
        <f t="shared" si="48"/>
        <v>9.1666666666666665E-4</v>
      </c>
      <c r="I107" s="200">
        <f>(SUM('1.  LRAMVA Summary'!D$54:D$71)+SUM('1.  LRAMVA Summary'!D$72:D$73)*(MONTH($E107)-1)/12)*$H107</f>
        <v>19.71207819740799</v>
      </c>
      <c r="J107" s="200">
        <f>(SUM('1.  LRAMVA Summary'!E$54:E$71)+SUM('1.  LRAMVA Summary'!E$72:E$73)*(MONTH($E107)-1)/12)*$H107</f>
        <v>10.132919681349144</v>
      </c>
      <c r="K107" s="200">
        <f>(SUM('1.  LRAMVA Summary'!F$54:F$71)+SUM('1.  LRAMVA Summary'!F$72:F$73)*(MONTH($E107)-1)/12)*$H107</f>
        <v>10.317090665156238</v>
      </c>
      <c r="L107" s="200">
        <f>(SUM('1.  LRAMVA Summary'!G$54:G$71)+SUM('1.  LRAMVA Summary'!G$72:G$73)*(MONTH($E107)-1)/12)*$H107</f>
        <v>-5.5208847222222225E-2</v>
      </c>
      <c r="M107" s="200">
        <f>(SUM('1.  LRAMVA Summary'!H$54:H$71)+SUM('1.  LRAMVA Summary'!H$72:H$73)*(MONTH($E107)-1)/12)*$H107</f>
        <v>-4.1674263888888882E-2</v>
      </c>
      <c r="N107" s="200">
        <f>(SUM('1.  LRAMVA Summary'!I$54:I$71)+SUM('1.  LRAMVA Summary'!I$72:I$73)*(MONTH($E107)-1)/12)*$H107</f>
        <v>16.843210198167913</v>
      </c>
      <c r="O107" s="200">
        <f>(SUM('1.  LRAMVA Summary'!J$54:J$71)+SUM('1.  LRAMVA Summary'!J$72:J$73)*(MONTH($E107)-1)/12)*$H107</f>
        <v>0</v>
      </c>
      <c r="P107" s="200">
        <f>(SUM('1.  LRAMVA Summary'!K$54:K$71)+SUM('1.  LRAMVA Summary'!K$72:K$73)*(MONTH($E107)-1)/12)*$H107</f>
        <v>0</v>
      </c>
      <c r="Q107" s="200">
        <f>(SUM('1.  LRAMVA Summary'!L$54:L$71)+SUM('1.  LRAMVA Summary'!L$72:L$73)*(MONTH($E107)-1)/12)*$H107</f>
        <v>0</v>
      </c>
      <c r="R107" s="200">
        <f>(SUM('1.  LRAMVA Summary'!M$54:M$71)+SUM('1.  LRAMVA Summary'!M$72:M$73)*(MONTH($E107)-1)/12)*$H107</f>
        <v>0</v>
      </c>
      <c r="S107" s="200">
        <f>(SUM('1.  LRAMVA Summary'!N$54:N$71)+SUM('1.  LRAMVA Summary'!N$72:N$73)*(MONTH($E107)-1)/12)*$H107</f>
        <v>0</v>
      </c>
      <c r="T107" s="200">
        <f>(SUM('1.  LRAMVA Summary'!O$54:O$71)+SUM('1.  LRAMVA Summary'!O$72:O$73)*(MONTH($E107)-1)/12)*$H107</f>
        <v>0</v>
      </c>
      <c r="U107" s="200">
        <f>(SUM('1.  LRAMVA Summary'!P$54:P$71)+SUM('1.  LRAMVA Summary'!P$72:P$73)*(MONTH($E107)-1)/12)*$H107</f>
        <v>0</v>
      </c>
      <c r="V107" s="200">
        <f>(SUM('1.  LRAMVA Summary'!Q$54:Q$71)+SUM('1.  LRAMVA Summary'!Q$72:Q$73)*(MONTH($E107)-1)/12)*$H107</f>
        <v>0</v>
      </c>
      <c r="W107" s="201">
        <f t="shared" si="49"/>
        <v>56.908415630970168</v>
      </c>
    </row>
    <row r="108" spans="2:23" s="8" customFormat="1">
      <c r="B108" s="209"/>
      <c r="E108" s="184">
        <v>42826</v>
      </c>
      <c r="F108" s="184" t="s">
        <v>184</v>
      </c>
      <c r="G108" s="185" t="s">
        <v>66</v>
      </c>
      <c r="H108" s="210">
        <f>$C$40/12</f>
        <v>9.1666666666666665E-4</v>
      </c>
      <c r="I108" s="200">
        <f>(SUM('1.  LRAMVA Summary'!D$54:D$71)+SUM('1.  LRAMVA Summary'!D$72:D$73)*(MONTH($E108)-1)/12)*$H108</f>
        <v>29.568117296111989</v>
      </c>
      <c r="J108" s="200">
        <f>(SUM('1.  LRAMVA Summary'!E$54:E$71)+SUM('1.  LRAMVA Summary'!E$72:E$73)*(MONTH($E108)-1)/12)*$H108</f>
        <v>15.199379522023714</v>
      </c>
      <c r="K108" s="200">
        <f>(SUM('1.  LRAMVA Summary'!F$54:F$71)+SUM('1.  LRAMVA Summary'!F$72:F$73)*(MONTH($E108)-1)/12)*$H108</f>
        <v>15.475635997734356</v>
      </c>
      <c r="L108" s="200">
        <f>(SUM('1.  LRAMVA Summary'!G$54:G$71)+SUM('1.  LRAMVA Summary'!G$72:G$73)*(MONTH($E108)-1)/12)*$H108</f>
        <v>-8.2813270833333341E-2</v>
      </c>
      <c r="M108" s="200">
        <f>(SUM('1.  LRAMVA Summary'!H$54:H$71)+SUM('1.  LRAMVA Summary'!H$72:H$73)*(MONTH($E108)-1)/12)*$H108</f>
        <v>-6.251139583333333E-2</v>
      </c>
      <c r="N108" s="200">
        <f>(SUM('1.  LRAMVA Summary'!I$54:I$71)+SUM('1.  LRAMVA Summary'!I$72:I$73)*(MONTH($E108)-1)/12)*$H108</f>
        <v>25.264815297251868</v>
      </c>
      <c r="O108" s="200">
        <f>(SUM('1.  LRAMVA Summary'!J$54:J$71)+SUM('1.  LRAMVA Summary'!J$72:J$73)*(MONTH($E108)-1)/12)*$H108</f>
        <v>0</v>
      </c>
      <c r="P108" s="200">
        <f>(SUM('1.  LRAMVA Summary'!K$54:K$71)+SUM('1.  LRAMVA Summary'!K$72:K$73)*(MONTH($E108)-1)/12)*$H108</f>
        <v>0</v>
      </c>
      <c r="Q108" s="200">
        <f>(SUM('1.  LRAMVA Summary'!L$54:L$71)+SUM('1.  LRAMVA Summary'!L$72:L$73)*(MONTH($E108)-1)/12)*$H108</f>
        <v>0</v>
      </c>
      <c r="R108" s="200">
        <f>(SUM('1.  LRAMVA Summary'!M$54:M$71)+SUM('1.  LRAMVA Summary'!M$72:M$73)*(MONTH($E108)-1)/12)*$H108</f>
        <v>0</v>
      </c>
      <c r="S108" s="200">
        <f>(SUM('1.  LRAMVA Summary'!N$54:N$71)+SUM('1.  LRAMVA Summary'!N$72:N$73)*(MONTH($E108)-1)/12)*$H108</f>
        <v>0</v>
      </c>
      <c r="T108" s="200">
        <f>(SUM('1.  LRAMVA Summary'!O$54:O$71)+SUM('1.  LRAMVA Summary'!O$72:O$73)*(MONTH($E108)-1)/12)*$H108</f>
        <v>0</v>
      </c>
      <c r="U108" s="200">
        <f>(SUM('1.  LRAMVA Summary'!P$54:P$71)+SUM('1.  LRAMVA Summary'!P$72:P$73)*(MONTH($E108)-1)/12)*$H108</f>
        <v>0</v>
      </c>
      <c r="V108" s="200">
        <f>(SUM('1.  LRAMVA Summary'!Q$54:Q$71)+SUM('1.  LRAMVA Summary'!Q$72:Q$73)*(MONTH($E108)-1)/12)*$H108</f>
        <v>0</v>
      </c>
      <c r="W108" s="201">
        <f t="shared" si="49"/>
        <v>85.36262344645526</v>
      </c>
    </row>
    <row r="109" spans="2:23">
      <c r="E109" s="184">
        <v>42856</v>
      </c>
      <c r="F109" s="184" t="s">
        <v>184</v>
      </c>
      <c r="G109" s="185" t="s">
        <v>66</v>
      </c>
      <c r="H109" s="210">
        <f t="shared" ref="H109:H110" si="50">$C$40/12</f>
        <v>9.1666666666666665E-4</v>
      </c>
      <c r="I109" s="200">
        <f>(SUM('1.  LRAMVA Summary'!D$54:D$71)+SUM('1.  LRAMVA Summary'!D$72:D$73)*(MONTH($E109)-1)/12)*$H109</f>
        <v>39.424156394815981</v>
      </c>
      <c r="J109" s="200">
        <f>(SUM('1.  LRAMVA Summary'!E$54:E$71)+SUM('1.  LRAMVA Summary'!E$72:E$73)*(MONTH($E109)-1)/12)*$H109</f>
        <v>20.265839362698287</v>
      </c>
      <c r="K109" s="200">
        <f>(SUM('1.  LRAMVA Summary'!F$54:F$71)+SUM('1.  LRAMVA Summary'!F$72:F$73)*(MONTH($E109)-1)/12)*$H109</f>
        <v>20.634181330312476</v>
      </c>
      <c r="L109" s="200">
        <f>(SUM('1.  LRAMVA Summary'!G$54:G$71)+SUM('1.  LRAMVA Summary'!G$72:G$73)*(MONTH($E109)-1)/12)*$H109</f>
        <v>-0.11041769444444445</v>
      </c>
      <c r="M109" s="200">
        <f>(SUM('1.  LRAMVA Summary'!H$54:H$71)+SUM('1.  LRAMVA Summary'!H$72:H$73)*(MONTH($E109)-1)/12)*$H109</f>
        <v>-8.3348527777777764E-2</v>
      </c>
      <c r="N109" s="200">
        <f>(SUM('1.  LRAMVA Summary'!I$54:I$71)+SUM('1.  LRAMVA Summary'!I$72:I$73)*(MONTH($E109)-1)/12)*$H109</f>
        <v>33.686420396335826</v>
      </c>
      <c r="O109" s="200">
        <f>(SUM('1.  LRAMVA Summary'!J$54:J$71)+SUM('1.  LRAMVA Summary'!J$72:J$73)*(MONTH($E109)-1)/12)*$H109</f>
        <v>0</v>
      </c>
      <c r="P109" s="200">
        <f>(SUM('1.  LRAMVA Summary'!K$54:K$71)+SUM('1.  LRAMVA Summary'!K$72:K$73)*(MONTH($E109)-1)/12)*$H109</f>
        <v>0</v>
      </c>
      <c r="Q109" s="200">
        <f>(SUM('1.  LRAMVA Summary'!L$54:L$71)+SUM('1.  LRAMVA Summary'!L$72:L$73)*(MONTH($E109)-1)/12)*$H109</f>
        <v>0</v>
      </c>
      <c r="R109" s="200">
        <f>(SUM('1.  LRAMVA Summary'!M$54:M$71)+SUM('1.  LRAMVA Summary'!M$72:M$73)*(MONTH($E109)-1)/12)*$H109</f>
        <v>0</v>
      </c>
      <c r="S109" s="200">
        <f>(SUM('1.  LRAMVA Summary'!N$54:N$71)+SUM('1.  LRAMVA Summary'!N$72:N$73)*(MONTH($E109)-1)/12)*$H109</f>
        <v>0</v>
      </c>
      <c r="T109" s="200">
        <f>(SUM('1.  LRAMVA Summary'!O$54:O$71)+SUM('1.  LRAMVA Summary'!O$72:O$73)*(MONTH($E109)-1)/12)*$H109</f>
        <v>0</v>
      </c>
      <c r="U109" s="200">
        <f>(SUM('1.  LRAMVA Summary'!P$54:P$71)+SUM('1.  LRAMVA Summary'!P$72:P$73)*(MONTH($E109)-1)/12)*$H109</f>
        <v>0</v>
      </c>
      <c r="V109" s="200">
        <f>(SUM('1.  LRAMVA Summary'!Q$54:Q$71)+SUM('1.  LRAMVA Summary'!Q$72:Q$73)*(MONTH($E109)-1)/12)*$H109</f>
        <v>0</v>
      </c>
      <c r="W109" s="201">
        <f t="shared" si="49"/>
        <v>113.81683126194034</v>
      </c>
    </row>
    <row r="110" spans="2:23" s="208" customFormat="1">
      <c r="B110" s="207"/>
      <c r="E110" s="184">
        <v>42887</v>
      </c>
      <c r="F110" s="184" t="s">
        <v>184</v>
      </c>
      <c r="G110" s="185" t="s">
        <v>66</v>
      </c>
      <c r="H110" s="210">
        <f t="shared" si="50"/>
        <v>9.1666666666666665E-4</v>
      </c>
      <c r="I110" s="200">
        <f>(SUM('1.  LRAMVA Summary'!D$54:D$71)+SUM('1.  LRAMVA Summary'!D$72:D$73)*(MONTH($E110)-1)/12)*$H110</f>
        <v>49.280195493519969</v>
      </c>
      <c r="J110" s="200">
        <f>(SUM('1.  LRAMVA Summary'!E$54:E$71)+SUM('1.  LRAMVA Summary'!E$72:E$73)*(MONTH($E110)-1)/12)*$H110</f>
        <v>25.332299203372855</v>
      </c>
      <c r="K110" s="200">
        <f>(SUM('1.  LRAMVA Summary'!F$54:F$71)+SUM('1.  LRAMVA Summary'!F$72:F$73)*(MONTH($E110)-1)/12)*$H110</f>
        <v>25.792726662890594</v>
      </c>
      <c r="L110" s="200">
        <f>(SUM('1.  LRAMVA Summary'!G$54:G$71)+SUM('1.  LRAMVA Summary'!G$72:G$73)*(MONTH($E110)-1)/12)*$H110</f>
        <v>-0.13802211805555556</v>
      </c>
      <c r="M110" s="200">
        <f>(SUM('1.  LRAMVA Summary'!H$54:H$71)+SUM('1.  LRAMVA Summary'!H$72:H$73)*(MONTH($E110)-1)/12)*$H110</f>
        <v>-0.10418565972222223</v>
      </c>
      <c r="N110" s="200">
        <f>(SUM('1.  LRAMVA Summary'!I$54:I$71)+SUM('1.  LRAMVA Summary'!I$72:I$73)*(MONTH($E110)-1)/12)*$H110</f>
        <v>42.108025495419781</v>
      </c>
      <c r="O110" s="200">
        <f>(SUM('1.  LRAMVA Summary'!J$54:J$71)+SUM('1.  LRAMVA Summary'!J$72:J$73)*(MONTH($E110)-1)/12)*$H110</f>
        <v>0</v>
      </c>
      <c r="P110" s="200">
        <f>(SUM('1.  LRAMVA Summary'!K$54:K$71)+SUM('1.  LRAMVA Summary'!K$72:K$73)*(MONTH($E110)-1)/12)*$H110</f>
        <v>0</v>
      </c>
      <c r="Q110" s="200">
        <f>(SUM('1.  LRAMVA Summary'!L$54:L$71)+SUM('1.  LRAMVA Summary'!L$72:L$73)*(MONTH($E110)-1)/12)*$H110</f>
        <v>0</v>
      </c>
      <c r="R110" s="200">
        <f>(SUM('1.  LRAMVA Summary'!M$54:M$71)+SUM('1.  LRAMVA Summary'!M$72:M$73)*(MONTH($E110)-1)/12)*$H110</f>
        <v>0</v>
      </c>
      <c r="S110" s="200">
        <f>(SUM('1.  LRAMVA Summary'!N$54:N$71)+SUM('1.  LRAMVA Summary'!N$72:N$73)*(MONTH($E110)-1)/12)*$H110</f>
        <v>0</v>
      </c>
      <c r="T110" s="200">
        <f>(SUM('1.  LRAMVA Summary'!O$54:O$71)+SUM('1.  LRAMVA Summary'!O$72:O$73)*(MONTH($E110)-1)/12)*$H110</f>
        <v>0</v>
      </c>
      <c r="U110" s="200">
        <f>(SUM('1.  LRAMVA Summary'!P$54:P$71)+SUM('1.  LRAMVA Summary'!P$72:P$73)*(MONTH($E110)-1)/12)*$H110</f>
        <v>0</v>
      </c>
      <c r="V110" s="200">
        <f>(SUM('1.  LRAMVA Summary'!Q$54:Q$71)+SUM('1.  LRAMVA Summary'!Q$72:Q$73)*(MONTH($E110)-1)/12)*$H110</f>
        <v>0</v>
      </c>
      <c r="W110" s="201">
        <f t="shared" si="49"/>
        <v>142.27103907742543</v>
      </c>
    </row>
    <row r="111" spans="2:23">
      <c r="E111" s="184">
        <v>42917</v>
      </c>
      <c r="F111" s="184" t="s">
        <v>184</v>
      </c>
      <c r="G111" s="185" t="s">
        <v>68</v>
      </c>
      <c r="H111" s="210">
        <f>$C$41/12</f>
        <v>9.1666666666666665E-4</v>
      </c>
      <c r="I111" s="200">
        <f>(SUM('1.  LRAMVA Summary'!D$54:D$71)+SUM('1.  LRAMVA Summary'!D$72:D$73)*(MONTH($E111)-1)/12)*$H111</f>
        <v>59.136234592223978</v>
      </c>
      <c r="J111" s="200">
        <f>(SUM('1.  LRAMVA Summary'!E$54:E$71)+SUM('1.  LRAMVA Summary'!E$72:E$73)*(MONTH($E111)-1)/12)*$H111</f>
        <v>30.398759044047427</v>
      </c>
      <c r="K111" s="200">
        <f>(SUM('1.  LRAMVA Summary'!F$54:F$71)+SUM('1.  LRAMVA Summary'!F$72:F$73)*(MONTH($E111)-1)/12)*$H111</f>
        <v>30.951271995468712</v>
      </c>
      <c r="L111" s="200">
        <f>(SUM('1.  LRAMVA Summary'!G$54:G$71)+SUM('1.  LRAMVA Summary'!G$72:G$73)*(MONTH($E111)-1)/12)*$H111</f>
        <v>-0.16562654166666668</v>
      </c>
      <c r="M111" s="200">
        <f>(SUM('1.  LRAMVA Summary'!H$54:H$71)+SUM('1.  LRAMVA Summary'!H$72:H$73)*(MONTH($E111)-1)/12)*$H111</f>
        <v>-0.12502279166666666</v>
      </c>
      <c r="N111" s="200">
        <f>(SUM('1.  LRAMVA Summary'!I$54:I$71)+SUM('1.  LRAMVA Summary'!I$72:I$73)*(MONTH($E111)-1)/12)*$H111</f>
        <v>50.529630594503736</v>
      </c>
      <c r="O111" s="200">
        <f>(SUM('1.  LRAMVA Summary'!J$54:J$71)+SUM('1.  LRAMVA Summary'!J$72:J$73)*(MONTH($E111)-1)/12)*$H111</f>
        <v>0</v>
      </c>
      <c r="P111" s="200">
        <f>(SUM('1.  LRAMVA Summary'!K$54:K$71)+SUM('1.  LRAMVA Summary'!K$72:K$73)*(MONTH($E111)-1)/12)*$H111</f>
        <v>0</v>
      </c>
      <c r="Q111" s="200">
        <f>(SUM('1.  LRAMVA Summary'!L$54:L$71)+SUM('1.  LRAMVA Summary'!L$72:L$73)*(MONTH($E111)-1)/12)*$H111</f>
        <v>0</v>
      </c>
      <c r="R111" s="200">
        <f>(SUM('1.  LRAMVA Summary'!M$54:M$71)+SUM('1.  LRAMVA Summary'!M$72:M$73)*(MONTH($E111)-1)/12)*$H111</f>
        <v>0</v>
      </c>
      <c r="S111" s="200">
        <f>(SUM('1.  LRAMVA Summary'!N$54:N$71)+SUM('1.  LRAMVA Summary'!N$72:N$73)*(MONTH($E111)-1)/12)*$H111</f>
        <v>0</v>
      </c>
      <c r="T111" s="200">
        <f>(SUM('1.  LRAMVA Summary'!O$54:O$71)+SUM('1.  LRAMVA Summary'!O$72:O$73)*(MONTH($E111)-1)/12)*$H111</f>
        <v>0</v>
      </c>
      <c r="U111" s="200">
        <f>(SUM('1.  LRAMVA Summary'!P$54:P$71)+SUM('1.  LRAMVA Summary'!P$72:P$73)*(MONTH($E111)-1)/12)*$H111</f>
        <v>0</v>
      </c>
      <c r="V111" s="200">
        <f>(SUM('1.  LRAMVA Summary'!Q$54:Q$71)+SUM('1.  LRAMVA Summary'!Q$72:Q$73)*(MONTH($E111)-1)/12)*$H111</f>
        <v>0</v>
      </c>
      <c r="W111" s="201">
        <f t="shared" si="49"/>
        <v>170.72524689291052</v>
      </c>
    </row>
    <row r="112" spans="2:23">
      <c r="E112" s="184">
        <v>42948</v>
      </c>
      <c r="F112" s="184" t="s">
        <v>184</v>
      </c>
      <c r="G112" s="185" t="s">
        <v>68</v>
      </c>
      <c r="H112" s="210">
        <f t="shared" ref="H112:H113" si="51">$C$41/12</f>
        <v>9.1666666666666665E-4</v>
      </c>
      <c r="I112" s="200">
        <f>(SUM('1.  LRAMVA Summary'!D$54:D$71)+SUM('1.  LRAMVA Summary'!D$72:D$73)*(MONTH($E112)-1)/12)*$H112</f>
        <v>68.992273690927973</v>
      </c>
      <c r="J112" s="200">
        <f>(SUM('1.  LRAMVA Summary'!E$54:E$71)+SUM('1.  LRAMVA Summary'!E$72:E$73)*(MONTH($E112)-1)/12)*$H112</f>
        <v>35.465218884722006</v>
      </c>
      <c r="K112" s="200">
        <f>(SUM('1.  LRAMVA Summary'!F$54:F$71)+SUM('1.  LRAMVA Summary'!F$72:F$73)*(MONTH($E112)-1)/12)*$H112</f>
        <v>36.10981732804683</v>
      </c>
      <c r="L112" s="200">
        <f>(SUM('1.  LRAMVA Summary'!G$54:G$71)+SUM('1.  LRAMVA Summary'!G$72:G$73)*(MONTH($E112)-1)/12)*$H112</f>
        <v>-0.19323096527777778</v>
      </c>
      <c r="M112" s="200">
        <f>(SUM('1.  LRAMVA Summary'!H$54:H$71)+SUM('1.  LRAMVA Summary'!H$72:H$73)*(MONTH($E112)-1)/12)*$H112</f>
        <v>-0.14585992361111111</v>
      </c>
      <c r="N112" s="200">
        <f>(SUM('1.  LRAMVA Summary'!I$54:I$71)+SUM('1.  LRAMVA Summary'!I$72:I$73)*(MONTH($E112)-1)/12)*$H112</f>
        <v>58.951235693587691</v>
      </c>
      <c r="O112" s="200">
        <f>(SUM('1.  LRAMVA Summary'!J$54:J$71)+SUM('1.  LRAMVA Summary'!J$72:J$73)*(MONTH($E112)-1)/12)*$H112</f>
        <v>0</v>
      </c>
      <c r="P112" s="200">
        <f>(SUM('1.  LRAMVA Summary'!K$54:K$71)+SUM('1.  LRAMVA Summary'!K$72:K$73)*(MONTH($E112)-1)/12)*$H112</f>
        <v>0</v>
      </c>
      <c r="Q112" s="200">
        <f>(SUM('1.  LRAMVA Summary'!L$54:L$71)+SUM('1.  LRAMVA Summary'!L$72:L$73)*(MONTH($E112)-1)/12)*$H112</f>
        <v>0</v>
      </c>
      <c r="R112" s="200">
        <f>(SUM('1.  LRAMVA Summary'!M$54:M$71)+SUM('1.  LRAMVA Summary'!M$72:M$73)*(MONTH($E112)-1)/12)*$H112</f>
        <v>0</v>
      </c>
      <c r="S112" s="200">
        <f>(SUM('1.  LRAMVA Summary'!N$54:N$71)+SUM('1.  LRAMVA Summary'!N$72:N$73)*(MONTH($E112)-1)/12)*$H112</f>
        <v>0</v>
      </c>
      <c r="T112" s="200">
        <f>(SUM('1.  LRAMVA Summary'!O$54:O$71)+SUM('1.  LRAMVA Summary'!O$72:O$73)*(MONTH($E112)-1)/12)*$H112</f>
        <v>0</v>
      </c>
      <c r="U112" s="200">
        <f>(SUM('1.  LRAMVA Summary'!P$54:P$71)+SUM('1.  LRAMVA Summary'!P$72:P$73)*(MONTH($E112)-1)/12)*$H112</f>
        <v>0</v>
      </c>
      <c r="V112" s="200">
        <f>(SUM('1.  LRAMVA Summary'!Q$54:Q$71)+SUM('1.  LRAMVA Summary'!Q$72:Q$73)*(MONTH($E112)-1)/12)*$H112</f>
        <v>0</v>
      </c>
      <c r="W112" s="201">
        <f t="shared" si="49"/>
        <v>199.17945470839561</v>
      </c>
    </row>
    <row r="113" spans="2:23">
      <c r="E113" s="184">
        <v>42979</v>
      </c>
      <c r="F113" s="184" t="s">
        <v>184</v>
      </c>
      <c r="G113" s="185" t="s">
        <v>68</v>
      </c>
      <c r="H113" s="210">
        <f t="shared" si="51"/>
        <v>9.1666666666666665E-4</v>
      </c>
      <c r="I113" s="200">
        <f>(SUM('1.  LRAMVA Summary'!D$54:D$71)+SUM('1.  LRAMVA Summary'!D$72:D$73)*(MONTH($E113)-1)/12)*$H113</f>
        <v>78.848312789631962</v>
      </c>
      <c r="J113" s="200">
        <f>(SUM('1.  LRAMVA Summary'!E$54:E$71)+SUM('1.  LRAMVA Summary'!E$72:E$73)*(MONTH($E113)-1)/12)*$H113</f>
        <v>40.531678725396574</v>
      </c>
      <c r="K113" s="200">
        <f>(SUM('1.  LRAMVA Summary'!F$54:F$71)+SUM('1.  LRAMVA Summary'!F$72:F$73)*(MONTH($E113)-1)/12)*$H113</f>
        <v>41.268362660624952</v>
      </c>
      <c r="L113" s="200">
        <f>(SUM('1.  LRAMVA Summary'!G$54:G$71)+SUM('1.  LRAMVA Summary'!G$72:G$73)*(MONTH($E113)-1)/12)*$H113</f>
        <v>-0.2208353888888889</v>
      </c>
      <c r="M113" s="200">
        <f>(SUM('1.  LRAMVA Summary'!H$54:H$71)+SUM('1.  LRAMVA Summary'!H$72:H$73)*(MONTH($E113)-1)/12)*$H113</f>
        <v>-0.16669705555555553</v>
      </c>
      <c r="N113" s="200">
        <f>(SUM('1.  LRAMVA Summary'!I$54:I$71)+SUM('1.  LRAMVA Summary'!I$72:I$73)*(MONTH($E113)-1)/12)*$H113</f>
        <v>67.372840792671653</v>
      </c>
      <c r="O113" s="200">
        <f>(SUM('1.  LRAMVA Summary'!J$54:J$71)+SUM('1.  LRAMVA Summary'!J$72:J$73)*(MONTH($E113)-1)/12)*$H113</f>
        <v>0</v>
      </c>
      <c r="P113" s="200">
        <f>(SUM('1.  LRAMVA Summary'!K$54:K$71)+SUM('1.  LRAMVA Summary'!K$72:K$73)*(MONTH($E113)-1)/12)*$H113</f>
        <v>0</v>
      </c>
      <c r="Q113" s="200">
        <f>(SUM('1.  LRAMVA Summary'!L$54:L$71)+SUM('1.  LRAMVA Summary'!L$72:L$73)*(MONTH($E113)-1)/12)*$H113</f>
        <v>0</v>
      </c>
      <c r="R113" s="200">
        <f>(SUM('1.  LRAMVA Summary'!M$54:M$71)+SUM('1.  LRAMVA Summary'!M$72:M$73)*(MONTH($E113)-1)/12)*$H113</f>
        <v>0</v>
      </c>
      <c r="S113" s="200">
        <f>(SUM('1.  LRAMVA Summary'!N$54:N$71)+SUM('1.  LRAMVA Summary'!N$72:N$73)*(MONTH($E113)-1)/12)*$H113</f>
        <v>0</v>
      </c>
      <c r="T113" s="200">
        <f>(SUM('1.  LRAMVA Summary'!O$54:O$71)+SUM('1.  LRAMVA Summary'!O$72:O$73)*(MONTH($E113)-1)/12)*$H113</f>
        <v>0</v>
      </c>
      <c r="U113" s="200">
        <f>(SUM('1.  LRAMVA Summary'!P$54:P$71)+SUM('1.  LRAMVA Summary'!P$72:P$73)*(MONTH($E113)-1)/12)*$H113</f>
        <v>0</v>
      </c>
      <c r="V113" s="200">
        <f>(SUM('1.  LRAMVA Summary'!Q$54:Q$71)+SUM('1.  LRAMVA Summary'!Q$72:Q$73)*(MONTH($E113)-1)/12)*$H113</f>
        <v>0</v>
      </c>
      <c r="W113" s="201">
        <f t="shared" si="49"/>
        <v>227.63366252388067</v>
      </c>
    </row>
    <row r="114" spans="2:23">
      <c r="E114" s="184">
        <v>43009</v>
      </c>
      <c r="F114" s="184" t="s">
        <v>184</v>
      </c>
      <c r="G114" s="185" t="s">
        <v>69</v>
      </c>
      <c r="H114" s="210">
        <f>$C$42/12</f>
        <v>1.25E-3</v>
      </c>
      <c r="I114" s="200">
        <f>(SUM('1.  LRAMVA Summary'!D$54:D$71)+SUM('1.  LRAMVA Summary'!D$72:D$73)*(MONTH($E114)-1)/12)*$H114</f>
        <v>120.96047984773084</v>
      </c>
      <c r="J114" s="200">
        <f>(SUM('1.  LRAMVA Summary'!E$54:E$71)+SUM('1.  LRAMVA Summary'!E$72:E$73)*(MONTH($E114)-1)/12)*$H114</f>
        <v>62.179279862824288</v>
      </c>
      <c r="K114" s="200">
        <f>(SUM('1.  LRAMVA Summary'!F$54:F$71)+SUM('1.  LRAMVA Summary'!F$72:F$73)*(MONTH($E114)-1)/12)*$H114</f>
        <v>63.309419990731449</v>
      </c>
      <c r="L114" s="200">
        <f>(SUM('1.  LRAMVA Summary'!G$54:G$71)+SUM('1.  LRAMVA Summary'!G$72:G$73)*(MONTH($E114)-1)/12)*$H114</f>
        <v>-0.33878156250000002</v>
      </c>
      <c r="M114" s="200">
        <f>(SUM('1.  LRAMVA Summary'!H$54:H$71)+SUM('1.  LRAMVA Summary'!H$72:H$73)*(MONTH($E114)-1)/12)*$H114</f>
        <v>-0.25572843750000002</v>
      </c>
      <c r="N114" s="200">
        <f>(SUM('1.  LRAMVA Summary'!I$54:I$71)+SUM('1.  LRAMVA Summary'!I$72:I$73)*(MONTH($E114)-1)/12)*$H114</f>
        <v>103.35606257966674</v>
      </c>
      <c r="O114" s="200">
        <f>(SUM('1.  LRAMVA Summary'!J$54:J$71)+SUM('1.  LRAMVA Summary'!J$72:J$73)*(MONTH($E114)-1)/12)*$H114</f>
        <v>0</v>
      </c>
      <c r="P114" s="200">
        <f>(SUM('1.  LRAMVA Summary'!K$54:K$71)+SUM('1.  LRAMVA Summary'!K$72:K$73)*(MONTH($E114)-1)/12)*$H114</f>
        <v>0</v>
      </c>
      <c r="Q114" s="200">
        <f>(SUM('1.  LRAMVA Summary'!L$54:L$71)+SUM('1.  LRAMVA Summary'!L$72:L$73)*(MONTH($E114)-1)/12)*$H114</f>
        <v>0</v>
      </c>
      <c r="R114" s="200">
        <f>(SUM('1.  LRAMVA Summary'!M$54:M$71)+SUM('1.  LRAMVA Summary'!M$72:M$73)*(MONTH($E114)-1)/12)*$H114</f>
        <v>0</v>
      </c>
      <c r="S114" s="200">
        <f>(SUM('1.  LRAMVA Summary'!N$54:N$71)+SUM('1.  LRAMVA Summary'!N$72:N$73)*(MONTH($E114)-1)/12)*$H114</f>
        <v>0</v>
      </c>
      <c r="T114" s="200">
        <f>(SUM('1.  LRAMVA Summary'!O$54:O$71)+SUM('1.  LRAMVA Summary'!O$72:O$73)*(MONTH($E114)-1)/12)*$H114</f>
        <v>0</v>
      </c>
      <c r="U114" s="200">
        <f>(SUM('1.  LRAMVA Summary'!P$54:P$71)+SUM('1.  LRAMVA Summary'!P$72:P$73)*(MONTH($E114)-1)/12)*$H114</f>
        <v>0</v>
      </c>
      <c r="V114" s="200">
        <f>(SUM('1.  LRAMVA Summary'!Q$54:Q$71)+SUM('1.  LRAMVA Summary'!Q$72:Q$73)*(MONTH($E114)-1)/12)*$H114</f>
        <v>0</v>
      </c>
      <c r="W114" s="201">
        <f t="shared" si="49"/>
        <v>349.21073228095327</v>
      </c>
    </row>
    <row r="115" spans="2:23">
      <c r="E115" s="184">
        <v>43040</v>
      </c>
      <c r="F115" s="184" t="s">
        <v>184</v>
      </c>
      <c r="G115" s="185" t="s">
        <v>69</v>
      </c>
      <c r="H115" s="210">
        <f t="shared" ref="H115:H116" si="52">$C$42/12</f>
        <v>1.25E-3</v>
      </c>
      <c r="I115" s="200">
        <f>(SUM('1.  LRAMVA Summary'!D$54:D$71)+SUM('1.  LRAMVA Summary'!D$72:D$73)*(MONTH($E115)-1)/12)*$H115</f>
        <v>134.40053316414537</v>
      </c>
      <c r="J115" s="200">
        <f>(SUM('1.  LRAMVA Summary'!E$54:E$71)+SUM('1.  LRAMVA Summary'!E$72:E$73)*(MONTH($E115)-1)/12)*$H115</f>
        <v>69.088088736471434</v>
      </c>
      <c r="K115" s="200">
        <f>(SUM('1.  LRAMVA Summary'!F$54:F$71)+SUM('1.  LRAMVA Summary'!F$72:F$73)*(MONTH($E115)-1)/12)*$H115</f>
        <v>70.343799989701623</v>
      </c>
      <c r="L115" s="200">
        <f>(SUM('1.  LRAMVA Summary'!G$54:G$71)+SUM('1.  LRAMVA Summary'!G$72:G$73)*(MONTH($E115)-1)/12)*$H115</f>
        <v>-0.37642395833333331</v>
      </c>
      <c r="M115" s="200">
        <f>(SUM('1.  LRAMVA Summary'!H$54:H$71)+SUM('1.  LRAMVA Summary'!H$72:H$73)*(MONTH($E115)-1)/12)*$H115</f>
        <v>-0.28414270833333333</v>
      </c>
      <c r="N115" s="200">
        <f>(SUM('1.  LRAMVA Summary'!I$54:I$71)+SUM('1.  LRAMVA Summary'!I$72:I$73)*(MONTH($E115)-1)/12)*$H115</f>
        <v>114.84006953296304</v>
      </c>
      <c r="O115" s="200">
        <f>(SUM('1.  LRAMVA Summary'!J$54:J$71)+SUM('1.  LRAMVA Summary'!J$72:J$73)*(MONTH($E115)-1)/12)*$H115</f>
        <v>0</v>
      </c>
      <c r="P115" s="200">
        <f>(SUM('1.  LRAMVA Summary'!K$54:K$71)+SUM('1.  LRAMVA Summary'!K$72:K$73)*(MONTH($E115)-1)/12)*$H115</f>
        <v>0</v>
      </c>
      <c r="Q115" s="200">
        <f>(SUM('1.  LRAMVA Summary'!L$54:L$71)+SUM('1.  LRAMVA Summary'!L$72:L$73)*(MONTH($E115)-1)/12)*$H115</f>
        <v>0</v>
      </c>
      <c r="R115" s="200">
        <f>(SUM('1.  LRAMVA Summary'!M$54:M$71)+SUM('1.  LRAMVA Summary'!M$72:M$73)*(MONTH($E115)-1)/12)*$H115</f>
        <v>0</v>
      </c>
      <c r="S115" s="200">
        <f>(SUM('1.  LRAMVA Summary'!N$54:N$71)+SUM('1.  LRAMVA Summary'!N$72:N$73)*(MONTH($E115)-1)/12)*$H115</f>
        <v>0</v>
      </c>
      <c r="T115" s="200">
        <f>(SUM('1.  LRAMVA Summary'!O$54:O$71)+SUM('1.  LRAMVA Summary'!O$72:O$73)*(MONTH($E115)-1)/12)*$H115</f>
        <v>0</v>
      </c>
      <c r="U115" s="200">
        <f>(SUM('1.  LRAMVA Summary'!P$54:P$71)+SUM('1.  LRAMVA Summary'!P$72:P$73)*(MONTH($E115)-1)/12)*$H115</f>
        <v>0</v>
      </c>
      <c r="V115" s="200">
        <f>(SUM('1.  LRAMVA Summary'!Q$54:Q$71)+SUM('1.  LRAMVA Summary'!Q$72:Q$73)*(MONTH($E115)-1)/12)*$H115</f>
        <v>0</v>
      </c>
      <c r="W115" s="201">
        <f t="shared" si="49"/>
        <v>388.0119247566148</v>
      </c>
    </row>
    <row r="116" spans="2:23">
      <c r="E116" s="184">
        <v>43070</v>
      </c>
      <c r="F116" s="184" t="s">
        <v>184</v>
      </c>
      <c r="G116" s="185" t="s">
        <v>69</v>
      </c>
      <c r="H116" s="210">
        <f t="shared" si="52"/>
        <v>1.25E-3</v>
      </c>
      <c r="I116" s="200">
        <f>(SUM('1.  LRAMVA Summary'!D$54:D$71)+SUM('1.  LRAMVA Summary'!D$72:D$73)*(MONTH($E116)-1)/12)*$H116</f>
        <v>147.84058648055992</v>
      </c>
      <c r="J116" s="200">
        <f>(SUM('1.  LRAMVA Summary'!E$54:E$71)+SUM('1.  LRAMVA Summary'!E$72:E$73)*(MONTH($E116)-1)/12)*$H116</f>
        <v>75.99689761011858</v>
      </c>
      <c r="K116" s="200">
        <f>(SUM('1.  LRAMVA Summary'!F$54:F$71)+SUM('1.  LRAMVA Summary'!F$72:F$73)*(MONTH($E116)-1)/12)*$H116</f>
        <v>77.378179988671789</v>
      </c>
      <c r="L116" s="200">
        <f>(SUM('1.  LRAMVA Summary'!G$54:G$71)+SUM('1.  LRAMVA Summary'!G$72:G$73)*(MONTH($E116)-1)/12)*$H116</f>
        <v>-0.41406635416666671</v>
      </c>
      <c r="M116" s="200">
        <f>(SUM('1.  LRAMVA Summary'!H$54:H$71)+SUM('1.  LRAMVA Summary'!H$72:H$73)*(MONTH($E116)-1)/12)*$H116</f>
        <v>-0.31255697916666664</v>
      </c>
      <c r="N116" s="200">
        <f>(SUM('1.  LRAMVA Summary'!I$54:I$71)+SUM('1.  LRAMVA Summary'!I$72:I$73)*(MONTH($E116)-1)/12)*$H116</f>
        <v>126.32407648625934</v>
      </c>
      <c r="O116" s="200">
        <f>(SUM('1.  LRAMVA Summary'!J$54:J$71)+SUM('1.  LRAMVA Summary'!J$72:J$73)*(MONTH($E116)-1)/12)*$H116</f>
        <v>0</v>
      </c>
      <c r="P116" s="200">
        <f>(SUM('1.  LRAMVA Summary'!K$54:K$71)+SUM('1.  LRAMVA Summary'!K$72:K$73)*(MONTH($E116)-1)/12)*$H116</f>
        <v>0</v>
      </c>
      <c r="Q116" s="200">
        <f>(SUM('1.  LRAMVA Summary'!L$54:L$71)+SUM('1.  LRAMVA Summary'!L$72:L$73)*(MONTH($E116)-1)/12)*$H116</f>
        <v>0</v>
      </c>
      <c r="R116" s="200">
        <f>(SUM('1.  LRAMVA Summary'!M$54:M$71)+SUM('1.  LRAMVA Summary'!M$72:M$73)*(MONTH($E116)-1)/12)*$H116</f>
        <v>0</v>
      </c>
      <c r="S116" s="200">
        <f>(SUM('1.  LRAMVA Summary'!N$54:N$71)+SUM('1.  LRAMVA Summary'!N$72:N$73)*(MONTH($E116)-1)/12)*$H116</f>
        <v>0</v>
      </c>
      <c r="T116" s="200">
        <f>(SUM('1.  LRAMVA Summary'!O$54:O$71)+SUM('1.  LRAMVA Summary'!O$72:O$73)*(MONTH($E116)-1)/12)*$H116</f>
        <v>0</v>
      </c>
      <c r="U116" s="200">
        <f>(SUM('1.  LRAMVA Summary'!P$54:P$71)+SUM('1.  LRAMVA Summary'!P$72:P$73)*(MONTH($E116)-1)/12)*$H116</f>
        <v>0</v>
      </c>
      <c r="V116" s="200">
        <f>(SUM('1.  LRAMVA Summary'!Q$54:Q$71)+SUM('1.  LRAMVA Summary'!Q$72:Q$73)*(MONTH($E116)-1)/12)*$H116</f>
        <v>0</v>
      </c>
      <c r="W116" s="201">
        <f t="shared" si="49"/>
        <v>426.81311723227628</v>
      </c>
    </row>
    <row r="117" spans="2:23" ht="15.75" thickBot="1">
      <c r="E117" s="186" t="s">
        <v>465</v>
      </c>
      <c r="F117" s="186"/>
      <c r="G117" s="187"/>
      <c r="H117" s="188"/>
      <c r="I117" s="189">
        <f>SUM(I104:I116)</f>
        <v>758.01900704577997</v>
      </c>
      <c r="J117" s="189">
        <f>SUM(J104:J116)</f>
        <v>389.65682047369887</v>
      </c>
      <c r="K117" s="189">
        <f t="shared" ref="K117:O117" si="53">SUM(K104:K116)</f>
        <v>396.73903194191712</v>
      </c>
      <c r="L117" s="189">
        <f t="shared" si="53"/>
        <v>-2.1230311249999998</v>
      </c>
      <c r="M117" s="189">
        <f t="shared" si="53"/>
        <v>-1.6025648750000001</v>
      </c>
      <c r="N117" s="189">
        <f t="shared" si="53"/>
        <v>647.6979921659115</v>
      </c>
      <c r="O117" s="189">
        <f t="shared" si="53"/>
        <v>0</v>
      </c>
      <c r="P117" s="189">
        <f t="shared" ref="P117:V117" si="54">SUM(P104:P116)</f>
        <v>0</v>
      </c>
      <c r="Q117" s="189">
        <f t="shared" si="54"/>
        <v>0</v>
      </c>
      <c r="R117" s="189">
        <f t="shared" si="54"/>
        <v>0</v>
      </c>
      <c r="S117" s="189">
        <f t="shared" si="54"/>
        <v>0</v>
      </c>
      <c r="T117" s="189">
        <f t="shared" si="54"/>
        <v>0</v>
      </c>
      <c r="U117" s="189">
        <f t="shared" si="54"/>
        <v>0</v>
      </c>
      <c r="V117" s="189">
        <f t="shared" si="54"/>
        <v>0</v>
      </c>
      <c r="W117" s="189">
        <f>SUM(W104:W116)</f>
        <v>2188.3872556273077</v>
      </c>
    </row>
    <row r="118" spans="2:23" ht="15.75" thickTop="1">
      <c r="E118" s="190" t="s">
        <v>67</v>
      </c>
      <c r="F118" s="190"/>
      <c r="G118" s="191"/>
      <c r="H118" s="192"/>
      <c r="I118" s="193"/>
      <c r="J118" s="193"/>
      <c r="K118" s="193"/>
      <c r="L118" s="193"/>
      <c r="M118" s="193"/>
      <c r="N118" s="193"/>
      <c r="O118" s="193"/>
      <c r="P118" s="193"/>
      <c r="Q118" s="193"/>
      <c r="R118" s="193"/>
      <c r="S118" s="193"/>
      <c r="T118" s="193"/>
      <c r="U118" s="193"/>
      <c r="V118" s="193"/>
      <c r="W118" s="194"/>
    </row>
    <row r="119" spans="2:23">
      <c r="E119" s="195" t="s">
        <v>429</v>
      </c>
      <c r="F119" s="195"/>
      <c r="G119" s="196"/>
      <c r="H119" s="197"/>
      <c r="I119" s="198">
        <f>I117+I118</f>
        <v>758.01900704577997</v>
      </c>
      <c r="J119" s="198">
        <f t="shared" ref="J119" si="55">J117+J118</f>
        <v>389.65682047369887</v>
      </c>
      <c r="K119" s="198">
        <f t="shared" ref="K119" si="56">K117+K118</f>
        <v>396.73903194191712</v>
      </c>
      <c r="L119" s="198">
        <f t="shared" ref="L119" si="57">L117+L118</f>
        <v>-2.1230311249999998</v>
      </c>
      <c r="M119" s="198">
        <f t="shared" ref="M119" si="58">M117+M118</f>
        <v>-1.6025648750000001</v>
      </c>
      <c r="N119" s="198">
        <f t="shared" ref="N119" si="59">N117+N118</f>
        <v>647.6979921659115</v>
      </c>
      <c r="O119" s="198">
        <f t="shared" ref="O119:V119" si="60">O117+O118</f>
        <v>0</v>
      </c>
      <c r="P119" s="198">
        <f t="shared" si="60"/>
        <v>0</v>
      </c>
      <c r="Q119" s="198">
        <f t="shared" si="60"/>
        <v>0</v>
      </c>
      <c r="R119" s="198">
        <f t="shared" si="60"/>
        <v>0</v>
      </c>
      <c r="S119" s="198">
        <f t="shared" si="60"/>
        <v>0</v>
      </c>
      <c r="T119" s="198">
        <f t="shared" si="60"/>
        <v>0</v>
      </c>
      <c r="U119" s="198">
        <f t="shared" si="60"/>
        <v>0</v>
      </c>
      <c r="V119" s="198">
        <f t="shared" si="60"/>
        <v>0</v>
      </c>
      <c r="W119" s="198">
        <f t="shared" ref="W119" si="61">W117+W118</f>
        <v>2188.3872556273077</v>
      </c>
    </row>
    <row r="120" spans="2:23">
      <c r="E120" s="184">
        <v>43101</v>
      </c>
      <c r="F120" s="184" t="s">
        <v>185</v>
      </c>
      <c r="G120" s="185" t="s">
        <v>65</v>
      </c>
      <c r="H120" s="210">
        <f>$C$43/12</f>
        <v>1.25E-3</v>
      </c>
      <c r="I120" s="200">
        <f>(SUM('1.  LRAMVA Summary'!D$54:D$74)+SUM('1.  LRAMVA Summary'!D$75:D$76)*(MONTH($E120)-1)/12)*$H120</f>
        <v>161.28063979697447</v>
      </c>
      <c r="J120" s="200">
        <f>(SUM('1.  LRAMVA Summary'!E$54:E$74)+SUM('1.  LRAMVA Summary'!E$75:E$76)*(MONTH($E120)-1)/12)*$H120</f>
        <v>82.905706483765712</v>
      </c>
      <c r="K120" s="200">
        <f>(SUM('1.  LRAMVA Summary'!F$54:F$74)+SUM('1.  LRAMVA Summary'!F$75:F$76)*(MONTH($E120)-1)/12)*$H120</f>
        <v>84.412559987641941</v>
      </c>
      <c r="L120" s="200">
        <f>(SUM('1.  LRAMVA Summary'!G$54:G$74)+SUM('1.  LRAMVA Summary'!G$75:G$76)*(MONTH($E120)-1)/12)*$H120</f>
        <v>-0.45170875000000005</v>
      </c>
      <c r="M120" s="200">
        <f>(SUM('1.  LRAMVA Summary'!H$54:H$74)+SUM('1.  LRAMVA Summary'!H$75:H$76)*(MONTH($E120)-1)/12)*$H120</f>
        <v>-0.34097125</v>
      </c>
      <c r="N120" s="200">
        <f>(SUM('1.  LRAMVA Summary'!I$54:I$74)+SUM('1.  LRAMVA Summary'!I$75:I$76)*(MONTH($E120)-1)/12)*$H120</f>
        <v>137.80808343955565</v>
      </c>
      <c r="O120" s="200">
        <f>(SUM('1.  LRAMVA Summary'!J$54:J$74)+SUM('1.  LRAMVA Summary'!J$75:J$76)*(MONTH($E120)-1)/12)*$H120</f>
        <v>0</v>
      </c>
      <c r="P120" s="200">
        <f>(SUM('1.  LRAMVA Summary'!K$54:K$74)+SUM('1.  LRAMVA Summary'!K$75:K$76)*(MONTH($E120)-1)/12)*$H120</f>
        <v>0</v>
      </c>
      <c r="Q120" s="200">
        <f>(SUM('1.  LRAMVA Summary'!L$54:L$74)+SUM('1.  LRAMVA Summary'!L$75:L$76)*(MONTH($E120)-1)/12)*$H120</f>
        <v>0</v>
      </c>
      <c r="R120" s="200">
        <f>(SUM('1.  LRAMVA Summary'!M$54:M$74)+SUM('1.  LRAMVA Summary'!M$75:M$76)*(MONTH($E120)-1)/12)*$H120</f>
        <v>0</v>
      </c>
      <c r="S120" s="200">
        <f>(SUM('1.  LRAMVA Summary'!N$54:N$74)+SUM('1.  LRAMVA Summary'!N$75:N$76)*(MONTH($E120)-1)/12)*$H120</f>
        <v>0</v>
      </c>
      <c r="T120" s="200">
        <f>(SUM('1.  LRAMVA Summary'!O$54:O$74)+SUM('1.  LRAMVA Summary'!O$75:O$76)*(MONTH($E120)-1)/12)*$H120</f>
        <v>0</v>
      </c>
      <c r="U120" s="200">
        <f>(SUM('1.  LRAMVA Summary'!P$54:P$74)+SUM('1.  LRAMVA Summary'!P$75:P$76)*(MONTH($E120)-1)/12)*$H120</f>
        <v>0</v>
      </c>
      <c r="V120" s="200">
        <f>(SUM('1.  LRAMVA Summary'!Q$54:Q$74)+SUM('1.  LRAMVA Summary'!Q$75:Q$76)*(MONTH($E120)-1)/12)*$H120</f>
        <v>0</v>
      </c>
      <c r="W120" s="201">
        <f>SUM(I120:V120)</f>
        <v>465.61430970793776</v>
      </c>
    </row>
    <row r="121" spans="2:23">
      <c r="E121" s="184">
        <v>43132</v>
      </c>
      <c r="F121" s="184" t="s">
        <v>185</v>
      </c>
      <c r="G121" s="185" t="s">
        <v>65</v>
      </c>
      <c r="H121" s="210">
        <f t="shared" ref="H121:H122" si="62">$C$43/12</f>
        <v>1.25E-3</v>
      </c>
      <c r="I121" s="200">
        <f>(SUM('1.  LRAMVA Summary'!D$54:D$74)+SUM('1.  LRAMVA Summary'!D$75:D$76)*(MONTH($E121)-1)/12)*$H121</f>
        <v>161.28063979697447</v>
      </c>
      <c r="J121" s="200">
        <f>(SUM('1.  LRAMVA Summary'!E$54:E$74)+SUM('1.  LRAMVA Summary'!E$75:E$76)*(MONTH($E121)-1)/12)*$H121</f>
        <v>82.905706483765712</v>
      </c>
      <c r="K121" s="200">
        <f>(SUM('1.  LRAMVA Summary'!F$54:F$74)+SUM('1.  LRAMVA Summary'!F$75:F$76)*(MONTH($E121)-1)/12)*$H121</f>
        <v>84.412559987641941</v>
      </c>
      <c r="L121" s="200">
        <f>(SUM('1.  LRAMVA Summary'!G$54:G$74)+SUM('1.  LRAMVA Summary'!G$75:G$76)*(MONTH($E121)-1)/12)*$H121</f>
        <v>-0.45170875000000005</v>
      </c>
      <c r="M121" s="200">
        <f>(SUM('1.  LRAMVA Summary'!H$54:H$74)+SUM('1.  LRAMVA Summary'!H$75:H$76)*(MONTH($E121)-1)/12)*$H121</f>
        <v>-0.34097125</v>
      </c>
      <c r="N121" s="200">
        <f>(SUM('1.  LRAMVA Summary'!I$54:I$74)+SUM('1.  LRAMVA Summary'!I$75:I$76)*(MONTH($E121)-1)/12)*$H121</f>
        <v>137.80808343955565</v>
      </c>
      <c r="O121" s="200">
        <f>(SUM('1.  LRAMVA Summary'!J$54:J$74)+SUM('1.  LRAMVA Summary'!J$75:J$76)*(MONTH($E121)-1)/12)*$H121</f>
        <v>0</v>
      </c>
      <c r="P121" s="200">
        <f>(SUM('1.  LRAMVA Summary'!K$54:K$74)+SUM('1.  LRAMVA Summary'!K$75:K$76)*(MONTH($E121)-1)/12)*$H121</f>
        <v>0</v>
      </c>
      <c r="Q121" s="200">
        <f>(SUM('1.  LRAMVA Summary'!L$54:L$74)+SUM('1.  LRAMVA Summary'!L$75:L$76)*(MONTH($E121)-1)/12)*$H121</f>
        <v>0</v>
      </c>
      <c r="R121" s="200">
        <f>(SUM('1.  LRAMVA Summary'!M$54:M$74)+SUM('1.  LRAMVA Summary'!M$75:M$76)*(MONTH($E121)-1)/12)*$H121</f>
        <v>0</v>
      </c>
      <c r="S121" s="200">
        <f>(SUM('1.  LRAMVA Summary'!N$54:N$74)+SUM('1.  LRAMVA Summary'!N$75:N$76)*(MONTH($E121)-1)/12)*$H121</f>
        <v>0</v>
      </c>
      <c r="T121" s="200">
        <f>(SUM('1.  LRAMVA Summary'!O$54:O$74)+SUM('1.  LRAMVA Summary'!O$75:O$76)*(MONTH($E121)-1)/12)*$H121</f>
        <v>0</v>
      </c>
      <c r="U121" s="200">
        <f>(SUM('1.  LRAMVA Summary'!P$54:P$74)+SUM('1.  LRAMVA Summary'!P$75:P$76)*(MONTH($E121)-1)/12)*$H121</f>
        <v>0</v>
      </c>
      <c r="V121" s="200">
        <f>(SUM('1.  LRAMVA Summary'!Q$54:Q$74)+SUM('1.  LRAMVA Summary'!Q$75:Q$76)*(MONTH($E121)-1)/12)*$H121</f>
        <v>0</v>
      </c>
      <c r="W121" s="201">
        <f t="shared" ref="W121:W131" si="63">SUM(I121:V121)</f>
        <v>465.61430970793776</v>
      </c>
    </row>
    <row r="122" spans="2:23">
      <c r="E122" s="184">
        <v>43160</v>
      </c>
      <c r="F122" s="184" t="s">
        <v>185</v>
      </c>
      <c r="G122" s="185" t="s">
        <v>65</v>
      </c>
      <c r="H122" s="210">
        <f t="shared" si="62"/>
        <v>1.25E-3</v>
      </c>
      <c r="I122" s="200">
        <f>(SUM('1.  LRAMVA Summary'!D$54:D$74)+SUM('1.  LRAMVA Summary'!D$75:D$76)*(MONTH($E122)-1)/12)*$H122</f>
        <v>161.28063979697447</v>
      </c>
      <c r="J122" s="200">
        <f>(SUM('1.  LRAMVA Summary'!E$54:E$74)+SUM('1.  LRAMVA Summary'!E$75:E$76)*(MONTH($E122)-1)/12)*$H122</f>
        <v>82.905706483765712</v>
      </c>
      <c r="K122" s="200">
        <f>(SUM('1.  LRAMVA Summary'!F$54:F$74)+SUM('1.  LRAMVA Summary'!F$75:F$76)*(MONTH($E122)-1)/12)*$H122</f>
        <v>84.412559987641941</v>
      </c>
      <c r="L122" s="200">
        <f>(SUM('1.  LRAMVA Summary'!G$54:G$74)+SUM('1.  LRAMVA Summary'!G$75:G$76)*(MONTH($E122)-1)/12)*$H122</f>
        <v>-0.45170875000000005</v>
      </c>
      <c r="M122" s="200">
        <f>(SUM('1.  LRAMVA Summary'!H$54:H$74)+SUM('1.  LRAMVA Summary'!H$75:H$76)*(MONTH($E122)-1)/12)*$H122</f>
        <v>-0.34097125</v>
      </c>
      <c r="N122" s="200">
        <f>(SUM('1.  LRAMVA Summary'!I$54:I$74)+SUM('1.  LRAMVA Summary'!I$75:I$76)*(MONTH($E122)-1)/12)*$H122</f>
        <v>137.80808343955565</v>
      </c>
      <c r="O122" s="200">
        <f>(SUM('1.  LRAMVA Summary'!J$54:J$74)+SUM('1.  LRAMVA Summary'!J$75:J$76)*(MONTH($E122)-1)/12)*$H122</f>
        <v>0</v>
      </c>
      <c r="P122" s="200">
        <f>(SUM('1.  LRAMVA Summary'!K$54:K$74)+SUM('1.  LRAMVA Summary'!K$75:K$76)*(MONTH($E122)-1)/12)*$H122</f>
        <v>0</v>
      </c>
      <c r="Q122" s="200">
        <f>(SUM('1.  LRAMVA Summary'!L$54:L$74)+SUM('1.  LRAMVA Summary'!L$75:L$76)*(MONTH($E122)-1)/12)*$H122</f>
        <v>0</v>
      </c>
      <c r="R122" s="200">
        <f>(SUM('1.  LRAMVA Summary'!M$54:M$74)+SUM('1.  LRAMVA Summary'!M$75:M$76)*(MONTH($E122)-1)/12)*$H122</f>
        <v>0</v>
      </c>
      <c r="S122" s="200">
        <f>(SUM('1.  LRAMVA Summary'!N$54:N$74)+SUM('1.  LRAMVA Summary'!N$75:N$76)*(MONTH($E122)-1)/12)*$H122</f>
        <v>0</v>
      </c>
      <c r="T122" s="200">
        <f>(SUM('1.  LRAMVA Summary'!O$54:O$74)+SUM('1.  LRAMVA Summary'!O$75:O$76)*(MONTH($E122)-1)/12)*$H122</f>
        <v>0</v>
      </c>
      <c r="U122" s="200">
        <f>(SUM('1.  LRAMVA Summary'!P$54:P$74)+SUM('1.  LRAMVA Summary'!P$75:P$76)*(MONTH($E122)-1)/12)*$H122</f>
        <v>0</v>
      </c>
      <c r="V122" s="200">
        <f>(SUM('1.  LRAMVA Summary'!Q$54:Q$74)+SUM('1.  LRAMVA Summary'!Q$75:Q$76)*(MONTH($E122)-1)/12)*$H122</f>
        <v>0</v>
      </c>
      <c r="W122" s="201">
        <f t="shared" si="63"/>
        <v>465.61430970793776</v>
      </c>
    </row>
    <row r="123" spans="2:23" s="8" customFormat="1">
      <c r="B123" s="209"/>
      <c r="E123" s="184">
        <v>43191</v>
      </c>
      <c r="F123" s="184" t="s">
        <v>185</v>
      </c>
      <c r="G123" s="185" t="s">
        <v>66</v>
      </c>
      <c r="H123" s="210">
        <f>$C$44/12</f>
        <v>1.575E-3</v>
      </c>
      <c r="I123" s="200">
        <f>(SUM('1.  LRAMVA Summary'!D$54:D$74)+SUM('1.  LRAMVA Summary'!D$75:D$76)*(MONTH($E123)-1)/12)*$H123</f>
        <v>203.21360614418782</v>
      </c>
      <c r="J123" s="200">
        <f>(SUM('1.  LRAMVA Summary'!E$54:E$74)+SUM('1.  LRAMVA Summary'!E$75:E$76)*(MONTH($E123)-1)/12)*$H123</f>
        <v>104.46119016954481</v>
      </c>
      <c r="K123" s="200">
        <f>(SUM('1.  LRAMVA Summary'!F$54:F$74)+SUM('1.  LRAMVA Summary'!F$75:F$76)*(MONTH($E123)-1)/12)*$H123</f>
        <v>106.35982558442885</v>
      </c>
      <c r="L123" s="200">
        <f>(SUM('1.  LRAMVA Summary'!G$54:G$74)+SUM('1.  LRAMVA Summary'!G$75:G$76)*(MONTH($E123)-1)/12)*$H123</f>
        <v>-0.56915302499999998</v>
      </c>
      <c r="M123" s="200">
        <f>(SUM('1.  LRAMVA Summary'!H$54:H$74)+SUM('1.  LRAMVA Summary'!H$75:H$76)*(MONTH($E123)-1)/12)*$H123</f>
        <v>-0.42962377499999999</v>
      </c>
      <c r="N123" s="200">
        <f>(SUM('1.  LRAMVA Summary'!I$54:I$74)+SUM('1.  LRAMVA Summary'!I$75:I$76)*(MONTH($E123)-1)/12)*$H123</f>
        <v>173.63818513384012</v>
      </c>
      <c r="O123" s="200">
        <f>(SUM('1.  LRAMVA Summary'!J$54:J$74)+SUM('1.  LRAMVA Summary'!J$75:J$76)*(MONTH($E123)-1)/12)*$H123</f>
        <v>0</v>
      </c>
      <c r="P123" s="200">
        <f>(SUM('1.  LRAMVA Summary'!K$54:K$74)+SUM('1.  LRAMVA Summary'!K$75:K$76)*(MONTH($E123)-1)/12)*$H123</f>
        <v>0</v>
      </c>
      <c r="Q123" s="200">
        <f>(SUM('1.  LRAMVA Summary'!L$54:L$74)+SUM('1.  LRAMVA Summary'!L$75:L$76)*(MONTH($E123)-1)/12)*$H123</f>
        <v>0</v>
      </c>
      <c r="R123" s="200">
        <f>(SUM('1.  LRAMVA Summary'!M$54:M$74)+SUM('1.  LRAMVA Summary'!M$75:M$76)*(MONTH($E123)-1)/12)*$H123</f>
        <v>0</v>
      </c>
      <c r="S123" s="200">
        <f>(SUM('1.  LRAMVA Summary'!N$54:N$74)+SUM('1.  LRAMVA Summary'!N$75:N$76)*(MONTH($E123)-1)/12)*$H123</f>
        <v>0</v>
      </c>
      <c r="T123" s="200">
        <f>(SUM('1.  LRAMVA Summary'!O$54:O$74)+SUM('1.  LRAMVA Summary'!O$75:O$76)*(MONTH($E123)-1)/12)*$H123</f>
        <v>0</v>
      </c>
      <c r="U123" s="200">
        <f>(SUM('1.  LRAMVA Summary'!P$54:P$74)+SUM('1.  LRAMVA Summary'!P$75:P$76)*(MONTH($E123)-1)/12)*$H123</f>
        <v>0</v>
      </c>
      <c r="V123" s="200">
        <f>(SUM('1.  LRAMVA Summary'!Q$54:Q$74)+SUM('1.  LRAMVA Summary'!Q$75:Q$76)*(MONTH($E123)-1)/12)*$H123</f>
        <v>0</v>
      </c>
      <c r="W123" s="201">
        <f t="shared" si="63"/>
        <v>586.67403023200154</v>
      </c>
    </row>
    <row r="124" spans="2:23">
      <c r="E124" s="184">
        <v>43221</v>
      </c>
      <c r="F124" s="184" t="s">
        <v>185</v>
      </c>
      <c r="G124" s="185" t="s">
        <v>66</v>
      </c>
      <c r="H124" s="210">
        <f t="shared" ref="H124:H125" si="64">$C$44/12</f>
        <v>1.575E-3</v>
      </c>
      <c r="I124" s="200">
        <f>(SUM('1.  LRAMVA Summary'!D$54:D$74)+SUM('1.  LRAMVA Summary'!D$75:D$76)*(MONTH($E124)-1)/12)*$H124</f>
        <v>203.21360614418782</v>
      </c>
      <c r="J124" s="200">
        <f>(SUM('1.  LRAMVA Summary'!E$54:E$74)+SUM('1.  LRAMVA Summary'!E$75:E$76)*(MONTH($E124)-1)/12)*$H124</f>
        <v>104.46119016954481</v>
      </c>
      <c r="K124" s="200">
        <f>(SUM('1.  LRAMVA Summary'!F$54:F$74)+SUM('1.  LRAMVA Summary'!F$75:F$76)*(MONTH($E124)-1)/12)*$H124</f>
        <v>106.35982558442885</v>
      </c>
      <c r="L124" s="200">
        <f>(SUM('1.  LRAMVA Summary'!G$54:G$74)+SUM('1.  LRAMVA Summary'!G$75:G$76)*(MONTH($E124)-1)/12)*$H124</f>
        <v>-0.56915302499999998</v>
      </c>
      <c r="M124" s="200">
        <f>(SUM('1.  LRAMVA Summary'!H$54:H$74)+SUM('1.  LRAMVA Summary'!H$75:H$76)*(MONTH($E124)-1)/12)*$H124</f>
        <v>-0.42962377499999999</v>
      </c>
      <c r="N124" s="200">
        <f>(SUM('1.  LRAMVA Summary'!I$54:I$74)+SUM('1.  LRAMVA Summary'!I$75:I$76)*(MONTH($E124)-1)/12)*$H124</f>
        <v>173.63818513384012</v>
      </c>
      <c r="O124" s="200">
        <f>(SUM('1.  LRAMVA Summary'!J$54:J$74)+SUM('1.  LRAMVA Summary'!J$75:J$76)*(MONTH($E124)-1)/12)*$H124</f>
        <v>0</v>
      </c>
      <c r="P124" s="200">
        <f>(SUM('1.  LRAMVA Summary'!K$54:K$74)+SUM('1.  LRAMVA Summary'!K$75:K$76)*(MONTH($E124)-1)/12)*$H124</f>
        <v>0</v>
      </c>
      <c r="Q124" s="200">
        <f>(SUM('1.  LRAMVA Summary'!L$54:L$74)+SUM('1.  LRAMVA Summary'!L$75:L$76)*(MONTH($E124)-1)/12)*$H124</f>
        <v>0</v>
      </c>
      <c r="R124" s="200">
        <f>(SUM('1.  LRAMVA Summary'!M$54:M$74)+SUM('1.  LRAMVA Summary'!M$75:M$76)*(MONTH($E124)-1)/12)*$H124</f>
        <v>0</v>
      </c>
      <c r="S124" s="200">
        <f>(SUM('1.  LRAMVA Summary'!N$54:N$74)+SUM('1.  LRAMVA Summary'!N$75:N$76)*(MONTH($E124)-1)/12)*$H124</f>
        <v>0</v>
      </c>
      <c r="T124" s="200">
        <f>(SUM('1.  LRAMVA Summary'!O$54:O$74)+SUM('1.  LRAMVA Summary'!O$75:O$76)*(MONTH($E124)-1)/12)*$H124</f>
        <v>0</v>
      </c>
      <c r="U124" s="200">
        <f>(SUM('1.  LRAMVA Summary'!P$54:P$74)+SUM('1.  LRAMVA Summary'!P$75:P$76)*(MONTH($E124)-1)/12)*$H124</f>
        <v>0</v>
      </c>
      <c r="V124" s="200">
        <f>(SUM('1.  LRAMVA Summary'!Q$54:Q$74)+SUM('1.  LRAMVA Summary'!Q$75:Q$76)*(MONTH($E124)-1)/12)*$H124</f>
        <v>0</v>
      </c>
      <c r="W124" s="201">
        <f t="shared" si="63"/>
        <v>586.67403023200154</v>
      </c>
    </row>
    <row r="125" spans="2:23" s="208" customFormat="1">
      <c r="B125" s="207"/>
      <c r="E125" s="184">
        <v>43252</v>
      </c>
      <c r="F125" s="184" t="s">
        <v>185</v>
      </c>
      <c r="G125" s="185" t="s">
        <v>66</v>
      </c>
      <c r="H125" s="210">
        <f t="shared" si="64"/>
        <v>1.575E-3</v>
      </c>
      <c r="I125" s="200">
        <f>(SUM('1.  LRAMVA Summary'!D$54:D$74)+SUM('1.  LRAMVA Summary'!D$75:D$76)*(MONTH($E125)-1)/12)*$H125</f>
        <v>203.21360614418782</v>
      </c>
      <c r="J125" s="200">
        <f>(SUM('1.  LRAMVA Summary'!E$54:E$74)+SUM('1.  LRAMVA Summary'!E$75:E$76)*(MONTH($E125)-1)/12)*$H125</f>
        <v>104.46119016954481</v>
      </c>
      <c r="K125" s="200">
        <f>(SUM('1.  LRAMVA Summary'!F$54:F$74)+SUM('1.  LRAMVA Summary'!F$75:F$76)*(MONTH($E125)-1)/12)*$H125</f>
        <v>106.35982558442885</v>
      </c>
      <c r="L125" s="200">
        <f>(SUM('1.  LRAMVA Summary'!G$54:G$74)+SUM('1.  LRAMVA Summary'!G$75:G$76)*(MONTH($E125)-1)/12)*$H125</f>
        <v>-0.56915302499999998</v>
      </c>
      <c r="M125" s="200">
        <f>(SUM('1.  LRAMVA Summary'!H$54:H$74)+SUM('1.  LRAMVA Summary'!H$75:H$76)*(MONTH($E125)-1)/12)*$H125</f>
        <v>-0.42962377499999999</v>
      </c>
      <c r="N125" s="200">
        <f>(SUM('1.  LRAMVA Summary'!I$54:I$74)+SUM('1.  LRAMVA Summary'!I$75:I$76)*(MONTH($E125)-1)/12)*$H125</f>
        <v>173.63818513384012</v>
      </c>
      <c r="O125" s="200">
        <f>(SUM('1.  LRAMVA Summary'!J$54:J$74)+SUM('1.  LRAMVA Summary'!J$75:J$76)*(MONTH($E125)-1)/12)*$H125</f>
        <v>0</v>
      </c>
      <c r="P125" s="200">
        <f>(SUM('1.  LRAMVA Summary'!K$54:K$74)+SUM('1.  LRAMVA Summary'!K$75:K$76)*(MONTH($E125)-1)/12)*$H125</f>
        <v>0</v>
      </c>
      <c r="Q125" s="200">
        <f>(SUM('1.  LRAMVA Summary'!L$54:L$74)+SUM('1.  LRAMVA Summary'!L$75:L$76)*(MONTH($E125)-1)/12)*$H125</f>
        <v>0</v>
      </c>
      <c r="R125" s="200">
        <f>(SUM('1.  LRAMVA Summary'!M$54:M$74)+SUM('1.  LRAMVA Summary'!M$75:M$76)*(MONTH($E125)-1)/12)*$H125</f>
        <v>0</v>
      </c>
      <c r="S125" s="200">
        <f>(SUM('1.  LRAMVA Summary'!N$54:N$74)+SUM('1.  LRAMVA Summary'!N$75:N$76)*(MONTH($E125)-1)/12)*$H125</f>
        <v>0</v>
      </c>
      <c r="T125" s="200">
        <f>(SUM('1.  LRAMVA Summary'!O$54:O$74)+SUM('1.  LRAMVA Summary'!O$75:O$76)*(MONTH($E125)-1)/12)*$H125</f>
        <v>0</v>
      </c>
      <c r="U125" s="200">
        <f>(SUM('1.  LRAMVA Summary'!P$54:P$74)+SUM('1.  LRAMVA Summary'!P$75:P$76)*(MONTH($E125)-1)/12)*$H125</f>
        <v>0</v>
      </c>
      <c r="V125" s="200">
        <f>(SUM('1.  LRAMVA Summary'!Q$54:Q$74)+SUM('1.  LRAMVA Summary'!Q$75:Q$76)*(MONTH($E125)-1)/12)*$H125</f>
        <v>0</v>
      </c>
      <c r="W125" s="201">
        <f t="shared" si="63"/>
        <v>586.67403023200154</v>
      </c>
    </row>
    <row r="126" spans="2:23">
      <c r="E126" s="184">
        <v>43282</v>
      </c>
      <c r="F126" s="184" t="s">
        <v>185</v>
      </c>
      <c r="G126" s="185" t="s">
        <v>68</v>
      </c>
      <c r="H126" s="210">
        <f>$C$45/12</f>
        <v>1.575E-3</v>
      </c>
      <c r="I126" s="200">
        <f>(SUM('1.  LRAMVA Summary'!D$54:D$74)+SUM('1.  LRAMVA Summary'!D$75:D$76)*(MONTH($E126)-1)/12)*$H126</f>
        <v>203.21360614418782</v>
      </c>
      <c r="J126" s="200">
        <f>(SUM('1.  LRAMVA Summary'!E$54:E$74)+SUM('1.  LRAMVA Summary'!E$75:E$76)*(MONTH($E126)-1)/12)*$H126</f>
        <v>104.46119016954481</v>
      </c>
      <c r="K126" s="200">
        <f>(SUM('1.  LRAMVA Summary'!F$54:F$74)+SUM('1.  LRAMVA Summary'!F$75:F$76)*(MONTH($E126)-1)/12)*$H126</f>
        <v>106.35982558442885</v>
      </c>
      <c r="L126" s="200">
        <f>(SUM('1.  LRAMVA Summary'!G$54:G$74)+SUM('1.  LRAMVA Summary'!G$75:G$76)*(MONTH($E126)-1)/12)*$H126</f>
        <v>-0.56915302499999998</v>
      </c>
      <c r="M126" s="200">
        <f>(SUM('1.  LRAMVA Summary'!H$54:H$74)+SUM('1.  LRAMVA Summary'!H$75:H$76)*(MONTH($E126)-1)/12)*$H126</f>
        <v>-0.42962377499999999</v>
      </c>
      <c r="N126" s="200">
        <f>(SUM('1.  LRAMVA Summary'!I$54:I$74)+SUM('1.  LRAMVA Summary'!I$75:I$76)*(MONTH($E126)-1)/12)*$H126</f>
        <v>173.63818513384012</v>
      </c>
      <c r="O126" s="200">
        <f>(SUM('1.  LRAMVA Summary'!J$54:J$74)+SUM('1.  LRAMVA Summary'!J$75:J$76)*(MONTH($E126)-1)/12)*$H126</f>
        <v>0</v>
      </c>
      <c r="P126" s="200">
        <f>(SUM('1.  LRAMVA Summary'!K$54:K$74)+SUM('1.  LRAMVA Summary'!K$75:K$76)*(MONTH($E126)-1)/12)*$H126</f>
        <v>0</v>
      </c>
      <c r="Q126" s="200">
        <f>(SUM('1.  LRAMVA Summary'!L$54:L$74)+SUM('1.  LRAMVA Summary'!L$75:L$76)*(MONTH($E126)-1)/12)*$H126</f>
        <v>0</v>
      </c>
      <c r="R126" s="200">
        <f>(SUM('1.  LRAMVA Summary'!M$54:M$74)+SUM('1.  LRAMVA Summary'!M$75:M$76)*(MONTH($E126)-1)/12)*$H126</f>
        <v>0</v>
      </c>
      <c r="S126" s="200">
        <f>(SUM('1.  LRAMVA Summary'!N$54:N$74)+SUM('1.  LRAMVA Summary'!N$75:N$76)*(MONTH($E126)-1)/12)*$H126</f>
        <v>0</v>
      </c>
      <c r="T126" s="200">
        <f>(SUM('1.  LRAMVA Summary'!O$54:O$74)+SUM('1.  LRAMVA Summary'!O$75:O$76)*(MONTH($E126)-1)/12)*$H126</f>
        <v>0</v>
      </c>
      <c r="U126" s="200">
        <f>(SUM('1.  LRAMVA Summary'!P$54:P$74)+SUM('1.  LRAMVA Summary'!P$75:P$76)*(MONTH($E126)-1)/12)*$H126</f>
        <v>0</v>
      </c>
      <c r="V126" s="200">
        <f>(SUM('1.  LRAMVA Summary'!Q$54:Q$74)+SUM('1.  LRAMVA Summary'!Q$75:Q$76)*(MONTH($E126)-1)/12)*$H126</f>
        <v>0</v>
      </c>
      <c r="W126" s="201">
        <f t="shared" si="63"/>
        <v>586.67403023200154</v>
      </c>
    </row>
    <row r="127" spans="2:23">
      <c r="E127" s="184">
        <v>43313</v>
      </c>
      <c r="F127" s="184" t="s">
        <v>185</v>
      </c>
      <c r="G127" s="185" t="s">
        <v>68</v>
      </c>
      <c r="H127" s="210">
        <f t="shared" ref="H127:H128" si="65">$C$45/12</f>
        <v>1.575E-3</v>
      </c>
      <c r="I127" s="200">
        <f>(SUM('1.  LRAMVA Summary'!D$54:D$74)+SUM('1.  LRAMVA Summary'!D$75:D$76)*(MONTH($E127)-1)/12)*$H127</f>
        <v>203.21360614418782</v>
      </c>
      <c r="J127" s="200">
        <f>(SUM('1.  LRAMVA Summary'!E$54:E$74)+SUM('1.  LRAMVA Summary'!E$75:E$76)*(MONTH($E127)-1)/12)*$H127</f>
        <v>104.46119016954481</v>
      </c>
      <c r="K127" s="200">
        <f>(SUM('1.  LRAMVA Summary'!F$54:F$74)+SUM('1.  LRAMVA Summary'!F$75:F$76)*(MONTH($E127)-1)/12)*$H127</f>
        <v>106.35982558442885</v>
      </c>
      <c r="L127" s="200">
        <f>(SUM('1.  LRAMVA Summary'!G$54:G$74)+SUM('1.  LRAMVA Summary'!G$75:G$76)*(MONTH($E127)-1)/12)*$H127</f>
        <v>-0.56915302499999998</v>
      </c>
      <c r="M127" s="200">
        <f>(SUM('1.  LRAMVA Summary'!H$54:H$74)+SUM('1.  LRAMVA Summary'!H$75:H$76)*(MONTH($E127)-1)/12)*$H127</f>
        <v>-0.42962377499999999</v>
      </c>
      <c r="N127" s="200">
        <f>(SUM('1.  LRAMVA Summary'!I$54:I$74)+SUM('1.  LRAMVA Summary'!I$75:I$76)*(MONTH($E127)-1)/12)*$H127</f>
        <v>173.63818513384012</v>
      </c>
      <c r="O127" s="200">
        <f>(SUM('1.  LRAMVA Summary'!J$54:J$74)+SUM('1.  LRAMVA Summary'!J$75:J$76)*(MONTH($E127)-1)/12)*$H127</f>
        <v>0</v>
      </c>
      <c r="P127" s="200">
        <f>(SUM('1.  LRAMVA Summary'!K$54:K$74)+SUM('1.  LRAMVA Summary'!K$75:K$76)*(MONTH($E127)-1)/12)*$H127</f>
        <v>0</v>
      </c>
      <c r="Q127" s="200">
        <f>(SUM('1.  LRAMVA Summary'!L$54:L$74)+SUM('1.  LRAMVA Summary'!L$75:L$76)*(MONTH($E127)-1)/12)*$H127</f>
        <v>0</v>
      </c>
      <c r="R127" s="200">
        <f>(SUM('1.  LRAMVA Summary'!M$54:M$74)+SUM('1.  LRAMVA Summary'!M$75:M$76)*(MONTH($E127)-1)/12)*$H127</f>
        <v>0</v>
      </c>
      <c r="S127" s="200">
        <f>(SUM('1.  LRAMVA Summary'!N$54:N$74)+SUM('1.  LRAMVA Summary'!N$75:N$76)*(MONTH($E127)-1)/12)*$H127</f>
        <v>0</v>
      </c>
      <c r="T127" s="200">
        <f>(SUM('1.  LRAMVA Summary'!O$54:O$74)+SUM('1.  LRAMVA Summary'!O$75:O$76)*(MONTH($E127)-1)/12)*$H127</f>
        <v>0</v>
      </c>
      <c r="U127" s="200">
        <f>(SUM('1.  LRAMVA Summary'!P$54:P$74)+SUM('1.  LRAMVA Summary'!P$75:P$76)*(MONTH($E127)-1)/12)*$H127</f>
        <v>0</v>
      </c>
      <c r="V127" s="200">
        <f>(SUM('1.  LRAMVA Summary'!Q$54:Q$74)+SUM('1.  LRAMVA Summary'!Q$75:Q$76)*(MONTH($E127)-1)/12)*$H127</f>
        <v>0</v>
      </c>
      <c r="W127" s="201">
        <f t="shared" si="63"/>
        <v>586.67403023200154</v>
      </c>
    </row>
    <row r="128" spans="2:23">
      <c r="E128" s="184">
        <v>43344</v>
      </c>
      <c r="F128" s="184" t="s">
        <v>185</v>
      </c>
      <c r="G128" s="185" t="s">
        <v>68</v>
      </c>
      <c r="H128" s="210">
        <f t="shared" si="65"/>
        <v>1.575E-3</v>
      </c>
      <c r="I128" s="200">
        <f>(SUM('1.  LRAMVA Summary'!D$54:D$74)+SUM('1.  LRAMVA Summary'!D$75:D$76)*(MONTH($E128)-1)/12)*$H128</f>
        <v>203.21360614418782</v>
      </c>
      <c r="J128" s="200">
        <f>(SUM('1.  LRAMVA Summary'!E$54:E$74)+SUM('1.  LRAMVA Summary'!E$75:E$76)*(MONTH($E128)-1)/12)*$H128</f>
        <v>104.46119016954481</v>
      </c>
      <c r="K128" s="200">
        <f>(SUM('1.  LRAMVA Summary'!F$54:F$74)+SUM('1.  LRAMVA Summary'!F$75:F$76)*(MONTH($E128)-1)/12)*$H128</f>
        <v>106.35982558442885</v>
      </c>
      <c r="L128" s="200">
        <f>(SUM('1.  LRAMVA Summary'!G$54:G$74)+SUM('1.  LRAMVA Summary'!G$75:G$76)*(MONTH($E128)-1)/12)*$H128</f>
        <v>-0.56915302499999998</v>
      </c>
      <c r="M128" s="200">
        <f>(SUM('1.  LRAMVA Summary'!H$54:H$74)+SUM('1.  LRAMVA Summary'!H$75:H$76)*(MONTH($E128)-1)/12)*$H128</f>
        <v>-0.42962377499999999</v>
      </c>
      <c r="N128" s="200">
        <f>(SUM('1.  LRAMVA Summary'!I$54:I$74)+SUM('1.  LRAMVA Summary'!I$75:I$76)*(MONTH($E128)-1)/12)*$H128</f>
        <v>173.63818513384012</v>
      </c>
      <c r="O128" s="200">
        <f>(SUM('1.  LRAMVA Summary'!J$54:J$74)+SUM('1.  LRAMVA Summary'!J$75:J$76)*(MONTH($E128)-1)/12)*$H128</f>
        <v>0</v>
      </c>
      <c r="P128" s="200">
        <f>(SUM('1.  LRAMVA Summary'!K$54:K$74)+SUM('1.  LRAMVA Summary'!K$75:K$76)*(MONTH($E128)-1)/12)*$H128</f>
        <v>0</v>
      </c>
      <c r="Q128" s="200">
        <f>(SUM('1.  LRAMVA Summary'!L$54:L$74)+SUM('1.  LRAMVA Summary'!L$75:L$76)*(MONTH($E128)-1)/12)*$H128</f>
        <v>0</v>
      </c>
      <c r="R128" s="200">
        <f>(SUM('1.  LRAMVA Summary'!M$54:M$74)+SUM('1.  LRAMVA Summary'!M$75:M$76)*(MONTH($E128)-1)/12)*$H128</f>
        <v>0</v>
      </c>
      <c r="S128" s="200">
        <f>(SUM('1.  LRAMVA Summary'!N$54:N$74)+SUM('1.  LRAMVA Summary'!N$75:N$76)*(MONTH($E128)-1)/12)*$H128</f>
        <v>0</v>
      </c>
      <c r="T128" s="200">
        <f>(SUM('1.  LRAMVA Summary'!O$54:O$74)+SUM('1.  LRAMVA Summary'!O$75:O$76)*(MONTH($E128)-1)/12)*$H128</f>
        <v>0</v>
      </c>
      <c r="U128" s="200">
        <f>(SUM('1.  LRAMVA Summary'!P$54:P$74)+SUM('1.  LRAMVA Summary'!P$75:P$76)*(MONTH($E128)-1)/12)*$H128</f>
        <v>0</v>
      </c>
      <c r="V128" s="200">
        <f>(SUM('1.  LRAMVA Summary'!Q$54:Q$74)+SUM('1.  LRAMVA Summary'!Q$75:Q$76)*(MONTH($E128)-1)/12)*$H128</f>
        <v>0</v>
      </c>
      <c r="W128" s="201">
        <f t="shared" si="63"/>
        <v>586.67403023200154</v>
      </c>
    </row>
    <row r="129" spans="2:23">
      <c r="E129" s="184">
        <v>43374</v>
      </c>
      <c r="F129" s="184" t="s">
        <v>185</v>
      </c>
      <c r="G129" s="185" t="s">
        <v>69</v>
      </c>
      <c r="H129" s="210">
        <f>$C$46/12</f>
        <v>1.8083333333333335E-3</v>
      </c>
      <c r="I129" s="200">
        <f>(SUM('1.  LRAMVA Summary'!D$54:D$74)+SUM('1.  LRAMVA Summary'!D$75:D$76)*(MONTH($E129)-1)/12)*$H129</f>
        <v>233.31932557295642</v>
      </c>
      <c r="J129" s="200">
        <f>(SUM('1.  LRAMVA Summary'!E$54:E$74)+SUM('1.  LRAMVA Summary'!E$75:E$76)*(MONTH($E129)-1)/12)*$H129</f>
        <v>119.93692204651441</v>
      </c>
      <c r="K129" s="200">
        <f>(SUM('1.  LRAMVA Summary'!F$54:F$74)+SUM('1.  LRAMVA Summary'!F$75:F$76)*(MONTH($E129)-1)/12)*$H129</f>
        <v>122.11683678212202</v>
      </c>
      <c r="L129" s="200">
        <f>(SUM('1.  LRAMVA Summary'!G$54:G$74)+SUM('1.  LRAMVA Summary'!G$75:G$76)*(MONTH($E129)-1)/12)*$H129</f>
        <v>-0.6534719916666667</v>
      </c>
      <c r="M129" s="200">
        <f>(SUM('1.  LRAMVA Summary'!H$54:H$74)+SUM('1.  LRAMVA Summary'!H$75:H$76)*(MONTH($E129)-1)/12)*$H129</f>
        <v>-0.49327174166666665</v>
      </c>
      <c r="N129" s="200">
        <f>(SUM('1.  LRAMVA Summary'!I$54:I$74)+SUM('1.  LRAMVA Summary'!I$75:I$76)*(MONTH($E129)-1)/12)*$H129</f>
        <v>199.36236070922385</v>
      </c>
      <c r="O129" s="200">
        <f>(SUM('1.  LRAMVA Summary'!J$54:J$74)+SUM('1.  LRAMVA Summary'!J$75:J$76)*(MONTH($E129)-1)/12)*$H129</f>
        <v>0</v>
      </c>
      <c r="P129" s="200">
        <f>(SUM('1.  LRAMVA Summary'!K$54:K$74)+SUM('1.  LRAMVA Summary'!K$75:K$76)*(MONTH($E129)-1)/12)*$H129</f>
        <v>0</v>
      </c>
      <c r="Q129" s="200">
        <f>(SUM('1.  LRAMVA Summary'!L$54:L$74)+SUM('1.  LRAMVA Summary'!L$75:L$76)*(MONTH($E129)-1)/12)*$H129</f>
        <v>0</v>
      </c>
      <c r="R129" s="200">
        <f>(SUM('1.  LRAMVA Summary'!M$54:M$74)+SUM('1.  LRAMVA Summary'!M$75:M$76)*(MONTH($E129)-1)/12)*$H129</f>
        <v>0</v>
      </c>
      <c r="S129" s="200">
        <f>(SUM('1.  LRAMVA Summary'!N$54:N$74)+SUM('1.  LRAMVA Summary'!N$75:N$76)*(MONTH($E129)-1)/12)*$H129</f>
        <v>0</v>
      </c>
      <c r="T129" s="200">
        <f>(SUM('1.  LRAMVA Summary'!O$54:O$74)+SUM('1.  LRAMVA Summary'!O$75:O$76)*(MONTH($E129)-1)/12)*$H129</f>
        <v>0</v>
      </c>
      <c r="U129" s="200">
        <f>(SUM('1.  LRAMVA Summary'!P$54:P$74)+SUM('1.  LRAMVA Summary'!P$75:P$76)*(MONTH($E129)-1)/12)*$H129</f>
        <v>0</v>
      </c>
      <c r="V129" s="200">
        <f>(SUM('1.  LRAMVA Summary'!Q$54:Q$74)+SUM('1.  LRAMVA Summary'!Q$75:Q$76)*(MONTH($E129)-1)/12)*$H129</f>
        <v>0</v>
      </c>
      <c r="W129" s="201">
        <f t="shared" si="63"/>
        <v>673.5887013774834</v>
      </c>
    </row>
    <row r="130" spans="2:23">
      <c r="E130" s="184">
        <v>43405</v>
      </c>
      <c r="F130" s="184" t="s">
        <v>185</v>
      </c>
      <c r="G130" s="185" t="s">
        <v>69</v>
      </c>
      <c r="H130" s="210">
        <f t="shared" ref="H130:H131" si="66">$C$46/12</f>
        <v>1.8083333333333335E-3</v>
      </c>
      <c r="I130" s="200">
        <f>(SUM('1.  LRAMVA Summary'!D$54:D$74)+SUM('1.  LRAMVA Summary'!D$75:D$76)*(MONTH($E130)-1)/12)*$H130</f>
        <v>233.31932557295642</v>
      </c>
      <c r="J130" s="200">
        <f>(SUM('1.  LRAMVA Summary'!E$54:E$74)+SUM('1.  LRAMVA Summary'!E$75:E$76)*(MONTH($E130)-1)/12)*$H130</f>
        <v>119.93692204651441</v>
      </c>
      <c r="K130" s="200">
        <f>(SUM('1.  LRAMVA Summary'!F$54:F$74)+SUM('1.  LRAMVA Summary'!F$75:F$76)*(MONTH($E130)-1)/12)*$H130</f>
        <v>122.11683678212202</v>
      </c>
      <c r="L130" s="200">
        <f>(SUM('1.  LRAMVA Summary'!G$54:G$74)+SUM('1.  LRAMVA Summary'!G$75:G$76)*(MONTH($E130)-1)/12)*$H130</f>
        <v>-0.6534719916666667</v>
      </c>
      <c r="M130" s="200">
        <f>(SUM('1.  LRAMVA Summary'!H$54:H$74)+SUM('1.  LRAMVA Summary'!H$75:H$76)*(MONTH($E130)-1)/12)*$H130</f>
        <v>-0.49327174166666665</v>
      </c>
      <c r="N130" s="200">
        <f>(SUM('1.  LRAMVA Summary'!I$54:I$74)+SUM('1.  LRAMVA Summary'!I$75:I$76)*(MONTH($E130)-1)/12)*$H130</f>
        <v>199.36236070922385</v>
      </c>
      <c r="O130" s="200">
        <f>(SUM('1.  LRAMVA Summary'!J$54:J$74)+SUM('1.  LRAMVA Summary'!J$75:J$76)*(MONTH($E130)-1)/12)*$H130</f>
        <v>0</v>
      </c>
      <c r="P130" s="200">
        <f>(SUM('1.  LRAMVA Summary'!K$54:K$74)+SUM('1.  LRAMVA Summary'!K$75:K$76)*(MONTH($E130)-1)/12)*$H130</f>
        <v>0</v>
      </c>
      <c r="Q130" s="200">
        <f>(SUM('1.  LRAMVA Summary'!L$54:L$74)+SUM('1.  LRAMVA Summary'!L$75:L$76)*(MONTH($E130)-1)/12)*$H130</f>
        <v>0</v>
      </c>
      <c r="R130" s="200">
        <f>(SUM('1.  LRAMVA Summary'!M$54:M$74)+SUM('1.  LRAMVA Summary'!M$75:M$76)*(MONTH($E130)-1)/12)*$H130</f>
        <v>0</v>
      </c>
      <c r="S130" s="200">
        <f>(SUM('1.  LRAMVA Summary'!N$54:N$74)+SUM('1.  LRAMVA Summary'!N$75:N$76)*(MONTH($E130)-1)/12)*$H130</f>
        <v>0</v>
      </c>
      <c r="T130" s="200">
        <f>(SUM('1.  LRAMVA Summary'!O$54:O$74)+SUM('1.  LRAMVA Summary'!O$75:O$76)*(MONTH($E130)-1)/12)*$H130</f>
        <v>0</v>
      </c>
      <c r="U130" s="200">
        <f>(SUM('1.  LRAMVA Summary'!P$54:P$74)+SUM('1.  LRAMVA Summary'!P$75:P$76)*(MONTH($E130)-1)/12)*$H130</f>
        <v>0</v>
      </c>
      <c r="V130" s="200">
        <f>(SUM('1.  LRAMVA Summary'!Q$54:Q$74)+SUM('1.  LRAMVA Summary'!Q$75:Q$76)*(MONTH($E130)-1)/12)*$H130</f>
        <v>0</v>
      </c>
      <c r="W130" s="201">
        <f t="shared" si="63"/>
        <v>673.5887013774834</v>
      </c>
    </row>
    <row r="131" spans="2:23">
      <c r="E131" s="184">
        <v>43435</v>
      </c>
      <c r="F131" s="184" t="s">
        <v>185</v>
      </c>
      <c r="G131" s="185" t="s">
        <v>69</v>
      </c>
      <c r="H131" s="210">
        <f t="shared" si="66"/>
        <v>1.8083333333333335E-3</v>
      </c>
      <c r="I131" s="200">
        <f>(SUM('1.  LRAMVA Summary'!D$54:D$74)+SUM('1.  LRAMVA Summary'!D$75:D$76)*(MONTH($E131)-1)/12)*$H131</f>
        <v>233.31932557295642</v>
      </c>
      <c r="J131" s="200">
        <f>(SUM('1.  LRAMVA Summary'!E$54:E$74)+SUM('1.  LRAMVA Summary'!E$75:E$76)*(MONTH($E131)-1)/12)*$H131</f>
        <v>119.93692204651441</v>
      </c>
      <c r="K131" s="200">
        <f>(SUM('1.  LRAMVA Summary'!F$54:F$74)+SUM('1.  LRAMVA Summary'!F$75:F$76)*(MONTH($E131)-1)/12)*$H131</f>
        <v>122.11683678212202</v>
      </c>
      <c r="L131" s="200">
        <f>(SUM('1.  LRAMVA Summary'!G$54:G$74)+SUM('1.  LRAMVA Summary'!G$75:G$76)*(MONTH($E131)-1)/12)*$H131</f>
        <v>-0.6534719916666667</v>
      </c>
      <c r="M131" s="200">
        <f>(SUM('1.  LRAMVA Summary'!H$54:H$74)+SUM('1.  LRAMVA Summary'!H$75:H$76)*(MONTH($E131)-1)/12)*$H131</f>
        <v>-0.49327174166666665</v>
      </c>
      <c r="N131" s="200">
        <f>(SUM('1.  LRAMVA Summary'!I$54:I$74)+SUM('1.  LRAMVA Summary'!I$75:I$76)*(MONTH($E131)-1)/12)*$H131</f>
        <v>199.36236070922385</v>
      </c>
      <c r="O131" s="200">
        <f>(SUM('1.  LRAMVA Summary'!J$54:J$74)+SUM('1.  LRAMVA Summary'!J$75:J$76)*(MONTH($E131)-1)/12)*$H131</f>
        <v>0</v>
      </c>
      <c r="P131" s="200">
        <f>(SUM('1.  LRAMVA Summary'!K$54:K$74)+SUM('1.  LRAMVA Summary'!K$75:K$76)*(MONTH($E131)-1)/12)*$H131</f>
        <v>0</v>
      </c>
      <c r="Q131" s="200">
        <f>(SUM('1.  LRAMVA Summary'!L$54:L$74)+SUM('1.  LRAMVA Summary'!L$75:L$76)*(MONTH($E131)-1)/12)*$H131</f>
        <v>0</v>
      </c>
      <c r="R131" s="200">
        <f>(SUM('1.  LRAMVA Summary'!M$54:M$74)+SUM('1.  LRAMVA Summary'!M$75:M$76)*(MONTH($E131)-1)/12)*$H131</f>
        <v>0</v>
      </c>
      <c r="S131" s="200">
        <f>(SUM('1.  LRAMVA Summary'!N$54:N$74)+SUM('1.  LRAMVA Summary'!N$75:N$76)*(MONTH($E131)-1)/12)*$H131</f>
        <v>0</v>
      </c>
      <c r="T131" s="200">
        <f>(SUM('1.  LRAMVA Summary'!O$54:O$74)+SUM('1.  LRAMVA Summary'!O$75:O$76)*(MONTH($E131)-1)/12)*$H131</f>
        <v>0</v>
      </c>
      <c r="U131" s="200">
        <f>(SUM('1.  LRAMVA Summary'!P$54:P$74)+SUM('1.  LRAMVA Summary'!P$75:P$76)*(MONTH($E131)-1)/12)*$H131</f>
        <v>0</v>
      </c>
      <c r="V131" s="200">
        <f>(SUM('1.  LRAMVA Summary'!Q$54:Q$74)+SUM('1.  LRAMVA Summary'!Q$75:Q$76)*(MONTH($E131)-1)/12)*$H131</f>
        <v>0</v>
      </c>
      <c r="W131" s="201">
        <f t="shared" si="63"/>
        <v>673.5887013774834</v>
      </c>
    </row>
    <row r="132" spans="2:23" ht="15.75" thickBot="1">
      <c r="E132" s="186" t="s">
        <v>466</v>
      </c>
      <c r="F132" s="186"/>
      <c r="G132" s="187"/>
      <c r="H132" s="188"/>
      <c r="I132" s="189">
        <f>SUM(I119:I131)</f>
        <v>3161.1005400207005</v>
      </c>
      <c r="J132" s="189">
        <f>SUM(J119:J131)</f>
        <v>1624.951847081808</v>
      </c>
      <c r="K132" s="189">
        <f t="shared" ref="K132:O132" si="67">SUM(K119:K131)</f>
        <v>1654.4861757577814</v>
      </c>
      <c r="L132" s="189">
        <f t="shared" si="67"/>
        <v>-8.8534915000000005</v>
      </c>
      <c r="M132" s="189">
        <f t="shared" si="67"/>
        <v>-6.6830364999999992</v>
      </c>
      <c r="N132" s="189">
        <f t="shared" si="67"/>
        <v>2701.0384354152911</v>
      </c>
      <c r="O132" s="189">
        <f t="shared" si="67"/>
        <v>0</v>
      </c>
      <c r="P132" s="189">
        <f t="shared" ref="P132:V132" si="68">SUM(P119:P131)</f>
        <v>0</v>
      </c>
      <c r="Q132" s="189">
        <f t="shared" si="68"/>
        <v>0</v>
      </c>
      <c r="R132" s="189">
        <f t="shared" si="68"/>
        <v>0</v>
      </c>
      <c r="S132" s="189">
        <f t="shared" si="68"/>
        <v>0</v>
      </c>
      <c r="T132" s="189">
        <f t="shared" si="68"/>
        <v>0</v>
      </c>
      <c r="U132" s="189">
        <f t="shared" si="68"/>
        <v>0</v>
      </c>
      <c r="V132" s="189">
        <f t="shared" si="68"/>
        <v>0</v>
      </c>
      <c r="W132" s="189">
        <f>SUM(W119:W131)</f>
        <v>9126.0404702755786</v>
      </c>
    </row>
    <row r="133" spans="2:23" ht="15.75" thickTop="1">
      <c r="E133" s="190" t="s">
        <v>67</v>
      </c>
      <c r="F133" s="190"/>
      <c r="G133" s="191"/>
      <c r="H133" s="192"/>
      <c r="I133" s="193"/>
      <c r="J133" s="193"/>
      <c r="K133" s="193"/>
      <c r="L133" s="193"/>
      <c r="M133" s="193"/>
      <c r="N133" s="193"/>
      <c r="O133" s="193"/>
      <c r="P133" s="193"/>
      <c r="Q133" s="193"/>
      <c r="R133" s="193"/>
      <c r="S133" s="193"/>
      <c r="T133" s="193"/>
      <c r="U133" s="193"/>
      <c r="V133" s="193"/>
      <c r="W133" s="194"/>
    </row>
    <row r="134" spans="2:23">
      <c r="E134" s="195" t="s">
        <v>430</v>
      </c>
      <c r="F134" s="195"/>
      <c r="G134" s="196"/>
      <c r="H134" s="197"/>
      <c r="I134" s="198">
        <f>I132+I133</f>
        <v>3161.1005400207005</v>
      </c>
      <c r="J134" s="198">
        <f t="shared" ref="J134" si="69">J132+J133</f>
        <v>1624.951847081808</v>
      </c>
      <c r="K134" s="198">
        <f t="shared" ref="K134" si="70">K132+K133</f>
        <v>1654.4861757577814</v>
      </c>
      <c r="L134" s="198">
        <f t="shared" ref="L134" si="71">L132+L133</f>
        <v>-8.8534915000000005</v>
      </c>
      <c r="M134" s="198">
        <f t="shared" ref="M134" si="72">M132+M133</f>
        <v>-6.6830364999999992</v>
      </c>
      <c r="N134" s="198">
        <f t="shared" ref="N134" si="73">N132+N133</f>
        <v>2701.0384354152911</v>
      </c>
      <c r="O134" s="198">
        <f t="shared" ref="O134:V134" si="74">O132+O133</f>
        <v>0</v>
      </c>
      <c r="P134" s="198">
        <f t="shared" si="74"/>
        <v>0</v>
      </c>
      <c r="Q134" s="198">
        <f t="shared" si="74"/>
        <v>0</v>
      </c>
      <c r="R134" s="198">
        <f t="shared" si="74"/>
        <v>0</v>
      </c>
      <c r="S134" s="198">
        <f t="shared" si="74"/>
        <v>0</v>
      </c>
      <c r="T134" s="198">
        <f t="shared" si="74"/>
        <v>0</v>
      </c>
      <c r="U134" s="198">
        <f t="shared" si="74"/>
        <v>0</v>
      </c>
      <c r="V134" s="198">
        <f t="shared" si="74"/>
        <v>0</v>
      </c>
      <c r="W134" s="198">
        <f>W132+W133</f>
        <v>9126.0404702755786</v>
      </c>
    </row>
    <row r="135" spans="2:23">
      <c r="E135" s="184">
        <v>43466</v>
      </c>
      <c r="F135" s="184" t="s">
        <v>186</v>
      </c>
      <c r="G135" s="185" t="s">
        <v>65</v>
      </c>
      <c r="H135" s="210">
        <f>$C$47/12</f>
        <v>1.8083333333333335E-3</v>
      </c>
      <c r="I135" s="200">
        <f>(SUM('1.  LRAMVA Summary'!D$54:D$77)+SUM('1.  LRAMVA Summary'!D$78:D$79)*(MONTH($E135)-1)/12)*$H135</f>
        <v>233.31932557295642</v>
      </c>
      <c r="J135" s="200">
        <f>(SUM('1.  LRAMVA Summary'!E$54:E$77)+SUM('1.  LRAMVA Summary'!E$78:E$79)*(MONTH($E135)-1)/12)*$H135</f>
        <v>119.93692204651441</v>
      </c>
      <c r="K135" s="200">
        <f>(SUM('1.  LRAMVA Summary'!F$54:F$77)+SUM('1.  LRAMVA Summary'!F$78:F$79)*(MONTH($E135)-1)/12)*$H135</f>
        <v>122.11683678212202</v>
      </c>
      <c r="L135" s="200">
        <f>(SUM('1.  LRAMVA Summary'!G$54:G$77)+SUM('1.  LRAMVA Summary'!G$78:G$79)*(MONTH($E135)-1)/12)*$H135</f>
        <v>-0.6534719916666667</v>
      </c>
      <c r="M135" s="200">
        <f>(SUM('1.  LRAMVA Summary'!H$54:H$77)+SUM('1.  LRAMVA Summary'!H$78:H$79)*(MONTH($E135)-1)/12)*$H135</f>
        <v>-0.49327174166666665</v>
      </c>
      <c r="N135" s="200">
        <f>(SUM('1.  LRAMVA Summary'!I$54:I$77)+SUM('1.  LRAMVA Summary'!I$78:I$79)*(MONTH($E135)-1)/12)*$H135</f>
        <v>199.36236070922385</v>
      </c>
      <c r="O135" s="200">
        <f>(SUM('1.  LRAMVA Summary'!J$54:J$77)+SUM('1.  LRAMVA Summary'!J$78:J$79)*(MONTH($E135)-1)/12)*$H135</f>
        <v>0</v>
      </c>
      <c r="P135" s="200">
        <f>(SUM('1.  LRAMVA Summary'!K$54:K$77)+SUM('1.  LRAMVA Summary'!K$78:K$79)*(MONTH($E135)-1)/12)*$H135</f>
        <v>0</v>
      </c>
      <c r="Q135" s="200">
        <f>(SUM('1.  LRAMVA Summary'!L$54:L$77)+SUM('1.  LRAMVA Summary'!L$78:L$79)*(MONTH($E135)-1)/12)*$H135</f>
        <v>0</v>
      </c>
      <c r="R135" s="200">
        <f>(SUM('1.  LRAMVA Summary'!M$54:M$77)+SUM('1.  LRAMVA Summary'!M$78:M$79)*(MONTH($E135)-1)/12)*$H135</f>
        <v>0</v>
      </c>
      <c r="S135" s="200">
        <f>(SUM('1.  LRAMVA Summary'!N$54:N$77)+SUM('1.  LRAMVA Summary'!N$78:N$79)*(MONTH($E135)-1)/12)*$H135</f>
        <v>0</v>
      </c>
      <c r="T135" s="200">
        <f>(SUM('1.  LRAMVA Summary'!O$54:O$77)+SUM('1.  LRAMVA Summary'!O$78:O$79)*(MONTH($E135)-1)/12)*$H135</f>
        <v>0</v>
      </c>
      <c r="U135" s="200">
        <f>(SUM('1.  LRAMVA Summary'!P$54:P$77)+SUM('1.  LRAMVA Summary'!P$78:P$79)*(MONTH($E135)-1)/12)*$H135</f>
        <v>0</v>
      </c>
      <c r="V135" s="200">
        <f>(SUM('1.  LRAMVA Summary'!Q$54:Q$77)+SUM('1.  LRAMVA Summary'!Q$78:Q$79)*(MONTH($E135)-1)/12)*$H135</f>
        <v>0</v>
      </c>
      <c r="W135" s="201">
        <f>SUM(I135:V135)</f>
        <v>673.5887013774834</v>
      </c>
    </row>
    <row r="136" spans="2:23">
      <c r="E136" s="184">
        <v>43497</v>
      </c>
      <c r="F136" s="184" t="s">
        <v>186</v>
      </c>
      <c r="G136" s="185" t="s">
        <v>65</v>
      </c>
      <c r="H136" s="210">
        <f t="shared" ref="H136:H137" si="75">$C$47/12</f>
        <v>1.8083333333333335E-3</v>
      </c>
      <c r="I136" s="200">
        <f>(SUM('1.  LRAMVA Summary'!D$54:D$77)+SUM('1.  LRAMVA Summary'!D$78:D$79)*(MONTH($E136)-1)/12)*$H136</f>
        <v>233.31932557295642</v>
      </c>
      <c r="J136" s="200">
        <f>(SUM('1.  LRAMVA Summary'!E$54:E$77)+SUM('1.  LRAMVA Summary'!E$78:E$79)*(MONTH($E136)-1)/12)*$H136</f>
        <v>119.93692204651441</v>
      </c>
      <c r="K136" s="200">
        <f>(SUM('1.  LRAMVA Summary'!F$54:F$77)+SUM('1.  LRAMVA Summary'!F$78:F$79)*(MONTH($E136)-1)/12)*$H136</f>
        <v>122.11683678212202</v>
      </c>
      <c r="L136" s="200">
        <f>(SUM('1.  LRAMVA Summary'!G$54:G$77)+SUM('1.  LRAMVA Summary'!G$78:G$79)*(MONTH($E136)-1)/12)*$H136</f>
        <v>-0.6534719916666667</v>
      </c>
      <c r="M136" s="200">
        <f>(SUM('1.  LRAMVA Summary'!H$54:H$77)+SUM('1.  LRAMVA Summary'!H$78:H$79)*(MONTH($E136)-1)/12)*$H136</f>
        <v>-0.49327174166666665</v>
      </c>
      <c r="N136" s="200">
        <f>(SUM('1.  LRAMVA Summary'!I$54:I$77)+SUM('1.  LRAMVA Summary'!I$78:I$79)*(MONTH($E136)-1)/12)*$H136</f>
        <v>199.36236070922385</v>
      </c>
      <c r="O136" s="200">
        <f>(SUM('1.  LRAMVA Summary'!J$54:J$77)+SUM('1.  LRAMVA Summary'!J$78:J$79)*(MONTH($E136)-1)/12)*$H136</f>
        <v>0</v>
      </c>
      <c r="P136" s="200">
        <f>(SUM('1.  LRAMVA Summary'!K$54:K$77)+SUM('1.  LRAMVA Summary'!K$78:K$79)*(MONTH($E136)-1)/12)*$H136</f>
        <v>0</v>
      </c>
      <c r="Q136" s="200">
        <f>(SUM('1.  LRAMVA Summary'!L$54:L$77)+SUM('1.  LRAMVA Summary'!L$78:L$79)*(MONTH($E136)-1)/12)*$H136</f>
        <v>0</v>
      </c>
      <c r="R136" s="200">
        <f>(SUM('1.  LRAMVA Summary'!M$54:M$77)+SUM('1.  LRAMVA Summary'!M$78:M$79)*(MONTH($E136)-1)/12)*$H136</f>
        <v>0</v>
      </c>
      <c r="S136" s="200">
        <f>(SUM('1.  LRAMVA Summary'!N$54:N$77)+SUM('1.  LRAMVA Summary'!N$78:N$79)*(MONTH($E136)-1)/12)*$H136</f>
        <v>0</v>
      </c>
      <c r="T136" s="200">
        <f>(SUM('1.  LRAMVA Summary'!O$54:O$77)+SUM('1.  LRAMVA Summary'!O$78:O$79)*(MONTH($E136)-1)/12)*$H136</f>
        <v>0</v>
      </c>
      <c r="U136" s="200">
        <f>(SUM('1.  LRAMVA Summary'!P$54:P$77)+SUM('1.  LRAMVA Summary'!P$78:P$79)*(MONTH($E136)-1)/12)*$H136</f>
        <v>0</v>
      </c>
      <c r="V136" s="200">
        <f>(SUM('1.  LRAMVA Summary'!Q$54:Q$77)+SUM('1.  LRAMVA Summary'!Q$78:Q$79)*(MONTH($E136)-1)/12)*$H136</f>
        <v>0</v>
      </c>
      <c r="W136" s="201">
        <f t="shared" ref="W136:W146" si="76">SUM(I136:V136)</f>
        <v>673.5887013774834</v>
      </c>
    </row>
    <row r="137" spans="2:23">
      <c r="E137" s="184">
        <v>43525</v>
      </c>
      <c r="F137" s="184" t="s">
        <v>186</v>
      </c>
      <c r="G137" s="185" t="s">
        <v>65</v>
      </c>
      <c r="H137" s="210">
        <f t="shared" si="75"/>
        <v>1.8083333333333335E-3</v>
      </c>
      <c r="I137" s="200">
        <f>(SUM('1.  LRAMVA Summary'!D$54:D$77)+SUM('1.  LRAMVA Summary'!D$78:D$79)*(MONTH($E137)-1)/12)*$H137</f>
        <v>233.31932557295642</v>
      </c>
      <c r="J137" s="200">
        <f>(SUM('1.  LRAMVA Summary'!E$54:E$77)+SUM('1.  LRAMVA Summary'!E$78:E$79)*(MONTH($E137)-1)/12)*$H137</f>
        <v>119.93692204651441</v>
      </c>
      <c r="K137" s="200">
        <f>(SUM('1.  LRAMVA Summary'!F$54:F$77)+SUM('1.  LRAMVA Summary'!F$78:F$79)*(MONTH($E137)-1)/12)*$H137</f>
        <v>122.11683678212202</v>
      </c>
      <c r="L137" s="200">
        <f>(SUM('1.  LRAMVA Summary'!G$54:G$77)+SUM('1.  LRAMVA Summary'!G$78:G$79)*(MONTH($E137)-1)/12)*$H137</f>
        <v>-0.6534719916666667</v>
      </c>
      <c r="M137" s="200">
        <f>(SUM('1.  LRAMVA Summary'!H$54:H$77)+SUM('1.  LRAMVA Summary'!H$78:H$79)*(MONTH($E137)-1)/12)*$H137</f>
        <v>-0.49327174166666665</v>
      </c>
      <c r="N137" s="200">
        <f>(SUM('1.  LRAMVA Summary'!I$54:I$77)+SUM('1.  LRAMVA Summary'!I$78:I$79)*(MONTH($E137)-1)/12)*$H137</f>
        <v>199.36236070922385</v>
      </c>
      <c r="O137" s="200">
        <f>(SUM('1.  LRAMVA Summary'!J$54:J$77)+SUM('1.  LRAMVA Summary'!J$78:J$79)*(MONTH($E137)-1)/12)*$H137</f>
        <v>0</v>
      </c>
      <c r="P137" s="200">
        <f>(SUM('1.  LRAMVA Summary'!K$54:K$77)+SUM('1.  LRAMVA Summary'!K$78:K$79)*(MONTH($E137)-1)/12)*$H137</f>
        <v>0</v>
      </c>
      <c r="Q137" s="200">
        <f>(SUM('1.  LRAMVA Summary'!L$54:L$77)+SUM('1.  LRAMVA Summary'!L$78:L$79)*(MONTH($E137)-1)/12)*$H137</f>
        <v>0</v>
      </c>
      <c r="R137" s="200">
        <f>(SUM('1.  LRAMVA Summary'!M$54:M$77)+SUM('1.  LRAMVA Summary'!M$78:M$79)*(MONTH($E137)-1)/12)*$H137</f>
        <v>0</v>
      </c>
      <c r="S137" s="200">
        <f>(SUM('1.  LRAMVA Summary'!N$54:N$77)+SUM('1.  LRAMVA Summary'!N$78:N$79)*(MONTH($E137)-1)/12)*$H137</f>
        <v>0</v>
      </c>
      <c r="T137" s="200">
        <f>(SUM('1.  LRAMVA Summary'!O$54:O$77)+SUM('1.  LRAMVA Summary'!O$78:O$79)*(MONTH($E137)-1)/12)*$H137</f>
        <v>0</v>
      </c>
      <c r="U137" s="200">
        <f>(SUM('1.  LRAMVA Summary'!P$54:P$77)+SUM('1.  LRAMVA Summary'!P$78:P$79)*(MONTH($E137)-1)/12)*$H137</f>
        <v>0</v>
      </c>
      <c r="V137" s="200">
        <f>(SUM('1.  LRAMVA Summary'!Q$54:Q$77)+SUM('1.  LRAMVA Summary'!Q$78:Q$79)*(MONTH($E137)-1)/12)*$H137</f>
        <v>0</v>
      </c>
      <c r="W137" s="201">
        <f t="shared" si="76"/>
        <v>673.5887013774834</v>
      </c>
    </row>
    <row r="138" spans="2:23" s="8" customFormat="1">
      <c r="B138" s="209"/>
      <c r="E138" s="184">
        <v>43556</v>
      </c>
      <c r="F138" s="184" t="s">
        <v>186</v>
      </c>
      <c r="G138" s="185" t="s">
        <v>66</v>
      </c>
      <c r="H138" s="210">
        <f>$C$48/12</f>
        <v>1.8083333333333335E-3</v>
      </c>
      <c r="I138" s="200">
        <f>(SUM('1.  LRAMVA Summary'!D$54:D$77)+SUM('1.  LRAMVA Summary'!D$78:D$79)*(MONTH($E138)-1)/12)*$H138</f>
        <v>233.31932557295642</v>
      </c>
      <c r="J138" s="200">
        <f>(SUM('1.  LRAMVA Summary'!E$54:E$77)+SUM('1.  LRAMVA Summary'!E$78:E$79)*(MONTH($E138)-1)/12)*$H138</f>
        <v>119.93692204651441</v>
      </c>
      <c r="K138" s="200">
        <f>(SUM('1.  LRAMVA Summary'!F$54:F$77)+SUM('1.  LRAMVA Summary'!F$78:F$79)*(MONTH($E138)-1)/12)*$H138</f>
        <v>122.11683678212202</v>
      </c>
      <c r="L138" s="200">
        <f>(SUM('1.  LRAMVA Summary'!G$54:G$77)+SUM('1.  LRAMVA Summary'!G$78:G$79)*(MONTH($E138)-1)/12)*$H138</f>
        <v>-0.6534719916666667</v>
      </c>
      <c r="M138" s="200">
        <f>(SUM('1.  LRAMVA Summary'!H$54:H$77)+SUM('1.  LRAMVA Summary'!H$78:H$79)*(MONTH($E138)-1)/12)*$H138</f>
        <v>-0.49327174166666665</v>
      </c>
      <c r="N138" s="200">
        <f>(SUM('1.  LRAMVA Summary'!I$54:I$77)+SUM('1.  LRAMVA Summary'!I$78:I$79)*(MONTH($E138)-1)/12)*$H138</f>
        <v>199.36236070922385</v>
      </c>
      <c r="O138" s="200">
        <f>(SUM('1.  LRAMVA Summary'!J$54:J$77)+SUM('1.  LRAMVA Summary'!J$78:J$79)*(MONTH($E138)-1)/12)*$H138</f>
        <v>0</v>
      </c>
      <c r="P138" s="200">
        <f>(SUM('1.  LRAMVA Summary'!K$54:K$77)+SUM('1.  LRAMVA Summary'!K$78:K$79)*(MONTH($E138)-1)/12)*$H138</f>
        <v>0</v>
      </c>
      <c r="Q138" s="200">
        <f>(SUM('1.  LRAMVA Summary'!L$54:L$77)+SUM('1.  LRAMVA Summary'!L$78:L$79)*(MONTH($E138)-1)/12)*$H138</f>
        <v>0</v>
      </c>
      <c r="R138" s="200">
        <f>(SUM('1.  LRAMVA Summary'!M$54:M$77)+SUM('1.  LRAMVA Summary'!M$78:M$79)*(MONTH($E138)-1)/12)*$H138</f>
        <v>0</v>
      </c>
      <c r="S138" s="200">
        <f>(SUM('1.  LRAMVA Summary'!N$54:N$77)+SUM('1.  LRAMVA Summary'!N$78:N$79)*(MONTH($E138)-1)/12)*$H138</f>
        <v>0</v>
      </c>
      <c r="T138" s="200">
        <f>(SUM('1.  LRAMVA Summary'!O$54:O$77)+SUM('1.  LRAMVA Summary'!O$78:O$79)*(MONTH($E138)-1)/12)*$H138</f>
        <v>0</v>
      </c>
      <c r="U138" s="200">
        <f>(SUM('1.  LRAMVA Summary'!P$54:P$77)+SUM('1.  LRAMVA Summary'!P$78:P$79)*(MONTH($E138)-1)/12)*$H138</f>
        <v>0</v>
      </c>
      <c r="V138" s="200">
        <f>(SUM('1.  LRAMVA Summary'!Q$54:Q$77)+SUM('1.  LRAMVA Summary'!Q$78:Q$79)*(MONTH($E138)-1)/12)*$H138</f>
        <v>0</v>
      </c>
      <c r="W138" s="201">
        <f t="shared" si="76"/>
        <v>673.5887013774834</v>
      </c>
    </row>
    <row r="139" spans="2:23">
      <c r="E139" s="184">
        <v>43586</v>
      </c>
      <c r="F139" s="184" t="s">
        <v>186</v>
      </c>
      <c r="G139" s="185" t="s">
        <v>66</v>
      </c>
      <c r="H139" s="697">
        <v>0</v>
      </c>
      <c r="I139" s="200">
        <f>(SUM('1.  LRAMVA Summary'!D$54:D$77)+SUM('1.  LRAMVA Summary'!D$78:D$79)*(MONTH($E139)-1)/12)*$H139</f>
        <v>0</v>
      </c>
      <c r="J139" s="200">
        <f>(SUM('1.  LRAMVA Summary'!E$54:E$77)+SUM('1.  LRAMVA Summary'!E$78:E$79)*(MONTH($E139)-1)/12)*$H139</f>
        <v>0</v>
      </c>
      <c r="K139" s="200">
        <f>(SUM('1.  LRAMVA Summary'!F$54:F$77)+SUM('1.  LRAMVA Summary'!F$78:F$79)*(MONTH($E139)-1)/12)*$H139</f>
        <v>0</v>
      </c>
      <c r="L139" s="200">
        <f>(SUM('1.  LRAMVA Summary'!G$54:G$77)+SUM('1.  LRAMVA Summary'!G$78:G$79)*(MONTH($E139)-1)/12)*$H139</f>
        <v>0</v>
      </c>
      <c r="M139" s="200">
        <f>(SUM('1.  LRAMVA Summary'!H$54:H$77)+SUM('1.  LRAMVA Summary'!H$78:H$79)*(MONTH($E139)-1)/12)*$H139</f>
        <v>0</v>
      </c>
      <c r="N139" s="200">
        <f>(SUM('1.  LRAMVA Summary'!I$54:I$77)+SUM('1.  LRAMVA Summary'!I$78:I$79)*(MONTH($E139)-1)/12)*$H139</f>
        <v>0</v>
      </c>
      <c r="O139" s="200">
        <f>(SUM('1.  LRAMVA Summary'!J$54:J$77)+SUM('1.  LRAMVA Summary'!J$78:J$79)*(MONTH($E139)-1)/12)*$H139</f>
        <v>0</v>
      </c>
      <c r="P139" s="200">
        <f>(SUM('1.  LRAMVA Summary'!K$54:K$77)+SUM('1.  LRAMVA Summary'!K$78:K$79)*(MONTH($E139)-1)/12)*$H139</f>
        <v>0</v>
      </c>
      <c r="Q139" s="200">
        <f>(SUM('1.  LRAMVA Summary'!L$54:L$77)+SUM('1.  LRAMVA Summary'!L$78:L$79)*(MONTH($E139)-1)/12)*$H139</f>
        <v>0</v>
      </c>
      <c r="R139" s="200">
        <f>(SUM('1.  LRAMVA Summary'!M$54:M$77)+SUM('1.  LRAMVA Summary'!M$78:M$79)*(MONTH($E139)-1)/12)*$H139</f>
        <v>0</v>
      </c>
      <c r="S139" s="200">
        <f>(SUM('1.  LRAMVA Summary'!N$54:N$77)+SUM('1.  LRAMVA Summary'!N$78:N$79)*(MONTH($E139)-1)/12)*$H139</f>
        <v>0</v>
      </c>
      <c r="T139" s="200">
        <f>(SUM('1.  LRAMVA Summary'!O$54:O$77)+SUM('1.  LRAMVA Summary'!O$78:O$79)*(MONTH($E139)-1)/12)*$H139</f>
        <v>0</v>
      </c>
      <c r="U139" s="200">
        <f>(SUM('1.  LRAMVA Summary'!P$54:P$77)+SUM('1.  LRAMVA Summary'!P$78:P$79)*(MONTH($E139)-1)/12)*$H139</f>
        <v>0</v>
      </c>
      <c r="V139" s="200">
        <f>(SUM('1.  LRAMVA Summary'!Q$54:Q$77)+SUM('1.  LRAMVA Summary'!Q$78:Q$79)*(MONTH($E139)-1)/12)*$H139</f>
        <v>0</v>
      </c>
      <c r="W139" s="201">
        <f t="shared" si="76"/>
        <v>0</v>
      </c>
    </row>
    <row r="140" spans="2:23">
      <c r="E140" s="184">
        <v>43617</v>
      </c>
      <c r="F140" s="184" t="s">
        <v>186</v>
      </c>
      <c r="G140" s="185" t="s">
        <v>66</v>
      </c>
      <c r="H140" s="697">
        <v>0</v>
      </c>
      <c r="I140" s="200">
        <f>(SUM('1.  LRAMVA Summary'!D$54:D$77)+SUM('1.  LRAMVA Summary'!D$78:D$79)*(MONTH($E140)-1)/12)*$H140</f>
        <v>0</v>
      </c>
      <c r="J140" s="200">
        <f>(SUM('1.  LRAMVA Summary'!E$54:E$77)+SUM('1.  LRAMVA Summary'!E$78:E$79)*(MONTH($E140)-1)/12)*$H140</f>
        <v>0</v>
      </c>
      <c r="K140" s="200">
        <f>(SUM('1.  LRAMVA Summary'!F$54:F$77)+SUM('1.  LRAMVA Summary'!F$78:F$79)*(MONTH($E140)-1)/12)*$H140</f>
        <v>0</v>
      </c>
      <c r="L140" s="200">
        <f>(SUM('1.  LRAMVA Summary'!G$54:G$77)+SUM('1.  LRAMVA Summary'!G$78:G$79)*(MONTH($E140)-1)/12)*$H140</f>
        <v>0</v>
      </c>
      <c r="M140" s="200">
        <f>(SUM('1.  LRAMVA Summary'!H$54:H$77)+SUM('1.  LRAMVA Summary'!H$78:H$79)*(MONTH($E140)-1)/12)*$H140</f>
        <v>0</v>
      </c>
      <c r="N140" s="200">
        <f>(SUM('1.  LRAMVA Summary'!I$54:I$77)+SUM('1.  LRAMVA Summary'!I$78:I$79)*(MONTH($E140)-1)/12)*$H140</f>
        <v>0</v>
      </c>
      <c r="O140" s="200">
        <f>(SUM('1.  LRAMVA Summary'!J$54:J$77)+SUM('1.  LRAMVA Summary'!J$78:J$79)*(MONTH($E140)-1)/12)*$H140</f>
        <v>0</v>
      </c>
      <c r="P140" s="200">
        <f>(SUM('1.  LRAMVA Summary'!K$54:K$77)+SUM('1.  LRAMVA Summary'!K$78:K$79)*(MONTH($E140)-1)/12)*$H140</f>
        <v>0</v>
      </c>
      <c r="Q140" s="200">
        <f>(SUM('1.  LRAMVA Summary'!L$54:L$77)+SUM('1.  LRAMVA Summary'!L$78:L$79)*(MONTH($E140)-1)/12)*$H140</f>
        <v>0</v>
      </c>
      <c r="R140" s="200">
        <f>(SUM('1.  LRAMVA Summary'!M$54:M$77)+SUM('1.  LRAMVA Summary'!M$78:M$79)*(MONTH($E140)-1)/12)*$H140</f>
        <v>0</v>
      </c>
      <c r="S140" s="200">
        <f>(SUM('1.  LRAMVA Summary'!N$54:N$77)+SUM('1.  LRAMVA Summary'!N$78:N$79)*(MONTH($E140)-1)/12)*$H140</f>
        <v>0</v>
      </c>
      <c r="T140" s="200">
        <f>(SUM('1.  LRAMVA Summary'!O$54:O$77)+SUM('1.  LRAMVA Summary'!O$78:O$79)*(MONTH($E140)-1)/12)*$H140</f>
        <v>0</v>
      </c>
      <c r="U140" s="200">
        <f>(SUM('1.  LRAMVA Summary'!P$54:P$77)+SUM('1.  LRAMVA Summary'!P$78:P$79)*(MONTH($E140)-1)/12)*$H140</f>
        <v>0</v>
      </c>
      <c r="V140" s="200">
        <f>(SUM('1.  LRAMVA Summary'!Q$54:Q$77)+SUM('1.  LRAMVA Summary'!Q$78:Q$79)*(MONTH($E140)-1)/12)*$H140</f>
        <v>0</v>
      </c>
      <c r="W140" s="201">
        <f t="shared" si="76"/>
        <v>0</v>
      </c>
    </row>
    <row r="141" spans="2:23">
      <c r="E141" s="184">
        <v>43647</v>
      </c>
      <c r="F141" s="184" t="s">
        <v>186</v>
      </c>
      <c r="G141" s="185" t="s">
        <v>68</v>
      </c>
      <c r="H141" s="210">
        <f>$C$49/12</f>
        <v>0</v>
      </c>
      <c r="I141" s="200">
        <f>(SUM('1.  LRAMVA Summary'!D$54:D$77)+SUM('1.  LRAMVA Summary'!D$78:D$79)*(MONTH($E141)-1)/12)*$H141</f>
        <v>0</v>
      </c>
      <c r="J141" s="200">
        <f>(SUM('1.  LRAMVA Summary'!E$54:E$77)+SUM('1.  LRAMVA Summary'!E$78:E$79)*(MONTH($E141)-1)/12)*$H141</f>
        <v>0</v>
      </c>
      <c r="K141" s="200">
        <f>(SUM('1.  LRAMVA Summary'!F$54:F$77)+SUM('1.  LRAMVA Summary'!F$78:F$79)*(MONTH($E141)-1)/12)*$H141</f>
        <v>0</v>
      </c>
      <c r="L141" s="200">
        <f>(SUM('1.  LRAMVA Summary'!G$54:G$77)+SUM('1.  LRAMVA Summary'!G$78:G$79)*(MONTH($E141)-1)/12)*$H141</f>
        <v>0</v>
      </c>
      <c r="M141" s="200">
        <f>(SUM('1.  LRAMVA Summary'!H$54:H$77)+SUM('1.  LRAMVA Summary'!H$78:H$79)*(MONTH($E141)-1)/12)*$H141</f>
        <v>0</v>
      </c>
      <c r="N141" s="200">
        <f>(SUM('1.  LRAMVA Summary'!I$54:I$77)+SUM('1.  LRAMVA Summary'!I$78:I$79)*(MONTH($E141)-1)/12)*$H141</f>
        <v>0</v>
      </c>
      <c r="O141" s="200">
        <f>(SUM('1.  LRAMVA Summary'!J$54:J$77)+SUM('1.  LRAMVA Summary'!J$78:J$79)*(MONTH($E141)-1)/12)*$H141</f>
        <v>0</v>
      </c>
      <c r="P141" s="200">
        <f>(SUM('1.  LRAMVA Summary'!K$54:K$77)+SUM('1.  LRAMVA Summary'!K$78:K$79)*(MONTH($E141)-1)/12)*$H141</f>
        <v>0</v>
      </c>
      <c r="Q141" s="200">
        <f>(SUM('1.  LRAMVA Summary'!L$54:L$77)+SUM('1.  LRAMVA Summary'!L$78:L$79)*(MONTH($E141)-1)/12)*$H141</f>
        <v>0</v>
      </c>
      <c r="R141" s="200">
        <f>(SUM('1.  LRAMVA Summary'!M$54:M$77)+SUM('1.  LRAMVA Summary'!M$78:M$79)*(MONTH($E141)-1)/12)*$H141</f>
        <v>0</v>
      </c>
      <c r="S141" s="200">
        <f>(SUM('1.  LRAMVA Summary'!N$54:N$77)+SUM('1.  LRAMVA Summary'!N$78:N$79)*(MONTH($E141)-1)/12)*$H141</f>
        <v>0</v>
      </c>
      <c r="T141" s="200">
        <f>(SUM('1.  LRAMVA Summary'!O$54:O$77)+SUM('1.  LRAMVA Summary'!O$78:O$79)*(MONTH($E141)-1)/12)*$H141</f>
        <v>0</v>
      </c>
      <c r="U141" s="200">
        <f>(SUM('1.  LRAMVA Summary'!P$54:P$77)+SUM('1.  LRAMVA Summary'!P$78:P$79)*(MONTH($E141)-1)/12)*$H141</f>
        <v>0</v>
      </c>
      <c r="V141" s="200">
        <f>(SUM('1.  LRAMVA Summary'!Q$54:Q$77)+SUM('1.  LRAMVA Summary'!Q$78:Q$79)*(MONTH($E141)-1)/12)*$H141</f>
        <v>0</v>
      </c>
      <c r="W141" s="201">
        <f t="shared" si="76"/>
        <v>0</v>
      </c>
    </row>
    <row r="142" spans="2:23">
      <c r="E142" s="184">
        <v>43678</v>
      </c>
      <c r="F142" s="184" t="s">
        <v>186</v>
      </c>
      <c r="G142" s="185" t="s">
        <v>68</v>
      </c>
      <c r="H142" s="210">
        <f t="shared" ref="H142" si="77">$C$49/12</f>
        <v>0</v>
      </c>
      <c r="I142" s="200">
        <f>(SUM('1.  LRAMVA Summary'!D$54:D$77)+SUM('1.  LRAMVA Summary'!D$78:D$79)*(MONTH($E142)-1)/12)*$H142</f>
        <v>0</v>
      </c>
      <c r="J142" s="200">
        <f>(SUM('1.  LRAMVA Summary'!E$54:E$77)+SUM('1.  LRAMVA Summary'!E$78:E$79)*(MONTH($E142)-1)/12)*$H142</f>
        <v>0</v>
      </c>
      <c r="K142" s="200">
        <f>(SUM('1.  LRAMVA Summary'!F$54:F$77)+SUM('1.  LRAMVA Summary'!F$78:F$79)*(MONTH($E142)-1)/12)*$H142</f>
        <v>0</v>
      </c>
      <c r="L142" s="200">
        <f>(SUM('1.  LRAMVA Summary'!G$54:G$77)+SUM('1.  LRAMVA Summary'!G$78:G$79)*(MONTH($E142)-1)/12)*$H142</f>
        <v>0</v>
      </c>
      <c r="M142" s="200">
        <f>(SUM('1.  LRAMVA Summary'!H$54:H$77)+SUM('1.  LRAMVA Summary'!H$78:H$79)*(MONTH($E142)-1)/12)*$H142</f>
        <v>0</v>
      </c>
      <c r="N142" s="200">
        <f>(SUM('1.  LRAMVA Summary'!I$54:I$77)+SUM('1.  LRAMVA Summary'!I$78:I$79)*(MONTH($E142)-1)/12)*$H142</f>
        <v>0</v>
      </c>
      <c r="O142" s="200">
        <f>(SUM('1.  LRAMVA Summary'!J$54:J$77)+SUM('1.  LRAMVA Summary'!J$78:J$79)*(MONTH($E142)-1)/12)*$H142</f>
        <v>0</v>
      </c>
      <c r="P142" s="200">
        <f>(SUM('1.  LRAMVA Summary'!K$54:K$77)+SUM('1.  LRAMVA Summary'!K$78:K$79)*(MONTH($E142)-1)/12)*$H142</f>
        <v>0</v>
      </c>
      <c r="Q142" s="200">
        <f>(SUM('1.  LRAMVA Summary'!L$54:L$77)+SUM('1.  LRAMVA Summary'!L$78:L$79)*(MONTH($E142)-1)/12)*$H142</f>
        <v>0</v>
      </c>
      <c r="R142" s="200">
        <f>(SUM('1.  LRAMVA Summary'!M$54:M$77)+SUM('1.  LRAMVA Summary'!M$78:M$79)*(MONTH($E142)-1)/12)*$H142</f>
        <v>0</v>
      </c>
      <c r="S142" s="200">
        <f>(SUM('1.  LRAMVA Summary'!N$54:N$77)+SUM('1.  LRAMVA Summary'!N$78:N$79)*(MONTH($E142)-1)/12)*$H142</f>
        <v>0</v>
      </c>
      <c r="T142" s="200">
        <f>(SUM('1.  LRAMVA Summary'!O$54:O$77)+SUM('1.  LRAMVA Summary'!O$78:O$79)*(MONTH($E142)-1)/12)*$H142</f>
        <v>0</v>
      </c>
      <c r="U142" s="200">
        <f>(SUM('1.  LRAMVA Summary'!P$54:P$77)+SUM('1.  LRAMVA Summary'!P$78:P$79)*(MONTH($E142)-1)/12)*$H142</f>
        <v>0</v>
      </c>
      <c r="V142" s="200">
        <f>(SUM('1.  LRAMVA Summary'!Q$54:Q$77)+SUM('1.  LRAMVA Summary'!Q$78:Q$79)*(MONTH($E142)-1)/12)*$H142</f>
        <v>0</v>
      </c>
      <c r="W142" s="201">
        <f t="shared" si="76"/>
        <v>0</v>
      </c>
    </row>
    <row r="143" spans="2:23">
      <c r="E143" s="184">
        <v>43709</v>
      </c>
      <c r="F143" s="184" t="s">
        <v>186</v>
      </c>
      <c r="G143" s="185" t="s">
        <v>68</v>
      </c>
      <c r="H143" s="210">
        <f>$C$49/12</f>
        <v>0</v>
      </c>
      <c r="I143" s="200">
        <f>(SUM('1.  LRAMVA Summary'!D$54:D$77)+SUM('1.  LRAMVA Summary'!D$78:D$79)*(MONTH($E143)-1)/12)*$H143</f>
        <v>0</v>
      </c>
      <c r="J143" s="200">
        <f>(SUM('1.  LRAMVA Summary'!E$54:E$77)+SUM('1.  LRAMVA Summary'!E$78:E$79)*(MONTH($E143)-1)/12)*$H143</f>
        <v>0</v>
      </c>
      <c r="K143" s="200">
        <f>(SUM('1.  LRAMVA Summary'!F$54:F$77)+SUM('1.  LRAMVA Summary'!F$78:F$79)*(MONTH($E143)-1)/12)*$H143</f>
        <v>0</v>
      </c>
      <c r="L143" s="200">
        <f>(SUM('1.  LRAMVA Summary'!G$54:G$77)+SUM('1.  LRAMVA Summary'!G$78:G$79)*(MONTH($E143)-1)/12)*$H143</f>
        <v>0</v>
      </c>
      <c r="M143" s="200">
        <f>(SUM('1.  LRAMVA Summary'!H$54:H$77)+SUM('1.  LRAMVA Summary'!H$78:H$79)*(MONTH($E143)-1)/12)*$H143</f>
        <v>0</v>
      </c>
      <c r="N143" s="200">
        <f>(SUM('1.  LRAMVA Summary'!I$54:I$77)+SUM('1.  LRAMVA Summary'!I$78:I$79)*(MONTH($E143)-1)/12)*$H143</f>
        <v>0</v>
      </c>
      <c r="O143" s="200">
        <f>(SUM('1.  LRAMVA Summary'!J$54:J$77)+SUM('1.  LRAMVA Summary'!J$78:J$79)*(MONTH($E143)-1)/12)*$H143</f>
        <v>0</v>
      </c>
      <c r="P143" s="200">
        <f>(SUM('1.  LRAMVA Summary'!K$54:K$77)+SUM('1.  LRAMVA Summary'!K$78:K$79)*(MONTH($E143)-1)/12)*$H143</f>
        <v>0</v>
      </c>
      <c r="Q143" s="200">
        <f>(SUM('1.  LRAMVA Summary'!L$54:L$77)+SUM('1.  LRAMVA Summary'!L$78:L$79)*(MONTH($E143)-1)/12)*$H143</f>
        <v>0</v>
      </c>
      <c r="R143" s="200">
        <f>(SUM('1.  LRAMVA Summary'!M$54:M$77)+SUM('1.  LRAMVA Summary'!M$78:M$79)*(MONTH($E143)-1)/12)*$H143</f>
        <v>0</v>
      </c>
      <c r="S143" s="200">
        <f>(SUM('1.  LRAMVA Summary'!N$54:N$77)+SUM('1.  LRAMVA Summary'!N$78:N$79)*(MONTH($E143)-1)/12)*$H143</f>
        <v>0</v>
      </c>
      <c r="T143" s="200">
        <f>(SUM('1.  LRAMVA Summary'!O$54:O$77)+SUM('1.  LRAMVA Summary'!O$78:O$79)*(MONTH($E143)-1)/12)*$H143</f>
        <v>0</v>
      </c>
      <c r="U143" s="200">
        <f>(SUM('1.  LRAMVA Summary'!P$54:P$77)+SUM('1.  LRAMVA Summary'!P$78:P$79)*(MONTH($E143)-1)/12)*$H143</f>
        <v>0</v>
      </c>
      <c r="V143" s="200">
        <f>(SUM('1.  LRAMVA Summary'!Q$54:Q$77)+SUM('1.  LRAMVA Summary'!Q$78:Q$79)*(MONTH($E143)-1)/12)*$H143</f>
        <v>0</v>
      </c>
      <c r="W143" s="201">
        <f t="shared" si="76"/>
        <v>0</v>
      </c>
    </row>
    <row r="144" spans="2:23">
      <c r="E144" s="184">
        <v>43739</v>
      </c>
      <c r="F144" s="184" t="s">
        <v>186</v>
      </c>
      <c r="G144" s="185" t="s">
        <v>69</v>
      </c>
      <c r="H144" s="210">
        <f>$C$50/12</f>
        <v>0</v>
      </c>
      <c r="I144" s="200">
        <f>(SUM('1.  LRAMVA Summary'!D$54:D$77)+SUM('1.  LRAMVA Summary'!D$78:D$79)*(MONTH($E144)-1)/12)*$H144</f>
        <v>0</v>
      </c>
      <c r="J144" s="200">
        <f>(SUM('1.  LRAMVA Summary'!E$54:E$77)+SUM('1.  LRAMVA Summary'!E$78:E$79)*(MONTH($E144)-1)/12)*$H144</f>
        <v>0</v>
      </c>
      <c r="K144" s="200">
        <f>(SUM('1.  LRAMVA Summary'!F$54:F$77)+SUM('1.  LRAMVA Summary'!F$78:F$79)*(MONTH($E144)-1)/12)*$H144</f>
        <v>0</v>
      </c>
      <c r="L144" s="200">
        <f>(SUM('1.  LRAMVA Summary'!G$54:G$77)+SUM('1.  LRAMVA Summary'!G$78:G$79)*(MONTH($E144)-1)/12)*$H144</f>
        <v>0</v>
      </c>
      <c r="M144" s="200">
        <f>(SUM('1.  LRAMVA Summary'!H$54:H$77)+SUM('1.  LRAMVA Summary'!H$78:H$79)*(MONTH($E144)-1)/12)*$H144</f>
        <v>0</v>
      </c>
      <c r="N144" s="200">
        <f>(SUM('1.  LRAMVA Summary'!I$54:I$77)+SUM('1.  LRAMVA Summary'!I$78:I$79)*(MONTH($E144)-1)/12)*$H144</f>
        <v>0</v>
      </c>
      <c r="O144" s="200">
        <f>(SUM('1.  LRAMVA Summary'!J$54:J$77)+SUM('1.  LRAMVA Summary'!J$78:J$79)*(MONTH($E144)-1)/12)*$H144</f>
        <v>0</v>
      </c>
      <c r="P144" s="200">
        <f>(SUM('1.  LRAMVA Summary'!K$54:K$77)+SUM('1.  LRAMVA Summary'!K$78:K$79)*(MONTH($E144)-1)/12)*$H144</f>
        <v>0</v>
      </c>
      <c r="Q144" s="200">
        <f>(SUM('1.  LRAMVA Summary'!L$54:L$77)+SUM('1.  LRAMVA Summary'!L$78:L$79)*(MONTH($E144)-1)/12)*$H144</f>
        <v>0</v>
      </c>
      <c r="R144" s="200">
        <f>(SUM('1.  LRAMVA Summary'!M$54:M$77)+SUM('1.  LRAMVA Summary'!M$78:M$79)*(MONTH($E144)-1)/12)*$H144</f>
        <v>0</v>
      </c>
      <c r="S144" s="200">
        <f>(SUM('1.  LRAMVA Summary'!N$54:N$77)+SUM('1.  LRAMVA Summary'!N$78:N$79)*(MONTH($E144)-1)/12)*$H144</f>
        <v>0</v>
      </c>
      <c r="T144" s="200">
        <f>(SUM('1.  LRAMVA Summary'!O$54:O$77)+SUM('1.  LRAMVA Summary'!O$78:O$79)*(MONTH($E144)-1)/12)*$H144</f>
        <v>0</v>
      </c>
      <c r="U144" s="200">
        <f>(SUM('1.  LRAMVA Summary'!P$54:P$77)+SUM('1.  LRAMVA Summary'!P$78:P$79)*(MONTH($E144)-1)/12)*$H144</f>
        <v>0</v>
      </c>
      <c r="V144" s="200">
        <f>(SUM('1.  LRAMVA Summary'!Q$54:Q$77)+SUM('1.  LRAMVA Summary'!Q$78:Q$79)*(MONTH($E144)-1)/12)*$H144</f>
        <v>0</v>
      </c>
      <c r="W144" s="201">
        <f t="shared" si="76"/>
        <v>0</v>
      </c>
    </row>
    <row r="145" spans="5:23">
      <c r="E145" s="184">
        <v>43770</v>
      </c>
      <c r="F145" s="184" t="s">
        <v>186</v>
      </c>
      <c r="G145" s="185" t="s">
        <v>69</v>
      </c>
      <c r="H145" s="210">
        <f t="shared" ref="H145:H146" si="78">$C$50/12</f>
        <v>0</v>
      </c>
      <c r="I145" s="200">
        <f>(SUM('1.  LRAMVA Summary'!D$54:D$77)+SUM('1.  LRAMVA Summary'!D$78:D$79)*(MONTH($E145)-1)/12)*$H145</f>
        <v>0</v>
      </c>
      <c r="J145" s="200">
        <f>(SUM('1.  LRAMVA Summary'!E$54:E$77)+SUM('1.  LRAMVA Summary'!E$78:E$79)*(MONTH($E145)-1)/12)*$H145</f>
        <v>0</v>
      </c>
      <c r="K145" s="200">
        <f>(SUM('1.  LRAMVA Summary'!F$54:F$77)+SUM('1.  LRAMVA Summary'!F$78:F$79)*(MONTH($E145)-1)/12)*$H145</f>
        <v>0</v>
      </c>
      <c r="L145" s="200">
        <f>(SUM('1.  LRAMVA Summary'!G$54:G$77)+SUM('1.  LRAMVA Summary'!G$78:G$79)*(MONTH($E145)-1)/12)*$H145</f>
        <v>0</v>
      </c>
      <c r="M145" s="200">
        <f>(SUM('1.  LRAMVA Summary'!H$54:H$77)+SUM('1.  LRAMVA Summary'!H$78:H$79)*(MONTH($E145)-1)/12)*$H145</f>
        <v>0</v>
      </c>
      <c r="N145" s="200">
        <f>(SUM('1.  LRAMVA Summary'!I$54:I$77)+SUM('1.  LRAMVA Summary'!I$78:I$79)*(MONTH($E145)-1)/12)*$H145</f>
        <v>0</v>
      </c>
      <c r="O145" s="200">
        <f>(SUM('1.  LRAMVA Summary'!J$54:J$77)+SUM('1.  LRAMVA Summary'!J$78:J$79)*(MONTH($E145)-1)/12)*$H145</f>
        <v>0</v>
      </c>
      <c r="P145" s="200">
        <f>(SUM('1.  LRAMVA Summary'!K$54:K$77)+SUM('1.  LRAMVA Summary'!K$78:K$79)*(MONTH($E145)-1)/12)*$H145</f>
        <v>0</v>
      </c>
      <c r="Q145" s="200">
        <f>(SUM('1.  LRAMVA Summary'!L$54:L$77)+SUM('1.  LRAMVA Summary'!L$78:L$79)*(MONTH($E145)-1)/12)*$H145</f>
        <v>0</v>
      </c>
      <c r="R145" s="200">
        <f>(SUM('1.  LRAMVA Summary'!M$54:M$77)+SUM('1.  LRAMVA Summary'!M$78:M$79)*(MONTH($E145)-1)/12)*$H145</f>
        <v>0</v>
      </c>
      <c r="S145" s="200">
        <f>(SUM('1.  LRAMVA Summary'!N$54:N$77)+SUM('1.  LRAMVA Summary'!N$78:N$79)*(MONTH($E145)-1)/12)*$H145</f>
        <v>0</v>
      </c>
      <c r="T145" s="200">
        <f>(SUM('1.  LRAMVA Summary'!O$54:O$77)+SUM('1.  LRAMVA Summary'!O$78:O$79)*(MONTH($E145)-1)/12)*$H145</f>
        <v>0</v>
      </c>
      <c r="U145" s="200">
        <f>(SUM('1.  LRAMVA Summary'!P$54:P$77)+SUM('1.  LRAMVA Summary'!P$78:P$79)*(MONTH($E145)-1)/12)*$H145</f>
        <v>0</v>
      </c>
      <c r="V145" s="200">
        <f>(SUM('1.  LRAMVA Summary'!Q$54:Q$77)+SUM('1.  LRAMVA Summary'!Q$78:Q$79)*(MONTH($E145)-1)/12)*$H145</f>
        <v>0</v>
      </c>
      <c r="W145" s="201">
        <f t="shared" si="76"/>
        <v>0</v>
      </c>
    </row>
    <row r="146" spans="5:23">
      <c r="E146" s="184">
        <v>43800</v>
      </c>
      <c r="F146" s="184" t="s">
        <v>186</v>
      </c>
      <c r="G146" s="185" t="s">
        <v>69</v>
      </c>
      <c r="H146" s="210">
        <f t="shared" si="78"/>
        <v>0</v>
      </c>
      <c r="I146" s="200">
        <f>(SUM('1.  LRAMVA Summary'!D$54:D$77)+SUM('1.  LRAMVA Summary'!D$78:D$79)*(MONTH($E146)-1)/12)*$H146</f>
        <v>0</v>
      </c>
      <c r="J146" s="200">
        <f>(SUM('1.  LRAMVA Summary'!E$54:E$77)+SUM('1.  LRAMVA Summary'!E$78:E$79)*(MONTH($E146)-1)/12)*$H146</f>
        <v>0</v>
      </c>
      <c r="K146" s="200">
        <f>(SUM('1.  LRAMVA Summary'!F$54:F$77)+SUM('1.  LRAMVA Summary'!F$78:F$79)*(MONTH($E146)-1)/12)*$H146</f>
        <v>0</v>
      </c>
      <c r="L146" s="200">
        <f>(SUM('1.  LRAMVA Summary'!G$54:G$77)+SUM('1.  LRAMVA Summary'!G$78:G$79)*(MONTH($E146)-1)/12)*$H146</f>
        <v>0</v>
      </c>
      <c r="M146" s="200">
        <f>(SUM('1.  LRAMVA Summary'!H$54:H$77)+SUM('1.  LRAMVA Summary'!H$78:H$79)*(MONTH($E146)-1)/12)*$H146</f>
        <v>0</v>
      </c>
      <c r="N146" s="200">
        <f>(SUM('1.  LRAMVA Summary'!I$54:I$77)+SUM('1.  LRAMVA Summary'!I$78:I$79)*(MONTH($E146)-1)/12)*$H146</f>
        <v>0</v>
      </c>
      <c r="O146" s="200">
        <f>(SUM('1.  LRAMVA Summary'!J$54:J$77)+SUM('1.  LRAMVA Summary'!J$78:J$79)*(MONTH($E146)-1)/12)*$H146</f>
        <v>0</v>
      </c>
      <c r="P146" s="200">
        <f>(SUM('1.  LRAMVA Summary'!K$54:K$77)+SUM('1.  LRAMVA Summary'!K$78:K$79)*(MONTH($E146)-1)/12)*$H146</f>
        <v>0</v>
      </c>
      <c r="Q146" s="200">
        <f>(SUM('1.  LRAMVA Summary'!L$54:L$77)+SUM('1.  LRAMVA Summary'!L$78:L$79)*(MONTH($E146)-1)/12)*$H146</f>
        <v>0</v>
      </c>
      <c r="R146" s="200">
        <f>(SUM('1.  LRAMVA Summary'!M$54:M$77)+SUM('1.  LRAMVA Summary'!M$78:M$79)*(MONTH($E146)-1)/12)*$H146</f>
        <v>0</v>
      </c>
      <c r="S146" s="200">
        <f>(SUM('1.  LRAMVA Summary'!N$54:N$77)+SUM('1.  LRAMVA Summary'!N$78:N$79)*(MONTH($E146)-1)/12)*$H146</f>
        <v>0</v>
      </c>
      <c r="T146" s="200">
        <f>(SUM('1.  LRAMVA Summary'!O$54:O$77)+SUM('1.  LRAMVA Summary'!O$78:O$79)*(MONTH($E146)-1)/12)*$H146</f>
        <v>0</v>
      </c>
      <c r="U146" s="200">
        <f>(SUM('1.  LRAMVA Summary'!P$54:P$77)+SUM('1.  LRAMVA Summary'!P$78:P$79)*(MONTH($E146)-1)/12)*$H146</f>
        <v>0</v>
      </c>
      <c r="V146" s="200">
        <f>(SUM('1.  LRAMVA Summary'!Q$54:Q$77)+SUM('1.  LRAMVA Summary'!Q$78:Q$79)*(MONTH($E146)-1)/12)*$H146</f>
        <v>0</v>
      </c>
      <c r="W146" s="201">
        <f t="shared" si="76"/>
        <v>0</v>
      </c>
    </row>
    <row r="147" spans="5:23" ht="15.75" thickBot="1">
      <c r="E147" s="186" t="s">
        <v>467</v>
      </c>
      <c r="F147" s="186"/>
      <c r="G147" s="187"/>
      <c r="H147" s="188"/>
      <c r="I147" s="189">
        <f>SUM(I134:I146)</f>
        <v>4094.3778423125268</v>
      </c>
      <c r="J147" s="189">
        <f>SUM(J134:J146)</f>
        <v>2104.6995352678655</v>
      </c>
      <c r="K147" s="189">
        <f t="shared" ref="K147:O147" si="79">SUM(K134:K146)</f>
        <v>2142.9535228862692</v>
      </c>
      <c r="L147" s="189">
        <f t="shared" si="79"/>
        <v>-11.467379466666667</v>
      </c>
      <c r="M147" s="189">
        <f t="shared" si="79"/>
        <v>-8.6561234666666653</v>
      </c>
      <c r="N147" s="189">
        <f t="shared" si="79"/>
        <v>3498.4878782521873</v>
      </c>
      <c r="O147" s="189">
        <f t="shared" si="79"/>
        <v>0</v>
      </c>
      <c r="P147" s="189">
        <f t="shared" ref="P147:V147" si="80">SUM(P134:P146)</f>
        <v>0</v>
      </c>
      <c r="Q147" s="189">
        <f t="shared" si="80"/>
        <v>0</v>
      </c>
      <c r="R147" s="189">
        <f t="shared" si="80"/>
        <v>0</v>
      </c>
      <c r="S147" s="189">
        <f t="shared" si="80"/>
        <v>0</v>
      </c>
      <c r="T147" s="189">
        <f t="shared" si="80"/>
        <v>0</v>
      </c>
      <c r="U147" s="189">
        <f t="shared" si="80"/>
        <v>0</v>
      </c>
      <c r="V147" s="189">
        <f t="shared" si="80"/>
        <v>0</v>
      </c>
      <c r="W147" s="189">
        <f>SUM(W134:W146)</f>
        <v>11820.39527578551</v>
      </c>
    </row>
    <row r="148" spans="5:23" ht="15.75" thickTop="1">
      <c r="E148" s="190" t="s">
        <v>67</v>
      </c>
      <c r="F148" s="190"/>
      <c r="G148" s="191"/>
      <c r="H148" s="192"/>
      <c r="I148" s="193"/>
      <c r="J148" s="193"/>
      <c r="K148" s="193"/>
      <c r="L148" s="193"/>
      <c r="M148" s="193"/>
      <c r="N148" s="193"/>
      <c r="O148" s="193"/>
      <c r="P148" s="193"/>
      <c r="Q148" s="193"/>
      <c r="R148" s="193"/>
      <c r="S148" s="193"/>
      <c r="T148" s="193"/>
      <c r="U148" s="193"/>
      <c r="V148" s="193"/>
      <c r="W148" s="194"/>
    </row>
    <row r="149" spans="5:23">
      <c r="E149" s="195" t="s">
        <v>431</v>
      </c>
      <c r="F149" s="195"/>
      <c r="G149" s="196"/>
      <c r="H149" s="197"/>
      <c r="I149" s="198">
        <f>I147+I148</f>
        <v>4094.3778423125268</v>
      </c>
      <c r="J149" s="198">
        <f t="shared" ref="J149" si="81">J147+J148</f>
        <v>2104.6995352678655</v>
      </c>
      <c r="K149" s="198">
        <f t="shared" ref="K149" si="82">K147+K148</f>
        <v>2142.9535228862692</v>
      </c>
      <c r="L149" s="198">
        <f t="shared" ref="L149" si="83">L147+L148</f>
        <v>-11.467379466666667</v>
      </c>
      <c r="M149" s="198">
        <f t="shared" ref="M149" si="84">M147+M148</f>
        <v>-8.6561234666666653</v>
      </c>
      <c r="N149" s="198">
        <f t="shared" ref="N149" si="85">N147+N148</f>
        <v>3498.4878782521873</v>
      </c>
      <c r="O149" s="198">
        <f t="shared" ref="O149:V149" si="86">O147+O148</f>
        <v>0</v>
      </c>
      <c r="P149" s="198">
        <f t="shared" si="86"/>
        <v>0</v>
      </c>
      <c r="Q149" s="198">
        <f t="shared" si="86"/>
        <v>0</v>
      </c>
      <c r="R149" s="198">
        <f t="shared" si="86"/>
        <v>0</v>
      </c>
      <c r="S149" s="198">
        <f t="shared" si="86"/>
        <v>0</v>
      </c>
      <c r="T149" s="198">
        <f t="shared" si="86"/>
        <v>0</v>
      </c>
      <c r="U149" s="198">
        <f t="shared" si="86"/>
        <v>0</v>
      </c>
      <c r="V149" s="198">
        <f t="shared" si="86"/>
        <v>0</v>
      </c>
      <c r="W149" s="198">
        <f>W147+W148</f>
        <v>11820.39527578551</v>
      </c>
    </row>
    <row r="150" spans="5:23">
      <c r="E150" s="184">
        <v>43831</v>
      </c>
      <c r="F150" s="184" t="s">
        <v>187</v>
      </c>
      <c r="G150" s="185" t="s">
        <v>65</v>
      </c>
      <c r="H150" s="210">
        <f>$C$51/12</f>
        <v>0</v>
      </c>
      <c r="I150" s="200">
        <f>(SUM('1.  LRAMVA Summary'!D$54:D$80)+SUM('1.  LRAMVA Summary'!D$81:D$82)*(MONTH($E150)-1)/12)*$H150</f>
        <v>0</v>
      </c>
      <c r="J150" s="200">
        <f>(SUM('1.  LRAMVA Summary'!E$54:E$80)+SUM('1.  LRAMVA Summary'!E$81:E$82)*(MONTH($E150)-1)/12)*$H150</f>
        <v>0</v>
      </c>
      <c r="K150" s="200">
        <f>(SUM('1.  LRAMVA Summary'!F$54:F$80)+SUM('1.  LRAMVA Summary'!F$81:F$82)*(MONTH($E150)-1)/12)*$H150</f>
        <v>0</v>
      </c>
      <c r="L150" s="200">
        <f>(SUM('1.  LRAMVA Summary'!G$54:G$80)+SUM('1.  LRAMVA Summary'!G$81:G$82)*(MONTH($E150)-1)/12)*$H150</f>
        <v>0</v>
      </c>
      <c r="M150" s="200">
        <f>(SUM('1.  LRAMVA Summary'!H$54:H$80)+SUM('1.  LRAMVA Summary'!H$81:H$82)*(MONTH($E150)-1)/12)*$H150</f>
        <v>0</v>
      </c>
      <c r="N150" s="200">
        <f>(SUM('1.  LRAMVA Summary'!I$54:I$80)+SUM('1.  LRAMVA Summary'!I$81:I$82)*(MONTH($E150)-1)/12)*$H150</f>
        <v>0</v>
      </c>
      <c r="O150" s="200">
        <f>(SUM('1.  LRAMVA Summary'!J$54:J$80)+SUM('1.  LRAMVA Summary'!J$81:J$82)*(MONTH($E150)-1)/12)*$H150</f>
        <v>0</v>
      </c>
      <c r="P150" s="200">
        <f>(SUM('1.  LRAMVA Summary'!K$54:K$80)+SUM('1.  LRAMVA Summary'!K$81:K$82)*(MONTH($E150)-1)/12)*$H150</f>
        <v>0</v>
      </c>
      <c r="Q150" s="200">
        <f>(SUM('1.  LRAMVA Summary'!L$54:L$80)+SUM('1.  LRAMVA Summary'!L$81:L$82)*(MONTH($E150)-1)/12)*$H150</f>
        <v>0</v>
      </c>
      <c r="R150" s="200">
        <f>(SUM('1.  LRAMVA Summary'!M$54:M$80)+SUM('1.  LRAMVA Summary'!M$81:M$82)*(MONTH($E150)-1)/12)*$H150</f>
        <v>0</v>
      </c>
      <c r="S150" s="200">
        <f>(SUM('1.  LRAMVA Summary'!N$54:N$80)+SUM('1.  LRAMVA Summary'!N$81:N$82)*(MONTH($E150)-1)/12)*$H150</f>
        <v>0</v>
      </c>
      <c r="T150" s="200">
        <f>(SUM('1.  LRAMVA Summary'!O$54:O$80)+SUM('1.  LRAMVA Summary'!O$81:O$82)*(MONTH($E150)-1)/12)*$H150</f>
        <v>0</v>
      </c>
      <c r="U150" s="200">
        <f>(SUM('1.  LRAMVA Summary'!P$54:P$80)+SUM('1.  LRAMVA Summary'!P$81:P$82)*(MONTH($E150)-1)/12)*$H150</f>
        <v>0</v>
      </c>
      <c r="V150" s="200">
        <f>(SUM('1.  LRAMVA Summary'!Q$54:Q$80)+SUM('1.  LRAMVA Summary'!Q$81:Q$82)*(MONTH($E150)-1)/12)*$H150</f>
        <v>0</v>
      </c>
      <c r="W150" s="201">
        <f>SUM(I150:V150)</f>
        <v>0</v>
      </c>
    </row>
    <row r="151" spans="5:23">
      <c r="E151" s="184">
        <v>43862</v>
      </c>
      <c r="F151" s="184" t="s">
        <v>187</v>
      </c>
      <c r="G151" s="185" t="s">
        <v>65</v>
      </c>
      <c r="H151" s="210">
        <f t="shared" ref="H151:H152" si="87">$C$51/12</f>
        <v>0</v>
      </c>
      <c r="I151" s="200">
        <f>(SUM('1.  LRAMVA Summary'!D$54:D$80)+SUM('1.  LRAMVA Summary'!D$81:D$82)*(MONTH($E151)-1)/12)*$H151</f>
        <v>0</v>
      </c>
      <c r="J151" s="200">
        <f>(SUM('1.  LRAMVA Summary'!E$54:E$80)+SUM('1.  LRAMVA Summary'!E$81:E$82)*(MONTH($E151)-1)/12)*$H151</f>
        <v>0</v>
      </c>
      <c r="K151" s="200">
        <f>(SUM('1.  LRAMVA Summary'!F$54:F$80)+SUM('1.  LRAMVA Summary'!F$81:F$82)*(MONTH($E151)-1)/12)*$H151</f>
        <v>0</v>
      </c>
      <c r="L151" s="200">
        <f>(SUM('1.  LRAMVA Summary'!G$54:G$80)+SUM('1.  LRAMVA Summary'!G$81:G$82)*(MONTH($E151)-1)/12)*$H151</f>
        <v>0</v>
      </c>
      <c r="M151" s="200">
        <f>(SUM('1.  LRAMVA Summary'!H$54:H$80)+SUM('1.  LRAMVA Summary'!H$81:H$82)*(MONTH($E151)-1)/12)*$H151</f>
        <v>0</v>
      </c>
      <c r="N151" s="200">
        <f>(SUM('1.  LRAMVA Summary'!I$54:I$80)+SUM('1.  LRAMVA Summary'!I$81:I$82)*(MONTH($E151)-1)/12)*$H151</f>
        <v>0</v>
      </c>
      <c r="O151" s="200">
        <f>(SUM('1.  LRAMVA Summary'!J$54:J$80)+SUM('1.  LRAMVA Summary'!J$81:J$82)*(MONTH($E151)-1)/12)*$H151</f>
        <v>0</v>
      </c>
      <c r="P151" s="200">
        <f>(SUM('1.  LRAMVA Summary'!K$54:K$80)+SUM('1.  LRAMVA Summary'!K$81:K$82)*(MONTH($E151)-1)/12)*$H151</f>
        <v>0</v>
      </c>
      <c r="Q151" s="200">
        <f>(SUM('1.  LRAMVA Summary'!L$54:L$80)+SUM('1.  LRAMVA Summary'!L$81:L$82)*(MONTH($E151)-1)/12)*$H151</f>
        <v>0</v>
      </c>
      <c r="R151" s="200">
        <f>(SUM('1.  LRAMVA Summary'!M$54:M$80)+SUM('1.  LRAMVA Summary'!M$81:M$82)*(MONTH($E151)-1)/12)*$H151</f>
        <v>0</v>
      </c>
      <c r="S151" s="200">
        <f>(SUM('1.  LRAMVA Summary'!N$54:N$80)+SUM('1.  LRAMVA Summary'!N$81:N$82)*(MONTH($E151)-1)/12)*$H151</f>
        <v>0</v>
      </c>
      <c r="T151" s="200">
        <f>(SUM('1.  LRAMVA Summary'!O$54:O$80)+SUM('1.  LRAMVA Summary'!O$81:O$82)*(MONTH($E151)-1)/12)*$H151</f>
        <v>0</v>
      </c>
      <c r="U151" s="200">
        <f>(SUM('1.  LRAMVA Summary'!P$54:P$80)+SUM('1.  LRAMVA Summary'!P$81:P$82)*(MONTH($E151)-1)/12)*$H151</f>
        <v>0</v>
      </c>
      <c r="V151" s="200">
        <f>(SUM('1.  LRAMVA Summary'!Q$54:Q$80)+SUM('1.  LRAMVA Summary'!Q$81:Q$82)*(MONTH($E151)-1)/12)*$H151</f>
        <v>0</v>
      </c>
      <c r="W151" s="201">
        <f t="shared" ref="W151:W160" si="88">SUM(I151:V151)</f>
        <v>0</v>
      </c>
    </row>
    <row r="152" spans="5:23">
      <c r="E152" s="184">
        <v>43891</v>
      </c>
      <c r="F152" s="184" t="s">
        <v>187</v>
      </c>
      <c r="G152" s="185" t="s">
        <v>65</v>
      </c>
      <c r="H152" s="210">
        <f t="shared" si="87"/>
        <v>0</v>
      </c>
      <c r="I152" s="200">
        <f>(SUM('1.  LRAMVA Summary'!D$54:D$80)+SUM('1.  LRAMVA Summary'!D$81:D$82)*(MONTH($E152)-1)/12)*$H152</f>
        <v>0</v>
      </c>
      <c r="J152" s="200">
        <f>(SUM('1.  LRAMVA Summary'!E$54:E$80)+SUM('1.  LRAMVA Summary'!E$81:E$82)*(MONTH($E152)-1)/12)*$H152</f>
        <v>0</v>
      </c>
      <c r="K152" s="200">
        <f>(SUM('1.  LRAMVA Summary'!F$54:F$80)+SUM('1.  LRAMVA Summary'!F$81:F$82)*(MONTH($E152)-1)/12)*$H152</f>
        <v>0</v>
      </c>
      <c r="L152" s="200">
        <f>(SUM('1.  LRAMVA Summary'!G$54:G$80)+SUM('1.  LRAMVA Summary'!G$81:G$82)*(MONTH($E152)-1)/12)*$H152</f>
        <v>0</v>
      </c>
      <c r="M152" s="200">
        <f>(SUM('1.  LRAMVA Summary'!H$54:H$80)+SUM('1.  LRAMVA Summary'!H$81:H$82)*(MONTH($E152)-1)/12)*$H152</f>
        <v>0</v>
      </c>
      <c r="N152" s="200">
        <f>(SUM('1.  LRAMVA Summary'!I$54:I$80)+SUM('1.  LRAMVA Summary'!I$81:I$82)*(MONTH($E152)-1)/12)*$H152</f>
        <v>0</v>
      </c>
      <c r="O152" s="200">
        <f>(SUM('1.  LRAMVA Summary'!J$54:J$80)+SUM('1.  LRAMVA Summary'!J$81:J$82)*(MONTH($E152)-1)/12)*$H152</f>
        <v>0</v>
      </c>
      <c r="P152" s="200">
        <f>(SUM('1.  LRAMVA Summary'!K$54:K$80)+SUM('1.  LRAMVA Summary'!K$81:K$82)*(MONTH($E152)-1)/12)*$H152</f>
        <v>0</v>
      </c>
      <c r="Q152" s="200">
        <f>(SUM('1.  LRAMVA Summary'!L$54:L$80)+SUM('1.  LRAMVA Summary'!L$81:L$82)*(MONTH($E152)-1)/12)*$H152</f>
        <v>0</v>
      </c>
      <c r="R152" s="200">
        <f>(SUM('1.  LRAMVA Summary'!M$54:M$80)+SUM('1.  LRAMVA Summary'!M$81:M$82)*(MONTH($E152)-1)/12)*$H152</f>
        <v>0</v>
      </c>
      <c r="S152" s="200">
        <f>(SUM('1.  LRAMVA Summary'!N$54:N$80)+SUM('1.  LRAMVA Summary'!N$81:N$82)*(MONTH($E152)-1)/12)*$H152</f>
        <v>0</v>
      </c>
      <c r="T152" s="200">
        <f>(SUM('1.  LRAMVA Summary'!O$54:O$80)+SUM('1.  LRAMVA Summary'!O$81:O$82)*(MONTH($E152)-1)/12)*$H152</f>
        <v>0</v>
      </c>
      <c r="U152" s="200">
        <f>(SUM('1.  LRAMVA Summary'!P$54:P$80)+SUM('1.  LRAMVA Summary'!P$81:P$82)*(MONTH($E152)-1)/12)*$H152</f>
        <v>0</v>
      </c>
      <c r="V152" s="200">
        <f>(SUM('1.  LRAMVA Summary'!Q$54:Q$80)+SUM('1.  LRAMVA Summary'!Q$81:Q$82)*(MONTH($E152)-1)/12)*$H152</f>
        <v>0</v>
      </c>
      <c r="W152" s="201">
        <f t="shared" si="88"/>
        <v>0</v>
      </c>
    </row>
    <row r="153" spans="5:23">
      <c r="E153" s="184">
        <v>43922</v>
      </c>
      <c r="F153" s="184" t="s">
        <v>187</v>
      </c>
      <c r="G153" s="185" t="s">
        <v>66</v>
      </c>
      <c r="H153" s="210">
        <f>$C$52/12</f>
        <v>0</v>
      </c>
      <c r="I153" s="200">
        <f>(SUM('1.  LRAMVA Summary'!D$54:D$80)+SUM('1.  LRAMVA Summary'!D$81:D$82)*(MONTH($E153)-1)/12)*$H153</f>
        <v>0</v>
      </c>
      <c r="J153" s="200">
        <f>(SUM('1.  LRAMVA Summary'!E$54:E$80)+SUM('1.  LRAMVA Summary'!E$81:E$82)*(MONTH($E153)-1)/12)*$H153</f>
        <v>0</v>
      </c>
      <c r="K153" s="200">
        <f>(SUM('1.  LRAMVA Summary'!F$54:F$80)+SUM('1.  LRAMVA Summary'!F$81:F$82)*(MONTH($E153)-1)/12)*$H153</f>
        <v>0</v>
      </c>
      <c r="L153" s="200">
        <f>(SUM('1.  LRAMVA Summary'!G$54:G$80)+SUM('1.  LRAMVA Summary'!G$81:G$82)*(MONTH($E153)-1)/12)*$H153</f>
        <v>0</v>
      </c>
      <c r="M153" s="200">
        <f>(SUM('1.  LRAMVA Summary'!H$54:H$80)+SUM('1.  LRAMVA Summary'!H$81:H$82)*(MONTH($E153)-1)/12)*$H153</f>
        <v>0</v>
      </c>
      <c r="N153" s="200">
        <f>(SUM('1.  LRAMVA Summary'!I$54:I$80)+SUM('1.  LRAMVA Summary'!I$81:I$82)*(MONTH($E153)-1)/12)*$H153</f>
        <v>0</v>
      </c>
      <c r="O153" s="200">
        <f>(SUM('1.  LRAMVA Summary'!J$54:J$80)+SUM('1.  LRAMVA Summary'!J$81:J$82)*(MONTH($E153)-1)/12)*$H153</f>
        <v>0</v>
      </c>
      <c r="P153" s="200">
        <f>(SUM('1.  LRAMVA Summary'!K$54:K$80)+SUM('1.  LRAMVA Summary'!K$81:K$82)*(MONTH($E153)-1)/12)*$H153</f>
        <v>0</v>
      </c>
      <c r="Q153" s="200">
        <f>(SUM('1.  LRAMVA Summary'!L$54:L$80)+SUM('1.  LRAMVA Summary'!L$81:L$82)*(MONTH($E153)-1)/12)*$H153</f>
        <v>0</v>
      </c>
      <c r="R153" s="200">
        <f>(SUM('1.  LRAMVA Summary'!M$54:M$80)+SUM('1.  LRAMVA Summary'!M$81:M$82)*(MONTH($E153)-1)/12)*$H153</f>
        <v>0</v>
      </c>
      <c r="S153" s="200">
        <f>(SUM('1.  LRAMVA Summary'!N$54:N$80)+SUM('1.  LRAMVA Summary'!N$81:N$82)*(MONTH($E153)-1)/12)*$H153</f>
        <v>0</v>
      </c>
      <c r="T153" s="200">
        <f>(SUM('1.  LRAMVA Summary'!O$54:O$80)+SUM('1.  LRAMVA Summary'!O$81:O$82)*(MONTH($E153)-1)/12)*$H153</f>
        <v>0</v>
      </c>
      <c r="U153" s="200">
        <f>(SUM('1.  LRAMVA Summary'!P$54:P$80)+SUM('1.  LRAMVA Summary'!P$81:P$82)*(MONTH($E153)-1)/12)*$H153</f>
        <v>0</v>
      </c>
      <c r="V153" s="200">
        <f>(SUM('1.  LRAMVA Summary'!Q$54:Q$80)+SUM('1.  LRAMVA Summary'!Q$81:Q$82)*(MONTH($E153)-1)/12)*$H153</f>
        <v>0</v>
      </c>
      <c r="W153" s="201">
        <f t="shared" si="88"/>
        <v>0</v>
      </c>
    </row>
    <row r="154" spans="5:23">
      <c r="E154" s="184">
        <v>43952</v>
      </c>
      <c r="F154" s="184" t="s">
        <v>187</v>
      </c>
      <c r="G154" s="185" t="s">
        <v>66</v>
      </c>
      <c r="H154" s="210">
        <f t="shared" ref="H154:H155" si="89">$C$52/12</f>
        <v>0</v>
      </c>
      <c r="I154" s="200">
        <f>(SUM('1.  LRAMVA Summary'!D$54:D$80)+SUM('1.  LRAMVA Summary'!D$81:D$82)*(MONTH($E154)-1)/12)*$H154</f>
        <v>0</v>
      </c>
      <c r="J154" s="200">
        <f>(SUM('1.  LRAMVA Summary'!E$54:E$80)+SUM('1.  LRAMVA Summary'!E$81:E$82)*(MONTH($E154)-1)/12)*$H154</f>
        <v>0</v>
      </c>
      <c r="K154" s="200">
        <f>(SUM('1.  LRAMVA Summary'!F$54:F$80)+SUM('1.  LRAMVA Summary'!F$81:F$82)*(MONTH($E154)-1)/12)*$H154</f>
        <v>0</v>
      </c>
      <c r="L154" s="200">
        <f>(SUM('1.  LRAMVA Summary'!G$54:G$80)+SUM('1.  LRAMVA Summary'!G$81:G$82)*(MONTH($E154)-1)/12)*$H154</f>
        <v>0</v>
      </c>
      <c r="M154" s="200">
        <f>(SUM('1.  LRAMVA Summary'!H$54:H$80)+SUM('1.  LRAMVA Summary'!H$81:H$82)*(MONTH($E154)-1)/12)*$H154</f>
        <v>0</v>
      </c>
      <c r="N154" s="200">
        <f>(SUM('1.  LRAMVA Summary'!I$54:I$80)+SUM('1.  LRAMVA Summary'!I$81:I$82)*(MONTH($E154)-1)/12)*$H154</f>
        <v>0</v>
      </c>
      <c r="O154" s="200">
        <f>(SUM('1.  LRAMVA Summary'!J$54:J$80)+SUM('1.  LRAMVA Summary'!J$81:J$82)*(MONTH($E154)-1)/12)*$H154</f>
        <v>0</v>
      </c>
      <c r="P154" s="200">
        <f>(SUM('1.  LRAMVA Summary'!K$54:K$80)+SUM('1.  LRAMVA Summary'!K$81:K$82)*(MONTH($E154)-1)/12)*$H154</f>
        <v>0</v>
      </c>
      <c r="Q154" s="200">
        <f>(SUM('1.  LRAMVA Summary'!L$54:L$80)+SUM('1.  LRAMVA Summary'!L$81:L$82)*(MONTH($E154)-1)/12)*$H154</f>
        <v>0</v>
      </c>
      <c r="R154" s="200">
        <f>(SUM('1.  LRAMVA Summary'!M$54:M$80)+SUM('1.  LRAMVA Summary'!M$81:M$82)*(MONTH($E154)-1)/12)*$H154</f>
        <v>0</v>
      </c>
      <c r="S154" s="200">
        <f>(SUM('1.  LRAMVA Summary'!N$54:N$80)+SUM('1.  LRAMVA Summary'!N$81:N$82)*(MONTH($E154)-1)/12)*$H154</f>
        <v>0</v>
      </c>
      <c r="T154" s="200">
        <f>(SUM('1.  LRAMVA Summary'!O$54:O$80)+SUM('1.  LRAMVA Summary'!O$81:O$82)*(MONTH($E154)-1)/12)*$H154</f>
        <v>0</v>
      </c>
      <c r="U154" s="200">
        <f>(SUM('1.  LRAMVA Summary'!P$54:P$80)+SUM('1.  LRAMVA Summary'!P$81:P$82)*(MONTH($E154)-1)/12)*$H154</f>
        <v>0</v>
      </c>
      <c r="V154" s="200">
        <f>(SUM('1.  LRAMVA Summary'!Q$54:Q$80)+SUM('1.  LRAMVA Summary'!Q$81:Q$82)*(MONTH($E154)-1)/12)*$H154</f>
        <v>0</v>
      </c>
      <c r="W154" s="201">
        <f t="shared" si="88"/>
        <v>0</v>
      </c>
    </row>
    <row r="155" spans="5:23">
      <c r="E155" s="184">
        <v>43983</v>
      </c>
      <c r="F155" s="184" t="s">
        <v>187</v>
      </c>
      <c r="G155" s="185" t="s">
        <v>66</v>
      </c>
      <c r="H155" s="210">
        <f t="shared" si="89"/>
        <v>0</v>
      </c>
      <c r="I155" s="200">
        <f>(SUM('1.  LRAMVA Summary'!D$54:D$80)+SUM('1.  LRAMVA Summary'!D$81:D$82)*(MONTH($E155)-1)/12)*$H155</f>
        <v>0</v>
      </c>
      <c r="J155" s="200">
        <f>(SUM('1.  LRAMVA Summary'!E$54:E$80)+SUM('1.  LRAMVA Summary'!E$81:E$82)*(MONTH($E155)-1)/12)*$H155</f>
        <v>0</v>
      </c>
      <c r="K155" s="200">
        <f>(SUM('1.  LRAMVA Summary'!F$54:F$80)+SUM('1.  LRAMVA Summary'!F$81:F$82)*(MONTH($E155)-1)/12)*$H155</f>
        <v>0</v>
      </c>
      <c r="L155" s="200">
        <f>(SUM('1.  LRAMVA Summary'!G$54:G$80)+SUM('1.  LRAMVA Summary'!G$81:G$82)*(MONTH($E155)-1)/12)*$H155</f>
        <v>0</v>
      </c>
      <c r="M155" s="200">
        <f>(SUM('1.  LRAMVA Summary'!H$54:H$80)+SUM('1.  LRAMVA Summary'!H$81:H$82)*(MONTH($E155)-1)/12)*$H155</f>
        <v>0</v>
      </c>
      <c r="N155" s="200">
        <f>(SUM('1.  LRAMVA Summary'!I$54:I$80)+SUM('1.  LRAMVA Summary'!I$81:I$82)*(MONTH($E155)-1)/12)*$H155</f>
        <v>0</v>
      </c>
      <c r="O155" s="200">
        <f>(SUM('1.  LRAMVA Summary'!J$54:J$80)+SUM('1.  LRAMVA Summary'!J$81:J$82)*(MONTH($E155)-1)/12)*$H155</f>
        <v>0</v>
      </c>
      <c r="P155" s="200">
        <f>(SUM('1.  LRAMVA Summary'!K$54:K$80)+SUM('1.  LRAMVA Summary'!K$81:K$82)*(MONTH($E155)-1)/12)*$H155</f>
        <v>0</v>
      </c>
      <c r="Q155" s="200">
        <f>(SUM('1.  LRAMVA Summary'!L$54:L$80)+SUM('1.  LRAMVA Summary'!L$81:L$82)*(MONTH($E155)-1)/12)*$H155</f>
        <v>0</v>
      </c>
      <c r="R155" s="200">
        <f>(SUM('1.  LRAMVA Summary'!M$54:M$80)+SUM('1.  LRAMVA Summary'!M$81:M$82)*(MONTH($E155)-1)/12)*$H155</f>
        <v>0</v>
      </c>
      <c r="S155" s="200">
        <f>(SUM('1.  LRAMVA Summary'!N$54:N$80)+SUM('1.  LRAMVA Summary'!N$81:N$82)*(MONTH($E155)-1)/12)*$H155</f>
        <v>0</v>
      </c>
      <c r="T155" s="200">
        <f>(SUM('1.  LRAMVA Summary'!O$54:O$80)+SUM('1.  LRAMVA Summary'!O$81:O$82)*(MONTH($E155)-1)/12)*$H155</f>
        <v>0</v>
      </c>
      <c r="U155" s="200">
        <f>(SUM('1.  LRAMVA Summary'!P$54:P$80)+SUM('1.  LRAMVA Summary'!P$81:P$82)*(MONTH($E155)-1)/12)*$H155</f>
        <v>0</v>
      </c>
      <c r="V155" s="200">
        <f>(SUM('1.  LRAMVA Summary'!Q$54:Q$80)+SUM('1.  LRAMVA Summary'!Q$81:Q$82)*(MONTH($E155)-1)/12)*$H155</f>
        <v>0</v>
      </c>
      <c r="W155" s="201">
        <f t="shared" si="88"/>
        <v>0</v>
      </c>
    </row>
    <row r="156" spans="5:23">
      <c r="E156" s="184">
        <v>44013</v>
      </c>
      <c r="F156" s="184" t="s">
        <v>187</v>
      </c>
      <c r="G156" s="185" t="s">
        <v>68</v>
      </c>
      <c r="H156" s="210">
        <f>$C$53/12</f>
        <v>0</v>
      </c>
      <c r="I156" s="200">
        <f>(SUM('1.  LRAMVA Summary'!D$54:D$80)+SUM('1.  LRAMVA Summary'!D$81:D$82)*(MONTH($E156)-1)/12)*$H156</f>
        <v>0</v>
      </c>
      <c r="J156" s="200">
        <f>(SUM('1.  LRAMVA Summary'!E$54:E$80)+SUM('1.  LRAMVA Summary'!E$81:E$82)*(MONTH($E156)-1)/12)*$H156</f>
        <v>0</v>
      </c>
      <c r="K156" s="200">
        <f>(SUM('1.  LRAMVA Summary'!F$54:F$80)+SUM('1.  LRAMVA Summary'!F$81:F$82)*(MONTH($E156)-1)/12)*$H156</f>
        <v>0</v>
      </c>
      <c r="L156" s="200">
        <f>(SUM('1.  LRAMVA Summary'!G$54:G$80)+SUM('1.  LRAMVA Summary'!G$81:G$82)*(MONTH($E156)-1)/12)*$H156</f>
        <v>0</v>
      </c>
      <c r="M156" s="200">
        <f>(SUM('1.  LRAMVA Summary'!H$54:H$80)+SUM('1.  LRAMVA Summary'!H$81:H$82)*(MONTH($E156)-1)/12)*$H156</f>
        <v>0</v>
      </c>
      <c r="N156" s="200">
        <f>(SUM('1.  LRAMVA Summary'!I$54:I$80)+SUM('1.  LRAMVA Summary'!I$81:I$82)*(MONTH($E156)-1)/12)*$H156</f>
        <v>0</v>
      </c>
      <c r="O156" s="200">
        <f>(SUM('1.  LRAMVA Summary'!J$54:J$80)+SUM('1.  LRAMVA Summary'!J$81:J$82)*(MONTH($E156)-1)/12)*$H156</f>
        <v>0</v>
      </c>
      <c r="P156" s="200">
        <f>(SUM('1.  LRAMVA Summary'!K$54:K$80)+SUM('1.  LRAMVA Summary'!K$81:K$82)*(MONTH($E156)-1)/12)*$H156</f>
        <v>0</v>
      </c>
      <c r="Q156" s="200">
        <f>(SUM('1.  LRAMVA Summary'!L$54:L$80)+SUM('1.  LRAMVA Summary'!L$81:L$82)*(MONTH($E156)-1)/12)*$H156</f>
        <v>0</v>
      </c>
      <c r="R156" s="200">
        <f>(SUM('1.  LRAMVA Summary'!M$54:M$80)+SUM('1.  LRAMVA Summary'!M$81:M$82)*(MONTH($E156)-1)/12)*$H156</f>
        <v>0</v>
      </c>
      <c r="S156" s="200">
        <f>(SUM('1.  LRAMVA Summary'!N$54:N$80)+SUM('1.  LRAMVA Summary'!N$81:N$82)*(MONTH($E156)-1)/12)*$H156</f>
        <v>0</v>
      </c>
      <c r="T156" s="200">
        <f>(SUM('1.  LRAMVA Summary'!O$54:O$80)+SUM('1.  LRAMVA Summary'!O$81:O$82)*(MONTH($E156)-1)/12)*$H156</f>
        <v>0</v>
      </c>
      <c r="U156" s="200">
        <f>(SUM('1.  LRAMVA Summary'!P$54:P$80)+SUM('1.  LRAMVA Summary'!P$81:P$82)*(MONTH($E156)-1)/12)*$H156</f>
        <v>0</v>
      </c>
      <c r="V156" s="200">
        <f>(SUM('1.  LRAMVA Summary'!Q$54:Q$80)+SUM('1.  LRAMVA Summary'!Q$81:Q$82)*(MONTH($E156)-1)/12)*$H156</f>
        <v>0</v>
      </c>
      <c r="W156" s="201">
        <f t="shared" si="88"/>
        <v>0</v>
      </c>
    </row>
    <row r="157" spans="5:23">
      <c r="E157" s="184">
        <v>44044</v>
      </c>
      <c r="F157" s="184" t="s">
        <v>187</v>
      </c>
      <c r="G157" s="185" t="s">
        <v>68</v>
      </c>
      <c r="H157" s="210">
        <f t="shared" ref="H157:H158" si="90">$C$53/12</f>
        <v>0</v>
      </c>
      <c r="I157" s="200">
        <f>(SUM('1.  LRAMVA Summary'!D$54:D$80)+SUM('1.  LRAMVA Summary'!D$81:D$82)*(MONTH($E157)-1)/12)*$H157</f>
        <v>0</v>
      </c>
      <c r="J157" s="200">
        <f>(SUM('1.  LRAMVA Summary'!E$54:E$80)+SUM('1.  LRAMVA Summary'!E$81:E$82)*(MONTH($E157)-1)/12)*$H157</f>
        <v>0</v>
      </c>
      <c r="K157" s="200">
        <f>(SUM('1.  LRAMVA Summary'!F$54:F$80)+SUM('1.  LRAMVA Summary'!F$81:F$82)*(MONTH($E157)-1)/12)*$H157</f>
        <v>0</v>
      </c>
      <c r="L157" s="200">
        <f>(SUM('1.  LRAMVA Summary'!G$54:G$80)+SUM('1.  LRAMVA Summary'!G$81:G$82)*(MONTH($E157)-1)/12)*$H157</f>
        <v>0</v>
      </c>
      <c r="M157" s="200">
        <f>(SUM('1.  LRAMVA Summary'!H$54:H$80)+SUM('1.  LRAMVA Summary'!H$81:H$82)*(MONTH($E157)-1)/12)*$H157</f>
        <v>0</v>
      </c>
      <c r="N157" s="200">
        <f>(SUM('1.  LRAMVA Summary'!I$54:I$80)+SUM('1.  LRAMVA Summary'!I$81:I$82)*(MONTH($E157)-1)/12)*$H157</f>
        <v>0</v>
      </c>
      <c r="O157" s="200">
        <f>(SUM('1.  LRAMVA Summary'!J$54:J$80)+SUM('1.  LRAMVA Summary'!J$81:J$82)*(MONTH($E157)-1)/12)*$H157</f>
        <v>0</v>
      </c>
      <c r="P157" s="200">
        <f>(SUM('1.  LRAMVA Summary'!K$54:K$80)+SUM('1.  LRAMVA Summary'!K$81:K$82)*(MONTH($E157)-1)/12)*$H157</f>
        <v>0</v>
      </c>
      <c r="Q157" s="200">
        <f>(SUM('1.  LRAMVA Summary'!L$54:L$80)+SUM('1.  LRAMVA Summary'!L$81:L$82)*(MONTH($E157)-1)/12)*$H157</f>
        <v>0</v>
      </c>
      <c r="R157" s="200">
        <f>(SUM('1.  LRAMVA Summary'!M$54:M$80)+SUM('1.  LRAMVA Summary'!M$81:M$82)*(MONTH($E157)-1)/12)*$H157</f>
        <v>0</v>
      </c>
      <c r="S157" s="200">
        <f>(SUM('1.  LRAMVA Summary'!N$54:N$80)+SUM('1.  LRAMVA Summary'!N$81:N$82)*(MONTH($E157)-1)/12)*$H157</f>
        <v>0</v>
      </c>
      <c r="T157" s="200">
        <f>(SUM('1.  LRAMVA Summary'!O$54:O$80)+SUM('1.  LRAMVA Summary'!O$81:O$82)*(MONTH($E157)-1)/12)*$H157</f>
        <v>0</v>
      </c>
      <c r="U157" s="200">
        <f>(SUM('1.  LRAMVA Summary'!P$54:P$80)+SUM('1.  LRAMVA Summary'!P$81:P$82)*(MONTH($E157)-1)/12)*$H157</f>
        <v>0</v>
      </c>
      <c r="V157" s="200">
        <f>(SUM('1.  LRAMVA Summary'!Q$54:Q$80)+SUM('1.  LRAMVA Summary'!Q$81:Q$82)*(MONTH($E157)-1)/12)*$H157</f>
        <v>0</v>
      </c>
      <c r="W157" s="201">
        <f t="shared" si="88"/>
        <v>0</v>
      </c>
    </row>
    <row r="158" spans="5:23">
      <c r="E158" s="184">
        <v>44075</v>
      </c>
      <c r="F158" s="184" t="s">
        <v>187</v>
      </c>
      <c r="G158" s="185" t="s">
        <v>68</v>
      </c>
      <c r="H158" s="210">
        <f t="shared" si="90"/>
        <v>0</v>
      </c>
      <c r="I158" s="200">
        <f>(SUM('1.  LRAMVA Summary'!D$54:D$80)+SUM('1.  LRAMVA Summary'!D$81:D$82)*(MONTH($E158)-1)/12)*$H158</f>
        <v>0</v>
      </c>
      <c r="J158" s="200">
        <f>(SUM('1.  LRAMVA Summary'!E$54:E$80)+SUM('1.  LRAMVA Summary'!E$81:E$82)*(MONTH($E158)-1)/12)*$H158</f>
        <v>0</v>
      </c>
      <c r="K158" s="200">
        <f>(SUM('1.  LRAMVA Summary'!F$54:F$80)+SUM('1.  LRAMVA Summary'!F$81:F$82)*(MONTH($E158)-1)/12)*$H158</f>
        <v>0</v>
      </c>
      <c r="L158" s="200">
        <f>(SUM('1.  LRAMVA Summary'!G$54:G$80)+SUM('1.  LRAMVA Summary'!G$81:G$82)*(MONTH($E158)-1)/12)*$H158</f>
        <v>0</v>
      </c>
      <c r="M158" s="200">
        <f>(SUM('1.  LRAMVA Summary'!H$54:H$80)+SUM('1.  LRAMVA Summary'!H$81:H$82)*(MONTH($E158)-1)/12)*$H158</f>
        <v>0</v>
      </c>
      <c r="N158" s="200">
        <f>(SUM('1.  LRAMVA Summary'!I$54:I$80)+SUM('1.  LRAMVA Summary'!I$81:I$82)*(MONTH($E158)-1)/12)*$H158</f>
        <v>0</v>
      </c>
      <c r="O158" s="200">
        <f>(SUM('1.  LRAMVA Summary'!J$54:J$80)+SUM('1.  LRAMVA Summary'!J$81:J$82)*(MONTH($E158)-1)/12)*$H158</f>
        <v>0</v>
      </c>
      <c r="P158" s="200">
        <f>(SUM('1.  LRAMVA Summary'!K$54:K$80)+SUM('1.  LRAMVA Summary'!K$81:K$82)*(MONTH($E158)-1)/12)*$H158</f>
        <v>0</v>
      </c>
      <c r="Q158" s="200">
        <f>(SUM('1.  LRAMVA Summary'!L$54:L$80)+SUM('1.  LRAMVA Summary'!L$81:L$82)*(MONTH($E158)-1)/12)*$H158</f>
        <v>0</v>
      </c>
      <c r="R158" s="200">
        <f>(SUM('1.  LRAMVA Summary'!M$54:M$80)+SUM('1.  LRAMVA Summary'!M$81:M$82)*(MONTH($E158)-1)/12)*$H158</f>
        <v>0</v>
      </c>
      <c r="S158" s="200">
        <f>(SUM('1.  LRAMVA Summary'!N$54:N$80)+SUM('1.  LRAMVA Summary'!N$81:N$82)*(MONTH($E158)-1)/12)*$H158</f>
        <v>0</v>
      </c>
      <c r="T158" s="200">
        <f>(SUM('1.  LRAMVA Summary'!O$54:O$80)+SUM('1.  LRAMVA Summary'!O$81:O$82)*(MONTH($E158)-1)/12)*$H158</f>
        <v>0</v>
      </c>
      <c r="U158" s="200">
        <f>(SUM('1.  LRAMVA Summary'!P$54:P$80)+SUM('1.  LRAMVA Summary'!P$81:P$82)*(MONTH($E158)-1)/12)*$H158</f>
        <v>0</v>
      </c>
      <c r="V158" s="200">
        <f>(SUM('1.  LRAMVA Summary'!Q$54:Q$80)+SUM('1.  LRAMVA Summary'!Q$81:Q$82)*(MONTH($E158)-1)/12)*$H158</f>
        <v>0</v>
      </c>
      <c r="W158" s="201">
        <f t="shared" si="88"/>
        <v>0</v>
      </c>
    </row>
    <row r="159" spans="5:23">
      <c r="E159" s="184">
        <v>44105</v>
      </c>
      <c r="F159" s="184" t="s">
        <v>187</v>
      </c>
      <c r="G159" s="185" t="s">
        <v>69</v>
      </c>
      <c r="H159" s="210">
        <f>$C$54/12</f>
        <v>0</v>
      </c>
      <c r="I159" s="200">
        <f>(SUM('1.  LRAMVA Summary'!D$54:D$80)+SUM('1.  LRAMVA Summary'!D$81:D$82)*(MONTH($E159)-1)/12)*$H159</f>
        <v>0</v>
      </c>
      <c r="J159" s="200">
        <f>(SUM('1.  LRAMVA Summary'!E$54:E$80)+SUM('1.  LRAMVA Summary'!E$81:E$82)*(MONTH($E159)-1)/12)*$H159</f>
        <v>0</v>
      </c>
      <c r="K159" s="200">
        <f>(SUM('1.  LRAMVA Summary'!F$54:F$80)+SUM('1.  LRAMVA Summary'!F$81:F$82)*(MONTH($E159)-1)/12)*$H159</f>
        <v>0</v>
      </c>
      <c r="L159" s="200">
        <f>(SUM('1.  LRAMVA Summary'!G$54:G$80)+SUM('1.  LRAMVA Summary'!G$81:G$82)*(MONTH($E159)-1)/12)*$H159</f>
        <v>0</v>
      </c>
      <c r="M159" s="200">
        <f>(SUM('1.  LRAMVA Summary'!H$54:H$80)+SUM('1.  LRAMVA Summary'!H$81:H$82)*(MONTH($E159)-1)/12)*$H159</f>
        <v>0</v>
      </c>
      <c r="N159" s="200">
        <f>(SUM('1.  LRAMVA Summary'!I$54:I$80)+SUM('1.  LRAMVA Summary'!I$81:I$82)*(MONTH($E159)-1)/12)*$H159</f>
        <v>0</v>
      </c>
      <c r="O159" s="200">
        <f>(SUM('1.  LRAMVA Summary'!J$54:J$80)+SUM('1.  LRAMVA Summary'!J$81:J$82)*(MONTH($E159)-1)/12)*$H159</f>
        <v>0</v>
      </c>
      <c r="P159" s="200">
        <f>(SUM('1.  LRAMVA Summary'!K$54:K$80)+SUM('1.  LRAMVA Summary'!K$81:K$82)*(MONTH($E159)-1)/12)*$H159</f>
        <v>0</v>
      </c>
      <c r="Q159" s="200">
        <f>(SUM('1.  LRAMVA Summary'!L$54:L$80)+SUM('1.  LRAMVA Summary'!L$81:L$82)*(MONTH($E159)-1)/12)*$H159</f>
        <v>0</v>
      </c>
      <c r="R159" s="200">
        <f>(SUM('1.  LRAMVA Summary'!M$54:M$80)+SUM('1.  LRAMVA Summary'!M$81:M$82)*(MONTH($E159)-1)/12)*$H159</f>
        <v>0</v>
      </c>
      <c r="S159" s="200">
        <f>(SUM('1.  LRAMVA Summary'!N$54:N$80)+SUM('1.  LRAMVA Summary'!N$81:N$82)*(MONTH($E159)-1)/12)*$H159</f>
        <v>0</v>
      </c>
      <c r="T159" s="200">
        <f>(SUM('1.  LRAMVA Summary'!O$54:O$80)+SUM('1.  LRAMVA Summary'!O$81:O$82)*(MONTH($E159)-1)/12)*$H159</f>
        <v>0</v>
      </c>
      <c r="U159" s="200">
        <f>(SUM('1.  LRAMVA Summary'!P$54:P$80)+SUM('1.  LRAMVA Summary'!P$81:P$82)*(MONTH($E159)-1)/12)*$H159</f>
        <v>0</v>
      </c>
      <c r="V159" s="200">
        <f>(SUM('1.  LRAMVA Summary'!Q$54:Q$80)+SUM('1.  LRAMVA Summary'!Q$81:Q$82)*(MONTH($E159)-1)/12)*$H159</f>
        <v>0</v>
      </c>
      <c r="W159" s="201">
        <f t="shared" si="88"/>
        <v>0</v>
      </c>
    </row>
    <row r="160" spans="5:23">
      <c r="E160" s="184">
        <v>44136</v>
      </c>
      <c r="F160" s="184" t="s">
        <v>187</v>
      </c>
      <c r="G160" s="185" t="s">
        <v>69</v>
      </c>
      <c r="H160" s="210">
        <f t="shared" ref="H160:H161" si="91">$C$54/12</f>
        <v>0</v>
      </c>
      <c r="I160" s="200">
        <f>(SUM('1.  LRAMVA Summary'!D$54:D$80)+SUM('1.  LRAMVA Summary'!D$81:D$82)*(MONTH($E160)-1)/12)*$H160</f>
        <v>0</v>
      </c>
      <c r="J160" s="200">
        <f>(SUM('1.  LRAMVA Summary'!E$54:E$80)+SUM('1.  LRAMVA Summary'!E$81:E$82)*(MONTH($E160)-1)/12)*$H160</f>
        <v>0</v>
      </c>
      <c r="K160" s="200">
        <f>(SUM('1.  LRAMVA Summary'!F$54:F$80)+SUM('1.  LRAMVA Summary'!F$81:F$82)*(MONTH($E160)-1)/12)*$H160</f>
        <v>0</v>
      </c>
      <c r="L160" s="200">
        <f>(SUM('1.  LRAMVA Summary'!G$54:G$80)+SUM('1.  LRAMVA Summary'!G$81:G$82)*(MONTH($E160)-1)/12)*$H160</f>
        <v>0</v>
      </c>
      <c r="M160" s="200">
        <f>(SUM('1.  LRAMVA Summary'!H$54:H$80)+SUM('1.  LRAMVA Summary'!H$81:H$82)*(MONTH($E160)-1)/12)*$H160</f>
        <v>0</v>
      </c>
      <c r="N160" s="200">
        <f>(SUM('1.  LRAMVA Summary'!I$54:I$80)+SUM('1.  LRAMVA Summary'!I$81:I$82)*(MONTH($E160)-1)/12)*$H160</f>
        <v>0</v>
      </c>
      <c r="O160" s="200">
        <f>(SUM('1.  LRAMVA Summary'!J$54:J$80)+SUM('1.  LRAMVA Summary'!J$81:J$82)*(MONTH($E160)-1)/12)*$H160</f>
        <v>0</v>
      </c>
      <c r="P160" s="200">
        <f>(SUM('1.  LRAMVA Summary'!K$54:K$80)+SUM('1.  LRAMVA Summary'!K$81:K$82)*(MONTH($E160)-1)/12)*$H160</f>
        <v>0</v>
      </c>
      <c r="Q160" s="200">
        <f>(SUM('1.  LRAMVA Summary'!L$54:L$80)+SUM('1.  LRAMVA Summary'!L$81:L$82)*(MONTH($E160)-1)/12)*$H160</f>
        <v>0</v>
      </c>
      <c r="R160" s="200">
        <f>(SUM('1.  LRAMVA Summary'!M$54:M$80)+SUM('1.  LRAMVA Summary'!M$81:M$82)*(MONTH($E160)-1)/12)*$H160</f>
        <v>0</v>
      </c>
      <c r="S160" s="200">
        <f>(SUM('1.  LRAMVA Summary'!N$54:N$80)+SUM('1.  LRAMVA Summary'!N$81:N$82)*(MONTH($E160)-1)/12)*$H160</f>
        <v>0</v>
      </c>
      <c r="T160" s="200">
        <f>(SUM('1.  LRAMVA Summary'!O$54:O$80)+SUM('1.  LRAMVA Summary'!O$81:O$82)*(MONTH($E160)-1)/12)*$H160</f>
        <v>0</v>
      </c>
      <c r="U160" s="200">
        <f>(SUM('1.  LRAMVA Summary'!P$54:P$80)+SUM('1.  LRAMVA Summary'!P$81:P$82)*(MONTH($E160)-1)/12)*$H160</f>
        <v>0</v>
      </c>
      <c r="V160" s="200">
        <f>(SUM('1.  LRAMVA Summary'!Q$54:Q$80)+SUM('1.  LRAMVA Summary'!Q$81:Q$82)*(MONTH($E160)-1)/12)*$H160</f>
        <v>0</v>
      </c>
      <c r="W160" s="201">
        <f t="shared" si="88"/>
        <v>0</v>
      </c>
    </row>
    <row r="161" spans="5:23">
      <c r="E161" s="184">
        <v>44166</v>
      </c>
      <c r="F161" s="184" t="s">
        <v>187</v>
      </c>
      <c r="G161" s="185" t="s">
        <v>69</v>
      </c>
      <c r="H161" s="210">
        <f t="shared" si="91"/>
        <v>0</v>
      </c>
      <c r="I161" s="200">
        <f>(SUM('1.  LRAMVA Summary'!D$54:D$80)+SUM('1.  LRAMVA Summary'!D$81:D$82)*(MONTH($E161)-1)/12)*$H161</f>
        <v>0</v>
      </c>
      <c r="J161" s="200">
        <f>(SUM('1.  LRAMVA Summary'!E$54:E$80)+SUM('1.  LRAMVA Summary'!E$81:E$82)*(MONTH($E161)-1)/12)*$H161</f>
        <v>0</v>
      </c>
      <c r="K161" s="200">
        <f>(SUM('1.  LRAMVA Summary'!F$54:F$80)+SUM('1.  LRAMVA Summary'!F$81:F$82)*(MONTH($E161)-1)/12)*$H161</f>
        <v>0</v>
      </c>
      <c r="L161" s="200">
        <f>(SUM('1.  LRAMVA Summary'!G$54:G$80)+SUM('1.  LRAMVA Summary'!G$81:G$82)*(MONTH($E161)-1)/12)*$H161</f>
        <v>0</v>
      </c>
      <c r="M161" s="200">
        <f>(SUM('1.  LRAMVA Summary'!H$54:H$80)+SUM('1.  LRAMVA Summary'!H$81:H$82)*(MONTH($E161)-1)/12)*$H161</f>
        <v>0</v>
      </c>
      <c r="N161" s="200">
        <f>(SUM('1.  LRAMVA Summary'!I$54:I$80)+SUM('1.  LRAMVA Summary'!I$81:I$82)*(MONTH($E161)-1)/12)*$H161</f>
        <v>0</v>
      </c>
      <c r="O161" s="200">
        <f>(SUM('1.  LRAMVA Summary'!J$54:J$80)+SUM('1.  LRAMVA Summary'!J$81:J$82)*(MONTH($E161)-1)/12)*$H161</f>
        <v>0</v>
      </c>
      <c r="P161" s="200">
        <f>(SUM('1.  LRAMVA Summary'!K$54:K$80)+SUM('1.  LRAMVA Summary'!K$81:K$82)*(MONTH($E161)-1)/12)*$H161</f>
        <v>0</v>
      </c>
      <c r="Q161" s="200">
        <f>(SUM('1.  LRAMVA Summary'!L$54:L$80)+SUM('1.  LRAMVA Summary'!L$81:L$82)*(MONTH($E161)-1)/12)*$H161</f>
        <v>0</v>
      </c>
      <c r="R161" s="200">
        <f>(SUM('1.  LRAMVA Summary'!M$54:M$80)+SUM('1.  LRAMVA Summary'!M$81:M$82)*(MONTH($E161)-1)/12)*$H161</f>
        <v>0</v>
      </c>
      <c r="S161" s="200">
        <f>(SUM('1.  LRAMVA Summary'!N$54:N$80)+SUM('1.  LRAMVA Summary'!N$81:N$82)*(MONTH($E161)-1)/12)*$H161</f>
        <v>0</v>
      </c>
      <c r="T161" s="200">
        <f>(SUM('1.  LRAMVA Summary'!O$54:O$80)+SUM('1.  LRAMVA Summary'!O$81:O$82)*(MONTH($E161)-1)/12)*$H161</f>
        <v>0</v>
      </c>
      <c r="U161" s="200">
        <f>(SUM('1.  LRAMVA Summary'!P$54:P$80)+SUM('1.  LRAMVA Summary'!P$81:P$82)*(MONTH($E161)-1)/12)*$H161</f>
        <v>0</v>
      </c>
      <c r="V161" s="200">
        <f>(SUM('1.  LRAMVA Summary'!Q$54:Q$80)+SUM('1.  LRAMVA Summary'!Q$81:Q$82)*(MONTH($E161)-1)/12)*$H161</f>
        <v>0</v>
      </c>
      <c r="W161" s="201">
        <f>SUM(I161:V161)</f>
        <v>0</v>
      </c>
    </row>
    <row r="162" spans="5:23" ht="15.75" thickBot="1">
      <c r="E162" s="186" t="s">
        <v>468</v>
      </c>
      <c r="F162" s="186"/>
      <c r="G162" s="187"/>
      <c r="H162" s="188"/>
      <c r="I162" s="189">
        <f>SUM(I149:I161)</f>
        <v>4094.3778423125268</v>
      </c>
      <c r="J162" s="189">
        <f>SUM(J149:J161)</f>
        <v>2104.6995352678655</v>
      </c>
      <c r="K162" s="189">
        <f t="shared" ref="K162:O162" si="92">SUM(K149:K161)</f>
        <v>2142.9535228862692</v>
      </c>
      <c r="L162" s="189">
        <f t="shared" si="92"/>
        <v>-11.467379466666667</v>
      </c>
      <c r="M162" s="189">
        <f t="shared" si="92"/>
        <v>-8.6561234666666653</v>
      </c>
      <c r="N162" s="189">
        <f t="shared" si="92"/>
        <v>3498.4878782521873</v>
      </c>
      <c r="O162" s="189">
        <f t="shared" si="92"/>
        <v>0</v>
      </c>
      <c r="P162" s="189">
        <f t="shared" ref="P162:V162" si="93">SUM(P149:P161)</f>
        <v>0</v>
      </c>
      <c r="Q162" s="189">
        <f t="shared" si="93"/>
        <v>0</v>
      </c>
      <c r="R162" s="189">
        <f t="shared" si="93"/>
        <v>0</v>
      </c>
      <c r="S162" s="189">
        <f t="shared" si="93"/>
        <v>0</v>
      </c>
      <c r="T162" s="189">
        <f t="shared" si="93"/>
        <v>0</v>
      </c>
      <c r="U162" s="189">
        <f t="shared" si="93"/>
        <v>0</v>
      </c>
      <c r="V162" s="189">
        <f t="shared" si="93"/>
        <v>0</v>
      </c>
      <c r="W162" s="189">
        <f>SUM(W149:W161)</f>
        <v>11820.39527578551</v>
      </c>
    </row>
    <row r="163" spans="5:23" ht="15.75" thickTop="1">
      <c r="E163" s="190" t="s">
        <v>67</v>
      </c>
      <c r="F163" s="190"/>
      <c r="G163" s="191"/>
      <c r="H163" s="192"/>
      <c r="I163" s="193"/>
      <c r="J163" s="193"/>
      <c r="K163" s="193"/>
      <c r="L163" s="193"/>
      <c r="M163" s="193"/>
      <c r="N163" s="193"/>
      <c r="O163" s="193"/>
      <c r="P163" s="193"/>
      <c r="Q163" s="193"/>
      <c r="R163" s="193"/>
      <c r="S163" s="193"/>
      <c r="T163" s="193"/>
      <c r="U163" s="193"/>
      <c r="V163" s="193"/>
      <c r="W163" s="194"/>
    </row>
    <row r="165" spans="5:23">
      <c r="E165" s="515" t="s">
        <v>524</v>
      </c>
    </row>
  </sheetData>
  <dataConsolidate/>
  <mergeCells count="4">
    <mergeCell ref="B12:C12"/>
    <mergeCell ref="C8:S8"/>
    <mergeCell ref="C9:S9"/>
    <mergeCell ref="C10:S10"/>
  </mergeCells>
  <hyperlinks>
    <hyperlink ref="B56" r:id="rId1" xr:uid="{00000000-0004-0000-0B00-000000000000}"/>
    <hyperlink ref="E165" location="'6.  Carrying Charges'!A1" display="Return to top" xr:uid="{00000000-0004-0000-0B00-000001000000}"/>
    <hyperlink ref="K12" location="Table_1_b.__Annual_LRAMVA_Breakdown_by_Year_and_Rate_Class" display="Go to Tab 1: Summary" xr:uid="{00000000-0004-0000-0B00-000002000000}"/>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BU122"/>
  <sheetViews>
    <sheetView zoomScale="70" zoomScaleNormal="70" workbookViewId="0">
      <selection activeCell="F6" sqref="F6"/>
    </sheetView>
  </sheetViews>
  <sheetFormatPr defaultColWidth="9.140625" defaultRowHeight="15" outlineLevelRow="1"/>
  <cols>
    <col min="1" max="1" width="5.7109375" style="1" customWidth="1"/>
    <col min="2" max="2" width="24.28515625" style="1" customWidth="1"/>
    <col min="3" max="3" width="11.42578125" style="1" customWidth="1"/>
    <col min="4" max="4" width="37.7109375" style="1" customWidth="1"/>
    <col min="5" max="5" width="35.140625" style="1" bestFit="1" customWidth="1"/>
    <col min="6" max="6" width="26.7109375" style="1" customWidth="1"/>
    <col min="7" max="7" width="17" style="1" customWidth="1"/>
    <col min="8" max="8" width="19.42578125" style="1" customWidth="1"/>
    <col min="9" max="10" width="23" style="556" customWidth="1"/>
    <col min="11" max="11" width="2" style="1" customWidth="1"/>
    <col min="12" max="41" width="9.140625" style="1"/>
    <col min="42" max="42" width="2.140625" style="1" customWidth="1"/>
    <col min="43" max="43" width="12.42578125" style="1" customWidth="1"/>
    <col min="44" max="64" width="12" style="1" bestFit="1" customWidth="1"/>
    <col min="65" max="16384" width="9.140625" style="1"/>
  </cols>
  <sheetData>
    <row r="1" spans="2:33">
      <c r="I1" s="1"/>
      <c r="J1" s="1"/>
    </row>
    <row r="2" spans="2:33">
      <c r="I2" s="1"/>
      <c r="J2" s="1"/>
    </row>
    <row r="3" spans="2:33">
      <c r="I3" s="1"/>
      <c r="J3" s="1"/>
    </row>
    <row r="4" spans="2:33">
      <c r="I4" s="1"/>
      <c r="J4" s="1"/>
    </row>
    <row r="5" spans="2:33">
      <c r="I5" s="1"/>
      <c r="J5" s="1"/>
    </row>
    <row r="6" spans="2:33">
      <c r="I6" s="1"/>
      <c r="J6" s="1"/>
    </row>
    <row r="7" spans="2:33">
      <c r="I7" s="1"/>
      <c r="J7" s="1"/>
    </row>
    <row r="8" spans="2:33">
      <c r="I8" s="1"/>
      <c r="J8" s="1"/>
    </row>
    <row r="9" spans="2:33">
      <c r="I9" s="1"/>
      <c r="J9" s="1"/>
    </row>
    <row r="10" spans="2:33">
      <c r="I10" s="1"/>
      <c r="J10" s="1"/>
    </row>
    <row r="11" spans="2:33" ht="15.75" thickBot="1">
      <c r="I11" s="1"/>
      <c r="J11" s="1"/>
    </row>
    <row r="12" spans="2:33" ht="25.5" customHeight="1" outlineLevel="1" thickBot="1">
      <c r="B12" s="92" t="s">
        <v>171</v>
      </c>
      <c r="D12" s="101" t="s">
        <v>175</v>
      </c>
      <c r="E12" s="13"/>
      <c r="F12" s="150"/>
      <c r="G12" s="151"/>
      <c r="H12" s="152"/>
      <c r="I12" s="1"/>
      <c r="J12" s="1"/>
      <c r="K12" s="152"/>
      <c r="L12" s="150"/>
      <c r="M12" s="150"/>
      <c r="N12" s="150"/>
      <c r="O12" s="150"/>
      <c r="P12" s="150"/>
      <c r="Q12" s="153"/>
    </row>
    <row r="13" spans="2:33" ht="25.5" customHeight="1" outlineLevel="1" thickBot="1">
      <c r="B13" s="92"/>
      <c r="D13" s="558" t="s">
        <v>405</v>
      </c>
      <c r="E13" s="13"/>
      <c r="F13" s="150"/>
      <c r="G13" s="151"/>
      <c r="H13" s="152"/>
      <c r="I13" s="1"/>
      <c r="J13" s="1"/>
      <c r="K13" s="152"/>
      <c r="L13" s="150"/>
      <c r="M13" s="150"/>
      <c r="N13" s="150"/>
      <c r="O13" s="150"/>
      <c r="P13" s="150"/>
      <c r="Q13" s="153"/>
    </row>
    <row r="14" spans="2:33" ht="30" customHeight="1" outlineLevel="1" thickBot="1">
      <c r="B14" s="30"/>
      <c r="D14" s="535" t="s">
        <v>549</v>
      </c>
      <c r="I14" s="1"/>
      <c r="J14" s="1"/>
    </row>
    <row r="15" spans="2:33" ht="26.25" customHeight="1" outlineLevel="1">
      <c r="C15" s="30"/>
      <c r="I15" s="1"/>
      <c r="J15" s="1"/>
    </row>
    <row r="16" spans="2:33" ht="23.25" customHeight="1" outlineLevel="1">
      <c r="B16" s="93" t="s">
        <v>503</v>
      </c>
      <c r="C16" s="30"/>
      <c r="D16" s="536" t="s">
        <v>611</v>
      </c>
      <c r="E16" s="530"/>
      <c r="F16" s="530"/>
      <c r="G16" s="539"/>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530"/>
    </row>
    <row r="17" spans="2:73" ht="23.25" customHeight="1" outlineLevel="1">
      <c r="B17" s="606" t="s">
        <v>606</v>
      </c>
      <c r="C17" s="30"/>
      <c r="D17" s="536" t="s">
        <v>584</v>
      </c>
      <c r="E17" s="530"/>
      <c r="F17" s="530"/>
      <c r="G17" s="539"/>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row>
    <row r="18" spans="2:73" ht="23.25" customHeight="1" outlineLevel="1">
      <c r="C18" s="30"/>
      <c r="D18" s="536" t="s">
        <v>618</v>
      </c>
      <c r="E18" s="530"/>
      <c r="F18" s="530"/>
      <c r="G18" s="539"/>
      <c r="H18" s="530"/>
      <c r="I18" s="530"/>
      <c r="J18" s="530"/>
      <c r="K18" s="530"/>
      <c r="L18" s="530"/>
      <c r="M18" s="530"/>
      <c r="N18" s="530"/>
      <c r="O18" s="530"/>
      <c r="P18" s="530"/>
      <c r="Q18" s="530"/>
      <c r="R18" s="530"/>
      <c r="S18" s="530"/>
      <c r="T18" s="530"/>
      <c r="U18" s="530"/>
      <c r="V18" s="530"/>
      <c r="W18" s="530"/>
      <c r="X18" s="530"/>
      <c r="Y18" s="530"/>
      <c r="Z18" s="530"/>
      <c r="AA18" s="530"/>
      <c r="AB18" s="530"/>
      <c r="AC18" s="530"/>
      <c r="AD18" s="530"/>
      <c r="AE18" s="530"/>
      <c r="AF18" s="530"/>
      <c r="AG18" s="530"/>
    </row>
    <row r="19" spans="2:73" ht="23.25" customHeight="1" outlineLevel="1">
      <c r="C19" s="30"/>
      <c r="D19" s="536" t="s">
        <v>617</v>
      </c>
      <c r="E19" s="530"/>
      <c r="F19" s="530"/>
      <c r="G19" s="539"/>
      <c r="H19" s="530"/>
      <c r="I19" s="530"/>
      <c r="J19" s="530"/>
      <c r="K19" s="530"/>
      <c r="L19" s="530"/>
      <c r="M19" s="530"/>
      <c r="N19" s="530"/>
      <c r="O19" s="530"/>
      <c r="P19" s="530"/>
      <c r="Q19" s="530"/>
      <c r="R19" s="530"/>
      <c r="S19" s="530"/>
      <c r="T19" s="530"/>
      <c r="U19" s="530"/>
      <c r="V19" s="530"/>
      <c r="W19" s="530"/>
      <c r="X19" s="530"/>
      <c r="Y19" s="530"/>
      <c r="Z19" s="530"/>
      <c r="AA19" s="530"/>
      <c r="AB19" s="530"/>
      <c r="AC19" s="530"/>
      <c r="AD19" s="530"/>
      <c r="AE19" s="530"/>
      <c r="AF19" s="530"/>
      <c r="AG19" s="530"/>
    </row>
    <row r="20" spans="2:73" ht="23.25" customHeight="1" outlineLevel="1">
      <c r="C20" s="30"/>
      <c r="D20" s="536" t="s">
        <v>619</v>
      </c>
      <c r="E20" s="530"/>
      <c r="F20" s="530"/>
      <c r="G20" s="539"/>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530"/>
    </row>
    <row r="21" spans="2:73" ht="23.25" customHeight="1" outlineLevel="1">
      <c r="C21" s="30"/>
      <c r="D21" s="618" t="s">
        <v>628</v>
      </c>
      <c r="E21" s="530"/>
      <c r="F21" s="530"/>
      <c r="G21" s="539"/>
      <c r="H21" s="530"/>
      <c r="I21" s="530"/>
      <c r="J21" s="530"/>
      <c r="K21" s="530"/>
      <c r="L21" s="530"/>
      <c r="M21" s="530"/>
      <c r="N21" s="530"/>
      <c r="O21" s="530"/>
      <c r="P21" s="530"/>
      <c r="Q21" s="530"/>
      <c r="R21" s="530"/>
      <c r="S21" s="530"/>
      <c r="T21" s="530"/>
      <c r="U21" s="530"/>
      <c r="V21" s="530"/>
      <c r="W21" s="530"/>
      <c r="X21" s="530"/>
      <c r="Y21" s="530"/>
      <c r="Z21" s="530"/>
      <c r="AA21" s="530"/>
      <c r="AB21" s="530"/>
      <c r="AC21" s="530"/>
      <c r="AD21" s="530"/>
      <c r="AE21" s="530"/>
      <c r="AF21" s="530"/>
      <c r="AG21" s="530"/>
    </row>
    <row r="22" spans="2:73">
      <c r="I22" s="1"/>
      <c r="J22" s="1"/>
    </row>
    <row r="23" spans="2:73" ht="15.75">
      <c r="B23" s="154" t="s">
        <v>589</v>
      </c>
      <c r="H23" s="9"/>
      <c r="I23" s="9"/>
      <c r="J23" s="9"/>
    </row>
    <row r="24" spans="2:73" s="586" customFormat="1" ht="21" customHeight="1">
      <c r="B24" s="586" t="s">
        <v>593</v>
      </c>
      <c r="C24" s="770" t="s">
        <v>594</v>
      </c>
      <c r="D24" s="770"/>
      <c r="E24" s="770"/>
      <c r="F24" s="770"/>
      <c r="G24" s="770"/>
      <c r="H24" s="594" t="s">
        <v>591</v>
      </c>
      <c r="I24" s="594" t="s">
        <v>590</v>
      </c>
      <c r="J24" s="594" t="s">
        <v>592</v>
      </c>
      <c r="L24" s="586" t="s">
        <v>594</v>
      </c>
      <c r="AQ24" s="586" t="s">
        <v>594</v>
      </c>
    </row>
    <row r="25" spans="2:73" s="219" customFormat="1" ht="49.5" customHeight="1">
      <c r="B25" s="215" t="s">
        <v>471</v>
      </c>
      <c r="C25" s="215" t="s">
        <v>211</v>
      </c>
      <c r="D25" s="215" t="s">
        <v>472</v>
      </c>
      <c r="E25" s="215" t="s">
        <v>208</v>
      </c>
      <c r="F25" s="215" t="s">
        <v>473</v>
      </c>
      <c r="G25" s="215" t="s">
        <v>474</v>
      </c>
      <c r="H25" s="215" t="s">
        <v>475</v>
      </c>
      <c r="I25" s="557" t="s">
        <v>582</v>
      </c>
      <c r="J25" s="563" t="s">
        <v>583</v>
      </c>
      <c r="K25" s="561"/>
      <c r="L25" s="216" t="s">
        <v>476</v>
      </c>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8"/>
      <c r="AQ25" s="216" t="s">
        <v>477</v>
      </c>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8"/>
    </row>
    <row r="26" spans="2:73" s="219" customFormat="1" ht="41.1" customHeight="1">
      <c r="B26" s="220"/>
      <c r="C26" s="220"/>
      <c r="D26" s="220"/>
      <c r="E26" s="220"/>
      <c r="F26" s="220"/>
      <c r="G26" s="220"/>
      <c r="H26" s="607"/>
      <c r="I26" s="555"/>
      <c r="J26" s="555"/>
      <c r="K26" s="562"/>
      <c r="L26" s="221">
        <v>2011</v>
      </c>
      <c r="M26" s="221">
        <v>2012</v>
      </c>
      <c r="N26" s="221">
        <v>2013</v>
      </c>
      <c r="O26" s="221">
        <v>2014</v>
      </c>
      <c r="P26" s="221">
        <v>2015</v>
      </c>
      <c r="Q26" s="221">
        <v>2016</v>
      </c>
      <c r="R26" s="221">
        <v>2017</v>
      </c>
      <c r="S26" s="221">
        <v>2018</v>
      </c>
      <c r="T26" s="221">
        <v>2019</v>
      </c>
      <c r="U26" s="221">
        <v>2020</v>
      </c>
      <c r="V26" s="221">
        <v>2021</v>
      </c>
      <c r="W26" s="221">
        <v>2022</v>
      </c>
      <c r="X26" s="221">
        <v>2023</v>
      </c>
      <c r="Y26" s="221">
        <v>2024</v>
      </c>
      <c r="Z26" s="221">
        <v>2025</v>
      </c>
      <c r="AA26" s="221">
        <v>2026</v>
      </c>
      <c r="AB26" s="221">
        <v>2027</v>
      </c>
      <c r="AC26" s="221">
        <v>2028</v>
      </c>
      <c r="AD26" s="221">
        <v>2029</v>
      </c>
      <c r="AE26" s="221">
        <v>2030</v>
      </c>
      <c r="AF26" s="221">
        <v>2031</v>
      </c>
      <c r="AG26" s="221">
        <v>2032</v>
      </c>
      <c r="AH26" s="221">
        <v>2033</v>
      </c>
      <c r="AI26" s="221">
        <v>2034</v>
      </c>
      <c r="AJ26" s="221">
        <v>2035</v>
      </c>
      <c r="AK26" s="221">
        <v>2036</v>
      </c>
      <c r="AL26" s="221">
        <v>2037</v>
      </c>
      <c r="AM26" s="221">
        <v>2038</v>
      </c>
      <c r="AN26" s="221">
        <v>2039</v>
      </c>
      <c r="AO26" s="221">
        <v>2040</v>
      </c>
      <c r="AQ26" s="221">
        <v>2011</v>
      </c>
      <c r="AR26" s="221">
        <v>2012</v>
      </c>
      <c r="AS26" s="221">
        <v>2013</v>
      </c>
      <c r="AT26" s="221">
        <v>2014</v>
      </c>
      <c r="AU26" s="221">
        <v>2015</v>
      </c>
      <c r="AV26" s="221">
        <v>2016</v>
      </c>
      <c r="AW26" s="221">
        <v>2017</v>
      </c>
      <c r="AX26" s="221">
        <v>2018</v>
      </c>
      <c r="AY26" s="221">
        <v>2019</v>
      </c>
      <c r="AZ26" s="221">
        <v>2020</v>
      </c>
      <c r="BA26" s="221">
        <v>2021</v>
      </c>
      <c r="BB26" s="221">
        <v>2022</v>
      </c>
      <c r="BC26" s="221">
        <v>2023</v>
      </c>
      <c r="BD26" s="221">
        <v>2024</v>
      </c>
      <c r="BE26" s="221">
        <v>2025</v>
      </c>
      <c r="BF26" s="221">
        <v>2026</v>
      </c>
      <c r="BG26" s="221">
        <v>2027</v>
      </c>
      <c r="BH26" s="221">
        <v>2028</v>
      </c>
      <c r="BI26" s="221">
        <v>2029</v>
      </c>
      <c r="BJ26" s="221">
        <v>2030</v>
      </c>
      <c r="BK26" s="221">
        <v>2031</v>
      </c>
      <c r="BL26" s="221">
        <v>2032</v>
      </c>
      <c r="BM26" s="221">
        <v>2033</v>
      </c>
      <c r="BN26" s="221">
        <v>2034</v>
      </c>
      <c r="BO26" s="221">
        <v>2035</v>
      </c>
      <c r="BP26" s="221">
        <v>2036</v>
      </c>
      <c r="BQ26" s="221">
        <v>2037</v>
      </c>
      <c r="BR26" s="221">
        <v>2038</v>
      </c>
      <c r="BS26" s="221">
        <v>2039</v>
      </c>
      <c r="BT26" s="221">
        <v>2040</v>
      </c>
    </row>
    <row r="27" spans="2:73" s="13" customFormat="1" ht="15.75">
      <c r="B27" s="608"/>
      <c r="C27" s="608"/>
      <c r="D27" s="608"/>
      <c r="E27" s="608"/>
      <c r="F27" s="608"/>
      <c r="G27" s="608"/>
      <c r="H27" s="608"/>
      <c r="I27" s="564"/>
      <c r="J27" s="564"/>
      <c r="K27" s="39"/>
      <c r="L27" s="612"/>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4"/>
      <c r="AP27" s="39"/>
      <c r="AQ27" s="612"/>
      <c r="AR27" s="613"/>
      <c r="AS27" s="613"/>
      <c r="AT27" s="613"/>
      <c r="AU27" s="613"/>
      <c r="AV27" s="613"/>
      <c r="AW27" s="613"/>
      <c r="AX27" s="613"/>
      <c r="AY27" s="613"/>
      <c r="AZ27" s="613"/>
      <c r="BA27" s="613"/>
      <c r="BB27" s="613"/>
      <c r="BC27" s="613"/>
      <c r="BD27" s="613"/>
      <c r="BE27" s="613"/>
      <c r="BF27" s="613"/>
      <c r="BG27" s="613"/>
      <c r="BH27" s="613"/>
      <c r="BI27" s="613"/>
      <c r="BJ27" s="613"/>
      <c r="BK27" s="613"/>
      <c r="BL27" s="613"/>
      <c r="BM27" s="613"/>
      <c r="BN27" s="613"/>
      <c r="BO27" s="613"/>
      <c r="BP27" s="613"/>
      <c r="BQ27" s="613"/>
      <c r="BR27" s="613"/>
      <c r="BS27" s="613"/>
      <c r="BT27" s="614"/>
      <c r="BU27" s="1"/>
    </row>
    <row r="28" spans="2:73" s="13" customFormat="1" ht="15.75">
      <c r="B28" s="608"/>
      <c r="C28" s="608"/>
      <c r="D28" s="608"/>
      <c r="E28" s="608"/>
      <c r="F28" s="608"/>
      <c r="G28" s="608"/>
      <c r="H28" s="608"/>
      <c r="I28" s="564"/>
      <c r="J28" s="564"/>
      <c r="K28" s="39"/>
      <c r="L28" s="612"/>
      <c r="M28" s="613"/>
      <c r="N28" s="613"/>
      <c r="O28" s="613"/>
      <c r="P28" s="613"/>
      <c r="Q28" s="613"/>
      <c r="R28" s="613"/>
      <c r="S28" s="613"/>
      <c r="T28" s="613"/>
      <c r="U28" s="613"/>
      <c r="V28" s="613"/>
      <c r="W28" s="613"/>
      <c r="X28" s="613"/>
      <c r="Y28" s="613"/>
      <c r="Z28" s="613"/>
      <c r="AA28" s="613"/>
      <c r="AB28" s="613"/>
      <c r="AC28" s="613"/>
      <c r="AD28" s="613"/>
      <c r="AE28" s="613"/>
      <c r="AF28" s="613"/>
      <c r="AG28" s="613"/>
      <c r="AH28" s="613"/>
      <c r="AI28" s="613"/>
      <c r="AJ28" s="613"/>
      <c r="AK28" s="613"/>
      <c r="AL28" s="613"/>
      <c r="AM28" s="613"/>
      <c r="AN28" s="613"/>
      <c r="AO28" s="614"/>
      <c r="AP28" s="39"/>
      <c r="AQ28" s="612"/>
      <c r="AR28" s="613"/>
      <c r="AS28" s="613"/>
      <c r="AT28" s="613"/>
      <c r="AU28" s="613"/>
      <c r="AV28" s="613"/>
      <c r="AW28" s="613"/>
      <c r="AX28" s="613"/>
      <c r="AY28" s="613"/>
      <c r="AZ28" s="613"/>
      <c r="BA28" s="613"/>
      <c r="BB28" s="613"/>
      <c r="BC28" s="613"/>
      <c r="BD28" s="613"/>
      <c r="BE28" s="613"/>
      <c r="BF28" s="613"/>
      <c r="BG28" s="613"/>
      <c r="BH28" s="613"/>
      <c r="BI28" s="613"/>
      <c r="BJ28" s="613"/>
      <c r="BK28" s="613"/>
      <c r="BL28" s="613"/>
      <c r="BM28" s="613"/>
      <c r="BN28" s="613"/>
      <c r="BO28" s="613"/>
      <c r="BP28" s="613"/>
      <c r="BQ28" s="613"/>
      <c r="BR28" s="613"/>
      <c r="BS28" s="613"/>
      <c r="BT28" s="614"/>
      <c r="BU28" s="1"/>
    </row>
    <row r="29" spans="2:73" s="13" customFormat="1" ht="16.5" customHeight="1">
      <c r="B29" s="608"/>
      <c r="C29" s="608"/>
      <c r="D29" s="608"/>
      <c r="E29" s="608"/>
      <c r="F29" s="608"/>
      <c r="G29" s="608"/>
      <c r="H29" s="608"/>
      <c r="I29" s="564"/>
      <c r="J29" s="564"/>
      <c r="K29" s="39"/>
      <c r="L29" s="612"/>
      <c r="M29" s="613"/>
      <c r="N29" s="613"/>
      <c r="O29" s="613"/>
      <c r="P29" s="613"/>
      <c r="Q29" s="613"/>
      <c r="R29" s="613"/>
      <c r="S29" s="613"/>
      <c r="T29" s="613"/>
      <c r="U29" s="613"/>
      <c r="V29" s="613"/>
      <c r="W29" s="613"/>
      <c r="X29" s="613"/>
      <c r="Y29" s="613"/>
      <c r="Z29" s="613"/>
      <c r="AA29" s="613"/>
      <c r="AB29" s="613"/>
      <c r="AC29" s="613"/>
      <c r="AD29" s="613"/>
      <c r="AE29" s="613"/>
      <c r="AF29" s="613"/>
      <c r="AG29" s="613"/>
      <c r="AH29" s="613"/>
      <c r="AI29" s="613"/>
      <c r="AJ29" s="613"/>
      <c r="AK29" s="613"/>
      <c r="AL29" s="613"/>
      <c r="AM29" s="613"/>
      <c r="AN29" s="613"/>
      <c r="AO29" s="614"/>
      <c r="AP29" s="39"/>
      <c r="AQ29" s="612"/>
      <c r="AR29" s="613"/>
      <c r="AS29" s="613"/>
      <c r="AT29" s="613"/>
      <c r="AU29" s="613"/>
      <c r="AV29" s="613"/>
      <c r="AW29" s="613"/>
      <c r="AX29" s="613"/>
      <c r="AY29" s="613"/>
      <c r="AZ29" s="613"/>
      <c r="BA29" s="613"/>
      <c r="BB29" s="613"/>
      <c r="BC29" s="613"/>
      <c r="BD29" s="613"/>
      <c r="BE29" s="613"/>
      <c r="BF29" s="613"/>
      <c r="BG29" s="613"/>
      <c r="BH29" s="613"/>
      <c r="BI29" s="613"/>
      <c r="BJ29" s="613"/>
      <c r="BK29" s="613"/>
      <c r="BL29" s="613"/>
      <c r="BM29" s="613"/>
      <c r="BN29" s="613"/>
      <c r="BO29" s="613"/>
      <c r="BP29" s="613"/>
      <c r="BQ29" s="613"/>
      <c r="BR29" s="613"/>
      <c r="BS29" s="613"/>
      <c r="BT29" s="614"/>
      <c r="BU29" s="1"/>
    </row>
    <row r="30" spans="2:73" s="13" customFormat="1" ht="15.75">
      <c r="B30" s="608"/>
      <c r="C30" s="608"/>
      <c r="D30" s="608"/>
      <c r="E30" s="608"/>
      <c r="F30" s="608"/>
      <c r="G30" s="608"/>
      <c r="H30" s="608"/>
      <c r="I30" s="564"/>
      <c r="J30" s="564"/>
      <c r="K30" s="39"/>
      <c r="L30" s="612"/>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3"/>
      <c r="AJ30" s="613"/>
      <c r="AK30" s="613"/>
      <c r="AL30" s="613"/>
      <c r="AM30" s="613"/>
      <c r="AN30" s="613"/>
      <c r="AO30" s="614"/>
      <c r="AP30" s="39"/>
      <c r="AQ30" s="612"/>
      <c r="AR30" s="613"/>
      <c r="AS30" s="613"/>
      <c r="AT30" s="613"/>
      <c r="AU30" s="613"/>
      <c r="AV30" s="613"/>
      <c r="AW30" s="613"/>
      <c r="AX30" s="613"/>
      <c r="AY30" s="613"/>
      <c r="AZ30" s="613"/>
      <c r="BA30" s="613"/>
      <c r="BB30" s="613"/>
      <c r="BC30" s="613"/>
      <c r="BD30" s="613"/>
      <c r="BE30" s="613"/>
      <c r="BF30" s="613"/>
      <c r="BG30" s="613"/>
      <c r="BH30" s="613"/>
      <c r="BI30" s="613"/>
      <c r="BJ30" s="613"/>
      <c r="BK30" s="613"/>
      <c r="BL30" s="613"/>
      <c r="BM30" s="613"/>
      <c r="BN30" s="613"/>
      <c r="BO30" s="613"/>
      <c r="BP30" s="613"/>
      <c r="BQ30" s="613"/>
      <c r="BR30" s="613"/>
      <c r="BS30" s="613"/>
      <c r="BT30" s="614"/>
      <c r="BU30" s="1"/>
    </row>
    <row r="31" spans="2:73" s="13" customFormat="1" ht="15.75">
      <c r="B31" s="608"/>
      <c r="C31" s="608"/>
      <c r="D31" s="608"/>
      <c r="E31" s="608"/>
      <c r="F31" s="608"/>
      <c r="G31" s="608"/>
      <c r="H31" s="608"/>
      <c r="I31" s="564"/>
      <c r="J31" s="564"/>
      <c r="K31" s="39"/>
      <c r="L31" s="612"/>
      <c r="M31" s="613"/>
      <c r="N31" s="613"/>
      <c r="O31" s="613"/>
      <c r="P31" s="613"/>
      <c r="Q31" s="613"/>
      <c r="R31" s="613"/>
      <c r="S31" s="613"/>
      <c r="T31" s="613"/>
      <c r="U31" s="613"/>
      <c r="V31" s="613"/>
      <c r="W31" s="613"/>
      <c r="X31" s="613"/>
      <c r="Y31" s="613"/>
      <c r="Z31" s="613"/>
      <c r="AA31" s="613"/>
      <c r="AB31" s="613"/>
      <c r="AC31" s="613"/>
      <c r="AD31" s="613"/>
      <c r="AE31" s="613"/>
      <c r="AF31" s="613"/>
      <c r="AG31" s="613"/>
      <c r="AH31" s="613"/>
      <c r="AI31" s="613"/>
      <c r="AJ31" s="613"/>
      <c r="AK31" s="613"/>
      <c r="AL31" s="613"/>
      <c r="AM31" s="613"/>
      <c r="AN31" s="613"/>
      <c r="AO31" s="614"/>
      <c r="AP31" s="39"/>
      <c r="AQ31" s="612"/>
      <c r="AR31" s="613"/>
      <c r="AS31" s="613"/>
      <c r="AT31" s="613"/>
      <c r="AU31" s="613"/>
      <c r="AV31" s="613"/>
      <c r="AW31" s="613"/>
      <c r="AX31" s="613"/>
      <c r="AY31" s="613"/>
      <c r="AZ31" s="613"/>
      <c r="BA31" s="613"/>
      <c r="BB31" s="613"/>
      <c r="BC31" s="613"/>
      <c r="BD31" s="613"/>
      <c r="BE31" s="613"/>
      <c r="BF31" s="613"/>
      <c r="BG31" s="613"/>
      <c r="BH31" s="613"/>
      <c r="BI31" s="613"/>
      <c r="BJ31" s="613"/>
      <c r="BK31" s="613"/>
      <c r="BL31" s="613"/>
      <c r="BM31" s="613"/>
      <c r="BN31" s="613"/>
      <c r="BO31" s="613"/>
      <c r="BP31" s="613"/>
      <c r="BQ31" s="613"/>
      <c r="BR31" s="613"/>
      <c r="BS31" s="613"/>
      <c r="BT31" s="614"/>
      <c r="BU31" s="1"/>
    </row>
    <row r="32" spans="2:73" s="13" customFormat="1" ht="15.75">
      <c r="B32" s="608"/>
      <c r="C32" s="608"/>
      <c r="D32" s="608"/>
      <c r="E32" s="608"/>
      <c r="F32" s="608"/>
      <c r="G32" s="608"/>
      <c r="H32" s="608"/>
      <c r="I32" s="564"/>
      <c r="J32" s="564"/>
      <c r="K32" s="39"/>
      <c r="L32" s="612"/>
      <c r="M32" s="613"/>
      <c r="N32" s="613"/>
      <c r="O32" s="613"/>
      <c r="P32" s="613"/>
      <c r="Q32" s="613"/>
      <c r="R32" s="613"/>
      <c r="S32" s="613"/>
      <c r="T32" s="613"/>
      <c r="U32" s="613"/>
      <c r="V32" s="613"/>
      <c r="W32" s="613"/>
      <c r="X32" s="613"/>
      <c r="Y32" s="613"/>
      <c r="Z32" s="613"/>
      <c r="AA32" s="613"/>
      <c r="AB32" s="613"/>
      <c r="AC32" s="613"/>
      <c r="AD32" s="613"/>
      <c r="AE32" s="613"/>
      <c r="AF32" s="613"/>
      <c r="AG32" s="613"/>
      <c r="AH32" s="613"/>
      <c r="AI32" s="613"/>
      <c r="AJ32" s="613"/>
      <c r="AK32" s="613"/>
      <c r="AL32" s="613"/>
      <c r="AM32" s="613"/>
      <c r="AN32" s="613"/>
      <c r="AO32" s="614"/>
      <c r="AP32" s="39"/>
      <c r="AQ32" s="612"/>
      <c r="AR32" s="613"/>
      <c r="AS32" s="613"/>
      <c r="AT32" s="613"/>
      <c r="AU32" s="613"/>
      <c r="AV32" s="613"/>
      <c r="AW32" s="613"/>
      <c r="AX32" s="613"/>
      <c r="AY32" s="613"/>
      <c r="AZ32" s="613"/>
      <c r="BA32" s="613"/>
      <c r="BB32" s="613"/>
      <c r="BC32" s="613"/>
      <c r="BD32" s="613"/>
      <c r="BE32" s="613"/>
      <c r="BF32" s="613"/>
      <c r="BG32" s="613"/>
      <c r="BH32" s="613"/>
      <c r="BI32" s="613"/>
      <c r="BJ32" s="613"/>
      <c r="BK32" s="613"/>
      <c r="BL32" s="613"/>
      <c r="BM32" s="613"/>
      <c r="BN32" s="613"/>
      <c r="BO32" s="613"/>
      <c r="BP32" s="613"/>
      <c r="BQ32" s="613"/>
      <c r="BR32" s="613"/>
      <c r="BS32" s="613"/>
      <c r="BT32" s="614"/>
      <c r="BU32" s="1"/>
    </row>
    <row r="33" spans="2:73" s="13" customFormat="1" ht="15.75">
      <c r="B33" s="608"/>
      <c r="C33" s="608"/>
      <c r="D33" s="608"/>
      <c r="E33" s="608"/>
      <c r="F33" s="608"/>
      <c r="G33" s="608"/>
      <c r="H33" s="608"/>
      <c r="I33" s="564"/>
      <c r="J33" s="564"/>
      <c r="K33" s="39"/>
      <c r="L33" s="612"/>
      <c r="M33" s="613"/>
      <c r="N33" s="613"/>
      <c r="O33" s="613"/>
      <c r="P33" s="613"/>
      <c r="Q33" s="613"/>
      <c r="R33" s="613"/>
      <c r="S33" s="613"/>
      <c r="T33" s="613"/>
      <c r="U33" s="613"/>
      <c r="V33" s="613"/>
      <c r="W33" s="613"/>
      <c r="X33" s="613"/>
      <c r="Y33" s="613"/>
      <c r="Z33" s="613"/>
      <c r="AA33" s="613"/>
      <c r="AB33" s="613"/>
      <c r="AC33" s="613"/>
      <c r="AD33" s="613"/>
      <c r="AE33" s="613"/>
      <c r="AF33" s="613"/>
      <c r="AG33" s="613"/>
      <c r="AH33" s="613"/>
      <c r="AI33" s="613"/>
      <c r="AJ33" s="613"/>
      <c r="AK33" s="613"/>
      <c r="AL33" s="613"/>
      <c r="AM33" s="613"/>
      <c r="AN33" s="613"/>
      <c r="AO33" s="614"/>
      <c r="AP33" s="39"/>
      <c r="AQ33" s="612"/>
      <c r="AR33" s="613"/>
      <c r="AS33" s="613"/>
      <c r="AT33" s="613"/>
      <c r="AU33" s="613"/>
      <c r="AV33" s="613"/>
      <c r="AW33" s="613"/>
      <c r="AX33" s="613"/>
      <c r="AY33" s="613"/>
      <c r="AZ33" s="613"/>
      <c r="BA33" s="613"/>
      <c r="BB33" s="613"/>
      <c r="BC33" s="613"/>
      <c r="BD33" s="613"/>
      <c r="BE33" s="613"/>
      <c r="BF33" s="613"/>
      <c r="BG33" s="613"/>
      <c r="BH33" s="613"/>
      <c r="BI33" s="613"/>
      <c r="BJ33" s="613"/>
      <c r="BK33" s="613"/>
      <c r="BL33" s="613"/>
      <c r="BM33" s="613"/>
      <c r="BN33" s="613"/>
      <c r="BO33" s="613"/>
      <c r="BP33" s="613"/>
      <c r="BQ33" s="613"/>
      <c r="BR33" s="613"/>
      <c r="BS33" s="613"/>
      <c r="BT33" s="614"/>
      <c r="BU33" s="1"/>
    </row>
    <row r="34" spans="2:73" s="13" customFormat="1" ht="15.75">
      <c r="B34" s="608"/>
      <c r="C34" s="608"/>
      <c r="D34" s="608"/>
      <c r="E34" s="608"/>
      <c r="F34" s="608"/>
      <c r="G34" s="608"/>
      <c r="H34" s="608"/>
      <c r="I34" s="564"/>
      <c r="J34" s="564"/>
      <c r="K34" s="39"/>
      <c r="L34" s="612"/>
      <c r="M34" s="613"/>
      <c r="N34" s="613"/>
      <c r="O34" s="613"/>
      <c r="P34" s="613"/>
      <c r="Q34" s="613"/>
      <c r="R34" s="613"/>
      <c r="S34" s="613"/>
      <c r="T34" s="613"/>
      <c r="U34" s="613"/>
      <c r="V34" s="613"/>
      <c r="W34" s="613"/>
      <c r="X34" s="613"/>
      <c r="Y34" s="613"/>
      <c r="Z34" s="613"/>
      <c r="AA34" s="613"/>
      <c r="AB34" s="613"/>
      <c r="AC34" s="613"/>
      <c r="AD34" s="613"/>
      <c r="AE34" s="613"/>
      <c r="AF34" s="613"/>
      <c r="AG34" s="613"/>
      <c r="AH34" s="613"/>
      <c r="AI34" s="613"/>
      <c r="AJ34" s="613"/>
      <c r="AK34" s="613"/>
      <c r="AL34" s="613"/>
      <c r="AM34" s="613"/>
      <c r="AN34" s="613"/>
      <c r="AO34" s="614"/>
      <c r="AP34" s="39"/>
      <c r="AQ34" s="612"/>
      <c r="AR34" s="613"/>
      <c r="AS34" s="613"/>
      <c r="AT34" s="613"/>
      <c r="AU34" s="613"/>
      <c r="AV34" s="613"/>
      <c r="AW34" s="613"/>
      <c r="AX34" s="613"/>
      <c r="AY34" s="613"/>
      <c r="AZ34" s="613"/>
      <c r="BA34" s="613"/>
      <c r="BB34" s="613"/>
      <c r="BC34" s="613"/>
      <c r="BD34" s="613"/>
      <c r="BE34" s="613"/>
      <c r="BF34" s="613"/>
      <c r="BG34" s="613"/>
      <c r="BH34" s="613"/>
      <c r="BI34" s="613"/>
      <c r="BJ34" s="613"/>
      <c r="BK34" s="613"/>
      <c r="BL34" s="613"/>
      <c r="BM34" s="613"/>
      <c r="BN34" s="613"/>
      <c r="BO34" s="613"/>
      <c r="BP34" s="613"/>
      <c r="BQ34" s="613"/>
      <c r="BR34" s="613"/>
      <c r="BS34" s="613"/>
      <c r="BT34" s="614"/>
      <c r="BU34" s="1"/>
    </row>
    <row r="35" spans="2:73" s="13" customFormat="1" ht="15.75">
      <c r="B35" s="608"/>
      <c r="C35" s="608"/>
      <c r="D35" s="608"/>
      <c r="E35" s="608"/>
      <c r="F35" s="608"/>
      <c r="G35" s="608"/>
      <c r="H35" s="608"/>
      <c r="I35" s="564"/>
      <c r="J35" s="564"/>
      <c r="K35" s="39"/>
      <c r="L35" s="612"/>
      <c r="M35" s="613"/>
      <c r="N35" s="613"/>
      <c r="O35" s="613"/>
      <c r="P35" s="613"/>
      <c r="Q35" s="613"/>
      <c r="R35" s="613"/>
      <c r="S35" s="613"/>
      <c r="T35" s="613"/>
      <c r="U35" s="613"/>
      <c r="V35" s="613"/>
      <c r="W35" s="613"/>
      <c r="X35" s="613"/>
      <c r="Y35" s="613"/>
      <c r="Z35" s="613"/>
      <c r="AA35" s="613"/>
      <c r="AB35" s="613"/>
      <c r="AC35" s="613"/>
      <c r="AD35" s="613"/>
      <c r="AE35" s="613"/>
      <c r="AF35" s="613"/>
      <c r="AG35" s="613"/>
      <c r="AH35" s="613"/>
      <c r="AI35" s="613"/>
      <c r="AJ35" s="613"/>
      <c r="AK35" s="613"/>
      <c r="AL35" s="613"/>
      <c r="AM35" s="613"/>
      <c r="AN35" s="613"/>
      <c r="AO35" s="614"/>
      <c r="AP35" s="39"/>
      <c r="AQ35" s="612"/>
      <c r="AR35" s="613"/>
      <c r="AS35" s="613"/>
      <c r="AT35" s="613"/>
      <c r="AU35" s="613"/>
      <c r="AV35" s="613"/>
      <c r="AW35" s="613"/>
      <c r="AX35" s="613"/>
      <c r="AY35" s="613"/>
      <c r="AZ35" s="613"/>
      <c r="BA35" s="613"/>
      <c r="BB35" s="613"/>
      <c r="BC35" s="613"/>
      <c r="BD35" s="613"/>
      <c r="BE35" s="613"/>
      <c r="BF35" s="613"/>
      <c r="BG35" s="613"/>
      <c r="BH35" s="613"/>
      <c r="BI35" s="613"/>
      <c r="BJ35" s="613"/>
      <c r="BK35" s="613"/>
      <c r="BL35" s="613"/>
      <c r="BM35" s="613"/>
      <c r="BN35" s="613"/>
      <c r="BO35" s="613"/>
      <c r="BP35" s="613"/>
      <c r="BQ35" s="613"/>
      <c r="BR35" s="613"/>
      <c r="BS35" s="613"/>
      <c r="BT35" s="614"/>
      <c r="BU35" s="1"/>
    </row>
    <row r="36" spans="2:73" s="13" customFormat="1" ht="15.75">
      <c r="B36" s="608"/>
      <c r="C36" s="608"/>
      <c r="D36" s="608"/>
      <c r="E36" s="608"/>
      <c r="F36" s="608"/>
      <c r="G36" s="608"/>
      <c r="H36" s="608"/>
      <c r="I36" s="564"/>
      <c r="J36" s="564"/>
      <c r="K36" s="39"/>
      <c r="L36" s="612"/>
      <c r="M36" s="613"/>
      <c r="N36" s="613"/>
      <c r="O36" s="613"/>
      <c r="P36" s="613"/>
      <c r="Q36" s="613"/>
      <c r="R36" s="613"/>
      <c r="S36" s="613"/>
      <c r="T36" s="613"/>
      <c r="U36" s="613"/>
      <c r="V36" s="613"/>
      <c r="W36" s="613"/>
      <c r="X36" s="613"/>
      <c r="Y36" s="613"/>
      <c r="Z36" s="613"/>
      <c r="AA36" s="613"/>
      <c r="AB36" s="613"/>
      <c r="AC36" s="613"/>
      <c r="AD36" s="613"/>
      <c r="AE36" s="613"/>
      <c r="AF36" s="613"/>
      <c r="AG36" s="613"/>
      <c r="AH36" s="613"/>
      <c r="AI36" s="613"/>
      <c r="AJ36" s="613"/>
      <c r="AK36" s="613"/>
      <c r="AL36" s="613"/>
      <c r="AM36" s="613"/>
      <c r="AN36" s="613"/>
      <c r="AO36" s="614"/>
      <c r="AP36" s="39"/>
      <c r="AQ36" s="612"/>
      <c r="AR36" s="613"/>
      <c r="AS36" s="613"/>
      <c r="AT36" s="613"/>
      <c r="AU36" s="613"/>
      <c r="AV36" s="613"/>
      <c r="AW36" s="613"/>
      <c r="AX36" s="613"/>
      <c r="AY36" s="613"/>
      <c r="AZ36" s="613"/>
      <c r="BA36" s="613"/>
      <c r="BB36" s="613"/>
      <c r="BC36" s="613"/>
      <c r="BD36" s="613"/>
      <c r="BE36" s="613"/>
      <c r="BF36" s="613"/>
      <c r="BG36" s="613"/>
      <c r="BH36" s="613"/>
      <c r="BI36" s="613"/>
      <c r="BJ36" s="613"/>
      <c r="BK36" s="613"/>
      <c r="BL36" s="613"/>
      <c r="BM36" s="613"/>
      <c r="BN36" s="613"/>
      <c r="BO36" s="613"/>
      <c r="BP36" s="613"/>
      <c r="BQ36" s="613"/>
      <c r="BR36" s="613"/>
      <c r="BS36" s="613"/>
      <c r="BT36" s="614"/>
      <c r="BU36" s="1"/>
    </row>
    <row r="37" spans="2:73" s="13" customFormat="1" ht="15.75">
      <c r="B37" s="608"/>
      <c r="C37" s="608"/>
      <c r="D37" s="608"/>
      <c r="E37" s="608"/>
      <c r="F37" s="608"/>
      <c r="G37" s="608"/>
      <c r="H37" s="608"/>
      <c r="I37" s="564"/>
      <c r="J37" s="564"/>
      <c r="K37" s="39"/>
      <c r="L37" s="612"/>
      <c r="M37" s="613"/>
      <c r="N37" s="613"/>
      <c r="O37" s="613"/>
      <c r="P37" s="613"/>
      <c r="Q37" s="613"/>
      <c r="R37" s="613"/>
      <c r="S37" s="613"/>
      <c r="T37" s="613"/>
      <c r="U37" s="613"/>
      <c r="V37" s="613"/>
      <c r="W37" s="613"/>
      <c r="X37" s="613"/>
      <c r="Y37" s="613"/>
      <c r="Z37" s="613"/>
      <c r="AA37" s="613"/>
      <c r="AB37" s="613"/>
      <c r="AC37" s="613"/>
      <c r="AD37" s="613"/>
      <c r="AE37" s="613"/>
      <c r="AF37" s="613"/>
      <c r="AG37" s="613"/>
      <c r="AH37" s="613"/>
      <c r="AI37" s="613"/>
      <c r="AJ37" s="613"/>
      <c r="AK37" s="613"/>
      <c r="AL37" s="613"/>
      <c r="AM37" s="613"/>
      <c r="AN37" s="613"/>
      <c r="AO37" s="614"/>
      <c r="AP37" s="39"/>
      <c r="AQ37" s="612"/>
      <c r="AR37" s="613"/>
      <c r="AS37" s="613"/>
      <c r="AT37" s="613"/>
      <c r="AU37" s="613"/>
      <c r="AV37" s="613"/>
      <c r="AW37" s="613"/>
      <c r="AX37" s="613"/>
      <c r="AY37" s="613"/>
      <c r="AZ37" s="613"/>
      <c r="BA37" s="613"/>
      <c r="BB37" s="613"/>
      <c r="BC37" s="613"/>
      <c r="BD37" s="613"/>
      <c r="BE37" s="613"/>
      <c r="BF37" s="613"/>
      <c r="BG37" s="613"/>
      <c r="BH37" s="613"/>
      <c r="BI37" s="613"/>
      <c r="BJ37" s="613"/>
      <c r="BK37" s="613"/>
      <c r="BL37" s="613"/>
      <c r="BM37" s="613"/>
      <c r="BN37" s="613"/>
      <c r="BO37" s="613"/>
      <c r="BP37" s="613"/>
      <c r="BQ37" s="613"/>
      <c r="BR37" s="613"/>
      <c r="BS37" s="613"/>
      <c r="BT37" s="614"/>
      <c r="BU37" s="1"/>
    </row>
    <row r="38" spans="2:73" s="13" customFormat="1" ht="15.75">
      <c r="B38" s="608"/>
      <c r="C38" s="608"/>
      <c r="D38" s="608"/>
      <c r="E38" s="608"/>
      <c r="F38" s="608"/>
      <c r="G38" s="608"/>
      <c r="H38" s="608"/>
      <c r="I38" s="564"/>
      <c r="J38" s="564"/>
      <c r="K38" s="39"/>
      <c r="L38" s="612"/>
      <c r="M38" s="613"/>
      <c r="N38" s="613"/>
      <c r="O38" s="613"/>
      <c r="P38" s="613"/>
      <c r="Q38" s="613"/>
      <c r="R38" s="613"/>
      <c r="S38" s="613"/>
      <c r="T38" s="613"/>
      <c r="U38" s="613"/>
      <c r="V38" s="613"/>
      <c r="W38" s="613"/>
      <c r="X38" s="613"/>
      <c r="Y38" s="613"/>
      <c r="Z38" s="613"/>
      <c r="AA38" s="613"/>
      <c r="AB38" s="613"/>
      <c r="AC38" s="613"/>
      <c r="AD38" s="613"/>
      <c r="AE38" s="613"/>
      <c r="AF38" s="613"/>
      <c r="AG38" s="613"/>
      <c r="AH38" s="613"/>
      <c r="AI38" s="613"/>
      <c r="AJ38" s="613"/>
      <c r="AK38" s="613"/>
      <c r="AL38" s="613"/>
      <c r="AM38" s="613"/>
      <c r="AN38" s="613"/>
      <c r="AO38" s="614"/>
      <c r="AP38" s="39"/>
      <c r="AQ38" s="612"/>
      <c r="AR38" s="613"/>
      <c r="AS38" s="613"/>
      <c r="AT38" s="613"/>
      <c r="AU38" s="613"/>
      <c r="AV38" s="613"/>
      <c r="AW38" s="613"/>
      <c r="AX38" s="613"/>
      <c r="AY38" s="613"/>
      <c r="AZ38" s="613"/>
      <c r="BA38" s="613"/>
      <c r="BB38" s="613"/>
      <c r="BC38" s="613"/>
      <c r="BD38" s="613"/>
      <c r="BE38" s="613"/>
      <c r="BF38" s="613"/>
      <c r="BG38" s="613"/>
      <c r="BH38" s="613"/>
      <c r="BI38" s="613"/>
      <c r="BJ38" s="613"/>
      <c r="BK38" s="613"/>
      <c r="BL38" s="613"/>
      <c r="BM38" s="613"/>
      <c r="BN38" s="613"/>
      <c r="BO38" s="613"/>
      <c r="BP38" s="613"/>
      <c r="BQ38" s="613"/>
      <c r="BR38" s="613"/>
      <c r="BS38" s="613"/>
      <c r="BT38" s="614"/>
      <c r="BU38" s="1"/>
    </row>
    <row r="39" spans="2:73" s="13" customFormat="1" ht="15.75">
      <c r="B39" s="608"/>
      <c r="C39" s="608"/>
      <c r="D39" s="608"/>
      <c r="E39" s="608"/>
      <c r="F39" s="608"/>
      <c r="G39" s="608"/>
      <c r="H39" s="608"/>
      <c r="I39" s="564"/>
      <c r="J39" s="564"/>
      <c r="K39" s="39"/>
      <c r="L39" s="612"/>
      <c r="M39" s="613"/>
      <c r="N39" s="613"/>
      <c r="O39" s="613"/>
      <c r="P39" s="613"/>
      <c r="Q39" s="613"/>
      <c r="R39" s="613"/>
      <c r="S39" s="613"/>
      <c r="T39" s="613"/>
      <c r="U39" s="613"/>
      <c r="V39" s="613"/>
      <c r="W39" s="613"/>
      <c r="X39" s="613"/>
      <c r="Y39" s="613"/>
      <c r="Z39" s="613"/>
      <c r="AA39" s="613"/>
      <c r="AB39" s="613"/>
      <c r="AC39" s="613"/>
      <c r="AD39" s="613"/>
      <c r="AE39" s="613"/>
      <c r="AF39" s="613"/>
      <c r="AG39" s="613"/>
      <c r="AH39" s="613"/>
      <c r="AI39" s="613"/>
      <c r="AJ39" s="613"/>
      <c r="AK39" s="613"/>
      <c r="AL39" s="613"/>
      <c r="AM39" s="613"/>
      <c r="AN39" s="613"/>
      <c r="AO39" s="614"/>
      <c r="AP39" s="39"/>
      <c r="AQ39" s="612"/>
      <c r="AR39" s="613"/>
      <c r="AS39" s="613"/>
      <c r="AT39" s="613"/>
      <c r="AU39" s="613"/>
      <c r="AV39" s="613"/>
      <c r="AW39" s="613"/>
      <c r="AX39" s="613"/>
      <c r="AY39" s="613"/>
      <c r="AZ39" s="613"/>
      <c r="BA39" s="613"/>
      <c r="BB39" s="613"/>
      <c r="BC39" s="613"/>
      <c r="BD39" s="613"/>
      <c r="BE39" s="613"/>
      <c r="BF39" s="613"/>
      <c r="BG39" s="613"/>
      <c r="BH39" s="613"/>
      <c r="BI39" s="613"/>
      <c r="BJ39" s="613"/>
      <c r="BK39" s="613"/>
      <c r="BL39" s="613"/>
      <c r="BM39" s="613"/>
      <c r="BN39" s="613"/>
      <c r="BO39" s="613"/>
      <c r="BP39" s="613"/>
      <c r="BQ39" s="613"/>
      <c r="BR39" s="613"/>
      <c r="BS39" s="613"/>
      <c r="BT39" s="614"/>
      <c r="BU39" s="1"/>
    </row>
    <row r="40" spans="2:73" s="13" customFormat="1" ht="15.75">
      <c r="B40" s="608"/>
      <c r="C40" s="608"/>
      <c r="D40" s="608"/>
      <c r="E40" s="608"/>
      <c r="F40" s="608"/>
      <c r="G40" s="608"/>
      <c r="H40" s="608"/>
      <c r="I40" s="564"/>
      <c r="J40" s="564"/>
      <c r="K40" s="39"/>
      <c r="L40" s="612"/>
      <c r="M40" s="613"/>
      <c r="N40" s="613"/>
      <c r="O40" s="613"/>
      <c r="P40" s="613"/>
      <c r="Q40" s="613"/>
      <c r="R40" s="613"/>
      <c r="S40" s="613"/>
      <c r="T40" s="613"/>
      <c r="U40" s="613"/>
      <c r="V40" s="613"/>
      <c r="W40" s="613"/>
      <c r="X40" s="613"/>
      <c r="Y40" s="613"/>
      <c r="Z40" s="613"/>
      <c r="AA40" s="613"/>
      <c r="AB40" s="613"/>
      <c r="AC40" s="613"/>
      <c r="AD40" s="613"/>
      <c r="AE40" s="613"/>
      <c r="AF40" s="613"/>
      <c r="AG40" s="613"/>
      <c r="AH40" s="613"/>
      <c r="AI40" s="613"/>
      <c r="AJ40" s="613"/>
      <c r="AK40" s="613"/>
      <c r="AL40" s="613"/>
      <c r="AM40" s="613"/>
      <c r="AN40" s="613"/>
      <c r="AO40" s="614"/>
      <c r="AP40" s="39"/>
      <c r="AQ40" s="612"/>
      <c r="AR40" s="613"/>
      <c r="AS40" s="613"/>
      <c r="AT40" s="613"/>
      <c r="AU40" s="613"/>
      <c r="AV40" s="613"/>
      <c r="AW40" s="613"/>
      <c r="AX40" s="613"/>
      <c r="AY40" s="613"/>
      <c r="AZ40" s="613"/>
      <c r="BA40" s="613"/>
      <c r="BB40" s="613"/>
      <c r="BC40" s="613"/>
      <c r="BD40" s="613"/>
      <c r="BE40" s="613"/>
      <c r="BF40" s="613"/>
      <c r="BG40" s="613"/>
      <c r="BH40" s="613"/>
      <c r="BI40" s="613"/>
      <c r="BJ40" s="613"/>
      <c r="BK40" s="613"/>
      <c r="BL40" s="613"/>
      <c r="BM40" s="613"/>
      <c r="BN40" s="613"/>
      <c r="BO40" s="613"/>
      <c r="BP40" s="613"/>
      <c r="BQ40" s="613"/>
      <c r="BR40" s="613"/>
      <c r="BS40" s="613"/>
      <c r="BT40" s="614"/>
      <c r="BU40" s="1"/>
    </row>
    <row r="41" spans="2:73" s="13" customFormat="1" ht="15.75">
      <c r="B41" s="608"/>
      <c r="C41" s="608"/>
      <c r="D41" s="608"/>
      <c r="E41" s="608"/>
      <c r="F41" s="608"/>
      <c r="G41" s="608"/>
      <c r="H41" s="608"/>
      <c r="I41" s="564"/>
      <c r="J41" s="564"/>
      <c r="K41" s="39"/>
      <c r="L41" s="612"/>
      <c r="M41" s="613"/>
      <c r="N41" s="613"/>
      <c r="O41" s="613"/>
      <c r="P41" s="613"/>
      <c r="Q41" s="613"/>
      <c r="R41" s="613"/>
      <c r="S41" s="613"/>
      <c r="T41" s="613"/>
      <c r="U41" s="613"/>
      <c r="V41" s="613"/>
      <c r="W41" s="613"/>
      <c r="X41" s="613"/>
      <c r="Y41" s="613"/>
      <c r="Z41" s="613"/>
      <c r="AA41" s="613"/>
      <c r="AB41" s="613"/>
      <c r="AC41" s="613"/>
      <c r="AD41" s="613"/>
      <c r="AE41" s="613"/>
      <c r="AF41" s="613"/>
      <c r="AG41" s="613"/>
      <c r="AH41" s="613"/>
      <c r="AI41" s="613"/>
      <c r="AJ41" s="613"/>
      <c r="AK41" s="613"/>
      <c r="AL41" s="613"/>
      <c r="AM41" s="613"/>
      <c r="AN41" s="613"/>
      <c r="AO41" s="614"/>
      <c r="AP41" s="39"/>
      <c r="AQ41" s="612"/>
      <c r="AR41" s="613"/>
      <c r="AS41" s="613"/>
      <c r="AT41" s="613"/>
      <c r="AU41" s="613"/>
      <c r="AV41" s="613"/>
      <c r="AW41" s="613"/>
      <c r="AX41" s="613"/>
      <c r="AY41" s="613"/>
      <c r="AZ41" s="613"/>
      <c r="BA41" s="613"/>
      <c r="BB41" s="613"/>
      <c r="BC41" s="613"/>
      <c r="BD41" s="613"/>
      <c r="BE41" s="613"/>
      <c r="BF41" s="613"/>
      <c r="BG41" s="613"/>
      <c r="BH41" s="613"/>
      <c r="BI41" s="613"/>
      <c r="BJ41" s="613"/>
      <c r="BK41" s="613"/>
      <c r="BL41" s="613"/>
      <c r="BM41" s="613"/>
      <c r="BN41" s="613"/>
      <c r="BO41" s="613"/>
      <c r="BP41" s="613"/>
      <c r="BQ41" s="613"/>
      <c r="BR41" s="613"/>
      <c r="BS41" s="613"/>
      <c r="BT41" s="614"/>
      <c r="BU41" s="1"/>
    </row>
    <row r="42" spans="2:73" s="13" customFormat="1" ht="15.75">
      <c r="B42" s="608"/>
      <c r="C42" s="608"/>
      <c r="D42" s="608"/>
      <c r="E42" s="608"/>
      <c r="F42" s="608"/>
      <c r="G42" s="608"/>
      <c r="H42" s="608"/>
      <c r="I42" s="564"/>
      <c r="J42" s="564"/>
      <c r="K42" s="39"/>
      <c r="L42" s="612"/>
      <c r="M42" s="613"/>
      <c r="N42" s="613"/>
      <c r="O42" s="613"/>
      <c r="P42" s="613"/>
      <c r="Q42" s="613"/>
      <c r="R42" s="613"/>
      <c r="S42" s="613"/>
      <c r="T42" s="613"/>
      <c r="U42" s="613"/>
      <c r="V42" s="613"/>
      <c r="W42" s="613"/>
      <c r="X42" s="613"/>
      <c r="Y42" s="613"/>
      <c r="Z42" s="613"/>
      <c r="AA42" s="613"/>
      <c r="AB42" s="613"/>
      <c r="AC42" s="613"/>
      <c r="AD42" s="613"/>
      <c r="AE42" s="613"/>
      <c r="AF42" s="613"/>
      <c r="AG42" s="613"/>
      <c r="AH42" s="613"/>
      <c r="AI42" s="613"/>
      <c r="AJ42" s="613"/>
      <c r="AK42" s="613"/>
      <c r="AL42" s="613"/>
      <c r="AM42" s="613"/>
      <c r="AN42" s="613"/>
      <c r="AO42" s="614"/>
      <c r="AP42" s="39"/>
      <c r="AQ42" s="612"/>
      <c r="AR42" s="613"/>
      <c r="AS42" s="613"/>
      <c r="AT42" s="613"/>
      <c r="AU42" s="613"/>
      <c r="AV42" s="613"/>
      <c r="AW42" s="613"/>
      <c r="AX42" s="613"/>
      <c r="AY42" s="613"/>
      <c r="AZ42" s="613"/>
      <c r="BA42" s="613"/>
      <c r="BB42" s="613"/>
      <c r="BC42" s="613"/>
      <c r="BD42" s="613"/>
      <c r="BE42" s="613"/>
      <c r="BF42" s="613"/>
      <c r="BG42" s="613"/>
      <c r="BH42" s="613"/>
      <c r="BI42" s="613"/>
      <c r="BJ42" s="613"/>
      <c r="BK42" s="613"/>
      <c r="BL42" s="613"/>
      <c r="BM42" s="613"/>
      <c r="BN42" s="613"/>
      <c r="BO42" s="613"/>
      <c r="BP42" s="613"/>
      <c r="BQ42" s="613"/>
      <c r="BR42" s="613"/>
      <c r="BS42" s="613"/>
      <c r="BT42" s="614"/>
      <c r="BU42" s="1"/>
    </row>
    <row r="43" spans="2:73" s="13" customFormat="1" ht="15.75">
      <c r="B43" s="608"/>
      <c r="C43" s="608"/>
      <c r="D43" s="608"/>
      <c r="E43" s="608"/>
      <c r="F43" s="608"/>
      <c r="G43" s="608"/>
      <c r="H43" s="608"/>
      <c r="I43" s="564"/>
      <c r="J43" s="564"/>
      <c r="K43" s="39"/>
      <c r="L43" s="612"/>
      <c r="M43" s="613"/>
      <c r="N43" s="613"/>
      <c r="O43" s="613"/>
      <c r="P43" s="613"/>
      <c r="Q43" s="613"/>
      <c r="R43" s="613"/>
      <c r="S43" s="613"/>
      <c r="T43" s="613"/>
      <c r="U43" s="613"/>
      <c r="V43" s="613"/>
      <c r="W43" s="613"/>
      <c r="X43" s="613"/>
      <c r="Y43" s="613"/>
      <c r="Z43" s="613"/>
      <c r="AA43" s="613"/>
      <c r="AB43" s="613"/>
      <c r="AC43" s="613"/>
      <c r="AD43" s="613"/>
      <c r="AE43" s="613"/>
      <c r="AF43" s="613"/>
      <c r="AG43" s="613"/>
      <c r="AH43" s="613"/>
      <c r="AI43" s="613"/>
      <c r="AJ43" s="613"/>
      <c r="AK43" s="613"/>
      <c r="AL43" s="613"/>
      <c r="AM43" s="613"/>
      <c r="AN43" s="613"/>
      <c r="AO43" s="614"/>
      <c r="AP43" s="39"/>
      <c r="AQ43" s="612"/>
      <c r="AR43" s="613"/>
      <c r="AS43" s="613"/>
      <c r="AT43" s="613"/>
      <c r="AU43" s="613"/>
      <c r="AV43" s="613"/>
      <c r="AW43" s="613"/>
      <c r="AX43" s="613"/>
      <c r="AY43" s="613"/>
      <c r="AZ43" s="613"/>
      <c r="BA43" s="613"/>
      <c r="BB43" s="613"/>
      <c r="BC43" s="613"/>
      <c r="BD43" s="613"/>
      <c r="BE43" s="613"/>
      <c r="BF43" s="613"/>
      <c r="BG43" s="613"/>
      <c r="BH43" s="613"/>
      <c r="BI43" s="613"/>
      <c r="BJ43" s="613"/>
      <c r="BK43" s="613"/>
      <c r="BL43" s="613"/>
      <c r="BM43" s="613"/>
      <c r="BN43" s="613"/>
      <c r="BO43" s="613"/>
      <c r="BP43" s="613"/>
      <c r="BQ43" s="613"/>
      <c r="BR43" s="613"/>
      <c r="BS43" s="613"/>
      <c r="BT43" s="614"/>
      <c r="BU43" s="1"/>
    </row>
    <row r="44" spans="2:73" s="13" customFormat="1" ht="15.75">
      <c r="B44" s="608"/>
      <c r="C44" s="608"/>
      <c r="D44" s="608"/>
      <c r="E44" s="608"/>
      <c r="F44" s="608"/>
      <c r="G44" s="608"/>
      <c r="H44" s="608"/>
      <c r="I44" s="564"/>
      <c r="J44" s="564"/>
      <c r="K44" s="39"/>
      <c r="L44" s="612"/>
      <c r="M44" s="613"/>
      <c r="N44" s="613"/>
      <c r="O44" s="613"/>
      <c r="P44" s="613"/>
      <c r="Q44" s="613"/>
      <c r="R44" s="613"/>
      <c r="S44" s="613"/>
      <c r="T44" s="613"/>
      <c r="U44" s="613"/>
      <c r="V44" s="613"/>
      <c r="W44" s="613"/>
      <c r="X44" s="613"/>
      <c r="Y44" s="613"/>
      <c r="Z44" s="613"/>
      <c r="AA44" s="613"/>
      <c r="AB44" s="613"/>
      <c r="AC44" s="613"/>
      <c r="AD44" s="613"/>
      <c r="AE44" s="613"/>
      <c r="AF44" s="613"/>
      <c r="AG44" s="613"/>
      <c r="AH44" s="613"/>
      <c r="AI44" s="613"/>
      <c r="AJ44" s="613"/>
      <c r="AK44" s="613"/>
      <c r="AL44" s="613"/>
      <c r="AM44" s="613"/>
      <c r="AN44" s="613"/>
      <c r="AO44" s="614"/>
      <c r="AP44" s="39"/>
      <c r="AQ44" s="612"/>
      <c r="AR44" s="613"/>
      <c r="AS44" s="613"/>
      <c r="AT44" s="613"/>
      <c r="AU44" s="613"/>
      <c r="AV44" s="613"/>
      <c r="AW44" s="613"/>
      <c r="AX44" s="613"/>
      <c r="AY44" s="613"/>
      <c r="AZ44" s="613"/>
      <c r="BA44" s="613"/>
      <c r="BB44" s="613"/>
      <c r="BC44" s="613"/>
      <c r="BD44" s="613"/>
      <c r="BE44" s="613"/>
      <c r="BF44" s="613"/>
      <c r="BG44" s="613"/>
      <c r="BH44" s="613"/>
      <c r="BI44" s="613"/>
      <c r="BJ44" s="613"/>
      <c r="BK44" s="613"/>
      <c r="BL44" s="613"/>
      <c r="BM44" s="613"/>
      <c r="BN44" s="613"/>
      <c r="BO44" s="613"/>
      <c r="BP44" s="613"/>
      <c r="BQ44" s="613"/>
      <c r="BR44" s="613"/>
      <c r="BS44" s="613"/>
      <c r="BT44" s="614"/>
      <c r="BU44" s="1"/>
    </row>
    <row r="45" spans="2:73" s="13" customFormat="1" ht="15.75">
      <c r="B45" s="608"/>
      <c r="C45" s="608"/>
      <c r="D45" s="608"/>
      <c r="E45" s="608"/>
      <c r="F45" s="608"/>
      <c r="G45" s="608"/>
      <c r="H45" s="608"/>
      <c r="I45" s="564"/>
      <c r="J45" s="564"/>
      <c r="K45" s="39"/>
      <c r="L45" s="612"/>
      <c r="M45" s="613"/>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4"/>
      <c r="AP45" s="39"/>
      <c r="AQ45" s="612"/>
      <c r="AR45" s="613"/>
      <c r="AS45" s="613"/>
      <c r="AT45" s="613"/>
      <c r="AU45" s="613"/>
      <c r="AV45" s="613"/>
      <c r="AW45" s="613"/>
      <c r="AX45" s="613"/>
      <c r="AY45" s="613"/>
      <c r="AZ45" s="613"/>
      <c r="BA45" s="613"/>
      <c r="BB45" s="613"/>
      <c r="BC45" s="613"/>
      <c r="BD45" s="613"/>
      <c r="BE45" s="613"/>
      <c r="BF45" s="613"/>
      <c r="BG45" s="613"/>
      <c r="BH45" s="613"/>
      <c r="BI45" s="613"/>
      <c r="BJ45" s="613"/>
      <c r="BK45" s="613"/>
      <c r="BL45" s="613"/>
      <c r="BM45" s="613"/>
      <c r="BN45" s="613"/>
      <c r="BO45" s="613"/>
      <c r="BP45" s="613"/>
      <c r="BQ45" s="613"/>
      <c r="BR45" s="613"/>
      <c r="BS45" s="613"/>
      <c r="BT45" s="614"/>
      <c r="BU45" s="1"/>
    </row>
    <row r="46" spans="2:73" s="13" customFormat="1" ht="15.75">
      <c r="B46" s="608"/>
      <c r="C46" s="608"/>
      <c r="D46" s="608"/>
      <c r="E46" s="608"/>
      <c r="F46" s="608"/>
      <c r="G46" s="608"/>
      <c r="H46" s="608"/>
      <c r="I46" s="564"/>
      <c r="J46" s="564"/>
      <c r="K46" s="39"/>
      <c r="L46" s="612"/>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4"/>
      <c r="AP46" s="39"/>
      <c r="AQ46" s="612"/>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4"/>
      <c r="BU46" s="1"/>
    </row>
    <row r="47" spans="2:73" s="13" customFormat="1" ht="15.75">
      <c r="B47" s="608"/>
      <c r="C47" s="608"/>
      <c r="D47" s="608"/>
      <c r="E47" s="608"/>
      <c r="F47" s="608"/>
      <c r="G47" s="608"/>
      <c r="H47" s="608"/>
      <c r="I47" s="564"/>
      <c r="J47" s="564"/>
      <c r="K47" s="39"/>
      <c r="L47" s="612"/>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4"/>
      <c r="AP47" s="39"/>
      <c r="AQ47" s="612"/>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4"/>
      <c r="BU47" s="1"/>
    </row>
    <row r="48" spans="2:73" s="13" customFormat="1" ht="15.75">
      <c r="B48" s="608"/>
      <c r="C48" s="608"/>
      <c r="D48" s="608"/>
      <c r="E48" s="608"/>
      <c r="F48" s="608"/>
      <c r="G48" s="608"/>
      <c r="H48" s="608"/>
      <c r="I48" s="564"/>
      <c r="J48" s="564"/>
      <c r="K48" s="39"/>
      <c r="L48" s="612"/>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4"/>
      <c r="AP48" s="39"/>
      <c r="AQ48" s="612"/>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4"/>
      <c r="BU48" s="1"/>
    </row>
    <row r="49" spans="2:73" s="13" customFormat="1" ht="15.75">
      <c r="B49" s="608"/>
      <c r="C49" s="608"/>
      <c r="D49" s="608"/>
      <c r="E49" s="608"/>
      <c r="F49" s="608"/>
      <c r="G49" s="608"/>
      <c r="H49" s="608"/>
      <c r="I49" s="564"/>
      <c r="J49" s="564"/>
      <c r="K49" s="39"/>
      <c r="L49" s="612"/>
      <c r="M49" s="613"/>
      <c r="N49" s="613"/>
      <c r="O49" s="613"/>
      <c r="P49" s="613"/>
      <c r="Q49" s="613"/>
      <c r="R49" s="613"/>
      <c r="S49" s="613"/>
      <c r="T49" s="613"/>
      <c r="U49" s="613"/>
      <c r="V49" s="613"/>
      <c r="W49" s="613"/>
      <c r="X49" s="613"/>
      <c r="Y49" s="613"/>
      <c r="Z49" s="613"/>
      <c r="AA49" s="613"/>
      <c r="AB49" s="613"/>
      <c r="AC49" s="613"/>
      <c r="AD49" s="613"/>
      <c r="AE49" s="613"/>
      <c r="AF49" s="613"/>
      <c r="AG49" s="613"/>
      <c r="AH49" s="613"/>
      <c r="AI49" s="613"/>
      <c r="AJ49" s="613"/>
      <c r="AK49" s="613"/>
      <c r="AL49" s="613"/>
      <c r="AM49" s="613"/>
      <c r="AN49" s="613"/>
      <c r="AO49" s="614"/>
      <c r="AP49" s="39"/>
      <c r="AQ49" s="612"/>
      <c r="AR49" s="613"/>
      <c r="AS49" s="613"/>
      <c r="AT49" s="613"/>
      <c r="AU49" s="613"/>
      <c r="AV49" s="613"/>
      <c r="AW49" s="613"/>
      <c r="AX49" s="613"/>
      <c r="AY49" s="613"/>
      <c r="AZ49" s="613"/>
      <c r="BA49" s="613"/>
      <c r="BB49" s="613"/>
      <c r="BC49" s="613"/>
      <c r="BD49" s="613"/>
      <c r="BE49" s="613"/>
      <c r="BF49" s="613"/>
      <c r="BG49" s="613"/>
      <c r="BH49" s="613"/>
      <c r="BI49" s="613"/>
      <c r="BJ49" s="613"/>
      <c r="BK49" s="613"/>
      <c r="BL49" s="613"/>
      <c r="BM49" s="613"/>
      <c r="BN49" s="613"/>
      <c r="BO49" s="613"/>
      <c r="BP49" s="613"/>
      <c r="BQ49" s="613"/>
      <c r="BR49" s="613"/>
      <c r="BS49" s="613"/>
      <c r="BT49" s="614"/>
      <c r="BU49" s="1"/>
    </row>
    <row r="50" spans="2:73" s="13" customFormat="1" ht="15.75">
      <c r="B50" s="608"/>
      <c r="C50" s="608"/>
      <c r="D50" s="608"/>
      <c r="E50" s="608"/>
      <c r="F50" s="608"/>
      <c r="G50" s="608"/>
      <c r="H50" s="608"/>
      <c r="I50" s="564"/>
      <c r="J50" s="564"/>
      <c r="K50" s="39"/>
      <c r="L50" s="612"/>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4"/>
      <c r="AP50" s="39"/>
      <c r="AQ50" s="612"/>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4"/>
      <c r="BU50" s="1"/>
    </row>
    <row r="51" spans="2:73" s="13" customFormat="1" ht="15.75">
      <c r="B51" s="608"/>
      <c r="C51" s="608"/>
      <c r="D51" s="608"/>
      <c r="E51" s="608"/>
      <c r="F51" s="608"/>
      <c r="G51" s="608"/>
      <c r="H51" s="608"/>
      <c r="I51" s="564"/>
      <c r="J51" s="564"/>
      <c r="K51" s="39"/>
      <c r="L51" s="612"/>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4"/>
      <c r="AP51" s="39"/>
      <c r="AQ51" s="612"/>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4"/>
      <c r="BU51" s="1"/>
    </row>
    <row r="52" spans="2:73" s="13" customFormat="1" ht="15.75">
      <c r="B52" s="608"/>
      <c r="C52" s="608"/>
      <c r="D52" s="608"/>
      <c r="E52" s="608"/>
      <c r="F52" s="608"/>
      <c r="G52" s="608"/>
      <c r="H52" s="608"/>
      <c r="I52" s="564"/>
      <c r="J52" s="564"/>
      <c r="K52" s="39"/>
      <c r="L52" s="612"/>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4"/>
      <c r="AP52" s="39"/>
      <c r="AQ52" s="612"/>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4"/>
      <c r="BU52" s="1"/>
    </row>
    <row r="53" spans="2:73">
      <c r="B53" s="608"/>
      <c r="C53" s="608"/>
      <c r="D53" s="608"/>
      <c r="E53" s="608"/>
      <c r="F53" s="608"/>
      <c r="G53" s="608"/>
      <c r="H53" s="608"/>
      <c r="I53" s="564"/>
      <c r="J53" s="564"/>
      <c r="K53" s="39"/>
      <c r="L53" s="612"/>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4"/>
      <c r="AP53" s="39"/>
      <c r="AQ53" s="612"/>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4"/>
    </row>
    <row r="54" spans="2:73">
      <c r="B54" s="608"/>
      <c r="C54" s="608"/>
      <c r="D54" s="608"/>
      <c r="E54" s="608"/>
      <c r="F54" s="608"/>
      <c r="G54" s="608"/>
      <c r="H54" s="608"/>
      <c r="I54" s="564"/>
      <c r="J54" s="564"/>
      <c r="K54" s="39"/>
      <c r="L54" s="612"/>
      <c r="M54" s="613"/>
      <c r="N54" s="613"/>
      <c r="O54" s="613"/>
      <c r="P54" s="613"/>
      <c r="Q54" s="613"/>
      <c r="R54" s="613"/>
      <c r="S54" s="613"/>
      <c r="T54" s="613"/>
      <c r="U54" s="613"/>
      <c r="V54" s="613"/>
      <c r="W54" s="613"/>
      <c r="X54" s="613"/>
      <c r="Y54" s="613"/>
      <c r="Z54" s="613"/>
      <c r="AA54" s="613"/>
      <c r="AB54" s="613"/>
      <c r="AC54" s="613"/>
      <c r="AD54" s="613"/>
      <c r="AE54" s="613"/>
      <c r="AF54" s="613"/>
      <c r="AG54" s="613"/>
      <c r="AH54" s="613"/>
      <c r="AI54" s="613"/>
      <c r="AJ54" s="613"/>
      <c r="AK54" s="613"/>
      <c r="AL54" s="613"/>
      <c r="AM54" s="613"/>
      <c r="AN54" s="613"/>
      <c r="AO54" s="614"/>
      <c r="AP54" s="39"/>
      <c r="AQ54" s="612"/>
      <c r="AR54" s="613"/>
      <c r="AS54" s="613"/>
      <c r="AT54" s="613"/>
      <c r="AU54" s="613"/>
      <c r="AV54" s="613"/>
      <c r="AW54" s="613"/>
      <c r="AX54" s="613"/>
      <c r="AY54" s="613"/>
      <c r="AZ54" s="613"/>
      <c r="BA54" s="613"/>
      <c r="BB54" s="613"/>
      <c r="BC54" s="613"/>
      <c r="BD54" s="613"/>
      <c r="BE54" s="613"/>
      <c r="BF54" s="613"/>
      <c r="BG54" s="613"/>
      <c r="BH54" s="613"/>
      <c r="BI54" s="613"/>
      <c r="BJ54" s="613"/>
      <c r="BK54" s="613"/>
      <c r="BL54" s="613"/>
      <c r="BM54" s="613"/>
      <c r="BN54" s="613"/>
      <c r="BO54" s="613"/>
      <c r="BP54" s="613"/>
      <c r="BQ54" s="613"/>
      <c r="BR54" s="613"/>
      <c r="BS54" s="613"/>
      <c r="BT54" s="614"/>
    </row>
    <row r="55" spans="2:73">
      <c r="B55" s="608"/>
      <c r="C55" s="608"/>
      <c r="D55" s="608"/>
      <c r="E55" s="608"/>
      <c r="F55" s="608"/>
      <c r="G55" s="608"/>
      <c r="H55" s="608"/>
      <c r="I55" s="564"/>
      <c r="J55" s="564"/>
      <c r="K55" s="39"/>
      <c r="L55" s="612"/>
      <c r="M55" s="613"/>
      <c r="N55" s="613"/>
      <c r="O55" s="613"/>
      <c r="P55" s="613"/>
      <c r="Q55" s="613"/>
      <c r="R55" s="613"/>
      <c r="S55" s="613"/>
      <c r="T55" s="613"/>
      <c r="U55" s="613"/>
      <c r="V55" s="613"/>
      <c r="W55" s="613"/>
      <c r="X55" s="613"/>
      <c r="Y55" s="613"/>
      <c r="Z55" s="613"/>
      <c r="AA55" s="613"/>
      <c r="AB55" s="613"/>
      <c r="AC55" s="613"/>
      <c r="AD55" s="613"/>
      <c r="AE55" s="613"/>
      <c r="AF55" s="613"/>
      <c r="AG55" s="613"/>
      <c r="AH55" s="613"/>
      <c r="AI55" s="613"/>
      <c r="AJ55" s="613"/>
      <c r="AK55" s="613"/>
      <c r="AL55" s="613"/>
      <c r="AM55" s="613"/>
      <c r="AN55" s="613"/>
      <c r="AO55" s="614"/>
      <c r="AP55" s="39"/>
      <c r="AQ55" s="612"/>
      <c r="AR55" s="613"/>
      <c r="AS55" s="613"/>
      <c r="AT55" s="613"/>
      <c r="AU55" s="613"/>
      <c r="AV55" s="613"/>
      <c r="AW55" s="613"/>
      <c r="AX55" s="613"/>
      <c r="AY55" s="613"/>
      <c r="AZ55" s="613"/>
      <c r="BA55" s="613"/>
      <c r="BB55" s="613"/>
      <c r="BC55" s="613"/>
      <c r="BD55" s="613"/>
      <c r="BE55" s="613"/>
      <c r="BF55" s="613"/>
      <c r="BG55" s="613"/>
      <c r="BH55" s="613"/>
      <c r="BI55" s="613"/>
      <c r="BJ55" s="613"/>
      <c r="BK55" s="613"/>
      <c r="BL55" s="613"/>
      <c r="BM55" s="613"/>
      <c r="BN55" s="613"/>
      <c r="BO55" s="613"/>
      <c r="BP55" s="613"/>
      <c r="BQ55" s="613"/>
      <c r="BR55" s="613"/>
      <c r="BS55" s="613"/>
      <c r="BT55" s="614"/>
    </row>
    <row r="56" spans="2:73">
      <c r="B56" s="608"/>
      <c r="C56" s="608"/>
      <c r="D56" s="608"/>
      <c r="E56" s="608"/>
      <c r="F56" s="608"/>
      <c r="G56" s="608"/>
      <c r="H56" s="608"/>
      <c r="I56" s="564"/>
      <c r="J56" s="564"/>
      <c r="K56" s="39"/>
      <c r="L56" s="612"/>
      <c r="M56" s="613"/>
      <c r="N56" s="613"/>
      <c r="O56" s="613"/>
      <c r="P56" s="613"/>
      <c r="Q56" s="613"/>
      <c r="R56" s="613"/>
      <c r="S56" s="613"/>
      <c r="T56" s="613"/>
      <c r="U56" s="613"/>
      <c r="V56" s="613"/>
      <c r="W56" s="613"/>
      <c r="X56" s="613"/>
      <c r="Y56" s="613"/>
      <c r="Z56" s="613"/>
      <c r="AA56" s="613"/>
      <c r="AB56" s="613"/>
      <c r="AC56" s="613"/>
      <c r="AD56" s="613"/>
      <c r="AE56" s="613"/>
      <c r="AF56" s="613"/>
      <c r="AG56" s="613"/>
      <c r="AH56" s="613"/>
      <c r="AI56" s="613"/>
      <c r="AJ56" s="613"/>
      <c r="AK56" s="613"/>
      <c r="AL56" s="613"/>
      <c r="AM56" s="613"/>
      <c r="AN56" s="613"/>
      <c r="AO56" s="614"/>
      <c r="AP56" s="39"/>
      <c r="AQ56" s="612"/>
      <c r="AR56" s="613"/>
      <c r="AS56" s="613"/>
      <c r="AT56" s="613"/>
      <c r="AU56" s="613"/>
      <c r="AV56" s="613"/>
      <c r="AW56" s="613"/>
      <c r="AX56" s="613"/>
      <c r="AY56" s="613"/>
      <c r="AZ56" s="613"/>
      <c r="BA56" s="613"/>
      <c r="BB56" s="613"/>
      <c r="BC56" s="613"/>
      <c r="BD56" s="613"/>
      <c r="BE56" s="613"/>
      <c r="BF56" s="613"/>
      <c r="BG56" s="613"/>
      <c r="BH56" s="613"/>
      <c r="BI56" s="613"/>
      <c r="BJ56" s="613"/>
      <c r="BK56" s="613"/>
      <c r="BL56" s="613"/>
      <c r="BM56" s="613"/>
      <c r="BN56" s="613"/>
      <c r="BO56" s="613"/>
      <c r="BP56" s="613"/>
      <c r="BQ56" s="613"/>
      <c r="BR56" s="613"/>
      <c r="BS56" s="613"/>
      <c r="BT56" s="614"/>
    </row>
    <row r="57" spans="2:73">
      <c r="B57" s="608"/>
      <c r="C57" s="608"/>
      <c r="D57" s="608"/>
      <c r="E57" s="608"/>
      <c r="F57" s="608"/>
      <c r="G57" s="608"/>
      <c r="H57" s="608"/>
      <c r="I57" s="564"/>
      <c r="J57" s="564"/>
      <c r="K57" s="39"/>
      <c r="L57" s="612"/>
      <c r="M57" s="613"/>
      <c r="N57" s="613"/>
      <c r="O57" s="613"/>
      <c r="P57" s="613"/>
      <c r="Q57" s="613"/>
      <c r="R57" s="613"/>
      <c r="S57" s="613"/>
      <c r="T57" s="613"/>
      <c r="U57" s="613"/>
      <c r="V57" s="613"/>
      <c r="W57" s="613"/>
      <c r="X57" s="613"/>
      <c r="Y57" s="613"/>
      <c r="Z57" s="613"/>
      <c r="AA57" s="613"/>
      <c r="AB57" s="613"/>
      <c r="AC57" s="613"/>
      <c r="AD57" s="613"/>
      <c r="AE57" s="613"/>
      <c r="AF57" s="613"/>
      <c r="AG57" s="613"/>
      <c r="AH57" s="613"/>
      <c r="AI57" s="613"/>
      <c r="AJ57" s="613"/>
      <c r="AK57" s="613"/>
      <c r="AL57" s="613"/>
      <c r="AM57" s="613"/>
      <c r="AN57" s="613"/>
      <c r="AO57" s="614"/>
      <c r="AP57" s="39"/>
      <c r="AQ57" s="612"/>
      <c r="AR57" s="613"/>
      <c r="AS57" s="613"/>
      <c r="AT57" s="613"/>
      <c r="AU57" s="613"/>
      <c r="AV57" s="613"/>
      <c r="AW57" s="613"/>
      <c r="AX57" s="613"/>
      <c r="AY57" s="613"/>
      <c r="AZ57" s="613"/>
      <c r="BA57" s="613"/>
      <c r="BB57" s="613"/>
      <c r="BC57" s="613"/>
      <c r="BD57" s="613"/>
      <c r="BE57" s="613"/>
      <c r="BF57" s="613"/>
      <c r="BG57" s="613"/>
      <c r="BH57" s="613"/>
      <c r="BI57" s="613"/>
      <c r="BJ57" s="613"/>
      <c r="BK57" s="613"/>
      <c r="BL57" s="613"/>
      <c r="BM57" s="613"/>
      <c r="BN57" s="613"/>
      <c r="BO57" s="613"/>
      <c r="BP57" s="613"/>
      <c r="BQ57" s="613"/>
      <c r="BR57" s="613"/>
      <c r="BS57" s="613"/>
      <c r="BT57" s="614"/>
    </row>
    <row r="58" spans="2:73">
      <c r="B58" s="608"/>
      <c r="C58" s="608"/>
      <c r="D58" s="608"/>
      <c r="E58" s="608"/>
      <c r="F58" s="608"/>
      <c r="G58" s="608"/>
      <c r="H58" s="608"/>
      <c r="I58" s="564"/>
      <c r="J58" s="564"/>
      <c r="K58" s="39"/>
      <c r="L58" s="612"/>
      <c r="M58" s="613"/>
      <c r="N58" s="613"/>
      <c r="O58" s="613"/>
      <c r="P58" s="613"/>
      <c r="Q58" s="613"/>
      <c r="R58" s="613"/>
      <c r="S58" s="613"/>
      <c r="T58" s="613"/>
      <c r="U58" s="613"/>
      <c r="V58" s="613"/>
      <c r="W58" s="613"/>
      <c r="X58" s="613"/>
      <c r="Y58" s="613"/>
      <c r="Z58" s="613"/>
      <c r="AA58" s="613"/>
      <c r="AB58" s="613"/>
      <c r="AC58" s="613"/>
      <c r="AD58" s="613"/>
      <c r="AE58" s="613"/>
      <c r="AF58" s="613"/>
      <c r="AG58" s="613"/>
      <c r="AH58" s="613"/>
      <c r="AI58" s="613"/>
      <c r="AJ58" s="613"/>
      <c r="AK58" s="613"/>
      <c r="AL58" s="613"/>
      <c r="AM58" s="613"/>
      <c r="AN58" s="613"/>
      <c r="AO58" s="614"/>
      <c r="AP58" s="39"/>
      <c r="AQ58" s="612"/>
      <c r="AR58" s="613"/>
      <c r="AS58" s="613"/>
      <c r="AT58" s="613"/>
      <c r="AU58" s="613"/>
      <c r="AV58" s="613"/>
      <c r="AW58" s="613"/>
      <c r="AX58" s="613"/>
      <c r="AY58" s="613"/>
      <c r="AZ58" s="613"/>
      <c r="BA58" s="613"/>
      <c r="BB58" s="613"/>
      <c r="BC58" s="613"/>
      <c r="BD58" s="613"/>
      <c r="BE58" s="613"/>
      <c r="BF58" s="613"/>
      <c r="BG58" s="613"/>
      <c r="BH58" s="613"/>
      <c r="BI58" s="613"/>
      <c r="BJ58" s="613"/>
      <c r="BK58" s="613"/>
      <c r="BL58" s="613"/>
      <c r="BM58" s="613"/>
      <c r="BN58" s="613"/>
      <c r="BO58" s="613"/>
      <c r="BP58" s="613"/>
      <c r="BQ58" s="613"/>
      <c r="BR58" s="613"/>
      <c r="BS58" s="613"/>
      <c r="BT58" s="614"/>
    </row>
    <row r="59" spans="2:73">
      <c r="B59" s="608"/>
      <c r="C59" s="608"/>
      <c r="D59" s="608"/>
      <c r="E59" s="608"/>
      <c r="F59" s="608"/>
      <c r="G59" s="608"/>
      <c r="H59" s="608"/>
      <c r="I59" s="564"/>
      <c r="J59" s="564"/>
      <c r="K59" s="39"/>
      <c r="L59" s="612"/>
      <c r="M59" s="613"/>
      <c r="N59" s="613"/>
      <c r="O59" s="613"/>
      <c r="P59" s="613"/>
      <c r="Q59" s="613"/>
      <c r="R59" s="613"/>
      <c r="S59" s="613"/>
      <c r="T59" s="613"/>
      <c r="U59" s="613"/>
      <c r="V59" s="613"/>
      <c r="W59" s="613"/>
      <c r="X59" s="613"/>
      <c r="Y59" s="613"/>
      <c r="Z59" s="613"/>
      <c r="AA59" s="613"/>
      <c r="AB59" s="613"/>
      <c r="AC59" s="613"/>
      <c r="AD59" s="613"/>
      <c r="AE59" s="613"/>
      <c r="AF59" s="613"/>
      <c r="AG59" s="613"/>
      <c r="AH59" s="613"/>
      <c r="AI59" s="613"/>
      <c r="AJ59" s="613"/>
      <c r="AK59" s="613"/>
      <c r="AL59" s="613"/>
      <c r="AM59" s="613"/>
      <c r="AN59" s="613"/>
      <c r="AO59" s="614"/>
      <c r="AP59" s="39"/>
      <c r="AQ59" s="612"/>
      <c r="AR59" s="613"/>
      <c r="AS59" s="613"/>
      <c r="AT59" s="613"/>
      <c r="AU59" s="613"/>
      <c r="AV59" s="613"/>
      <c r="AW59" s="613"/>
      <c r="AX59" s="613"/>
      <c r="AY59" s="613"/>
      <c r="AZ59" s="613"/>
      <c r="BA59" s="613"/>
      <c r="BB59" s="613"/>
      <c r="BC59" s="613"/>
      <c r="BD59" s="613"/>
      <c r="BE59" s="613"/>
      <c r="BF59" s="613"/>
      <c r="BG59" s="613"/>
      <c r="BH59" s="613"/>
      <c r="BI59" s="613"/>
      <c r="BJ59" s="613"/>
      <c r="BK59" s="613"/>
      <c r="BL59" s="613"/>
      <c r="BM59" s="613"/>
      <c r="BN59" s="613"/>
      <c r="BO59" s="613"/>
      <c r="BP59" s="613"/>
      <c r="BQ59" s="613"/>
      <c r="BR59" s="613"/>
      <c r="BS59" s="613"/>
      <c r="BT59" s="614"/>
    </row>
    <row r="60" spans="2:73" ht="15.75">
      <c r="B60" s="608"/>
      <c r="C60" s="608"/>
      <c r="D60" s="608"/>
      <c r="E60" s="608"/>
      <c r="F60" s="608"/>
      <c r="G60" s="608"/>
      <c r="H60" s="608"/>
      <c r="I60" s="564"/>
      <c r="J60" s="564"/>
      <c r="K60" s="39"/>
      <c r="L60" s="612"/>
      <c r="M60" s="613"/>
      <c r="N60" s="613"/>
      <c r="O60" s="613"/>
      <c r="P60" s="613"/>
      <c r="Q60" s="613"/>
      <c r="R60" s="613"/>
      <c r="S60" s="613"/>
      <c r="T60" s="613"/>
      <c r="U60" s="613"/>
      <c r="V60" s="613"/>
      <c r="W60" s="613"/>
      <c r="X60" s="613"/>
      <c r="Y60" s="613"/>
      <c r="Z60" s="613"/>
      <c r="AA60" s="613"/>
      <c r="AB60" s="613"/>
      <c r="AC60" s="613"/>
      <c r="AD60" s="613"/>
      <c r="AE60" s="613"/>
      <c r="AF60" s="613"/>
      <c r="AG60" s="613"/>
      <c r="AH60" s="613"/>
      <c r="AI60" s="613"/>
      <c r="AJ60" s="613"/>
      <c r="AK60" s="613"/>
      <c r="AL60" s="613"/>
      <c r="AM60" s="613"/>
      <c r="AN60" s="613"/>
      <c r="AO60" s="614"/>
      <c r="AP60" s="39"/>
      <c r="AQ60" s="612"/>
      <c r="AR60" s="613"/>
      <c r="AS60" s="613"/>
      <c r="AT60" s="613"/>
      <c r="AU60" s="613"/>
      <c r="AV60" s="613"/>
      <c r="AW60" s="613"/>
      <c r="AX60" s="613"/>
      <c r="AY60" s="613"/>
      <c r="AZ60" s="613"/>
      <c r="BA60" s="613"/>
      <c r="BB60" s="613"/>
      <c r="BC60" s="613"/>
      <c r="BD60" s="613"/>
      <c r="BE60" s="613"/>
      <c r="BF60" s="613"/>
      <c r="BG60" s="613"/>
      <c r="BH60" s="613"/>
      <c r="BI60" s="613"/>
      <c r="BJ60" s="613"/>
      <c r="BK60" s="613"/>
      <c r="BL60" s="613"/>
      <c r="BM60" s="613"/>
      <c r="BN60" s="613"/>
      <c r="BO60" s="613"/>
      <c r="BP60" s="613"/>
      <c r="BQ60" s="613"/>
      <c r="BR60" s="613"/>
      <c r="BS60" s="613"/>
      <c r="BT60" s="614"/>
      <c r="BU60" s="13"/>
    </row>
    <row r="61" spans="2:73">
      <c r="B61" s="608"/>
      <c r="C61" s="608"/>
      <c r="D61" s="608"/>
      <c r="E61" s="608"/>
      <c r="F61" s="608"/>
      <c r="G61" s="608"/>
      <c r="H61" s="608"/>
      <c r="I61" s="564"/>
      <c r="J61" s="564"/>
      <c r="K61" s="39"/>
      <c r="L61" s="612"/>
      <c r="M61" s="613"/>
      <c r="N61" s="613"/>
      <c r="O61" s="613"/>
      <c r="P61" s="613"/>
      <c r="Q61" s="613"/>
      <c r="R61" s="613"/>
      <c r="S61" s="613"/>
      <c r="T61" s="613"/>
      <c r="U61" s="613"/>
      <c r="V61" s="613"/>
      <c r="W61" s="613"/>
      <c r="X61" s="613"/>
      <c r="Y61" s="613"/>
      <c r="Z61" s="613"/>
      <c r="AA61" s="613"/>
      <c r="AB61" s="613"/>
      <c r="AC61" s="613"/>
      <c r="AD61" s="613"/>
      <c r="AE61" s="613"/>
      <c r="AF61" s="613"/>
      <c r="AG61" s="613"/>
      <c r="AH61" s="613"/>
      <c r="AI61" s="613"/>
      <c r="AJ61" s="613"/>
      <c r="AK61" s="613"/>
      <c r="AL61" s="613"/>
      <c r="AM61" s="613"/>
      <c r="AN61" s="613"/>
      <c r="AO61" s="614"/>
      <c r="AP61" s="39"/>
      <c r="AQ61" s="612"/>
      <c r="AR61" s="613"/>
      <c r="AS61" s="613"/>
      <c r="AT61" s="613"/>
      <c r="AU61" s="613"/>
      <c r="AV61" s="613"/>
      <c r="AW61" s="613"/>
      <c r="AX61" s="613"/>
      <c r="AY61" s="613"/>
      <c r="AZ61" s="613"/>
      <c r="BA61" s="613"/>
      <c r="BB61" s="613"/>
      <c r="BC61" s="613"/>
      <c r="BD61" s="613"/>
      <c r="BE61" s="613"/>
      <c r="BF61" s="613"/>
      <c r="BG61" s="613"/>
      <c r="BH61" s="613"/>
      <c r="BI61" s="613"/>
      <c r="BJ61" s="613"/>
      <c r="BK61" s="613"/>
      <c r="BL61" s="613"/>
      <c r="BM61" s="613"/>
      <c r="BN61" s="613"/>
      <c r="BO61" s="613"/>
      <c r="BP61" s="613"/>
      <c r="BQ61" s="613"/>
      <c r="BR61" s="613"/>
      <c r="BS61" s="613"/>
      <c r="BT61" s="614"/>
    </row>
    <row r="62" spans="2:73">
      <c r="B62" s="608"/>
      <c r="C62" s="608"/>
      <c r="D62" s="608"/>
      <c r="E62" s="608"/>
      <c r="F62" s="608"/>
      <c r="G62" s="608"/>
      <c r="H62" s="608"/>
      <c r="I62" s="564"/>
      <c r="J62" s="564"/>
      <c r="K62" s="39"/>
      <c r="L62" s="612"/>
      <c r="M62" s="613"/>
      <c r="N62" s="613"/>
      <c r="O62" s="613"/>
      <c r="P62" s="613"/>
      <c r="Q62" s="613"/>
      <c r="R62" s="613"/>
      <c r="S62" s="613"/>
      <c r="T62" s="613"/>
      <c r="U62" s="613"/>
      <c r="V62" s="613"/>
      <c r="W62" s="613"/>
      <c r="X62" s="613"/>
      <c r="Y62" s="613"/>
      <c r="Z62" s="613"/>
      <c r="AA62" s="613"/>
      <c r="AB62" s="613"/>
      <c r="AC62" s="613"/>
      <c r="AD62" s="613"/>
      <c r="AE62" s="613"/>
      <c r="AF62" s="613"/>
      <c r="AG62" s="613"/>
      <c r="AH62" s="613"/>
      <c r="AI62" s="613"/>
      <c r="AJ62" s="613"/>
      <c r="AK62" s="613"/>
      <c r="AL62" s="613"/>
      <c r="AM62" s="613"/>
      <c r="AN62" s="613"/>
      <c r="AO62" s="614"/>
      <c r="AP62" s="39"/>
      <c r="AQ62" s="612"/>
      <c r="AR62" s="613"/>
      <c r="AS62" s="613"/>
      <c r="AT62" s="613"/>
      <c r="AU62" s="613"/>
      <c r="AV62" s="613"/>
      <c r="AW62" s="613"/>
      <c r="AX62" s="613"/>
      <c r="AY62" s="613"/>
      <c r="AZ62" s="613"/>
      <c r="BA62" s="613"/>
      <c r="BB62" s="613"/>
      <c r="BC62" s="613"/>
      <c r="BD62" s="613"/>
      <c r="BE62" s="613"/>
      <c r="BF62" s="613"/>
      <c r="BG62" s="613"/>
      <c r="BH62" s="613"/>
      <c r="BI62" s="613"/>
      <c r="BJ62" s="613"/>
      <c r="BK62" s="613"/>
      <c r="BL62" s="613"/>
      <c r="BM62" s="613"/>
      <c r="BN62" s="613"/>
      <c r="BO62" s="613"/>
      <c r="BP62" s="613"/>
      <c r="BQ62" s="613"/>
      <c r="BR62" s="613"/>
      <c r="BS62" s="613"/>
      <c r="BT62" s="614"/>
    </row>
    <row r="63" spans="2:73">
      <c r="B63" s="608"/>
      <c r="C63" s="608"/>
      <c r="D63" s="608"/>
      <c r="E63" s="608"/>
      <c r="F63" s="608"/>
      <c r="G63" s="608"/>
      <c r="H63" s="608"/>
      <c r="I63" s="564"/>
      <c r="J63" s="564"/>
      <c r="K63" s="39"/>
      <c r="L63" s="612"/>
      <c r="M63" s="613"/>
      <c r="N63" s="613"/>
      <c r="O63" s="613"/>
      <c r="P63" s="613"/>
      <c r="Q63" s="613"/>
      <c r="R63" s="613"/>
      <c r="S63" s="613"/>
      <c r="T63" s="613"/>
      <c r="U63" s="613"/>
      <c r="V63" s="613"/>
      <c r="W63" s="613"/>
      <c r="X63" s="613"/>
      <c r="Y63" s="613"/>
      <c r="Z63" s="613"/>
      <c r="AA63" s="613"/>
      <c r="AB63" s="613"/>
      <c r="AC63" s="613"/>
      <c r="AD63" s="613"/>
      <c r="AE63" s="613"/>
      <c r="AF63" s="613"/>
      <c r="AG63" s="613"/>
      <c r="AH63" s="613"/>
      <c r="AI63" s="613"/>
      <c r="AJ63" s="613"/>
      <c r="AK63" s="613"/>
      <c r="AL63" s="613"/>
      <c r="AM63" s="613"/>
      <c r="AN63" s="613"/>
      <c r="AO63" s="614"/>
      <c r="AP63" s="39"/>
      <c r="AQ63" s="612"/>
      <c r="AR63" s="613"/>
      <c r="AS63" s="613"/>
      <c r="AT63" s="613"/>
      <c r="AU63" s="613"/>
      <c r="AV63" s="613"/>
      <c r="AW63" s="613"/>
      <c r="AX63" s="613"/>
      <c r="AY63" s="613"/>
      <c r="AZ63" s="613"/>
      <c r="BA63" s="613"/>
      <c r="BB63" s="613"/>
      <c r="BC63" s="613"/>
      <c r="BD63" s="613"/>
      <c r="BE63" s="613"/>
      <c r="BF63" s="613"/>
      <c r="BG63" s="613"/>
      <c r="BH63" s="613"/>
      <c r="BI63" s="613"/>
      <c r="BJ63" s="613"/>
      <c r="BK63" s="613"/>
      <c r="BL63" s="613"/>
      <c r="BM63" s="613"/>
      <c r="BN63" s="613"/>
      <c r="BO63" s="613"/>
      <c r="BP63" s="613"/>
      <c r="BQ63" s="613"/>
      <c r="BR63" s="613"/>
      <c r="BS63" s="613"/>
      <c r="BT63" s="614"/>
    </row>
    <row r="64" spans="2:73">
      <c r="B64" s="608"/>
      <c r="C64" s="608"/>
      <c r="D64" s="608"/>
      <c r="E64" s="608"/>
      <c r="F64" s="608"/>
      <c r="G64" s="608"/>
      <c r="H64" s="608"/>
      <c r="I64" s="564"/>
      <c r="J64" s="564"/>
      <c r="K64" s="39"/>
      <c r="L64" s="612"/>
      <c r="M64" s="613"/>
      <c r="N64" s="613"/>
      <c r="O64" s="613"/>
      <c r="P64" s="613"/>
      <c r="Q64" s="613"/>
      <c r="R64" s="613"/>
      <c r="S64" s="613"/>
      <c r="T64" s="613"/>
      <c r="U64" s="613"/>
      <c r="V64" s="613"/>
      <c r="W64" s="613"/>
      <c r="X64" s="613"/>
      <c r="Y64" s="613"/>
      <c r="Z64" s="613"/>
      <c r="AA64" s="613"/>
      <c r="AB64" s="613"/>
      <c r="AC64" s="613"/>
      <c r="AD64" s="613"/>
      <c r="AE64" s="613"/>
      <c r="AF64" s="613"/>
      <c r="AG64" s="613"/>
      <c r="AH64" s="613"/>
      <c r="AI64" s="613"/>
      <c r="AJ64" s="613"/>
      <c r="AK64" s="613"/>
      <c r="AL64" s="613"/>
      <c r="AM64" s="613"/>
      <c r="AN64" s="613"/>
      <c r="AO64" s="614"/>
      <c r="AP64" s="39"/>
      <c r="AQ64" s="612"/>
      <c r="AR64" s="613"/>
      <c r="AS64" s="613"/>
      <c r="AT64" s="613"/>
      <c r="AU64" s="613"/>
      <c r="AV64" s="613"/>
      <c r="AW64" s="613"/>
      <c r="AX64" s="613"/>
      <c r="AY64" s="613"/>
      <c r="AZ64" s="613"/>
      <c r="BA64" s="613"/>
      <c r="BB64" s="613"/>
      <c r="BC64" s="613"/>
      <c r="BD64" s="613"/>
      <c r="BE64" s="613"/>
      <c r="BF64" s="613"/>
      <c r="BG64" s="613"/>
      <c r="BH64" s="613"/>
      <c r="BI64" s="613"/>
      <c r="BJ64" s="613"/>
      <c r="BK64" s="613"/>
      <c r="BL64" s="613"/>
      <c r="BM64" s="613"/>
      <c r="BN64" s="613"/>
      <c r="BO64" s="613"/>
      <c r="BP64" s="613"/>
      <c r="BQ64" s="613"/>
      <c r="BR64" s="613"/>
      <c r="BS64" s="613"/>
      <c r="BT64" s="614"/>
    </row>
    <row r="65" spans="2:73">
      <c r="B65" s="608"/>
      <c r="C65" s="608"/>
      <c r="D65" s="608"/>
      <c r="E65" s="608"/>
      <c r="F65" s="608"/>
      <c r="G65" s="608"/>
      <c r="H65" s="608"/>
      <c r="I65" s="564"/>
      <c r="J65" s="564"/>
      <c r="K65" s="39"/>
      <c r="L65" s="612"/>
      <c r="M65" s="613"/>
      <c r="N65" s="613"/>
      <c r="O65" s="613"/>
      <c r="P65" s="613"/>
      <c r="Q65" s="613"/>
      <c r="R65" s="613"/>
      <c r="S65" s="613"/>
      <c r="T65" s="613"/>
      <c r="U65" s="613"/>
      <c r="V65" s="613"/>
      <c r="W65" s="613"/>
      <c r="X65" s="613"/>
      <c r="Y65" s="613"/>
      <c r="Z65" s="613"/>
      <c r="AA65" s="613"/>
      <c r="AB65" s="613"/>
      <c r="AC65" s="613"/>
      <c r="AD65" s="613"/>
      <c r="AE65" s="613"/>
      <c r="AF65" s="613"/>
      <c r="AG65" s="613"/>
      <c r="AH65" s="613"/>
      <c r="AI65" s="613"/>
      <c r="AJ65" s="613"/>
      <c r="AK65" s="613"/>
      <c r="AL65" s="613"/>
      <c r="AM65" s="613"/>
      <c r="AN65" s="613"/>
      <c r="AO65" s="614"/>
      <c r="AP65" s="39"/>
      <c r="AQ65" s="612"/>
      <c r="AR65" s="613"/>
      <c r="AS65" s="613"/>
      <c r="AT65" s="613"/>
      <c r="AU65" s="613"/>
      <c r="AV65" s="613"/>
      <c r="AW65" s="613"/>
      <c r="AX65" s="613"/>
      <c r="AY65" s="613"/>
      <c r="AZ65" s="613"/>
      <c r="BA65" s="613"/>
      <c r="BB65" s="613"/>
      <c r="BC65" s="613"/>
      <c r="BD65" s="613"/>
      <c r="BE65" s="613"/>
      <c r="BF65" s="613"/>
      <c r="BG65" s="613"/>
      <c r="BH65" s="613"/>
      <c r="BI65" s="613"/>
      <c r="BJ65" s="613"/>
      <c r="BK65" s="613"/>
      <c r="BL65" s="613"/>
      <c r="BM65" s="613"/>
      <c r="BN65" s="613"/>
      <c r="BO65" s="613"/>
      <c r="BP65" s="613"/>
      <c r="BQ65" s="613"/>
      <c r="BR65" s="613"/>
      <c r="BS65" s="613"/>
      <c r="BT65" s="614"/>
    </row>
    <row r="66" spans="2:73">
      <c r="B66" s="608"/>
      <c r="C66" s="608"/>
      <c r="D66" s="608"/>
      <c r="E66" s="608"/>
      <c r="F66" s="608"/>
      <c r="G66" s="608"/>
      <c r="H66" s="608"/>
      <c r="I66" s="564"/>
      <c r="J66" s="564"/>
      <c r="K66" s="39"/>
      <c r="L66" s="612"/>
      <c r="M66" s="613"/>
      <c r="N66" s="613"/>
      <c r="O66" s="613"/>
      <c r="P66" s="613"/>
      <c r="Q66" s="613"/>
      <c r="R66" s="613"/>
      <c r="S66" s="613"/>
      <c r="T66" s="613"/>
      <c r="U66" s="613"/>
      <c r="V66" s="613"/>
      <c r="W66" s="613"/>
      <c r="X66" s="613"/>
      <c r="Y66" s="613"/>
      <c r="Z66" s="613"/>
      <c r="AA66" s="613"/>
      <c r="AB66" s="613"/>
      <c r="AC66" s="613"/>
      <c r="AD66" s="613"/>
      <c r="AE66" s="613"/>
      <c r="AF66" s="613"/>
      <c r="AG66" s="613"/>
      <c r="AH66" s="613"/>
      <c r="AI66" s="613"/>
      <c r="AJ66" s="613"/>
      <c r="AK66" s="613"/>
      <c r="AL66" s="613"/>
      <c r="AM66" s="613"/>
      <c r="AN66" s="613"/>
      <c r="AO66" s="614"/>
      <c r="AP66" s="39"/>
      <c r="AQ66" s="612"/>
      <c r="AR66" s="613"/>
      <c r="AS66" s="613"/>
      <c r="AT66" s="613"/>
      <c r="AU66" s="613"/>
      <c r="AV66" s="613"/>
      <c r="AW66" s="613"/>
      <c r="AX66" s="613"/>
      <c r="AY66" s="613"/>
      <c r="AZ66" s="613"/>
      <c r="BA66" s="613"/>
      <c r="BB66" s="613"/>
      <c r="BC66" s="613"/>
      <c r="BD66" s="613"/>
      <c r="BE66" s="613"/>
      <c r="BF66" s="613"/>
      <c r="BG66" s="613"/>
      <c r="BH66" s="613"/>
      <c r="BI66" s="613"/>
      <c r="BJ66" s="613"/>
      <c r="BK66" s="613"/>
      <c r="BL66" s="613"/>
      <c r="BM66" s="613"/>
      <c r="BN66" s="613"/>
      <c r="BO66" s="613"/>
      <c r="BP66" s="613"/>
      <c r="BQ66" s="613"/>
      <c r="BR66" s="613"/>
      <c r="BS66" s="613"/>
      <c r="BT66" s="614"/>
    </row>
    <row r="67" spans="2:73">
      <c r="B67" s="608"/>
      <c r="C67" s="608"/>
      <c r="D67" s="608"/>
      <c r="E67" s="608"/>
      <c r="F67" s="608"/>
      <c r="G67" s="608"/>
      <c r="H67" s="608"/>
      <c r="I67" s="564"/>
      <c r="J67" s="564"/>
      <c r="K67" s="39"/>
      <c r="L67" s="612"/>
      <c r="M67" s="613"/>
      <c r="N67" s="613"/>
      <c r="O67" s="613"/>
      <c r="P67" s="613"/>
      <c r="Q67" s="613"/>
      <c r="R67" s="613"/>
      <c r="S67" s="613"/>
      <c r="T67" s="613"/>
      <c r="U67" s="613"/>
      <c r="V67" s="613"/>
      <c r="W67" s="613"/>
      <c r="X67" s="613"/>
      <c r="Y67" s="613"/>
      <c r="Z67" s="613"/>
      <c r="AA67" s="613"/>
      <c r="AB67" s="613"/>
      <c r="AC67" s="613"/>
      <c r="AD67" s="613"/>
      <c r="AE67" s="613"/>
      <c r="AF67" s="613"/>
      <c r="AG67" s="613"/>
      <c r="AH67" s="613"/>
      <c r="AI67" s="613"/>
      <c r="AJ67" s="613"/>
      <c r="AK67" s="613"/>
      <c r="AL67" s="613"/>
      <c r="AM67" s="613"/>
      <c r="AN67" s="613"/>
      <c r="AO67" s="614"/>
      <c r="AP67" s="39"/>
      <c r="AQ67" s="612"/>
      <c r="AR67" s="613"/>
      <c r="AS67" s="613"/>
      <c r="AT67" s="613"/>
      <c r="AU67" s="613"/>
      <c r="AV67" s="613"/>
      <c r="AW67" s="613"/>
      <c r="AX67" s="613"/>
      <c r="AY67" s="613"/>
      <c r="AZ67" s="613"/>
      <c r="BA67" s="613"/>
      <c r="BB67" s="613"/>
      <c r="BC67" s="613"/>
      <c r="BD67" s="613"/>
      <c r="BE67" s="613"/>
      <c r="BF67" s="613"/>
      <c r="BG67" s="613"/>
      <c r="BH67" s="613"/>
      <c r="BI67" s="613"/>
      <c r="BJ67" s="613"/>
      <c r="BK67" s="613"/>
      <c r="BL67" s="613"/>
      <c r="BM67" s="613"/>
      <c r="BN67" s="613"/>
      <c r="BO67" s="613"/>
      <c r="BP67" s="613"/>
      <c r="BQ67" s="613"/>
      <c r="BR67" s="613"/>
      <c r="BS67" s="613"/>
      <c r="BT67" s="614"/>
    </row>
    <row r="68" spans="2:73">
      <c r="B68" s="608"/>
      <c r="C68" s="608"/>
      <c r="D68" s="608"/>
      <c r="E68" s="608"/>
      <c r="F68" s="608"/>
      <c r="G68" s="608"/>
      <c r="H68" s="608"/>
      <c r="I68" s="564"/>
      <c r="J68" s="564"/>
      <c r="K68" s="39"/>
      <c r="L68" s="612"/>
      <c r="M68" s="613"/>
      <c r="N68" s="613"/>
      <c r="O68" s="613"/>
      <c r="P68" s="613"/>
      <c r="Q68" s="613"/>
      <c r="R68" s="613"/>
      <c r="S68" s="613"/>
      <c r="T68" s="613"/>
      <c r="U68" s="613"/>
      <c r="V68" s="613"/>
      <c r="W68" s="613"/>
      <c r="X68" s="613"/>
      <c r="Y68" s="613"/>
      <c r="Z68" s="613"/>
      <c r="AA68" s="613"/>
      <c r="AB68" s="613"/>
      <c r="AC68" s="613"/>
      <c r="AD68" s="613"/>
      <c r="AE68" s="613"/>
      <c r="AF68" s="613"/>
      <c r="AG68" s="613"/>
      <c r="AH68" s="613"/>
      <c r="AI68" s="613"/>
      <c r="AJ68" s="613"/>
      <c r="AK68" s="613"/>
      <c r="AL68" s="613"/>
      <c r="AM68" s="613"/>
      <c r="AN68" s="613"/>
      <c r="AO68" s="614"/>
      <c r="AP68" s="39"/>
      <c r="AQ68" s="612"/>
      <c r="AR68" s="613"/>
      <c r="AS68" s="613"/>
      <c r="AT68" s="613"/>
      <c r="AU68" s="613"/>
      <c r="AV68" s="613"/>
      <c r="AW68" s="613"/>
      <c r="AX68" s="613"/>
      <c r="AY68" s="613"/>
      <c r="AZ68" s="613"/>
      <c r="BA68" s="613"/>
      <c r="BB68" s="613"/>
      <c r="BC68" s="613"/>
      <c r="BD68" s="613"/>
      <c r="BE68" s="613"/>
      <c r="BF68" s="613"/>
      <c r="BG68" s="613"/>
      <c r="BH68" s="613"/>
      <c r="BI68" s="613"/>
      <c r="BJ68" s="613"/>
      <c r="BK68" s="613"/>
      <c r="BL68" s="613"/>
      <c r="BM68" s="613"/>
      <c r="BN68" s="613"/>
      <c r="BO68" s="613"/>
      <c r="BP68" s="613"/>
      <c r="BQ68" s="613"/>
      <c r="BR68" s="613"/>
      <c r="BS68" s="613"/>
      <c r="BT68" s="614"/>
    </row>
    <row r="69" spans="2:73">
      <c r="B69" s="608"/>
      <c r="C69" s="608"/>
      <c r="D69" s="608"/>
      <c r="E69" s="608"/>
      <c r="F69" s="608"/>
      <c r="G69" s="608"/>
      <c r="H69" s="608"/>
      <c r="I69" s="564"/>
      <c r="J69" s="564"/>
      <c r="K69" s="39"/>
      <c r="L69" s="612"/>
      <c r="M69" s="613"/>
      <c r="N69" s="613"/>
      <c r="O69" s="613"/>
      <c r="P69" s="613"/>
      <c r="Q69" s="613"/>
      <c r="R69" s="613"/>
      <c r="S69" s="613"/>
      <c r="T69" s="613"/>
      <c r="U69" s="613"/>
      <c r="V69" s="613"/>
      <c r="W69" s="613"/>
      <c r="X69" s="613"/>
      <c r="Y69" s="613"/>
      <c r="Z69" s="613"/>
      <c r="AA69" s="613"/>
      <c r="AB69" s="613"/>
      <c r="AC69" s="613"/>
      <c r="AD69" s="613"/>
      <c r="AE69" s="613"/>
      <c r="AF69" s="613"/>
      <c r="AG69" s="613"/>
      <c r="AH69" s="613"/>
      <c r="AI69" s="613"/>
      <c r="AJ69" s="613"/>
      <c r="AK69" s="613"/>
      <c r="AL69" s="613"/>
      <c r="AM69" s="613"/>
      <c r="AN69" s="613"/>
      <c r="AO69" s="614"/>
      <c r="AP69" s="39"/>
      <c r="AQ69" s="612"/>
      <c r="AR69" s="613"/>
      <c r="AS69" s="613"/>
      <c r="AT69" s="613"/>
      <c r="AU69" s="613"/>
      <c r="AV69" s="613"/>
      <c r="AW69" s="613"/>
      <c r="AX69" s="613"/>
      <c r="AY69" s="613"/>
      <c r="AZ69" s="613"/>
      <c r="BA69" s="613"/>
      <c r="BB69" s="613"/>
      <c r="BC69" s="613"/>
      <c r="BD69" s="613"/>
      <c r="BE69" s="613"/>
      <c r="BF69" s="613"/>
      <c r="BG69" s="613"/>
      <c r="BH69" s="613"/>
      <c r="BI69" s="613"/>
      <c r="BJ69" s="613"/>
      <c r="BK69" s="613"/>
      <c r="BL69" s="613"/>
      <c r="BM69" s="613"/>
      <c r="BN69" s="613"/>
      <c r="BO69" s="613"/>
      <c r="BP69" s="613"/>
      <c r="BQ69" s="613"/>
      <c r="BR69" s="613"/>
      <c r="BS69" s="613"/>
      <c r="BT69" s="614"/>
    </row>
    <row r="70" spans="2:73">
      <c r="B70" s="608"/>
      <c r="C70" s="608"/>
      <c r="D70" s="608"/>
      <c r="E70" s="608"/>
      <c r="F70" s="608"/>
      <c r="G70" s="608"/>
      <c r="H70" s="608"/>
      <c r="I70" s="564"/>
      <c r="J70" s="564"/>
      <c r="K70" s="39"/>
      <c r="L70" s="612"/>
      <c r="M70" s="613"/>
      <c r="N70" s="613"/>
      <c r="O70" s="613"/>
      <c r="P70" s="613"/>
      <c r="Q70" s="613"/>
      <c r="R70" s="613"/>
      <c r="S70" s="613"/>
      <c r="T70" s="613"/>
      <c r="U70" s="613"/>
      <c r="V70" s="613"/>
      <c r="W70" s="613"/>
      <c r="X70" s="613"/>
      <c r="Y70" s="613"/>
      <c r="Z70" s="613"/>
      <c r="AA70" s="613"/>
      <c r="AB70" s="613"/>
      <c r="AC70" s="613"/>
      <c r="AD70" s="613"/>
      <c r="AE70" s="613"/>
      <c r="AF70" s="613"/>
      <c r="AG70" s="613"/>
      <c r="AH70" s="613"/>
      <c r="AI70" s="613"/>
      <c r="AJ70" s="613"/>
      <c r="AK70" s="613"/>
      <c r="AL70" s="613"/>
      <c r="AM70" s="613"/>
      <c r="AN70" s="613"/>
      <c r="AO70" s="614"/>
      <c r="AP70" s="39"/>
      <c r="AQ70" s="612"/>
      <c r="AR70" s="613"/>
      <c r="AS70" s="613"/>
      <c r="AT70" s="613"/>
      <c r="AU70" s="613"/>
      <c r="AV70" s="613"/>
      <c r="AW70" s="613"/>
      <c r="AX70" s="613"/>
      <c r="AY70" s="613"/>
      <c r="AZ70" s="613"/>
      <c r="BA70" s="613"/>
      <c r="BB70" s="613"/>
      <c r="BC70" s="613"/>
      <c r="BD70" s="613"/>
      <c r="BE70" s="613"/>
      <c r="BF70" s="613"/>
      <c r="BG70" s="613"/>
      <c r="BH70" s="613"/>
      <c r="BI70" s="613"/>
      <c r="BJ70" s="613"/>
      <c r="BK70" s="613"/>
      <c r="BL70" s="613"/>
      <c r="BM70" s="613"/>
      <c r="BN70" s="613"/>
      <c r="BO70" s="613"/>
      <c r="BP70" s="613"/>
      <c r="BQ70" s="613"/>
      <c r="BR70" s="613"/>
      <c r="BS70" s="613"/>
      <c r="BT70" s="614"/>
    </row>
    <row r="71" spans="2:73">
      <c r="B71" s="608"/>
      <c r="C71" s="608"/>
      <c r="D71" s="608"/>
      <c r="E71" s="608"/>
      <c r="F71" s="608"/>
      <c r="G71" s="608"/>
      <c r="H71" s="608"/>
      <c r="I71" s="564"/>
      <c r="J71" s="564"/>
      <c r="K71" s="39"/>
      <c r="L71" s="612"/>
      <c r="M71" s="613"/>
      <c r="N71" s="613"/>
      <c r="O71" s="613"/>
      <c r="P71" s="613"/>
      <c r="Q71" s="613"/>
      <c r="R71" s="613"/>
      <c r="S71" s="613"/>
      <c r="T71" s="613"/>
      <c r="U71" s="613"/>
      <c r="V71" s="613"/>
      <c r="W71" s="613"/>
      <c r="X71" s="613"/>
      <c r="Y71" s="613"/>
      <c r="Z71" s="613"/>
      <c r="AA71" s="613"/>
      <c r="AB71" s="613"/>
      <c r="AC71" s="613"/>
      <c r="AD71" s="613"/>
      <c r="AE71" s="613"/>
      <c r="AF71" s="613"/>
      <c r="AG71" s="613"/>
      <c r="AH71" s="613"/>
      <c r="AI71" s="613"/>
      <c r="AJ71" s="613"/>
      <c r="AK71" s="613"/>
      <c r="AL71" s="613"/>
      <c r="AM71" s="613"/>
      <c r="AN71" s="613"/>
      <c r="AO71" s="614"/>
      <c r="AP71" s="39"/>
      <c r="AQ71" s="615"/>
      <c r="AR71" s="616"/>
      <c r="AS71" s="616"/>
      <c r="AT71" s="616"/>
      <c r="AU71" s="616"/>
      <c r="AV71" s="616"/>
      <c r="AW71" s="616"/>
      <c r="AX71" s="616"/>
      <c r="AY71" s="616"/>
      <c r="AZ71" s="616"/>
      <c r="BA71" s="616"/>
      <c r="BB71" s="616"/>
      <c r="BC71" s="616"/>
      <c r="BD71" s="616"/>
      <c r="BE71" s="616"/>
      <c r="BF71" s="616"/>
      <c r="BG71" s="616"/>
      <c r="BH71" s="616"/>
      <c r="BI71" s="616"/>
      <c r="BJ71" s="616"/>
      <c r="BK71" s="616"/>
      <c r="BL71" s="616"/>
      <c r="BM71" s="616"/>
      <c r="BN71" s="616"/>
      <c r="BO71" s="616"/>
      <c r="BP71" s="616"/>
      <c r="BQ71" s="616"/>
      <c r="BR71" s="616"/>
      <c r="BS71" s="616"/>
      <c r="BT71" s="617"/>
    </row>
    <row r="72" spans="2:73">
      <c r="B72" s="608"/>
      <c r="C72" s="608"/>
      <c r="D72" s="608"/>
      <c r="E72" s="608"/>
      <c r="F72" s="608"/>
      <c r="G72" s="608"/>
      <c r="H72" s="608"/>
      <c r="I72" s="564"/>
      <c r="J72" s="564"/>
      <c r="K72" s="39"/>
      <c r="L72" s="612"/>
      <c r="M72" s="613"/>
      <c r="N72" s="613"/>
      <c r="O72" s="613"/>
      <c r="P72" s="613"/>
      <c r="Q72" s="613"/>
      <c r="R72" s="613"/>
      <c r="S72" s="613"/>
      <c r="T72" s="613"/>
      <c r="U72" s="613"/>
      <c r="V72" s="613"/>
      <c r="W72" s="613"/>
      <c r="X72" s="613"/>
      <c r="Y72" s="613"/>
      <c r="Z72" s="613"/>
      <c r="AA72" s="613"/>
      <c r="AB72" s="613"/>
      <c r="AC72" s="613"/>
      <c r="AD72" s="613"/>
      <c r="AE72" s="613"/>
      <c r="AF72" s="613"/>
      <c r="AG72" s="613"/>
      <c r="AH72" s="613"/>
      <c r="AI72" s="613"/>
      <c r="AJ72" s="613"/>
      <c r="AK72" s="613"/>
      <c r="AL72" s="613"/>
      <c r="AM72" s="613"/>
      <c r="AN72" s="613"/>
      <c r="AO72" s="614"/>
      <c r="AP72" s="39"/>
      <c r="AQ72" s="609"/>
      <c r="AR72" s="610"/>
      <c r="AS72" s="610"/>
      <c r="AT72" s="610"/>
      <c r="AU72" s="610"/>
      <c r="AV72" s="610"/>
      <c r="AW72" s="610"/>
      <c r="AX72" s="610"/>
      <c r="AY72" s="610"/>
      <c r="AZ72" s="610"/>
      <c r="BA72" s="610"/>
      <c r="BB72" s="610"/>
      <c r="BC72" s="610"/>
      <c r="BD72" s="610"/>
      <c r="BE72" s="610"/>
      <c r="BF72" s="610"/>
      <c r="BG72" s="610"/>
      <c r="BH72" s="610"/>
      <c r="BI72" s="610"/>
      <c r="BJ72" s="610"/>
      <c r="BK72" s="610"/>
      <c r="BL72" s="610"/>
      <c r="BM72" s="610"/>
      <c r="BN72" s="610"/>
      <c r="BO72" s="610"/>
      <c r="BP72" s="610"/>
      <c r="BQ72" s="610"/>
      <c r="BR72" s="610"/>
      <c r="BS72" s="610"/>
      <c r="BT72" s="611"/>
    </row>
    <row r="73" spans="2:73">
      <c r="B73" s="608"/>
      <c r="C73" s="608"/>
      <c r="D73" s="608"/>
      <c r="E73" s="608"/>
      <c r="F73" s="608"/>
      <c r="G73" s="608"/>
      <c r="H73" s="608"/>
      <c r="I73" s="564"/>
      <c r="J73" s="564"/>
      <c r="K73" s="39"/>
      <c r="L73" s="612"/>
      <c r="M73" s="613"/>
      <c r="N73" s="613"/>
      <c r="O73" s="613"/>
      <c r="P73" s="613"/>
      <c r="Q73" s="613"/>
      <c r="R73" s="613"/>
      <c r="S73" s="613"/>
      <c r="T73" s="613"/>
      <c r="U73" s="613"/>
      <c r="V73" s="613"/>
      <c r="W73" s="613"/>
      <c r="X73" s="613"/>
      <c r="Y73" s="613"/>
      <c r="Z73" s="613"/>
      <c r="AA73" s="613"/>
      <c r="AB73" s="613"/>
      <c r="AC73" s="613"/>
      <c r="AD73" s="613"/>
      <c r="AE73" s="613"/>
      <c r="AF73" s="613"/>
      <c r="AG73" s="613"/>
      <c r="AH73" s="613"/>
      <c r="AI73" s="613"/>
      <c r="AJ73" s="613"/>
      <c r="AK73" s="613"/>
      <c r="AL73" s="613"/>
      <c r="AM73" s="613"/>
      <c r="AN73" s="613"/>
      <c r="AO73" s="614"/>
      <c r="AP73" s="39"/>
      <c r="AQ73" s="612"/>
      <c r="AR73" s="613"/>
      <c r="AS73" s="613"/>
      <c r="AT73" s="613"/>
      <c r="AU73" s="613"/>
      <c r="AV73" s="613"/>
      <c r="AW73" s="613"/>
      <c r="AX73" s="613"/>
      <c r="AY73" s="613"/>
      <c r="AZ73" s="613"/>
      <c r="BA73" s="613"/>
      <c r="BB73" s="613"/>
      <c r="BC73" s="613"/>
      <c r="BD73" s="613"/>
      <c r="BE73" s="613"/>
      <c r="BF73" s="613"/>
      <c r="BG73" s="613"/>
      <c r="BH73" s="613"/>
      <c r="BI73" s="613"/>
      <c r="BJ73" s="613"/>
      <c r="BK73" s="613"/>
      <c r="BL73" s="613"/>
      <c r="BM73" s="613"/>
      <c r="BN73" s="613"/>
      <c r="BO73" s="613"/>
      <c r="BP73" s="613"/>
      <c r="BQ73" s="613"/>
      <c r="BR73" s="613"/>
      <c r="BS73" s="613"/>
      <c r="BT73" s="614"/>
    </row>
    <row r="74" spans="2:73">
      <c r="B74" s="608"/>
      <c r="C74" s="608"/>
      <c r="D74" s="608"/>
      <c r="E74" s="608"/>
      <c r="F74" s="608"/>
      <c r="G74" s="608"/>
      <c r="H74" s="608"/>
      <c r="I74" s="564"/>
      <c r="J74" s="564"/>
      <c r="K74" s="39"/>
      <c r="L74" s="612"/>
      <c r="M74" s="613"/>
      <c r="N74" s="613"/>
      <c r="O74" s="613"/>
      <c r="P74" s="613"/>
      <c r="Q74" s="613"/>
      <c r="R74" s="613"/>
      <c r="S74" s="613"/>
      <c r="T74" s="613"/>
      <c r="U74" s="613"/>
      <c r="V74" s="613"/>
      <c r="W74" s="613"/>
      <c r="X74" s="613"/>
      <c r="Y74" s="613"/>
      <c r="Z74" s="613"/>
      <c r="AA74" s="613"/>
      <c r="AB74" s="613"/>
      <c r="AC74" s="613"/>
      <c r="AD74" s="613"/>
      <c r="AE74" s="613"/>
      <c r="AF74" s="613"/>
      <c r="AG74" s="613"/>
      <c r="AH74" s="613"/>
      <c r="AI74" s="613"/>
      <c r="AJ74" s="613"/>
      <c r="AK74" s="613"/>
      <c r="AL74" s="613"/>
      <c r="AM74" s="613"/>
      <c r="AN74" s="613"/>
      <c r="AO74" s="614"/>
      <c r="AP74" s="39"/>
      <c r="AQ74" s="612"/>
      <c r="AR74" s="613"/>
      <c r="AS74" s="613"/>
      <c r="AT74" s="613"/>
      <c r="AU74" s="613"/>
      <c r="AV74" s="613"/>
      <c r="AW74" s="613"/>
      <c r="AX74" s="613"/>
      <c r="AY74" s="613"/>
      <c r="AZ74" s="613"/>
      <c r="BA74" s="613"/>
      <c r="BB74" s="613"/>
      <c r="BC74" s="613"/>
      <c r="BD74" s="613"/>
      <c r="BE74" s="613"/>
      <c r="BF74" s="613"/>
      <c r="BG74" s="613"/>
      <c r="BH74" s="613"/>
      <c r="BI74" s="613"/>
      <c r="BJ74" s="613"/>
      <c r="BK74" s="613"/>
      <c r="BL74" s="613"/>
      <c r="BM74" s="613"/>
      <c r="BN74" s="613"/>
      <c r="BO74" s="613"/>
      <c r="BP74" s="613"/>
      <c r="BQ74" s="613"/>
      <c r="BR74" s="613"/>
      <c r="BS74" s="613"/>
      <c r="BT74" s="614"/>
    </row>
    <row r="75" spans="2:73">
      <c r="B75" s="608"/>
      <c r="C75" s="608"/>
      <c r="D75" s="608"/>
      <c r="E75" s="608"/>
      <c r="F75" s="608"/>
      <c r="G75" s="608"/>
      <c r="H75" s="608"/>
      <c r="I75" s="564"/>
      <c r="J75" s="564"/>
      <c r="K75" s="39"/>
      <c r="L75" s="612"/>
      <c r="M75" s="613"/>
      <c r="N75" s="613"/>
      <c r="O75" s="613"/>
      <c r="P75" s="613"/>
      <c r="Q75" s="613"/>
      <c r="R75" s="613"/>
      <c r="S75" s="613"/>
      <c r="T75" s="613"/>
      <c r="U75" s="613"/>
      <c r="V75" s="613"/>
      <c r="W75" s="613"/>
      <c r="X75" s="613"/>
      <c r="Y75" s="613"/>
      <c r="Z75" s="613"/>
      <c r="AA75" s="613"/>
      <c r="AB75" s="613"/>
      <c r="AC75" s="613"/>
      <c r="AD75" s="613"/>
      <c r="AE75" s="613"/>
      <c r="AF75" s="613"/>
      <c r="AG75" s="613"/>
      <c r="AH75" s="613"/>
      <c r="AI75" s="613"/>
      <c r="AJ75" s="613"/>
      <c r="AK75" s="613"/>
      <c r="AL75" s="613"/>
      <c r="AM75" s="613"/>
      <c r="AN75" s="613"/>
      <c r="AO75" s="614"/>
      <c r="AP75" s="39"/>
      <c r="AQ75" s="612"/>
      <c r="AR75" s="613"/>
      <c r="AS75" s="613"/>
      <c r="AT75" s="613"/>
      <c r="AU75" s="613"/>
      <c r="AV75" s="613"/>
      <c r="AW75" s="613"/>
      <c r="AX75" s="613"/>
      <c r="AY75" s="613"/>
      <c r="AZ75" s="613"/>
      <c r="BA75" s="613"/>
      <c r="BB75" s="613"/>
      <c r="BC75" s="613"/>
      <c r="BD75" s="613"/>
      <c r="BE75" s="613"/>
      <c r="BF75" s="613"/>
      <c r="BG75" s="613"/>
      <c r="BH75" s="613"/>
      <c r="BI75" s="613"/>
      <c r="BJ75" s="613"/>
      <c r="BK75" s="613"/>
      <c r="BL75" s="613"/>
      <c r="BM75" s="613"/>
      <c r="BN75" s="613"/>
      <c r="BO75" s="613"/>
      <c r="BP75" s="613"/>
      <c r="BQ75" s="613"/>
      <c r="BR75" s="613"/>
      <c r="BS75" s="613"/>
      <c r="BT75" s="614"/>
    </row>
    <row r="76" spans="2:73">
      <c r="B76" s="608"/>
      <c r="C76" s="608"/>
      <c r="D76" s="608"/>
      <c r="E76" s="608"/>
      <c r="F76" s="608"/>
      <c r="G76" s="608"/>
      <c r="H76" s="608"/>
      <c r="I76" s="564"/>
      <c r="J76" s="564"/>
      <c r="K76" s="39"/>
      <c r="L76" s="612"/>
      <c r="M76" s="613"/>
      <c r="N76" s="613"/>
      <c r="O76" s="613"/>
      <c r="P76" s="613"/>
      <c r="Q76" s="613"/>
      <c r="R76" s="613"/>
      <c r="S76" s="613"/>
      <c r="T76" s="613"/>
      <c r="U76" s="613"/>
      <c r="V76" s="613"/>
      <c r="W76" s="613"/>
      <c r="X76" s="613"/>
      <c r="Y76" s="613"/>
      <c r="Z76" s="613"/>
      <c r="AA76" s="613"/>
      <c r="AB76" s="613"/>
      <c r="AC76" s="613"/>
      <c r="AD76" s="613"/>
      <c r="AE76" s="613"/>
      <c r="AF76" s="613"/>
      <c r="AG76" s="613"/>
      <c r="AH76" s="613"/>
      <c r="AI76" s="613"/>
      <c r="AJ76" s="613"/>
      <c r="AK76" s="613"/>
      <c r="AL76" s="613"/>
      <c r="AM76" s="613"/>
      <c r="AN76" s="613"/>
      <c r="AO76" s="614"/>
      <c r="AP76" s="39"/>
      <c r="AQ76" s="612"/>
      <c r="AR76" s="613"/>
      <c r="AS76" s="613"/>
      <c r="AT76" s="613"/>
      <c r="AU76" s="613"/>
      <c r="AV76" s="613"/>
      <c r="AW76" s="613"/>
      <c r="AX76" s="613"/>
      <c r="AY76" s="613"/>
      <c r="AZ76" s="613"/>
      <c r="BA76" s="613"/>
      <c r="BB76" s="613"/>
      <c r="BC76" s="613"/>
      <c r="BD76" s="613"/>
      <c r="BE76" s="613"/>
      <c r="BF76" s="613"/>
      <c r="BG76" s="613"/>
      <c r="BH76" s="613"/>
      <c r="BI76" s="613"/>
      <c r="BJ76" s="613"/>
      <c r="BK76" s="613"/>
      <c r="BL76" s="613"/>
      <c r="BM76" s="613"/>
      <c r="BN76" s="613"/>
      <c r="BO76" s="613"/>
      <c r="BP76" s="613"/>
      <c r="BQ76" s="613"/>
      <c r="BR76" s="613"/>
      <c r="BS76" s="613"/>
      <c r="BT76" s="614"/>
    </row>
    <row r="77" spans="2:73">
      <c r="B77" s="608"/>
      <c r="C77" s="608"/>
      <c r="D77" s="608"/>
      <c r="E77" s="608"/>
      <c r="F77" s="608"/>
      <c r="G77" s="608"/>
      <c r="H77" s="608"/>
      <c r="I77" s="564"/>
      <c r="J77" s="564"/>
      <c r="K77" s="39"/>
      <c r="L77" s="612"/>
      <c r="M77" s="613"/>
      <c r="N77" s="613"/>
      <c r="O77" s="613"/>
      <c r="P77" s="613"/>
      <c r="Q77" s="613"/>
      <c r="R77" s="613"/>
      <c r="S77" s="613"/>
      <c r="T77" s="613"/>
      <c r="U77" s="613"/>
      <c r="V77" s="613"/>
      <c r="W77" s="613"/>
      <c r="X77" s="613"/>
      <c r="Y77" s="613"/>
      <c r="Z77" s="613"/>
      <c r="AA77" s="613"/>
      <c r="AB77" s="613"/>
      <c r="AC77" s="613"/>
      <c r="AD77" s="613"/>
      <c r="AE77" s="613"/>
      <c r="AF77" s="613"/>
      <c r="AG77" s="613"/>
      <c r="AH77" s="613"/>
      <c r="AI77" s="613"/>
      <c r="AJ77" s="613"/>
      <c r="AK77" s="613"/>
      <c r="AL77" s="613"/>
      <c r="AM77" s="613"/>
      <c r="AN77" s="613"/>
      <c r="AO77" s="614"/>
      <c r="AP77" s="39"/>
      <c r="AQ77" s="612"/>
      <c r="AR77" s="613"/>
      <c r="AS77" s="613"/>
      <c r="AT77" s="613"/>
      <c r="AU77" s="613"/>
      <c r="AV77" s="613"/>
      <c r="AW77" s="613"/>
      <c r="AX77" s="613"/>
      <c r="AY77" s="613"/>
      <c r="AZ77" s="613"/>
      <c r="BA77" s="613"/>
      <c r="BB77" s="613"/>
      <c r="BC77" s="613"/>
      <c r="BD77" s="613"/>
      <c r="BE77" s="613"/>
      <c r="BF77" s="613"/>
      <c r="BG77" s="613"/>
      <c r="BH77" s="613"/>
      <c r="BI77" s="613"/>
      <c r="BJ77" s="613"/>
      <c r="BK77" s="613"/>
      <c r="BL77" s="613"/>
      <c r="BM77" s="613"/>
      <c r="BN77" s="613"/>
      <c r="BO77" s="613"/>
      <c r="BP77" s="613"/>
      <c r="BQ77" s="613"/>
      <c r="BR77" s="613"/>
      <c r="BS77" s="613"/>
      <c r="BT77" s="614"/>
    </row>
    <row r="78" spans="2:73">
      <c r="B78" s="608"/>
      <c r="C78" s="608"/>
      <c r="D78" s="608"/>
      <c r="E78" s="608"/>
      <c r="F78" s="608"/>
      <c r="G78" s="608"/>
      <c r="H78" s="608"/>
      <c r="I78" s="564"/>
      <c r="J78" s="564"/>
      <c r="K78" s="39"/>
      <c r="L78" s="612"/>
      <c r="M78" s="613"/>
      <c r="N78" s="613"/>
      <c r="O78" s="613"/>
      <c r="P78" s="613"/>
      <c r="Q78" s="613"/>
      <c r="R78" s="613"/>
      <c r="S78" s="613"/>
      <c r="T78" s="613"/>
      <c r="U78" s="613"/>
      <c r="V78" s="613"/>
      <c r="W78" s="613"/>
      <c r="X78" s="613"/>
      <c r="Y78" s="613"/>
      <c r="Z78" s="613"/>
      <c r="AA78" s="613"/>
      <c r="AB78" s="613"/>
      <c r="AC78" s="613"/>
      <c r="AD78" s="613"/>
      <c r="AE78" s="613"/>
      <c r="AF78" s="613"/>
      <c r="AG78" s="613"/>
      <c r="AH78" s="613"/>
      <c r="AI78" s="613"/>
      <c r="AJ78" s="613"/>
      <c r="AK78" s="613"/>
      <c r="AL78" s="613"/>
      <c r="AM78" s="613"/>
      <c r="AN78" s="613"/>
      <c r="AO78" s="614"/>
      <c r="AP78" s="39"/>
      <c r="AQ78" s="612"/>
      <c r="AR78" s="613"/>
      <c r="AS78" s="613"/>
      <c r="AT78" s="613"/>
      <c r="AU78" s="613"/>
      <c r="AV78" s="613"/>
      <c r="AW78" s="613"/>
      <c r="AX78" s="613"/>
      <c r="AY78" s="613"/>
      <c r="AZ78" s="613"/>
      <c r="BA78" s="613"/>
      <c r="BB78" s="613"/>
      <c r="BC78" s="613"/>
      <c r="BD78" s="613"/>
      <c r="BE78" s="613"/>
      <c r="BF78" s="613"/>
      <c r="BG78" s="613"/>
      <c r="BH78" s="613"/>
      <c r="BI78" s="613"/>
      <c r="BJ78" s="613"/>
      <c r="BK78" s="613"/>
      <c r="BL78" s="613"/>
      <c r="BM78" s="613"/>
      <c r="BN78" s="613"/>
      <c r="BO78" s="613"/>
      <c r="BP78" s="613"/>
      <c r="BQ78" s="613"/>
      <c r="BR78" s="613"/>
      <c r="BS78" s="613"/>
      <c r="BT78" s="614"/>
    </row>
    <row r="79" spans="2:73" ht="15.75">
      <c r="B79" s="608"/>
      <c r="C79" s="608"/>
      <c r="D79" s="608"/>
      <c r="E79" s="608"/>
      <c r="F79" s="608"/>
      <c r="G79" s="608"/>
      <c r="H79" s="608"/>
      <c r="I79" s="564"/>
      <c r="J79" s="564"/>
      <c r="K79" s="39"/>
      <c r="L79" s="612"/>
      <c r="M79" s="613"/>
      <c r="N79" s="613"/>
      <c r="O79" s="613"/>
      <c r="P79" s="613"/>
      <c r="Q79" s="613"/>
      <c r="R79" s="613"/>
      <c r="S79" s="613"/>
      <c r="T79" s="613"/>
      <c r="U79" s="613"/>
      <c r="V79" s="613"/>
      <c r="W79" s="613"/>
      <c r="X79" s="613"/>
      <c r="Y79" s="613"/>
      <c r="Z79" s="613"/>
      <c r="AA79" s="613"/>
      <c r="AB79" s="613"/>
      <c r="AC79" s="613"/>
      <c r="AD79" s="613"/>
      <c r="AE79" s="613"/>
      <c r="AF79" s="613"/>
      <c r="AG79" s="613"/>
      <c r="AH79" s="613"/>
      <c r="AI79" s="613"/>
      <c r="AJ79" s="613"/>
      <c r="AK79" s="613"/>
      <c r="AL79" s="613"/>
      <c r="AM79" s="613"/>
      <c r="AN79" s="613"/>
      <c r="AO79" s="614"/>
      <c r="AP79" s="39"/>
      <c r="AQ79" s="612"/>
      <c r="AR79" s="613"/>
      <c r="AS79" s="613"/>
      <c r="AT79" s="613"/>
      <c r="AU79" s="613"/>
      <c r="AV79" s="613"/>
      <c r="AW79" s="613"/>
      <c r="AX79" s="613"/>
      <c r="AY79" s="613"/>
      <c r="AZ79" s="613"/>
      <c r="BA79" s="613"/>
      <c r="BB79" s="613"/>
      <c r="BC79" s="613"/>
      <c r="BD79" s="613"/>
      <c r="BE79" s="613"/>
      <c r="BF79" s="613"/>
      <c r="BG79" s="613"/>
      <c r="BH79" s="613"/>
      <c r="BI79" s="613"/>
      <c r="BJ79" s="613"/>
      <c r="BK79" s="613"/>
      <c r="BL79" s="613"/>
      <c r="BM79" s="613"/>
      <c r="BN79" s="613"/>
      <c r="BO79" s="613"/>
      <c r="BP79" s="613"/>
      <c r="BQ79" s="613"/>
      <c r="BR79" s="613"/>
      <c r="BS79" s="613"/>
      <c r="BT79" s="614"/>
      <c r="BU79" s="13"/>
    </row>
    <row r="80" spans="2:73" ht="15.75">
      <c r="B80" s="608"/>
      <c r="C80" s="608"/>
      <c r="D80" s="608"/>
      <c r="E80" s="608"/>
      <c r="F80" s="608"/>
      <c r="G80" s="608"/>
      <c r="H80" s="608"/>
      <c r="I80" s="564"/>
      <c r="J80" s="564"/>
      <c r="K80" s="39"/>
      <c r="L80" s="612"/>
      <c r="M80" s="613"/>
      <c r="N80" s="613"/>
      <c r="O80" s="613"/>
      <c r="P80" s="613"/>
      <c r="Q80" s="613"/>
      <c r="R80" s="613"/>
      <c r="S80" s="613"/>
      <c r="T80" s="613"/>
      <c r="U80" s="613"/>
      <c r="V80" s="613"/>
      <c r="W80" s="613"/>
      <c r="X80" s="613"/>
      <c r="Y80" s="613"/>
      <c r="Z80" s="613"/>
      <c r="AA80" s="613"/>
      <c r="AB80" s="613"/>
      <c r="AC80" s="613"/>
      <c r="AD80" s="613"/>
      <c r="AE80" s="613"/>
      <c r="AF80" s="613"/>
      <c r="AG80" s="613"/>
      <c r="AH80" s="613"/>
      <c r="AI80" s="613"/>
      <c r="AJ80" s="613"/>
      <c r="AK80" s="613"/>
      <c r="AL80" s="613"/>
      <c r="AM80" s="613"/>
      <c r="AN80" s="613"/>
      <c r="AO80" s="614"/>
      <c r="AP80" s="39"/>
      <c r="AQ80" s="612"/>
      <c r="AR80" s="613"/>
      <c r="AS80" s="613"/>
      <c r="AT80" s="613"/>
      <c r="AU80" s="613"/>
      <c r="AV80" s="613"/>
      <c r="AW80" s="613"/>
      <c r="AX80" s="613"/>
      <c r="AY80" s="613"/>
      <c r="AZ80" s="613"/>
      <c r="BA80" s="613"/>
      <c r="BB80" s="613"/>
      <c r="BC80" s="613"/>
      <c r="BD80" s="613"/>
      <c r="BE80" s="613"/>
      <c r="BF80" s="613"/>
      <c r="BG80" s="613"/>
      <c r="BH80" s="613"/>
      <c r="BI80" s="613"/>
      <c r="BJ80" s="613"/>
      <c r="BK80" s="613"/>
      <c r="BL80" s="613"/>
      <c r="BM80" s="613"/>
      <c r="BN80" s="613"/>
      <c r="BO80" s="613"/>
      <c r="BP80" s="613"/>
      <c r="BQ80" s="613"/>
      <c r="BR80" s="613"/>
      <c r="BS80" s="613"/>
      <c r="BT80" s="614"/>
      <c r="BU80" s="13"/>
    </row>
    <row r="81" spans="2:73">
      <c r="B81" s="608"/>
      <c r="C81" s="608"/>
      <c r="D81" s="608"/>
      <c r="E81" s="608"/>
      <c r="F81" s="608"/>
      <c r="G81" s="608"/>
      <c r="H81" s="608"/>
      <c r="I81" s="564"/>
      <c r="J81" s="564"/>
      <c r="K81" s="39"/>
      <c r="L81" s="612"/>
      <c r="M81" s="613"/>
      <c r="N81" s="613"/>
      <c r="O81" s="613"/>
      <c r="P81" s="613"/>
      <c r="Q81" s="613"/>
      <c r="R81" s="613"/>
      <c r="S81" s="613"/>
      <c r="T81" s="613"/>
      <c r="U81" s="613"/>
      <c r="V81" s="613"/>
      <c r="W81" s="613"/>
      <c r="X81" s="613"/>
      <c r="Y81" s="613"/>
      <c r="Z81" s="613"/>
      <c r="AA81" s="613"/>
      <c r="AB81" s="613"/>
      <c r="AC81" s="613"/>
      <c r="AD81" s="613"/>
      <c r="AE81" s="613"/>
      <c r="AF81" s="613"/>
      <c r="AG81" s="613"/>
      <c r="AH81" s="613"/>
      <c r="AI81" s="613"/>
      <c r="AJ81" s="613"/>
      <c r="AK81" s="613"/>
      <c r="AL81" s="613"/>
      <c r="AM81" s="613"/>
      <c r="AN81" s="613"/>
      <c r="AO81" s="614"/>
      <c r="AP81" s="39"/>
      <c r="AQ81" s="612"/>
      <c r="AR81" s="613"/>
      <c r="AS81" s="613"/>
      <c r="AT81" s="613"/>
      <c r="AU81" s="613"/>
      <c r="AV81" s="613"/>
      <c r="AW81" s="613"/>
      <c r="AX81" s="613"/>
      <c r="AY81" s="613"/>
      <c r="AZ81" s="613"/>
      <c r="BA81" s="613"/>
      <c r="BB81" s="613"/>
      <c r="BC81" s="613"/>
      <c r="BD81" s="613"/>
      <c r="BE81" s="613"/>
      <c r="BF81" s="613"/>
      <c r="BG81" s="613"/>
      <c r="BH81" s="613"/>
      <c r="BI81" s="613"/>
      <c r="BJ81" s="613"/>
      <c r="BK81" s="613"/>
      <c r="BL81" s="613"/>
      <c r="BM81" s="613"/>
      <c r="BN81" s="613"/>
      <c r="BO81" s="613"/>
      <c r="BP81" s="613"/>
      <c r="BQ81" s="613"/>
      <c r="BR81" s="613"/>
      <c r="BS81" s="613"/>
      <c r="BT81" s="614"/>
    </row>
    <row r="82" spans="2:73" ht="15.75">
      <c r="B82" s="608"/>
      <c r="C82" s="608"/>
      <c r="D82" s="608"/>
      <c r="E82" s="608"/>
      <c r="F82" s="608"/>
      <c r="G82" s="608"/>
      <c r="H82" s="608"/>
      <c r="I82" s="564"/>
      <c r="J82" s="564"/>
      <c r="K82" s="39"/>
      <c r="L82" s="612"/>
      <c r="M82" s="613"/>
      <c r="N82" s="613"/>
      <c r="O82" s="613"/>
      <c r="P82" s="613"/>
      <c r="Q82" s="613"/>
      <c r="R82" s="613"/>
      <c r="S82" s="613"/>
      <c r="T82" s="613"/>
      <c r="U82" s="613"/>
      <c r="V82" s="613"/>
      <c r="W82" s="613"/>
      <c r="X82" s="613"/>
      <c r="Y82" s="613"/>
      <c r="Z82" s="613"/>
      <c r="AA82" s="613"/>
      <c r="AB82" s="613"/>
      <c r="AC82" s="613"/>
      <c r="AD82" s="613"/>
      <c r="AE82" s="613"/>
      <c r="AF82" s="613"/>
      <c r="AG82" s="613"/>
      <c r="AH82" s="613"/>
      <c r="AI82" s="613"/>
      <c r="AJ82" s="613"/>
      <c r="AK82" s="613"/>
      <c r="AL82" s="613"/>
      <c r="AM82" s="613"/>
      <c r="AN82" s="613"/>
      <c r="AO82" s="614"/>
      <c r="AP82" s="39"/>
      <c r="AQ82" s="612"/>
      <c r="AR82" s="613"/>
      <c r="AS82" s="613"/>
      <c r="AT82" s="613"/>
      <c r="AU82" s="613"/>
      <c r="AV82" s="613"/>
      <c r="AW82" s="613"/>
      <c r="AX82" s="613"/>
      <c r="AY82" s="613"/>
      <c r="AZ82" s="613"/>
      <c r="BA82" s="613"/>
      <c r="BB82" s="613"/>
      <c r="BC82" s="613"/>
      <c r="BD82" s="613"/>
      <c r="BE82" s="613"/>
      <c r="BF82" s="613"/>
      <c r="BG82" s="613"/>
      <c r="BH82" s="613"/>
      <c r="BI82" s="613"/>
      <c r="BJ82" s="613"/>
      <c r="BK82" s="613"/>
      <c r="BL82" s="613"/>
      <c r="BM82" s="613"/>
      <c r="BN82" s="613"/>
      <c r="BO82" s="613"/>
      <c r="BP82" s="613"/>
      <c r="BQ82" s="613"/>
      <c r="BR82" s="613"/>
      <c r="BS82" s="613"/>
      <c r="BT82" s="614"/>
      <c r="BU82" s="13"/>
    </row>
    <row r="83" spans="2:73" ht="15.75">
      <c r="B83" s="608"/>
      <c r="C83" s="608"/>
      <c r="D83" s="608"/>
      <c r="E83" s="608"/>
      <c r="F83" s="608"/>
      <c r="G83" s="608"/>
      <c r="H83" s="608"/>
      <c r="I83" s="564"/>
      <c r="J83" s="564"/>
      <c r="K83" s="39"/>
      <c r="L83" s="612"/>
      <c r="M83" s="613"/>
      <c r="N83" s="613"/>
      <c r="O83" s="613"/>
      <c r="P83" s="613"/>
      <c r="Q83" s="613"/>
      <c r="R83" s="613"/>
      <c r="S83" s="613"/>
      <c r="T83" s="613"/>
      <c r="U83" s="613"/>
      <c r="V83" s="613"/>
      <c r="W83" s="613"/>
      <c r="X83" s="613"/>
      <c r="Y83" s="613"/>
      <c r="Z83" s="613"/>
      <c r="AA83" s="613"/>
      <c r="AB83" s="613"/>
      <c r="AC83" s="613"/>
      <c r="AD83" s="613"/>
      <c r="AE83" s="613"/>
      <c r="AF83" s="613"/>
      <c r="AG83" s="613"/>
      <c r="AH83" s="613"/>
      <c r="AI83" s="613"/>
      <c r="AJ83" s="613"/>
      <c r="AK83" s="613"/>
      <c r="AL83" s="613"/>
      <c r="AM83" s="613"/>
      <c r="AN83" s="613"/>
      <c r="AO83" s="614"/>
      <c r="AP83" s="39"/>
      <c r="AQ83" s="612"/>
      <c r="AR83" s="613"/>
      <c r="AS83" s="613"/>
      <c r="AT83" s="613"/>
      <c r="AU83" s="613"/>
      <c r="AV83" s="613"/>
      <c r="AW83" s="613"/>
      <c r="AX83" s="613"/>
      <c r="AY83" s="613"/>
      <c r="AZ83" s="613"/>
      <c r="BA83" s="613"/>
      <c r="BB83" s="613"/>
      <c r="BC83" s="613"/>
      <c r="BD83" s="613"/>
      <c r="BE83" s="613"/>
      <c r="BF83" s="613"/>
      <c r="BG83" s="613"/>
      <c r="BH83" s="613"/>
      <c r="BI83" s="613"/>
      <c r="BJ83" s="613"/>
      <c r="BK83" s="613"/>
      <c r="BL83" s="613"/>
      <c r="BM83" s="613"/>
      <c r="BN83" s="613"/>
      <c r="BO83" s="613"/>
      <c r="BP83" s="613"/>
      <c r="BQ83" s="613"/>
      <c r="BR83" s="613"/>
      <c r="BS83" s="613"/>
      <c r="BT83" s="614"/>
      <c r="BU83" s="13"/>
    </row>
    <row r="84" spans="2:73" ht="15.75">
      <c r="B84" s="608"/>
      <c r="C84" s="608"/>
      <c r="D84" s="608"/>
      <c r="E84" s="608"/>
      <c r="F84" s="608"/>
      <c r="G84" s="608"/>
      <c r="H84" s="608"/>
      <c r="I84" s="564"/>
      <c r="J84" s="564"/>
      <c r="K84" s="39"/>
      <c r="L84" s="612"/>
      <c r="M84" s="613"/>
      <c r="N84" s="613"/>
      <c r="O84" s="613"/>
      <c r="P84" s="613"/>
      <c r="Q84" s="613"/>
      <c r="R84" s="613"/>
      <c r="S84" s="613"/>
      <c r="T84" s="613"/>
      <c r="U84" s="613"/>
      <c r="V84" s="613"/>
      <c r="W84" s="613"/>
      <c r="X84" s="613"/>
      <c r="Y84" s="613"/>
      <c r="Z84" s="613"/>
      <c r="AA84" s="613"/>
      <c r="AB84" s="613"/>
      <c r="AC84" s="613"/>
      <c r="AD84" s="613"/>
      <c r="AE84" s="613"/>
      <c r="AF84" s="613"/>
      <c r="AG84" s="613"/>
      <c r="AH84" s="613"/>
      <c r="AI84" s="613"/>
      <c r="AJ84" s="613"/>
      <c r="AK84" s="613"/>
      <c r="AL84" s="613"/>
      <c r="AM84" s="613"/>
      <c r="AN84" s="613"/>
      <c r="AO84" s="614"/>
      <c r="AP84" s="39"/>
      <c r="AQ84" s="612"/>
      <c r="AR84" s="613"/>
      <c r="AS84" s="613"/>
      <c r="AT84" s="613"/>
      <c r="AU84" s="613"/>
      <c r="AV84" s="613"/>
      <c r="AW84" s="613"/>
      <c r="AX84" s="613"/>
      <c r="AY84" s="613"/>
      <c r="AZ84" s="613"/>
      <c r="BA84" s="613"/>
      <c r="BB84" s="613"/>
      <c r="BC84" s="613"/>
      <c r="BD84" s="613"/>
      <c r="BE84" s="613"/>
      <c r="BF84" s="613"/>
      <c r="BG84" s="613"/>
      <c r="BH84" s="613"/>
      <c r="BI84" s="613"/>
      <c r="BJ84" s="613"/>
      <c r="BK84" s="613"/>
      <c r="BL84" s="613"/>
      <c r="BM84" s="613"/>
      <c r="BN84" s="613"/>
      <c r="BO84" s="613"/>
      <c r="BP84" s="613"/>
      <c r="BQ84" s="613"/>
      <c r="BR84" s="613"/>
      <c r="BS84" s="613"/>
      <c r="BT84" s="614"/>
      <c r="BU84" s="13"/>
    </row>
    <row r="85" spans="2:73">
      <c r="B85" s="608"/>
      <c r="C85" s="608"/>
      <c r="D85" s="608"/>
      <c r="E85" s="608"/>
      <c r="F85" s="608"/>
      <c r="G85" s="608"/>
      <c r="H85" s="608"/>
      <c r="I85" s="564"/>
      <c r="J85" s="564"/>
      <c r="K85" s="39"/>
      <c r="L85" s="612"/>
      <c r="M85" s="613"/>
      <c r="N85" s="613"/>
      <c r="O85" s="613"/>
      <c r="P85" s="613"/>
      <c r="Q85" s="613"/>
      <c r="R85" s="613"/>
      <c r="S85" s="613"/>
      <c r="T85" s="613"/>
      <c r="U85" s="613"/>
      <c r="V85" s="613"/>
      <c r="W85" s="613"/>
      <c r="X85" s="613"/>
      <c r="Y85" s="613"/>
      <c r="Z85" s="613"/>
      <c r="AA85" s="613"/>
      <c r="AB85" s="613"/>
      <c r="AC85" s="613"/>
      <c r="AD85" s="613"/>
      <c r="AE85" s="613"/>
      <c r="AF85" s="613"/>
      <c r="AG85" s="613"/>
      <c r="AH85" s="613"/>
      <c r="AI85" s="613"/>
      <c r="AJ85" s="613"/>
      <c r="AK85" s="613"/>
      <c r="AL85" s="613"/>
      <c r="AM85" s="613"/>
      <c r="AN85" s="613"/>
      <c r="AO85" s="614"/>
      <c r="AP85" s="39"/>
      <c r="AQ85" s="612"/>
      <c r="AR85" s="613"/>
      <c r="AS85" s="613"/>
      <c r="AT85" s="613"/>
      <c r="AU85" s="613"/>
      <c r="AV85" s="613"/>
      <c r="AW85" s="613"/>
      <c r="AX85" s="613"/>
      <c r="AY85" s="613"/>
      <c r="AZ85" s="613"/>
      <c r="BA85" s="613"/>
      <c r="BB85" s="613"/>
      <c r="BC85" s="613"/>
      <c r="BD85" s="613"/>
      <c r="BE85" s="613"/>
      <c r="BF85" s="613"/>
      <c r="BG85" s="613"/>
      <c r="BH85" s="613"/>
      <c r="BI85" s="613"/>
      <c r="BJ85" s="613"/>
      <c r="BK85" s="613"/>
      <c r="BL85" s="613"/>
      <c r="BM85" s="613"/>
      <c r="BN85" s="613"/>
      <c r="BO85" s="613"/>
      <c r="BP85" s="613"/>
      <c r="BQ85" s="613"/>
      <c r="BR85" s="613"/>
      <c r="BS85" s="613"/>
      <c r="BT85" s="614"/>
    </row>
    <row r="86" spans="2:73">
      <c r="B86" s="608"/>
      <c r="C86" s="608"/>
      <c r="D86" s="608"/>
      <c r="E86" s="608"/>
      <c r="F86" s="608"/>
      <c r="G86" s="608"/>
      <c r="H86" s="608"/>
      <c r="I86" s="564"/>
      <c r="J86" s="564"/>
      <c r="K86" s="39"/>
      <c r="L86" s="612"/>
      <c r="M86" s="613"/>
      <c r="N86" s="613"/>
      <c r="O86" s="613"/>
      <c r="P86" s="613"/>
      <c r="Q86" s="613"/>
      <c r="R86" s="613"/>
      <c r="S86" s="613"/>
      <c r="T86" s="613"/>
      <c r="U86" s="613"/>
      <c r="V86" s="613"/>
      <c r="W86" s="613"/>
      <c r="X86" s="613"/>
      <c r="Y86" s="613"/>
      <c r="Z86" s="613"/>
      <c r="AA86" s="613"/>
      <c r="AB86" s="613"/>
      <c r="AC86" s="613"/>
      <c r="AD86" s="613"/>
      <c r="AE86" s="613"/>
      <c r="AF86" s="613"/>
      <c r="AG86" s="613"/>
      <c r="AH86" s="613"/>
      <c r="AI86" s="613"/>
      <c r="AJ86" s="613"/>
      <c r="AK86" s="613"/>
      <c r="AL86" s="613"/>
      <c r="AM86" s="613"/>
      <c r="AN86" s="613"/>
      <c r="AO86" s="614"/>
      <c r="AP86" s="39"/>
      <c r="AQ86" s="612"/>
      <c r="AR86" s="613"/>
      <c r="AS86" s="613"/>
      <c r="AT86" s="613"/>
      <c r="AU86" s="613"/>
      <c r="AV86" s="613"/>
      <c r="AW86" s="613"/>
      <c r="AX86" s="613"/>
      <c r="AY86" s="613"/>
      <c r="AZ86" s="613"/>
      <c r="BA86" s="613"/>
      <c r="BB86" s="613"/>
      <c r="BC86" s="613"/>
      <c r="BD86" s="613"/>
      <c r="BE86" s="613"/>
      <c r="BF86" s="613"/>
      <c r="BG86" s="613"/>
      <c r="BH86" s="613"/>
      <c r="BI86" s="613"/>
      <c r="BJ86" s="613"/>
      <c r="BK86" s="613"/>
      <c r="BL86" s="613"/>
      <c r="BM86" s="613"/>
      <c r="BN86" s="613"/>
      <c r="BO86" s="613"/>
      <c r="BP86" s="613"/>
      <c r="BQ86" s="613"/>
      <c r="BR86" s="613"/>
      <c r="BS86" s="613"/>
      <c r="BT86" s="614"/>
    </row>
    <row r="87" spans="2:73">
      <c r="B87" s="608"/>
      <c r="C87" s="608"/>
      <c r="D87" s="608"/>
      <c r="E87" s="608"/>
      <c r="F87" s="608"/>
      <c r="G87" s="608"/>
      <c r="H87" s="608"/>
      <c r="I87" s="564"/>
      <c r="J87" s="564"/>
      <c r="K87" s="39"/>
      <c r="L87" s="612"/>
      <c r="M87" s="613"/>
      <c r="N87" s="613"/>
      <c r="O87" s="613"/>
      <c r="P87" s="613"/>
      <c r="Q87" s="613"/>
      <c r="R87" s="613"/>
      <c r="S87" s="613"/>
      <c r="T87" s="613"/>
      <c r="U87" s="613"/>
      <c r="V87" s="613"/>
      <c r="W87" s="613"/>
      <c r="X87" s="613"/>
      <c r="Y87" s="613"/>
      <c r="Z87" s="613"/>
      <c r="AA87" s="613"/>
      <c r="AB87" s="613"/>
      <c r="AC87" s="613"/>
      <c r="AD87" s="613"/>
      <c r="AE87" s="613"/>
      <c r="AF87" s="613"/>
      <c r="AG87" s="613"/>
      <c r="AH87" s="613"/>
      <c r="AI87" s="613"/>
      <c r="AJ87" s="613"/>
      <c r="AK87" s="613"/>
      <c r="AL87" s="613"/>
      <c r="AM87" s="613"/>
      <c r="AN87" s="613"/>
      <c r="AO87" s="614"/>
      <c r="AP87" s="39"/>
      <c r="AQ87" s="612"/>
      <c r="AR87" s="613"/>
      <c r="AS87" s="613"/>
      <c r="AT87" s="613"/>
      <c r="AU87" s="613"/>
      <c r="AV87" s="613"/>
      <c r="AW87" s="613"/>
      <c r="AX87" s="613"/>
      <c r="AY87" s="613"/>
      <c r="AZ87" s="613"/>
      <c r="BA87" s="613"/>
      <c r="BB87" s="613"/>
      <c r="BC87" s="613"/>
      <c r="BD87" s="613"/>
      <c r="BE87" s="613"/>
      <c r="BF87" s="613"/>
      <c r="BG87" s="613"/>
      <c r="BH87" s="613"/>
      <c r="BI87" s="613"/>
      <c r="BJ87" s="613"/>
      <c r="BK87" s="613"/>
      <c r="BL87" s="613"/>
      <c r="BM87" s="613"/>
      <c r="BN87" s="613"/>
      <c r="BO87" s="613"/>
      <c r="BP87" s="613"/>
      <c r="BQ87" s="613"/>
      <c r="BR87" s="613"/>
      <c r="BS87" s="613"/>
      <c r="BT87" s="614"/>
    </row>
    <row r="88" spans="2:73">
      <c r="B88" s="608"/>
      <c r="C88" s="608"/>
      <c r="D88" s="608"/>
      <c r="E88" s="608"/>
      <c r="F88" s="608"/>
      <c r="G88" s="608"/>
      <c r="H88" s="608"/>
      <c r="I88" s="564"/>
      <c r="J88" s="564"/>
      <c r="K88" s="39"/>
      <c r="L88" s="612"/>
      <c r="M88" s="613"/>
      <c r="N88" s="613"/>
      <c r="O88" s="613"/>
      <c r="P88" s="613"/>
      <c r="Q88" s="613"/>
      <c r="R88" s="613"/>
      <c r="S88" s="613"/>
      <c r="T88" s="613"/>
      <c r="U88" s="613"/>
      <c r="V88" s="613"/>
      <c r="W88" s="613"/>
      <c r="X88" s="613"/>
      <c r="Y88" s="613"/>
      <c r="Z88" s="613"/>
      <c r="AA88" s="613"/>
      <c r="AB88" s="613"/>
      <c r="AC88" s="613"/>
      <c r="AD88" s="613"/>
      <c r="AE88" s="613"/>
      <c r="AF88" s="613"/>
      <c r="AG88" s="613"/>
      <c r="AH88" s="613"/>
      <c r="AI88" s="613"/>
      <c r="AJ88" s="613"/>
      <c r="AK88" s="613"/>
      <c r="AL88" s="613"/>
      <c r="AM88" s="613"/>
      <c r="AN88" s="613"/>
      <c r="AO88" s="614"/>
      <c r="AP88" s="39"/>
      <c r="AQ88" s="615"/>
      <c r="AR88" s="616"/>
      <c r="AS88" s="616"/>
      <c r="AT88" s="616"/>
      <c r="AU88" s="616"/>
      <c r="AV88" s="616"/>
      <c r="AW88" s="616"/>
      <c r="AX88" s="616"/>
      <c r="AY88" s="616"/>
      <c r="AZ88" s="616"/>
      <c r="BA88" s="616"/>
      <c r="BB88" s="616"/>
      <c r="BC88" s="616"/>
      <c r="BD88" s="616"/>
      <c r="BE88" s="616"/>
      <c r="BF88" s="616"/>
      <c r="BG88" s="616"/>
      <c r="BH88" s="616"/>
      <c r="BI88" s="616"/>
      <c r="BJ88" s="616"/>
      <c r="BK88" s="616"/>
      <c r="BL88" s="616"/>
      <c r="BM88" s="616"/>
      <c r="BN88" s="616"/>
      <c r="BO88" s="616"/>
      <c r="BP88" s="616"/>
      <c r="BQ88" s="616"/>
      <c r="BR88" s="616"/>
      <c r="BS88" s="616"/>
      <c r="BT88" s="617"/>
    </row>
    <row r="89" spans="2:73">
      <c r="B89" s="608"/>
      <c r="C89" s="608"/>
      <c r="D89" s="608"/>
      <c r="E89" s="608"/>
      <c r="F89" s="608"/>
      <c r="G89" s="608"/>
      <c r="H89" s="608"/>
      <c r="I89" s="564"/>
      <c r="J89" s="564"/>
      <c r="K89" s="39"/>
      <c r="L89" s="612"/>
      <c r="M89" s="613"/>
      <c r="N89" s="613"/>
      <c r="O89" s="613"/>
      <c r="P89" s="613"/>
      <c r="Q89" s="613"/>
      <c r="R89" s="613"/>
      <c r="S89" s="613"/>
      <c r="T89" s="613"/>
      <c r="U89" s="613"/>
      <c r="V89" s="613"/>
      <c r="W89" s="613"/>
      <c r="X89" s="613"/>
      <c r="Y89" s="613"/>
      <c r="Z89" s="613"/>
      <c r="AA89" s="613"/>
      <c r="AB89" s="613"/>
      <c r="AC89" s="613"/>
      <c r="AD89" s="613"/>
      <c r="AE89" s="613"/>
      <c r="AF89" s="613"/>
      <c r="AG89" s="613"/>
      <c r="AH89" s="613"/>
      <c r="AI89" s="613"/>
      <c r="AJ89" s="613"/>
      <c r="AK89" s="613"/>
      <c r="AL89" s="613"/>
      <c r="AM89" s="613"/>
      <c r="AN89" s="613"/>
      <c r="AO89" s="614"/>
      <c r="AP89" s="39"/>
      <c r="AQ89" s="609"/>
      <c r="AR89" s="610"/>
      <c r="AS89" s="610"/>
      <c r="AT89" s="610"/>
      <c r="AU89" s="610"/>
      <c r="AV89" s="610"/>
      <c r="AW89" s="610"/>
      <c r="AX89" s="610"/>
      <c r="AY89" s="610"/>
      <c r="AZ89" s="610"/>
      <c r="BA89" s="610"/>
      <c r="BB89" s="610"/>
      <c r="BC89" s="610"/>
      <c r="BD89" s="610"/>
      <c r="BE89" s="610"/>
      <c r="BF89" s="610"/>
      <c r="BG89" s="610"/>
      <c r="BH89" s="610"/>
      <c r="BI89" s="610"/>
      <c r="BJ89" s="610"/>
      <c r="BK89" s="610"/>
      <c r="BL89" s="610"/>
      <c r="BM89" s="610"/>
      <c r="BN89" s="610"/>
      <c r="BO89" s="610"/>
      <c r="BP89" s="610"/>
      <c r="BQ89" s="610"/>
      <c r="BR89" s="610"/>
      <c r="BS89" s="610"/>
      <c r="BT89" s="611"/>
    </row>
    <row r="90" spans="2:73">
      <c r="B90" s="608"/>
      <c r="C90" s="608"/>
      <c r="D90" s="608"/>
      <c r="E90" s="608"/>
      <c r="F90" s="608"/>
      <c r="G90" s="608"/>
      <c r="H90" s="608"/>
      <c r="I90" s="564"/>
      <c r="J90" s="564"/>
      <c r="K90" s="39"/>
      <c r="L90" s="612"/>
      <c r="M90" s="613"/>
      <c r="N90" s="613"/>
      <c r="O90" s="613"/>
      <c r="P90" s="613"/>
      <c r="Q90" s="613"/>
      <c r="R90" s="613"/>
      <c r="S90" s="613"/>
      <c r="T90" s="613"/>
      <c r="U90" s="613"/>
      <c r="V90" s="613"/>
      <c r="W90" s="613"/>
      <c r="X90" s="613"/>
      <c r="Y90" s="613"/>
      <c r="Z90" s="613"/>
      <c r="AA90" s="613"/>
      <c r="AB90" s="613"/>
      <c r="AC90" s="613"/>
      <c r="AD90" s="613"/>
      <c r="AE90" s="613"/>
      <c r="AF90" s="613"/>
      <c r="AG90" s="613"/>
      <c r="AH90" s="613"/>
      <c r="AI90" s="613"/>
      <c r="AJ90" s="613"/>
      <c r="AK90" s="613"/>
      <c r="AL90" s="613"/>
      <c r="AM90" s="613"/>
      <c r="AN90" s="613"/>
      <c r="AO90" s="614"/>
      <c r="AP90" s="39"/>
      <c r="AQ90" s="612"/>
      <c r="AR90" s="613"/>
      <c r="AS90" s="613"/>
      <c r="AT90" s="613"/>
      <c r="AU90" s="613"/>
      <c r="AV90" s="613"/>
      <c r="AW90" s="613"/>
      <c r="AX90" s="613"/>
      <c r="AY90" s="613"/>
      <c r="AZ90" s="613"/>
      <c r="BA90" s="613"/>
      <c r="BB90" s="613"/>
      <c r="BC90" s="613"/>
      <c r="BD90" s="613"/>
      <c r="BE90" s="613"/>
      <c r="BF90" s="613"/>
      <c r="BG90" s="613"/>
      <c r="BH90" s="613"/>
      <c r="BI90" s="613"/>
      <c r="BJ90" s="613"/>
      <c r="BK90" s="613"/>
      <c r="BL90" s="613"/>
      <c r="BM90" s="613"/>
      <c r="BN90" s="613"/>
      <c r="BO90" s="613"/>
      <c r="BP90" s="613"/>
      <c r="BQ90" s="613"/>
      <c r="BR90" s="613"/>
      <c r="BS90" s="613"/>
      <c r="BT90" s="614"/>
    </row>
    <row r="91" spans="2:73">
      <c r="B91" s="608"/>
      <c r="C91" s="608"/>
      <c r="D91" s="608"/>
      <c r="E91" s="608"/>
      <c r="F91" s="608"/>
      <c r="G91" s="608"/>
      <c r="H91" s="608"/>
      <c r="I91" s="564"/>
      <c r="J91" s="564"/>
      <c r="K91" s="39"/>
      <c r="L91" s="612"/>
      <c r="M91" s="613"/>
      <c r="N91" s="613"/>
      <c r="O91" s="613"/>
      <c r="P91" s="613"/>
      <c r="Q91" s="613"/>
      <c r="R91" s="613"/>
      <c r="S91" s="613"/>
      <c r="T91" s="613"/>
      <c r="U91" s="613"/>
      <c r="V91" s="613"/>
      <c r="W91" s="613"/>
      <c r="X91" s="613"/>
      <c r="Y91" s="613"/>
      <c r="Z91" s="613"/>
      <c r="AA91" s="613"/>
      <c r="AB91" s="613"/>
      <c r="AC91" s="613"/>
      <c r="AD91" s="613"/>
      <c r="AE91" s="613"/>
      <c r="AF91" s="613"/>
      <c r="AG91" s="613"/>
      <c r="AH91" s="613"/>
      <c r="AI91" s="613"/>
      <c r="AJ91" s="613"/>
      <c r="AK91" s="613"/>
      <c r="AL91" s="613"/>
      <c r="AM91" s="613"/>
      <c r="AN91" s="613"/>
      <c r="AO91" s="614"/>
      <c r="AP91" s="39"/>
      <c r="AQ91" s="612"/>
      <c r="AR91" s="613"/>
      <c r="AS91" s="613"/>
      <c r="AT91" s="613"/>
      <c r="AU91" s="613"/>
      <c r="AV91" s="613"/>
      <c r="AW91" s="613"/>
      <c r="AX91" s="613"/>
      <c r="AY91" s="613"/>
      <c r="AZ91" s="613"/>
      <c r="BA91" s="613"/>
      <c r="BB91" s="613"/>
      <c r="BC91" s="613"/>
      <c r="BD91" s="613"/>
      <c r="BE91" s="613"/>
      <c r="BF91" s="613"/>
      <c r="BG91" s="613"/>
      <c r="BH91" s="613"/>
      <c r="BI91" s="613"/>
      <c r="BJ91" s="613"/>
      <c r="BK91" s="613"/>
      <c r="BL91" s="613"/>
      <c r="BM91" s="613"/>
      <c r="BN91" s="613"/>
      <c r="BO91" s="613"/>
      <c r="BP91" s="613"/>
      <c r="BQ91" s="613"/>
      <c r="BR91" s="613"/>
      <c r="BS91" s="613"/>
      <c r="BT91" s="614"/>
    </row>
    <row r="92" spans="2:73">
      <c r="B92" s="608"/>
      <c r="C92" s="608"/>
      <c r="D92" s="608"/>
      <c r="E92" s="608"/>
      <c r="F92" s="608"/>
      <c r="G92" s="608"/>
      <c r="H92" s="608"/>
      <c r="I92" s="564"/>
      <c r="J92" s="564"/>
      <c r="K92" s="39"/>
      <c r="L92" s="612"/>
      <c r="M92" s="613"/>
      <c r="N92" s="613"/>
      <c r="O92" s="613"/>
      <c r="P92" s="613"/>
      <c r="Q92" s="613"/>
      <c r="R92" s="613"/>
      <c r="S92" s="613"/>
      <c r="T92" s="613"/>
      <c r="U92" s="613"/>
      <c r="V92" s="613"/>
      <c r="W92" s="613"/>
      <c r="X92" s="613"/>
      <c r="Y92" s="613"/>
      <c r="Z92" s="613"/>
      <c r="AA92" s="613"/>
      <c r="AB92" s="613"/>
      <c r="AC92" s="613"/>
      <c r="AD92" s="613"/>
      <c r="AE92" s="613"/>
      <c r="AF92" s="613"/>
      <c r="AG92" s="613"/>
      <c r="AH92" s="613"/>
      <c r="AI92" s="613"/>
      <c r="AJ92" s="613"/>
      <c r="AK92" s="613"/>
      <c r="AL92" s="613"/>
      <c r="AM92" s="613"/>
      <c r="AN92" s="613"/>
      <c r="AO92" s="614"/>
      <c r="AP92" s="39"/>
      <c r="AQ92" s="612"/>
      <c r="AR92" s="613"/>
      <c r="AS92" s="613"/>
      <c r="AT92" s="613"/>
      <c r="AU92" s="613"/>
      <c r="AV92" s="613"/>
      <c r="AW92" s="613"/>
      <c r="AX92" s="613"/>
      <c r="AY92" s="613"/>
      <c r="AZ92" s="613"/>
      <c r="BA92" s="613"/>
      <c r="BB92" s="613"/>
      <c r="BC92" s="613"/>
      <c r="BD92" s="613"/>
      <c r="BE92" s="613"/>
      <c r="BF92" s="613"/>
      <c r="BG92" s="613"/>
      <c r="BH92" s="613"/>
      <c r="BI92" s="613"/>
      <c r="BJ92" s="613"/>
      <c r="BK92" s="613"/>
      <c r="BL92" s="613"/>
      <c r="BM92" s="613"/>
      <c r="BN92" s="613"/>
      <c r="BO92" s="613"/>
      <c r="BP92" s="613"/>
      <c r="BQ92" s="613"/>
      <c r="BR92" s="613"/>
      <c r="BS92" s="613"/>
      <c r="BT92" s="614"/>
    </row>
    <row r="93" spans="2:73">
      <c r="B93" s="608"/>
      <c r="C93" s="608"/>
      <c r="D93" s="608"/>
      <c r="E93" s="608"/>
      <c r="F93" s="608"/>
      <c r="G93" s="608"/>
      <c r="H93" s="608"/>
      <c r="I93" s="564"/>
      <c r="J93" s="564"/>
      <c r="K93" s="39"/>
      <c r="L93" s="612"/>
      <c r="M93" s="613"/>
      <c r="N93" s="613"/>
      <c r="O93" s="613"/>
      <c r="P93" s="613"/>
      <c r="Q93" s="613"/>
      <c r="R93" s="613"/>
      <c r="S93" s="613"/>
      <c r="T93" s="613"/>
      <c r="U93" s="613"/>
      <c r="V93" s="613"/>
      <c r="W93" s="613"/>
      <c r="X93" s="613"/>
      <c r="Y93" s="613"/>
      <c r="Z93" s="613"/>
      <c r="AA93" s="613"/>
      <c r="AB93" s="613"/>
      <c r="AC93" s="613"/>
      <c r="AD93" s="613"/>
      <c r="AE93" s="613"/>
      <c r="AF93" s="613"/>
      <c r="AG93" s="613"/>
      <c r="AH93" s="613"/>
      <c r="AI93" s="613"/>
      <c r="AJ93" s="613"/>
      <c r="AK93" s="613"/>
      <c r="AL93" s="613"/>
      <c r="AM93" s="613"/>
      <c r="AN93" s="613"/>
      <c r="AO93" s="614"/>
      <c r="AP93" s="39"/>
      <c r="AQ93" s="612"/>
      <c r="AR93" s="613"/>
      <c r="AS93" s="613"/>
      <c r="AT93" s="613"/>
      <c r="AU93" s="613"/>
      <c r="AV93" s="613"/>
      <c r="AW93" s="613"/>
      <c r="AX93" s="613"/>
      <c r="AY93" s="613"/>
      <c r="AZ93" s="613"/>
      <c r="BA93" s="613"/>
      <c r="BB93" s="613"/>
      <c r="BC93" s="613"/>
      <c r="BD93" s="613"/>
      <c r="BE93" s="613"/>
      <c r="BF93" s="613"/>
      <c r="BG93" s="613"/>
      <c r="BH93" s="613"/>
      <c r="BI93" s="613"/>
      <c r="BJ93" s="613"/>
      <c r="BK93" s="613"/>
      <c r="BL93" s="613"/>
      <c r="BM93" s="613"/>
      <c r="BN93" s="613"/>
      <c r="BO93" s="613"/>
      <c r="BP93" s="613"/>
      <c r="BQ93" s="613"/>
      <c r="BR93" s="613"/>
      <c r="BS93" s="613"/>
      <c r="BT93" s="614"/>
    </row>
    <row r="94" spans="2:73">
      <c r="B94" s="608"/>
      <c r="C94" s="608"/>
      <c r="D94" s="608"/>
      <c r="E94" s="608"/>
      <c r="F94" s="608"/>
      <c r="G94" s="608"/>
      <c r="H94" s="608"/>
      <c r="I94" s="564"/>
      <c r="J94" s="564"/>
      <c r="K94" s="39"/>
      <c r="L94" s="612"/>
      <c r="M94" s="613"/>
      <c r="N94" s="613"/>
      <c r="O94" s="613"/>
      <c r="P94" s="613"/>
      <c r="Q94" s="613"/>
      <c r="R94" s="613"/>
      <c r="S94" s="613"/>
      <c r="T94" s="613"/>
      <c r="U94" s="613"/>
      <c r="V94" s="613"/>
      <c r="W94" s="613"/>
      <c r="X94" s="613"/>
      <c r="Y94" s="613"/>
      <c r="Z94" s="613"/>
      <c r="AA94" s="613"/>
      <c r="AB94" s="613"/>
      <c r="AC94" s="613"/>
      <c r="AD94" s="613"/>
      <c r="AE94" s="613"/>
      <c r="AF94" s="613"/>
      <c r="AG94" s="613"/>
      <c r="AH94" s="613"/>
      <c r="AI94" s="613"/>
      <c r="AJ94" s="613"/>
      <c r="AK94" s="613"/>
      <c r="AL94" s="613"/>
      <c r="AM94" s="613"/>
      <c r="AN94" s="613"/>
      <c r="AO94" s="614"/>
      <c r="AP94" s="39"/>
      <c r="AQ94" s="612"/>
      <c r="AR94" s="613"/>
      <c r="AS94" s="613"/>
      <c r="AT94" s="613"/>
      <c r="AU94" s="613"/>
      <c r="AV94" s="613"/>
      <c r="AW94" s="613"/>
      <c r="AX94" s="613"/>
      <c r="AY94" s="613"/>
      <c r="AZ94" s="613"/>
      <c r="BA94" s="613"/>
      <c r="BB94" s="613"/>
      <c r="BC94" s="613"/>
      <c r="BD94" s="613"/>
      <c r="BE94" s="613"/>
      <c r="BF94" s="613"/>
      <c r="BG94" s="613"/>
      <c r="BH94" s="613"/>
      <c r="BI94" s="613"/>
      <c r="BJ94" s="613"/>
      <c r="BK94" s="613"/>
      <c r="BL94" s="613"/>
      <c r="BM94" s="613"/>
      <c r="BN94" s="613"/>
      <c r="BO94" s="613"/>
      <c r="BP94" s="613"/>
      <c r="BQ94" s="613"/>
      <c r="BR94" s="613"/>
      <c r="BS94" s="613"/>
      <c r="BT94" s="614"/>
    </row>
    <row r="95" spans="2:73">
      <c r="B95" s="608"/>
      <c r="C95" s="608"/>
      <c r="D95" s="608"/>
      <c r="E95" s="608"/>
      <c r="F95" s="608"/>
      <c r="G95" s="608"/>
      <c r="H95" s="608"/>
      <c r="I95" s="564"/>
      <c r="J95" s="564"/>
      <c r="K95" s="39"/>
      <c r="L95" s="612"/>
      <c r="M95" s="613"/>
      <c r="N95" s="613"/>
      <c r="O95" s="613"/>
      <c r="P95" s="613"/>
      <c r="Q95" s="613"/>
      <c r="R95" s="613"/>
      <c r="S95" s="613"/>
      <c r="T95" s="613"/>
      <c r="U95" s="613"/>
      <c r="V95" s="613"/>
      <c r="W95" s="613"/>
      <c r="X95" s="613"/>
      <c r="Y95" s="613"/>
      <c r="Z95" s="613"/>
      <c r="AA95" s="613"/>
      <c r="AB95" s="613"/>
      <c r="AC95" s="613"/>
      <c r="AD95" s="613"/>
      <c r="AE95" s="613"/>
      <c r="AF95" s="613"/>
      <c r="AG95" s="613"/>
      <c r="AH95" s="613"/>
      <c r="AI95" s="613"/>
      <c r="AJ95" s="613"/>
      <c r="AK95" s="613"/>
      <c r="AL95" s="613"/>
      <c r="AM95" s="613"/>
      <c r="AN95" s="613"/>
      <c r="AO95" s="614"/>
      <c r="AP95" s="39"/>
      <c r="AQ95" s="612"/>
      <c r="AR95" s="613"/>
      <c r="AS95" s="613"/>
      <c r="AT95" s="613"/>
      <c r="AU95" s="613"/>
      <c r="AV95" s="613"/>
      <c r="AW95" s="613"/>
      <c r="AX95" s="613"/>
      <c r="AY95" s="613"/>
      <c r="AZ95" s="613"/>
      <c r="BA95" s="613"/>
      <c r="BB95" s="613"/>
      <c r="BC95" s="613"/>
      <c r="BD95" s="613"/>
      <c r="BE95" s="613"/>
      <c r="BF95" s="613"/>
      <c r="BG95" s="613"/>
      <c r="BH95" s="613"/>
      <c r="BI95" s="613"/>
      <c r="BJ95" s="613"/>
      <c r="BK95" s="613"/>
      <c r="BL95" s="613"/>
      <c r="BM95" s="613"/>
      <c r="BN95" s="613"/>
      <c r="BO95" s="613"/>
      <c r="BP95" s="613"/>
      <c r="BQ95" s="613"/>
      <c r="BR95" s="613"/>
      <c r="BS95" s="613"/>
      <c r="BT95" s="614"/>
    </row>
    <row r="96" spans="2:73">
      <c r="B96" s="608"/>
      <c r="C96" s="608"/>
      <c r="D96" s="608"/>
      <c r="E96" s="608"/>
      <c r="F96" s="608"/>
      <c r="G96" s="608"/>
      <c r="H96" s="608"/>
      <c r="I96" s="564"/>
      <c r="J96" s="564"/>
      <c r="K96" s="39"/>
      <c r="L96" s="612"/>
      <c r="M96" s="613"/>
      <c r="N96" s="613"/>
      <c r="O96" s="613"/>
      <c r="P96" s="613"/>
      <c r="Q96" s="613"/>
      <c r="R96" s="613"/>
      <c r="S96" s="613"/>
      <c r="T96" s="613"/>
      <c r="U96" s="613"/>
      <c r="V96" s="613"/>
      <c r="W96" s="613"/>
      <c r="X96" s="613"/>
      <c r="Y96" s="613"/>
      <c r="Z96" s="613"/>
      <c r="AA96" s="613"/>
      <c r="AB96" s="613"/>
      <c r="AC96" s="613"/>
      <c r="AD96" s="613"/>
      <c r="AE96" s="613"/>
      <c r="AF96" s="613"/>
      <c r="AG96" s="613"/>
      <c r="AH96" s="613"/>
      <c r="AI96" s="613"/>
      <c r="AJ96" s="613"/>
      <c r="AK96" s="613"/>
      <c r="AL96" s="613"/>
      <c r="AM96" s="613"/>
      <c r="AN96" s="613"/>
      <c r="AO96" s="614"/>
      <c r="AP96" s="39"/>
      <c r="AQ96" s="612"/>
      <c r="AR96" s="613"/>
      <c r="AS96" s="613"/>
      <c r="AT96" s="613"/>
      <c r="AU96" s="613"/>
      <c r="AV96" s="613"/>
      <c r="AW96" s="613"/>
      <c r="AX96" s="613"/>
      <c r="AY96" s="613"/>
      <c r="AZ96" s="613"/>
      <c r="BA96" s="613"/>
      <c r="BB96" s="613"/>
      <c r="BC96" s="613"/>
      <c r="BD96" s="613"/>
      <c r="BE96" s="613"/>
      <c r="BF96" s="613"/>
      <c r="BG96" s="613"/>
      <c r="BH96" s="613"/>
      <c r="BI96" s="613"/>
      <c r="BJ96" s="613"/>
      <c r="BK96" s="613"/>
      <c r="BL96" s="613"/>
      <c r="BM96" s="613"/>
      <c r="BN96" s="613"/>
      <c r="BO96" s="613"/>
      <c r="BP96" s="613"/>
      <c r="BQ96" s="613"/>
      <c r="BR96" s="613"/>
      <c r="BS96" s="613"/>
      <c r="BT96" s="614"/>
    </row>
    <row r="97" spans="2:73">
      <c r="B97" s="608"/>
      <c r="C97" s="608"/>
      <c r="D97" s="608"/>
      <c r="E97" s="608"/>
      <c r="F97" s="608"/>
      <c r="G97" s="608"/>
      <c r="H97" s="608"/>
      <c r="I97" s="564"/>
      <c r="J97" s="564"/>
      <c r="K97" s="39"/>
      <c r="L97" s="612"/>
      <c r="M97" s="613"/>
      <c r="N97" s="613"/>
      <c r="O97" s="613"/>
      <c r="P97" s="613"/>
      <c r="Q97" s="613"/>
      <c r="R97" s="613"/>
      <c r="S97" s="613"/>
      <c r="T97" s="613"/>
      <c r="U97" s="613"/>
      <c r="V97" s="613"/>
      <c r="W97" s="613"/>
      <c r="X97" s="613"/>
      <c r="Y97" s="613"/>
      <c r="Z97" s="613"/>
      <c r="AA97" s="613"/>
      <c r="AB97" s="613"/>
      <c r="AC97" s="613"/>
      <c r="AD97" s="613"/>
      <c r="AE97" s="613"/>
      <c r="AF97" s="613"/>
      <c r="AG97" s="613"/>
      <c r="AH97" s="613"/>
      <c r="AI97" s="613"/>
      <c r="AJ97" s="613"/>
      <c r="AK97" s="613"/>
      <c r="AL97" s="613"/>
      <c r="AM97" s="613"/>
      <c r="AN97" s="613"/>
      <c r="AO97" s="614"/>
      <c r="AP97" s="39"/>
      <c r="AQ97" s="612"/>
      <c r="AR97" s="613"/>
      <c r="AS97" s="613"/>
      <c r="AT97" s="613"/>
      <c r="AU97" s="613"/>
      <c r="AV97" s="613"/>
      <c r="AW97" s="613"/>
      <c r="AX97" s="613"/>
      <c r="AY97" s="613"/>
      <c r="AZ97" s="613"/>
      <c r="BA97" s="613"/>
      <c r="BB97" s="613"/>
      <c r="BC97" s="613"/>
      <c r="BD97" s="613"/>
      <c r="BE97" s="613"/>
      <c r="BF97" s="613"/>
      <c r="BG97" s="613"/>
      <c r="BH97" s="613"/>
      <c r="BI97" s="613"/>
      <c r="BJ97" s="613"/>
      <c r="BK97" s="613"/>
      <c r="BL97" s="613"/>
      <c r="BM97" s="613"/>
      <c r="BN97" s="613"/>
      <c r="BO97" s="613"/>
      <c r="BP97" s="613"/>
      <c r="BQ97" s="613"/>
      <c r="BR97" s="613"/>
      <c r="BS97" s="613"/>
      <c r="BT97" s="614"/>
    </row>
    <row r="98" spans="2:73" ht="15.75">
      <c r="B98" s="608"/>
      <c r="C98" s="608"/>
      <c r="D98" s="608"/>
      <c r="E98" s="608"/>
      <c r="F98" s="608"/>
      <c r="G98" s="608"/>
      <c r="H98" s="608"/>
      <c r="I98" s="564"/>
      <c r="J98" s="564"/>
      <c r="K98" s="39"/>
      <c r="L98" s="612"/>
      <c r="M98" s="613"/>
      <c r="N98" s="613"/>
      <c r="O98" s="613"/>
      <c r="P98" s="613"/>
      <c r="Q98" s="613"/>
      <c r="R98" s="613"/>
      <c r="S98" s="613"/>
      <c r="T98" s="613"/>
      <c r="U98" s="613"/>
      <c r="V98" s="613"/>
      <c r="W98" s="613"/>
      <c r="X98" s="613"/>
      <c r="Y98" s="613"/>
      <c r="Z98" s="613"/>
      <c r="AA98" s="613"/>
      <c r="AB98" s="613"/>
      <c r="AC98" s="613"/>
      <c r="AD98" s="613"/>
      <c r="AE98" s="613"/>
      <c r="AF98" s="613"/>
      <c r="AG98" s="613"/>
      <c r="AH98" s="613"/>
      <c r="AI98" s="613"/>
      <c r="AJ98" s="613"/>
      <c r="AK98" s="613"/>
      <c r="AL98" s="613"/>
      <c r="AM98" s="613"/>
      <c r="AN98" s="613"/>
      <c r="AO98" s="614"/>
      <c r="AP98" s="39"/>
      <c r="AQ98" s="612"/>
      <c r="AR98" s="613"/>
      <c r="AS98" s="613"/>
      <c r="AT98" s="613"/>
      <c r="AU98" s="613"/>
      <c r="AV98" s="613"/>
      <c r="AW98" s="613"/>
      <c r="AX98" s="613"/>
      <c r="AY98" s="613"/>
      <c r="AZ98" s="613"/>
      <c r="BA98" s="613"/>
      <c r="BB98" s="613"/>
      <c r="BC98" s="613"/>
      <c r="BD98" s="613"/>
      <c r="BE98" s="613"/>
      <c r="BF98" s="613"/>
      <c r="BG98" s="613"/>
      <c r="BH98" s="613"/>
      <c r="BI98" s="613"/>
      <c r="BJ98" s="613"/>
      <c r="BK98" s="613"/>
      <c r="BL98" s="613"/>
      <c r="BM98" s="613"/>
      <c r="BN98" s="613"/>
      <c r="BO98" s="613"/>
      <c r="BP98" s="613"/>
      <c r="BQ98" s="613"/>
      <c r="BR98" s="613"/>
      <c r="BS98" s="613"/>
      <c r="BT98" s="614"/>
      <c r="BU98" s="13"/>
    </row>
    <row r="99" spans="2:73" ht="15.75">
      <c r="B99" s="608"/>
      <c r="C99" s="608"/>
      <c r="D99" s="608"/>
      <c r="E99" s="608"/>
      <c r="F99" s="608"/>
      <c r="G99" s="608"/>
      <c r="H99" s="608"/>
      <c r="I99" s="564"/>
      <c r="J99" s="564"/>
      <c r="K99" s="39"/>
      <c r="L99" s="612"/>
      <c r="M99" s="613"/>
      <c r="N99" s="613"/>
      <c r="O99" s="613"/>
      <c r="P99" s="613"/>
      <c r="Q99" s="613"/>
      <c r="R99" s="613"/>
      <c r="S99" s="613"/>
      <c r="T99" s="613"/>
      <c r="U99" s="613"/>
      <c r="V99" s="613"/>
      <c r="W99" s="613"/>
      <c r="X99" s="613"/>
      <c r="Y99" s="613"/>
      <c r="Z99" s="613"/>
      <c r="AA99" s="613"/>
      <c r="AB99" s="613"/>
      <c r="AC99" s="613"/>
      <c r="AD99" s="613"/>
      <c r="AE99" s="613"/>
      <c r="AF99" s="613"/>
      <c r="AG99" s="613"/>
      <c r="AH99" s="613"/>
      <c r="AI99" s="613"/>
      <c r="AJ99" s="613"/>
      <c r="AK99" s="613"/>
      <c r="AL99" s="613"/>
      <c r="AM99" s="613"/>
      <c r="AN99" s="613"/>
      <c r="AO99" s="614"/>
      <c r="AP99" s="39"/>
      <c r="AQ99" s="612"/>
      <c r="AR99" s="613"/>
      <c r="AS99" s="613"/>
      <c r="AT99" s="613"/>
      <c r="AU99" s="613"/>
      <c r="AV99" s="613"/>
      <c r="AW99" s="613"/>
      <c r="AX99" s="613"/>
      <c r="AY99" s="613"/>
      <c r="AZ99" s="613"/>
      <c r="BA99" s="613"/>
      <c r="BB99" s="613"/>
      <c r="BC99" s="613"/>
      <c r="BD99" s="613"/>
      <c r="BE99" s="613"/>
      <c r="BF99" s="613"/>
      <c r="BG99" s="613"/>
      <c r="BH99" s="613"/>
      <c r="BI99" s="613"/>
      <c r="BJ99" s="613"/>
      <c r="BK99" s="613"/>
      <c r="BL99" s="613"/>
      <c r="BM99" s="613"/>
      <c r="BN99" s="613"/>
      <c r="BO99" s="613"/>
      <c r="BP99" s="613"/>
      <c r="BQ99" s="613"/>
      <c r="BR99" s="613"/>
      <c r="BS99" s="613"/>
      <c r="BT99" s="614"/>
      <c r="BU99" s="13"/>
    </row>
    <row r="100" spans="2:73" ht="15.75">
      <c r="B100" s="608"/>
      <c r="C100" s="608"/>
      <c r="D100" s="608"/>
      <c r="E100" s="608"/>
      <c r="F100" s="608"/>
      <c r="G100" s="608"/>
      <c r="H100" s="608"/>
      <c r="I100" s="564"/>
      <c r="J100" s="564"/>
      <c r="K100" s="39"/>
      <c r="L100" s="612"/>
      <c r="M100" s="613"/>
      <c r="N100" s="613"/>
      <c r="O100" s="613"/>
      <c r="P100" s="613"/>
      <c r="Q100" s="613"/>
      <c r="R100" s="613"/>
      <c r="S100" s="613"/>
      <c r="T100" s="613"/>
      <c r="U100" s="613"/>
      <c r="V100" s="613"/>
      <c r="W100" s="613"/>
      <c r="X100" s="613"/>
      <c r="Y100" s="613"/>
      <c r="Z100" s="613"/>
      <c r="AA100" s="613"/>
      <c r="AB100" s="613"/>
      <c r="AC100" s="613"/>
      <c r="AD100" s="613"/>
      <c r="AE100" s="613"/>
      <c r="AF100" s="613"/>
      <c r="AG100" s="613"/>
      <c r="AH100" s="613"/>
      <c r="AI100" s="613"/>
      <c r="AJ100" s="613"/>
      <c r="AK100" s="613"/>
      <c r="AL100" s="613"/>
      <c r="AM100" s="613"/>
      <c r="AN100" s="613"/>
      <c r="AO100" s="614"/>
      <c r="AP100" s="39"/>
      <c r="AQ100" s="612"/>
      <c r="AR100" s="613"/>
      <c r="AS100" s="613"/>
      <c r="AT100" s="613"/>
      <c r="AU100" s="613"/>
      <c r="AV100" s="613"/>
      <c r="AW100" s="613"/>
      <c r="AX100" s="613"/>
      <c r="AY100" s="613"/>
      <c r="AZ100" s="613"/>
      <c r="BA100" s="613"/>
      <c r="BB100" s="613"/>
      <c r="BC100" s="613"/>
      <c r="BD100" s="613"/>
      <c r="BE100" s="613"/>
      <c r="BF100" s="613"/>
      <c r="BG100" s="613"/>
      <c r="BH100" s="613"/>
      <c r="BI100" s="613"/>
      <c r="BJ100" s="613"/>
      <c r="BK100" s="613"/>
      <c r="BL100" s="613"/>
      <c r="BM100" s="613"/>
      <c r="BN100" s="613"/>
      <c r="BO100" s="613"/>
      <c r="BP100" s="613"/>
      <c r="BQ100" s="613"/>
      <c r="BR100" s="613"/>
      <c r="BS100" s="613"/>
      <c r="BT100" s="614"/>
      <c r="BU100" s="13"/>
    </row>
    <row r="101" spans="2:73">
      <c r="B101" s="608"/>
      <c r="C101" s="608"/>
      <c r="D101" s="608"/>
      <c r="E101" s="608"/>
      <c r="F101" s="608"/>
      <c r="G101" s="608"/>
      <c r="H101" s="608"/>
      <c r="I101" s="564"/>
      <c r="J101" s="564"/>
      <c r="K101" s="39"/>
      <c r="L101" s="612"/>
      <c r="M101" s="613"/>
      <c r="N101" s="613"/>
      <c r="O101" s="613"/>
      <c r="P101" s="613"/>
      <c r="Q101" s="613"/>
      <c r="R101" s="613"/>
      <c r="S101" s="613"/>
      <c r="T101" s="613"/>
      <c r="U101" s="613"/>
      <c r="V101" s="613"/>
      <c r="W101" s="613"/>
      <c r="X101" s="613"/>
      <c r="Y101" s="613"/>
      <c r="Z101" s="613"/>
      <c r="AA101" s="613"/>
      <c r="AB101" s="613"/>
      <c r="AC101" s="613"/>
      <c r="AD101" s="613"/>
      <c r="AE101" s="613"/>
      <c r="AF101" s="613"/>
      <c r="AG101" s="613"/>
      <c r="AH101" s="613"/>
      <c r="AI101" s="613"/>
      <c r="AJ101" s="613"/>
      <c r="AK101" s="613"/>
      <c r="AL101" s="613"/>
      <c r="AM101" s="613"/>
      <c r="AN101" s="613"/>
      <c r="AO101" s="614"/>
      <c r="AP101" s="39"/>
      <c r="AQ101" s="612"/>
      <c r="AR101" s="613"/>
      <c r="AS101" s="613"/>
      <c r="AT101" s="613"/>
      <c r="AU101" s="613"/>
      <c r="AV101" s="613"/>
      <c r="AW101" s="613"/>
      <c r="AX101" s="613"/>
      <c r="AY101" s="613"/>
      <c r="AZ101" s="613"/>
      <c r="BA101" s="613"/>
      <c r="BB101" s="613"/>
      <c r="BC101" s="613"/>
      <c r="BD101" s="613"/>
      <c r="BE101" s="613"/>
      <c r="BF101" s="613"/>
      <c r="BG101" s="613"/>
      <c r="BH101" s="613"/>
      <c r="BI101" s="613"/>
      <c r="BJ101" s="613"/>
      <c r="BK101" s="613"/>
      <c r="BL101" s="613"/>
      <c r="BM101" s="613"/>
      <c r="BN101" s="613"/>
      <c r="BO101" s="613"/>
      <c r="BP101" s="613"/>
      <c r="BQ101" s="613"/>
      <c r="BR101" s="613"/>
      <c r="BS101" s="613"/>
      <c r="BT101" s="614"/>
    </row>
    <row r="102" spans="2:73" ht="15.75">
      <c r="B102" s="608"/>
      <c r="C102" s="608"/>
      <c r="D102" s="608"/>
      <c r="E102" s="608"/>
      <c r="F102" s="608"/>
      <c r="G102" s="608"/>
      <c r="H102" s="608"/>
      <c r="I102" s="564"/>
      <c r="J102" s="564"/>
      <c r="K102" s="39"/>
      <c r="L102" s="612"/>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613"/>
      <c r="AM102" s="613"/>
      <c r="AN102" s="613"/>
      <c r="AO102" s="614"/>
      <c r="AP102" s="39"/>
      <c r="AQ102" s="612"/>
      <c r="AR102" s="613"/>
      <c r="AS102" s="613"/>
      <c r="AT102" s="613"/>
      <c r="AU102" s="613"/>
      <c r="AV102" s="613"/>
      <c r="AW102" s="613"/>
      <c r="AX102" s="613"/>
      <c r="AY102" s="613"/>
      <c r="AZ102" s="613"/>
      <c r="BA102" s="613"/>
      <c r="BB102" s="613"/>
      <c r="BC102" s="613"/>
      <c r="BD102" s="613"/>
      <c r="BE102" s="613"/>
      <c r="BF102" s="613"/>
      <c r="BG102" s="613"/>
      <c r="BH102" s="613"/>
      <c r="BI102" s="613"/>
      <c r="BJ102" s="613"/>
      <c r="BK102" s="613"/>
      <c r="BL102" s="613"/>
      <c r="BM102" s="613"/>
      <c r="BN102" s="613"/>
      <c r="BO102" s="613"/>
      <c r="BP102" s="613"/>
      <c r="BQ102" s="613"/>
      <c r="BR102" s="613"/>
      <c r="BS102" s="613"/>
      <c r="BT102" s="614"/>
      <c r="BU102" s="13"/>
    </row>
    <row r="103" spans="2:73" ht="15.75">
      <c r="B103" s="608"/>
      <c r="C103" s="608"/>
      <c r="D103" s="608"/>
      <c r="E103" s="608"/>
      <c r="F103" s="608"/>
      <c r="G103" s="608"/>
      <c r="H103" s="608"/>
      <c r="I103" s="564"/>
      <c r="J103" s="564"/>
      <c r="K103" s="39"/>
      <c r="L103" s="612"/>
      <c r="M103" s="613"/>
      <c r="N103" s="613"/>
      <c r="O103" s="613"/>
      <c r="P103" s="613"/>
      <c r="Q103" s="613"/>
      <c r="R103" s="613"/>
      <c r="S103" s="613"/>
      <c r="T103" s="613"/>
      <c r="U103" s="613"/>
      <c r="V103" s="613"/>
      <c r="W103" s="613"/>
      <c r="X103" s="613"/>
      <c r="Y103" s="613"/>
      <c r="Z103" s="613"/>
      <c r="AA103" s="613"/>
      <c r="AB103" s="613"/>
      <c r="AC103" s="613"/>
      <c r="AD103" s="613"/>
      <c r="AE103" s="613"/>
      <c r="AF103" s="613"/>
      <c r="AG103" s="613"/>
      <c r="AH103" s="613"/>
      <c r="AI103" s="613"/>
      <c r="AJ103" s="613"/>
      <c r="AK103" s="613"/>
      <c r="AL103" s="613"/>
      <c r="AM103" s="613"/>
      <c r="AN103" s="613"/>
      <c r="AO103" s="614"/>
      <c r="AP103" s="39"/>
      <c r="AQ103" s="612"/>
      <c r="AR103" s="613"/>
      <c r="AS103" s="613"/>
      <c r="AT103" s="613"/>
      <c r="AU103" s="613"/>
      <c r="AV103" s="613"/>
      <c r="AW103" s="613"/>
      <c r="AX103" s="613"/>
      <c r="AY103" s="613"/>
      <c r="AZ103" s="613"/>
      <c r="BA103" s="613"/>
      <c r="BB103" s="613"/>
      <c r="BC103" s="613"/>
      <c r="BD103" s="613"/>
      <c r="BE103" s="613"/>
      <c r="BF103" s="613"/>
      <c r="BG103" s="613"/>
      <c r="BH103" s="613"/>
      <c r="BI103" s="613"/>
      <c r="BJ103" s="613"/>
      <c r="BK103" s="613"/>
      <c r="BL103" s="613"/>
      <c r="BM103" s="613"/>
      <c r="BN103" s="613"/>
      <c r="BO103" s="613"/>
      <c r="BP103" s="613"/>
      <c r="BQ103" s="613"/>
      <c r="BR103" s="613"/>
      <c r="BS103" s="613"/>
      <c r="BT103" s="614"/>
      <c r="BU103" s="13"/>
    </row>
    <row r="104" spans="2:73" ht="15.75">
      <c r="B104" s="608"/>
      <c r="C104" s="608"/>
      <c r="D104" s="608"/>
      <c r="E104" s="608"/>
      <c r="F104" s="608"/>
      <c r="G104" s="608"/>
      <c r="H104" s="608"/>
      <c r="I104" s="564"/>
      <c r="J104" s="564"/>
      <c r="K104" s="39"/>
      <c r="L104" s="612"/>
      <c r="M104" s="613"/>
      <c r="N104" s="613"/>
      <c r="O104" s="613"/>
      <c r="P104" s="613"/>
      <c r="Q104" s="613"/>
      <c r="R104" s="613"/>
      <c r="S104" s="613"/>
      <c r="T104" s="613"/>
      <c r="U104" s="613"/>
      <c r="V104" s="613"/>
      <c r="W104" s="613"/>
      <c r="X104" s="613"/>
      <c r="Y104" s="613"/>
      <c r="Z104" s="613"/>
      <c r="AA104" s="613"/>
      <c r="AB104" s="613"/>
      <c r="AC104" s="613"/>
      <c r="AD104" s="613"/>
      <c r="AE104" s="613"/>
      <c r="AF104" s="613"/>
      <c r="AG104" s="613"/>
      <c r="AH104" s="613"/>
      <c r="AI104" s="613"/>
      <c r="AJ104" s="613"/>
      <c r="AK104" s="613"/>
      <c r="AL104" s="613"/>
      <c r="AM104" s="613"/>
      <c r="AN104" s="613"/>
      <c r="AO104" s="614"/>
      <c r="AP104" s="39"/>
      <c r="AQ104" s="612"/>
      <c r="AR104" s="613"/>
      <c r="AS104" s="613"/>
      <c r="AT104" s="613"/>
      <c r="AU104" s="613"/>
      <c r="AV104" s="613"/>
      <c r="AW104" s="613"/>
      <c r="AX104" s="613"/>
      <c r="AY104" s="613"/>
      <c r="AZ104" s="613"/>
      <c r="BA104" s="613"/>
      <c r="BB104" s="613"/>
      <c r="BC104" s="613"/>
      <c r="BD104" s="613"/>
      <c r="BE104" s="613"/>
      <c r="BF104" s="613"/>
      <c r="BG104" s="613"/>
      <c r="BH104" s="613"/>
      <c r="BI104" s="613"/>
      <c r="BJ104" s="613"/>
      <c r="BK104" s="613"/>
      <c r="BL104" s="613"/>
      <c r="BM104" s="613"/>
      <c r="BN104" s="613"/>
      <c r="BO104" s="613"/>
      <c r="BP104" s="613"/>
      <c r="BQ104" s="613"/>
      <c r="BR104" s="613"/>
      <c r="BS104" s="613"/>
      <c r="BT104" s="614"/>
      <c r="BU104" s="13"/>
    </row>
    <row r="105" spans="2:73" ht="15.75">
      <c r="B105" s="608"/>
      <c r="C105" s="608"/>
      <c r="D105" s="608"/>
      <c r="E105" s="608"/>
      <c r="F105" s="608"/>
      <c r="G105" s="608"/>
      <c r="H105" s="608"/>
      <c r="I105" s="564"/>
      <c r="J105" s="564"/>
      <c r="K105" s="39"/>
      <c r="L105" s="612"/>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613"/>
      <c r="AM105" s="613"/>
      <c r="AN105" s="613"/>
      <c r="AO105" s="614"/>
      <c r="AP105" s="39"/>
      <c r="AQ105" s="612"/>
      <c r="AR105" s="613"/>
      <c r="AS105" s="613"/>
      <c r="AT105" s="613"/>
      <c r="AU105" s="613"/>
      <c r="AV105" s="613"/>
      <c r="AW105" s="613"/>
      <c r="AX105" s="613"/>
      <c r="AY105" s="613"/>
      <c r="AZ105" s="613"/>
      <c r="BA105" s="613"/>
      <c r="BB105" s="613"/>
      <c r="BC105" s="613"/>
      <c r="BD105" s="613"/>
      <c r="BE105" s="613"/>
      <c r="BF105" s="613"/>
      <c r="BG105" s="613"/>
      <c r="BH105" s="613"/>
      <c r="BI105" s="613"/>
      <c r="BJ105" s="613"/>
      <c r="BK105" s="613"/>
      <c r="BL105" s="613"/>
      <c r="BM105" s="613"/>
      <c r="BN105" s="613"/>
      <c r="BO105" s="613"/>
      <c r="BP105" s="613"/>
      <c r="BQ105" s="613"/>
      <c r="BR105" s="613"/>
      <c r="BS105" s="613"/>
      <c r="BT105" s="614"/>
      <c r="BU105" s="13"/>
    </row>
    <row r="106" spans="2:73" ht="15.75">
      <c r="B106" s="608"/>
      <c r="C106" s="608"/>
      <c r="D106" s="608"/>
      <c r="E106" s="608"/>
      <c r="F106" s="608"/>
      <c r="G106" s="608"/>
      <c r="H106" s="608"/>
      <c r="I106" s="564"/>
      <c r="J106" s="564"/>
      <c r="K106" s="39"/>
      <c r="L106" s="612"/>
      <c r="M106" s="613"/>
      <c r="N106" s="613"/>
      <c r="O106" s="613"/>
      <c r="P106" s="613"/>
      <c r="Q106" s="613"/>
      <c r="R106" s="613"/>
      <c r="S106" s="613"/>
      <c r="T106" s="613"/>
      <c r="U106" s="613"/>
      <c r="V106" s="613"/>
      <c r="W106" s="613"/>
      <c r="X106" s="613"/>
      <c r="Y106" s="613"/>
      <c r="Z106" s="613"/>
      <c r="AA106" s="613"/>
      <c r="AB106" s="613"/>
      <c r="AC106" s="613"/>
      <c r="AD106" s="613"/>
      <c r="AE106" s="613"/>
      <c r="AF106" s="613"/>
      <c r="AG106" s="613"/>
      <c r="AH106" s="613"/>
      <c r="AI106" s="613"/>
      <c r="AJ106" s="613"/>
      <c r="AK106" s="613"/>
      <c r="AL106" s="613"/>
      <c r="AM106" s="613"/>
      <c r="AN106" s="613"/>
      <c r="AO106" s="614"/>
      <c r="AP106" s="39"/>
      <c r="AQ106" s="612"/>
      <c r="AR106" s="613"/>
      <c r="AS106" s="613"/>
      <c r="AT106" s="613"/>
      <c r="AU106" s="613"/>
      <c r="AV106" s="613"/>
      <c r="AW106" s="613"/>
      <c r="AX106" s="613"/>
      <c r="AY106" s="613"/>
      <c r="AZ106" s="613"/>
      <c r="BA106" s="613"/>
      <c r="BB106" s="613"/>
      <c r="BC106" s="613"/>
      <c r="BD106" s="613"/>
      <c r="BE106" s="613"/>
      <c r="BF106" s="613"/>
      <c r="BG106" s="613"/>
      <c r="BH106" s="613"/>
      <c r="BI106" s="613"/>
      <c r="BJ106" s="613"/>
      <c r="BK106" s="613"/>
      <c r="BL106" s="613"/>
      <c r="BM106" s="613"/>
      <c r="BN106" s="613"/>
      <c r="BO106" s="613"/>
      <c r="BP106" s="613"/>
      <c r="BQ106" s="613"/>
      <c r="BR106" s="613"/>
      <c r="BS106" s="613"/>
      <c r="BT106" s="614"/>
      <c r="BU106" s="13"/>
    </row>
    <row r="107" spans="2:73" ht="15.75">
      <c r="B107" s="608"/>
      <c r="C107" s="608"/>
      <c r="D107" s="608"/>
      <c r="E107" s="608"/>
      <c r="F107" s="608"/>
      <c r="G107" s="608"/>
      <c r="H107" s="608"/>
      <c r="I107" s="564"/>
      <c r="J107" s="564"/>
      <c r="K107" s="39"/>
      <c r="L107" s="612"/>
      <c r="M107" s="613"/>
      <c r="N107" s="613"/>
      <c r="O107" s="613"/>
      <c r="P107" s="613"/>
      <c r="Q107" s="613"/>
      <c r="R107" s="613"/>
      <c r="S107" s="613"/>
      <c r="T107" s="613"/>
      <c r="U107" s="613"/>
      <c r="V107" s="613"/>
      <c r="W107" s="613"/>
      <c r="X107" s="613"/>
      <c r="Y107" s="613"/>
      <c r="Z107" s="613"/>
      <c r="AA107" s="613"/>
      <c r="AB107" s="613"/>
      <c r="AC107" s="613"/>
      <c r="AD107" s="613"/>
      <c r="AE107" s="613"/>
      <c r="AF107" s="613"/>
      <c r="AG107" s="613"/>
      <c r="AH107" s="613"/>
      <c r="AI107" s="613"/>
      <c r="AJ107" s="613"/>
      <c r="AK107" s="613"/>
      <c r="AL107" s="613"/>
      <c r="AM107" s="613"/>
      <c r="AN107" s="613"/>
      <c r="AO107" s="614"/>
      <c r="AP107" s="39"/>
      <c r="AQ107" s="615"/>
      <c r="AR107" s="616"/>
      <c r="AS107" s="616"/>
      <c r="AT107" s="616"/>
      <c r="AU107" s="616"/>
      <c r="AV107" s="616"/>
      <c r="AW107" s="616"/>
      <c r="AX107" s="616"/>
      <c r="AY107" s="616"/>
      <c r="AZ107" s="616"/>
      <c r="BA107" s="616"/>
      <c r="BB107" s="616"/>
      <c r="BC107" s="616"/>
      <c r="BD107" s="616"/>
      <c r="BE107" s="616"/>
      <c r="BF107" s="616"/>
      <c r="BG107" s="616"/>
      <c r="BH107" s="616"/>
      <c r="BI107" s="616"/>
      <c r="BJ107" s="616"/>
      <c r="BK107" s="616"/>
      <c r="BL107" s="616"/>
      <c r="BM107" s="616"/>
      <c r="BN107" s="616"/>
      <c r="BO107" s="616"/>
      <c r="BP107" s="616"/>
      <c r="BQ107" s="616"/>
      <c r="BR107" s="616"/>
      <c r="BS107" s="616"/>
      <c r="BT107" s="617"/>
      <c r="BU107" s="13"/>
    </row>
    <row r="108" spans="2:73" ht="15.75">
      <c r="B108" s="608"/>
      <c r="C108" s="608"/>
      <c r="D108" s="608"/>
      <c r="E108" s="608"/>
      <c r="F108" s="608"/>
      <c r="G108" s="608"/>
      <c r="H108" s="608"/>
      <c r="I108" s="564"/>
      <c r="J108" s="564"/>
      <c r="K108" s="39"/>
      <c r="L108" s="612"/>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3"/>
      <c r="AL108" s="613"/>
      <c r="AM108" s="613"/>
      <c r="AN108" s="613"/>
      <c r="AO108" s="614"/>
      <c r="AP108" s="39"/>
      <c r="AQ108" s="609"/>
      <c r="AR108" s="610"/>
      <c r="AS108" s="610"/>
      <c r="AT108" s="610"/>
      <c r="AU108" s="610"/>
      <c r="AV108" s="610"/>
      <c r="AW108" s="610"/>
      <c r="AX108" s="610"/>
      <c r="AY108" s="610"/>
      <c r="AZ108" s="610"/>
      <c r="BA108" s="610"/>
      <c r="BB108" s="610"/>
      <c r="BC108" s="610"/>
      <c r="BD108" s="610"/>
      <c r="BE108" s="610"/>
      <c r="BF108" s="610"/>
      <c r="BG108" s="610"/>
      <c r="BH108" s="610"/>
      <c r="BI108" s="610"/>
      <c r="BJ108" s="610"/>
      <c r="BK108" s="610"/>
      <c r="BL108" s="610"/>
      <c r="BM108" s="610"/>
      <c r="BN108" s="610"/>
      <c r="BO108" s="610"/>
      <c r="BP108" s="610"/>
      <c r="BQ108" s="610"/>
      <c r="BR108" s="610"/>
      <c r="BS108" s="610"/>
      <c r="BT108" s="611"/>
      <c r="BU108" s="13"/>
    </row>
    <row r="109" spans="2:73" ht="15.75">
      <c r="B109" s="608"/>
      <c r="C109" s="608"/>
      <c r="D109" s="608"/>
      <c r="E109" s="608"/>
      <c r="F109" s="608"/>
      <c r="G109" s="608"/>
      <c r="H109" s="608"/>
      <c r="I109" s="564"/>
      <c r="J109" s="564"/>
      <c r="K109" s="39"/>
      <c r="L109" s="612"/>
      <c r="M109" s="613"/>
      <c r="N109" s="613"/>
      <c r="O109" s="613"/>
      <c r="P109" s="613"/>
      <c r="Q109" s="613"/>
      <c r="R109" s="613"/>
      <c r="S109" s="613"/>
      <c r="T109" s="613"/>
      <c r="U109" s="613"/>
      <c r="V109" s="613"/>
      <c r="W109" s="613"/>
      <c r="X109" s="613"/>
      <c r="Y109" s="613"/>
      <c r="Z109" s="613"/>
      <c r="AA109" s="613"/>
      <c r="AB109" s="613"/>
      <c r="AC109" s="613"/>
      <c r="AD109" s="613"/>
      <c r="AE109" s="613"/>
      <c r="AF109" s="613"/>
      <c r="AG109" s="613"/>
      <c r="AH109" s="613"/>
      <c r="AI109" s="613"/>
      <c r="AJ109" s="613"/>
      <c r="AK109" s="613"/>
      <c r="AL109" s="613"/>
      <c r="AM109" s="613"/>
      <c r="AN109" s="613"/>
      <c r="AO109" s="614"/>
      <c r="AP109" s="39"/>
      <c r="AQ109" s="612"/>
      <c r="AR109" s="613"/>
      <c r="AS109" s="613"/>
      <c r="AT109" s="613"/>
      <c r="AU109" s="613"/>
      <c r="AV109" s="613"/>
      <c r="AW109" s="613"/>
      <c r="AX109" s="613"/>
      <c r="AY109" s="613"/>
      <c r="AZ109" s="613"/>
      <c r="BA109" s="613"/>
      <c r="BB109" s="613"/>
      <c r="BC109" s="613"/>
      <c r="BD109" s="613"/>
      <c r="BE109" s="613"/>
      <c r="BF109" s="613"/>
      <c r="BG109" s="613"/>
      <c r="BH109" s="613"/>
      <c r="BI109" s="613"/>
      <c r="BJ109" s="613"/>
      <c r="BK109" s="613"/>
      <c r="BL109" s="613"/>
      <c r="BM109" s="613"/>
      <c r="BN109" s="613"/>
      <c r="BO109" s="613"/>
      <c r="BP109" s="613"/>
      <c r="BQ109" s="613"/>
      <c r="BR109" s="613"/>
      <c r="BS109" s="613"/>
      <c r="BT109" s="614"/>
      <c r="BU109" s="13"/>
    </row>
    <row r="110" spans="2:73" ht="15.75">
      <c r="B110" s="608"/>
      <c r="C110" s="608"/>
      <c r="D110" s="608"/>
      <c r="E110" s="608"/>
      <c r="F110" s="608"/>
      <c r="G110" s="608"/>
      <c r="H110" s="608"/>
      <c r="I110" s="564"/>
      <c r="J110" s="564"/>
      <c r="K110" s="39"/>
      <c r="L110" s="612"/>
      <c r="M110" s="613"/>
      <c r="N110" s="613"/>
      <c r="O110" s="613"/>
      <c r="P110" s="613"/>
      <c r="Q110" s="613"/>
      <c r="R110" s="613"/>
      <c r="S110" s="613"/>
      <c r="T110" s="613"/>
      <c r="U110" s="613"/>
      <c r="V110" s="613"/>
      <c r="W110" s="613"/>
      <c r="X110" s="613"/>
      <c r="Y110" s="613"/>
      <c r="Z110" s="613"/>
      <c r="AA110" s="613"/>
      <c r="AB110" s="613"/>
      <c r="AC110" s="613"/>
      <c r="AD110" s="613"/>
      <c r="AE110" s="613"/>
      <c r="AF110" s="613"/>
      <c r="AG110" s="613"/>
      <c r="AH110" s="613"/>
      <c r="AI110" s="613"/>
      <c r="AJ110" s="613"/>
      <c r="AK110" s="613"/>
      <c r="AL110" s="613"/>
      <c r="AM110" s="613"/>
      <c r="AN110" s="613"/>
      <c r="AO110" s="614"/>
      <c r="AP110" s="39"/>
      <c r="AQ110" s="612"/>
      <c r="AR110" s="613"/>
      <c r="AS110" s="613"/>
      <c r="AT110" s="613"/>
      <c r="AU110" s="613"/>
      <c r="AV110" s="613"/>
      <c r="AW110" s="613"/>
      <c r="AX110" s="613"/>
      <c r="AY110" s="613"/>
      <c r="AZ110" s="613"/>
      <c r="BA110" s="613"/>
      <c r="BB110" s="613"/>
      <c r="BC110" s="613"/>
      <c r="BD110" s="613"/>
      <c r="BE110" s="613"/>
      <c r="BF110" s="613"/>
      <c r="BG110" s="613"/>
      <c r="BH110" s="613"/>
      <c r="BI110" s="613"/>
      <c r="BJ110" s="613"/>
      <c r="BK110" s="613"/>
      <c r="BL110" s="613"/>
      <c r="BM110" s="613"/>
      <c r="BN110" s="613"/>
      <c r="BO110" s="613"/>
      <c r="BP110" s="613"/>
      <c r="BQ110" s="613"/>
      <c r="BR110" s="613"/>
      <c r="BS110" s="613"/>
      <c r="BT110" s="614"/>
      <c r="BU110" s="13"/>
    </row>
    <row r="111" spans="2:73" ht="15.75">
      <c r="B111" s="608"/>
      <c r="C111" s="608"/>
      <c r="D111" s="608"/>
      <c r="E111" s="608"/>
      <c r="F111" s="608"/>
      <c r="G111" s="608"/>
      <c r="H111" s="608"/>
      <c r="I111" s="564"/>
      <c r="J111" s="564"/>
      <c r="K111" s="39"/>
      <c r="L111" s="612"/>
      <c r="M111" s="613"/>
      <c r="N111" s="613"/>
      <c r="O111" s="613"/>
      <c r="P111" s="613"/>
      <c r="Q111" s="613"/>
      <c r="R111" s="613"/>
      <c r="S111" s="613"/>
      <c r="T111" s="613"/>
      <c r="U111" s="613"/>
      <c r="V111" s="613"/>
      <c r="W111" s="613"/>
      <c r="X111" s="613"/>
      <c r="Y111" s="613"/>
      <c r="Z111" s="613"/>
      <c r="AA111" s="613"/>
      <c r="AB111" s="613"/>
      <c r="AC111" s="613"/>
      <c r="AD111" s="613"/>
      <c r="AE111" s="613"/>
      <c r="AF111" s="613"/>
      <c r="AG111" s="613"/>
      <c r="AH111" s="613"/>
      <c r="AI111" s="613"/>
      <c r="AJ111" s="613"/>
      <c r="AK111" s="613"/>
      <c r="AL111" s="613"/>
      <c r="AM111" s="613"/>
      <c r="AN111" s="613"/>
      <c r="AO111" s="614"/>
      <c r="AP111" s="39"/>
      <c r="AQ111" s="612"/>
      <c r="AR111" s="613"/>
      <c r="AS111" s="613"/>
      <c r="AT111" s="613"/>
      <c r="AU111" s="613"/>
      <c r="AV111" s="613"/>
      <c r="AW111" s="613"/>
      <c r="AX111" s="613"/>
      <c r="AY111" s="613"/>
      <c r="AZ111" s="613"/>
      <c r="BA111" s="613"/>
      <c r="BB111" s="613"/>
      <c r="BC111" s="613"/>
      <c r="BD111" s="613"/>
      <c r="BE111" s="613"/>
      <c r="BF111" s="613"/>
      <c r="BG111" s="613"/>
      <c r="BH111" s="613"/>
      <c r="BI111" s="613"/>
      <c r="BJ111" s="613"/>
      <c r="BK111" s="613"/>
      <c r="BL111" s="613"/>
      <c r="BM111" s="613"/>
      <c r="BN111" s="613"/>
      <c r="BO111" s="613"/>
      <c r="BP111" s="613"/>
      <c r="BQ111" s="613"/>
      <c r="BR111" s="613"/>
      <c r="BS111" s="613"/>
      <c r="BT111" s="614"/>
      <c r="BU111" s="13"/>
    </row>
    <row r="112" spans="2:73">
      <c r="B112" s="608"/>
      <c r="C112" s="608"/>
      <c r="D112" s="608"/>
      <c r="E112" s="608"/>
      <c r="F112" s="608"/>
      <c r="G112" s="608"/>
      <c r="H112" s="608"/>
      <c r="I112" s="564"/>
      <c r="J112" s="564"/>
      <c r="K112" s="39"/>
      <c r="L112" s="612"/>
      <c r="M112" s="613"/>
      <c r="N112" s="613"/>
      <c r="O112" s="613"/>
      <c r="P112" s="613"/>
      <c r="Q112" s="613"/>
      <c r="R112" s="613"/>
      <c r="S112" s="613"/>
      <c r="T112" s="613"/>
      <c r="U112" s="613"/>
      <c r="V112" s="613"/>
      <c r="W112" s="613"/>
      <c r="X112" s="613"/>
      <c r="Y112" s="613"/>
      <c r="Z112" s="613"/>
      <c r="AA112" s="613"/>
      <c r="AB112" s="613"/>
      <c r="AC112" s="613"/>
      <c r="AD112" s="613"/>
      <c r="AE112" s="613"/>
      <c r="AF112" s="613"/>
      <c r="AG112" s="613"/>
      <c r="AH112" s="613"/>
      <c r="AI112" s="613"/>
      <c r="AJ112" s="613"/>
      <c r="AK112" s="613"/>
      <c r="AL112" s="613"/>
      <c r="AM112" s="613"/>
      <c r="AN112" s="613"/>
      <c r="AO112" s="614"/>
      <c r="AP112" s="39"/>
      <c r="AQ112" s="612"/>
      <c r="AR112" s="613"/>
      <c r="AS112" s="613"/>
      <c r="AT112" s="613"/>
      <c r="AU112" s="613"/>
      <c r="AV112" s="613"/>
      <c r="AW112" s="613"/>
      <c r="AX112" s="613"/>
      <c r="AY112" s="613"/>
      <c r="AZ112" s="613"/>
      <c r="BA112" s="613"/>
      <c r="BB112" s="613"/>
      <c r="BC112" s="613"/>
      <c r="BD112" s="613"/>
      <c r="BE112" s="613"/>
      <c r="BF112" s="613"/>
      <c r="BG112" s="613"/>
      <c r="BH112" s="613"/>
      <c r="BI112" s="613"/>
      <c r="BJ112" s="613"/>
      <c r="BK112" s="613"/>
      <c r="BL112" s="613"/>
      <c r="BM112" s="613"/>
      <c r="BN112" s="613"/>
      <c r="BO112" s="613"/>
      <c r="BP112" s="613"/>
      <c r="BQ112" s="613"/>
      <c r="BR112" s="613"/>
      <c r="BS112" s="613"/>
      <c r="BT112" s="614"/>
    </row>
    <row r="113" spans="2:73">
      <c r="B113" s="608"/>
      <c r="C113" s="608"/>
      <c r="D113" s="608"/>
      <c r="E113" s="608"/>
      <c r="F113" s="608"/>
      <c r="G113" s="608"/>
      <c r="H113" s="608"/>
      <c r="I113" s="564"/>
      <c r="J113" s="564"/>
      <c r="K113" s="39"/>
      <c r="L113" s="612"/>
      <c r="M113" s="613"/>
      <c r="N113" s="613"/>
      <c r="O113" s="613"/>
      <c r="P113" s="613"/>
      <c r="Q113" s="613"/>
      <c r="R113" s="613"/>
      <c r="S113" s="613"/>
      <c r="T113" s="613"/>
      <c r="U113" s="613"/>
      <c r="V113" s="613"/>
      <c r="W113" s="613"/>
      <c r="X113" s="613"/>
      <c r="Y113" s="613"/>
      <c r="Z113" s="613"/>
      <c r="AA113" s="613"/>
      <c r="AB113" s="613"/>
      <c r="AC113" s="613"/>
      <c r="AD113" s="613"/>
      <c r="AE113" s="613"/>
      <c r="AF113" s="613"/>
      <c r="AG113" s="613"/>
      <c r="AH113" s="613"/>
      <c r="AI113" s="613"/>
      <c r="AJ113" s="613"/>
      <c r="AK113" s="613"/>
      <c r="AL113" s="613"/>
      <c r="AM113" s="613"/>
      <c r="AN113" s="613"/>
      <c r="AO113" s="614"/>
      <c r="AP113" s="39"/>
      <c r="AQ113" s="612"/>
      <c r="AR113" s="613"/>
      <c r="AS113" s="613"/>
      <c r="AT113" s="613"/>
      <c r="AU113" s="613"/>
      <c r="AV113" s="613"/>
      <c r="AW113" s="613"/>
      <c r="AX113" s="613"/>
      <c r="AY113" s="613"/>
      <c r="AZ113" s="613"/>
      <c r="BA113" s="613"/>
      <c r="BB113" s="613"/>
      <c r="BC113" s="613"/>
      <c r="BD113" s="613"/>
      <c r="BE113" s="613"/>
      <c r="BF113" s="613"/>
      <c r="BG113" s="613"/>
      <c r="BH113" s="613"/>
      <c r="BI113" s="613"/>
      <c r="BJ113" s="613"/>
      <c r="BK113" s="613"/>
      <c r="BL113" s="613"/>
      <c r="BM113" s="613"/>
      <c r="BN113" s="613"/>
      <c r="BO113" s="613"/>
      <c r="BP113" s="613"/>
      <c r="BQ113" s="613"/>
      <c r="BR113" s="613"/>
      <c r="BS113" s="613"/>
      <c r="BT113" s="614"/>
    </row>
    <row r="114" spans="2:73">
      <c r="B114" s="608"/>
      <c r="C114" s="608"/>
      <c r="D114" s="608"/>
      <c r="E114" s="608"/>
      <c r="F114" s="608"/>
      <c r="G114" s="608"/>
      <c r="H114" s="608"/>
      <c r="I114" s="564"/>
      <c r="J114" s="564"/>
      <c r="K114" s="39"/>
      <c r="L114" s="612"/>
      <c r="M114" s="613"/>
      <c r="N114" s="613"/>
      <c r="O114" s="613"/>
      <c r="P114" s="613"/>
      <c r="Q114" s="613"/>
      <c r="R114" s="613"/>
      <c r="S114" s="613"/>
      <c r="T114" s="613"/>
      <c r="U114" s="613"/>
      <c r="V114" s="613"/>
      <c r="W114" s="613"/>
      <c r="X114" s="613"/>
      <c r="Y114" s="613"/>
      <c r="Z114" s="613"/>
      <c r="AA114" s="613"/>
      <c r="AB114" s="613"/>
      <c r="AC114" s="613"/>
      <c r="AD114" s="613"/>
      <c r="AE114" s="613"/>
      <c r="AF114" s="613"/>
      <c r="AG114" s="613"/>
      <c r="AH114" s="613"/>
      <c r="AI114" s="613"/>
      <c r="AJ114" s="613"/>
      <c r="AK114" s="613"/>
      <c r="AL114" s="613"/>
      <c r="AM114" s="613"/>
      <c r="AN114" s="613"/>
      <c r="AO114" s="614"/>
      <c r="AP114" s="39"/>
      <c r="AQ114" s="612"/>
      <c r="AR114" s="613"/>
      <c r="AS114" s="613"/>
      <c r="AT114" s="613"/>
      <c r="AU114" s="613"/>
      <c r="AV114" s="613"/>
      <c r="AW114" s="613"/>
      <c r="AX114" s="613"/>
      <c r="AY114" s="613"/>
      <c r="AZ114" s="613"/>
      <c r="BA114" s="613"/>
      <c r="BB114" s="613"/>
      <c r="BC114" s="613"/>
      <c r="BD114" s="613"/>
      <c r="BE114" s="613"/>
      <c r="BF114" s="613"/>
      <c r="BG114" s="613"/>
      <c r="BH114" s="613"/>
      <c r="BI114" s="613"/>
      <c r="BJ114" s="613"/>
      <c r="BK114" s="613"/>
      <c r="BL114" s="613"/>
      <c r="BM114" s="613"/>
      <c r="BN114" s="613"/>
      <c r="BO114" s="613"/>
      <c r="BP114" s="613"/>
      <c r="BQ114" s="613"/>
      <c r="BR114" s="613"/>
      <c r="BS114" s="613"/>
      <c r="BT114" s="614"/>
    </row>
    <row r="115" spans="2:73" ht="15.75">
      <c r="B115" s="608"/>
      <c r="C115" s="608"/>
      <c r="D115" s="608"/>
      <c r="E115" s="608"/>
      <c r="F115" s="608"/>
      <c r="G115" s="608"/>
      <c r="H115" s="608"/>
      <c r="I115" s="564"/>
      <c r="J115" s="564"/>
      <c r="K115" s="39"/>
      <c r="L115" s="612"/>
      <c r="M115" s="613"/>
      <c r="N115" s="613"/>
      <c r="O115" s="613"/>
      <c r="P115" s="613"/>
      <c r="Q115" s="613"/>
      <c r="R115" s="613"/>
      <c r="S115" s="613"/>
      <c r="T115" s="613"/>
      <c r="U115" s="613"/>
      <c r="V115" s="613"/>
      <c r="W115" s="613"/>
      <c r="X115" s="613"/>
      <c r="Y115" s="613"/>
      <c r="Z115" s="613"/>
      <c r="AA115" s="613"/>
      <c r="AB115" s="613"/>
      <c r="AC115" s="613"/>
      <c r="AD115" s="613"/>
      <c r="AE115" s="613"/>
      <c r="AF115" s="613"/>
      <c r="AG115" s="613"/>
      <c r="AH115" s="613"/>
      <c r="AI115" s="613"/>
      <c r="AJ115" s="613"/>
      <c r="AK115" s="613"/>
      <c r="AL115" s="613"/>
      <c r="AM115" s="613"/>
      <c r="AN115" s="613"/>
      <c r="AO115" s="614"/>
      <c r="AP115" s="39"/>
      <c r="AQ115" s="612"/>
      <c r="AR115" s="613"/>
      <c r="AS115" s="613"/>
      <c r="AT115" s="613"/>
      <c r="AU115" s="613"/>
      <c r="AV115" s="613"/>
      <c r="AW115" s="613"/>
      <c r="AX115" s="613"/>
      <c r="AY115" s="613"/>
      <c r="AZ115" s="613"/>
      <c r="BA115" s="613"/>
      <c r="BB115" s="613"/>
      <c r="BC115" s="613"/>
      <c r="BD115" s="613"/>
      <c r="BE115" s="613"/>
      <c r="BF115" s="613"/>
      <c r="BG115" s="613"/>
      <c r="BH115" s="613"/>
      <c r="BI115" s="613"/>
      <c r="BJ115" s="613"/>
      <c r="BK115" s="613"/>
      <c r="BL115" s="613"/>
      <c r="BM115" s="613"/>
      <c r="BN115" s="613"/>
      <c r="BO115" s="613"/>
      <c r="BP115" s="613"/>
      <c r="BQ115" s="613"/>
      <c r="BR115" s="613"/>
      <c r="BS115" s="613"/>
      <c r="BT115" s="614"/>
      <c r="BU115" s="13"/>
    </row>
    <row r="116" spans="2:73" ht="15.75">
      <c r="B116" s="608"/>
      <c r="C116" s="608"/>
      <c r="D116" s="608"/>
      <c r="E116" s="608"/>
      <c r="F116" s="608"/>
      <c r="G116" s="608"/>
      <c r="H116" s="608"/>
      <c r="I116" s="564"/>
      <c r="J116" s="564"/>
      <c r="K116" s="39"/>
      <c r="L116" s="612"/>
      <c r="M116" s="613"/>
      <c r="N116" s="613"/>
      <c r="O116" s="613"/>
      <c r="P116" s="613"/>
      <c r="Q116" s="613"/>
      <c r="R116" s="613"/>
      <c r="S116" s="613"/>
      <c r="T116" s="613"/>
      <c r="U116" s="613"/>
      <c r="V116" s="613"/>
      <c r="W116" s="613"/>
      <c r="X116" s="613"/>
      <c r="Y116" s="613"/>
      <c r="Z116" s="613"/>
      <c r="AA116" s="613"/>
      <c r="AB116" s="613"/>
      <c r="AC116" s="613"/>
      <c r="AD116" s="613"/>
      <c r="AE116" s="613"/>
      <c r="AF116" s="613"/>
      <c r="AG116" s="613"/>
      <c r="AH116" s="613"/>
      <c r="AI116" s="613"/>
      <c r="AJ116" s="613"/>
      <c r="AK116" s="613"/>
      <c r="AL116" s="613"/>
      <c r="AM116" s="613"/>
      <c r="AN116" s="613"/>
      <c r="AO116" s="614"/>
      <c r="AP116" s="39"/>
      <c r="AQ116" s="612"/>
      <c r="AR116" s="613"/>
      <c r="AS116" s="613"/>
      <c r="AT116" s="613"/>
      <c r="AU116" s="613"/>
      <c r="AV116" s="613"/>
      <c r="AW116" s="613"/>
      <c r="AX116" s="613"/>
      <c r="AY116" s="613"/>
      <c r="AZ116" s="613"/>
      <c r="BA116" s="613"/>
      <c r="BB116" s="613"/>
      <c r="BC116" s="613"/>
      <c r="BD116" s="613"/>
      <c r="BE116" s="613"/>
      <c r="BF116" s="613"/>
      <c r="BG116" s="613"/>
      <c r="BH116" s="613"/>
      <c r="BI116" s="613"/>
      <c r="BJ116" s="613"/>
      <c r="BK116" s="613"/>
      <c r="BL116" s="613"/>
      <c r="BM116" s="613"/>
      <c r="BN116" s="613"/>
      <c r="BO116" s="613"/>
      <c r="BP116" s="613"/>
      <c r="BQ116" s="613"/>
      <c r="BR116" s="613"/>
      <c r="BS116" s="613"/>
      <c r="BT116" s="614"/>
      <c r="BU116" s="13"/>
    </row>
    <row r="117" spans="2:73" ht="15.75">
      <c r="B117" s="608"/>
      <c r="C117" s="608"/>
      <c r="D117" s="608"/>
      <c r="E117" s="608"/>
      <c r="F117" s="608"/>
      <c r="G117" s="608"/>
      <c r="H117" s="608"/>
      <c r="I117" s="564"/>
      <c r="J117" s="564"/>
      <c r="K117" s="39"/>
      <c r="L117" s="612"/>
      <c r="M117" s="613"/>
      <c r="N117" s="613"/>
      <c r="O117" s="613"/>
      <c r="P117" s="613"/>
      <c r="Q117" s="613"/>
      <c r="R117" s="613"/>
      <c r="S117" s="613"/>
      <c r="T117" s="613"/>
      <c r="U117" s="613"/>
      <c r="V117" s="613"/>
      <c r="W117" s="613"/>
      <c r="X117" s="613"/>
      <c r="Y117" s="613"/>
      <c r="Z117" s="613"/>
      <c r="AA117" s="613"/>
      <c r="AB117" s="613"/>
      <c r="AC117" s="613"/>
      <c r="AD117" s="613"/>
      <c r="AE117" s="613"/>
      <c r="AF117" s="613"/>
      <c r="AG117" s="613"/>
      <c r="AH117" s="613"/>
      <c r="AI117" s="613"/>
      <c r="AJ117" s="613"/>
      <c r="AK117" s="613"/>
      <c r="AL117" s="613"/>
      <c r="AM117" s="613"/>
      <c r="AN117" s="613"/>
      <c r="AO117" s="614"/>
      <c r="AP117" s="39"/>
      <c r="AQ117" s="612"/>
      <c r="AR117" s="613"/>
      <c r="AS117" s="613"/>
      <c r="AT117" s="613"/>
      <c r="AU117" s="613"/>
      <c r="AV117" s="613"/>
      <c r="AW117" s="613"/>
      <c r="AX117" s="613"/>
      <c r="AY117" s="613"/>
      <c r="AZ117" s="613"/>
      <c r="BA117" s="613"/>
      <c r="BB117" s="613"/>
      <c r="BC117" s="613"/>
      <c r="BD117" s="613"/>
      <c r="BE117" s="613"/>
      <c r="BF117" s="613"/>
      <c r="BG117" s="613"/>
      <c r="BH117" s="613"/>
      <c r="BI117" s="613"/>
      <c r="BJ117" s="613"/>
      <c r="BK117" s="613"/>
      <c r="BL117" s="613"/>
      <c r="BM117" s="613"/>
      <c r="BN117" s="613"/>
      <c r="BO117" s="613"/>
      <c r="BP117" s="613"/>
      <c r="BQ117" s="613"/>
      <c r="BR117" s="613"/>
      <c r="BS117" s="613"/>
      <c r="BT117" s="614"/>
      <c r="BU117" s="13"/>
    </row>
    <row r="118" spans="2:73" ht="15.75">
      <c r="B118" s="608"/>
      <c r="C118" s="608"/>
      <c r="D118" s="608"/>
      <c r="E118" s="608"/>
      <c r="F118" s="608"/>
      <c r="G118" s="608"/>
      <c r="H118" s="608"/>
      <c r="I118" s="564"/>
      <c r="J118" s="564"/>
      <c r="K118" s="39"/>
      <c r="L118" s="612"/>
      <c r="M118" s="613"/>
      <c r="N118" s="613"/>
      <c r="O118" s="613"/>
      <c r="P118" s="613"/>
      <c r="Q118" s="613"/>
      <c r="R118" s="613"/>
      <c r="S118" s="613"/>
      <c r="T118" s="613"/>
      <c r="U118" s="613"/>
      <c r="V118" s="613"/>
      <c r="W118" s="613"/>
      <c r="X118" s="613"/>
      <c r="Y118" s="613"/>
      <c r="Z118" s="613"/>
      <c r="AA118" s="613"/>
      <c r="AB118" s="613"/>
      <c r="AC118" s="613"/>
      <c r="AD118" s="613"/>
      <c r="AE118" s="613"/>
      <c r="AF118" s="613"/>
      <c r="AG118" s="613"/>
      <c r="AH118" s="613"/>
      <c r="AI118" s="613"/>
      <c r="AJ118" s="613"/>
      <c r="AK118" s="613"/>
      <c r="AL118" s="613"/>
      <c r="AM118" s="613"/>
      <c r="AN118" s="613"/>
      <c r="AO118" s="614"/>
      <c r="AP118" s="39"/>
      <c r="AQ118" s="612"/>
      <c r="AR118" s="613"/>
      <c r="AS118" s="613"/>
      <c r="AT118" s="613"/>
      <c r="AU118" s="613"/>
      <c r="AV118" s="613"/>
      <c r="AW118" s="613"/>
      <c r="AX118" s="613"/>
      <c r="AY118" s="613"/>
      <c r="AZ118" s="613"/>
      <c r="BA118" s="613"/>
      <c r="BB118" s="613"/>
      <c r="BC118" s="613"/>
      <c r="BD118" s="613"/>
      <c r="BE118" s="613"/>
      <c r="BF118" s="613"/>
      <c r="BG118" s="613"/>
      <c r="BH118" s="613"/>
      <c r="BI118" s="613"/>
      <c r="BJ118" s="613"/>
      <c r="BK118" s="613"/>
      <c r="BL118" s="613"/>
      <c r="BM118" s="613"/>
      <c r="BN118" s="613"/>
      <c r="BO118" s="613"/>
      <c r="BP118" s="613"/>
      <c r="BQ118" s="613"/>
      <c r="BR118" s="613"/>
      <c r="BS118" s="613"/>
      <c r="BT118" s="614"/>
      <c r="BU118" s="13"/>
    </row>
    <row r="119" spans="2:73" ht="15.75">
      <c r="B119" s="608"/>
      <c r="C119" s="608"/>
      <c r="D119" s="608"/>
      <c r="E119" s="608"/>
      <c r="F119" s="608"/>
      <c r="G119" s="608"/>
      <c r="H119" s="608"/>
      <c r="I119" s="564"/>
      <c r="J119" s="564"/>
      <c r="K119" s="39"/>
      <c r="L119" s="612"/>
      <c r="M119" s="613"/>
      <c r="N119" s="613"/>
      <c r="O119" s="613"/>
      <c r="P119" s="613"/>
      <c r="Q119" s="613"/>
      <c r="R119" s="613"/>
      <c r="S119" s="613"/>
      <c r="T119" s="613"/>
      <c r="U119" s="613"/>
      <c r="V119" s="613"/>
      <c r="W119" s="613"/>
      <c r="X119" s="613"/>
      <c r="Y119" s="613"/>
      <c r="Z119" s="613"/>
      <c r="AA119" s="613"/>
      <c r="AB119" s="613"/>
      <c r="AC119" s="613"/>
      <c r="AD119" s="613"/>
      <c r="AE119" s="613"/>
      <c r="AF119" s="613"/>
      <c r="AG119" s="613"/>
      <c r="AH119" s="613"/>
      <c r="AI119" s="613"/>
      <c r="AJ119" s="613"/>
      <c r="AK119" s="613"/>
      <c r="AL119" s="613"/>
      <c r="AM119" s="613"/>
      <c r="AN119" s="613"/>
      <c r="AO119" s="614"/>
      <c r="AP119" s="39"/>
      <c r="AQ119" s="612"/>
      <c r="AR119" s="613"/>
      <c r="AS119" s="613"/>
      <c r="AT119" s="613"/>
      <c r="AU119" s="613"/>
      <c r="AV119" s="613"/>
      <c r="AW119" s="613"/>
      <c r="AX119" s="613"/>
      <c r="AY119" s="613"/>
      <c r="AZ119" s="613"/>
      <c r="BA119" s="613"/>
      <c r="BB119" s="613"/>
      <c r="BC119" s="613"/>
      <c r="BD119" s="613"/>
      <c r="BE119" s="613"/>
      <c r="BF119" s="613"/>
      <c r="BG119" s="613"/>
      <c r="BH119" s="613"/>
      <c r="BI119" s="613"/>
      <c r="BJ119" s="613"/>
      <c r="BK119" s="613"/>
      <c r="BL119" s="613"/>
      <c r="BM119" s="613"/>
      <c r="BN119" s="613"/>
      <c r="BO119" s="613"/>
      <c r="BP119" s="613"/>
      <c r="BQ119" s="613"/>
      <c r="BR119" s="613"/>
      <c r="BS119" s="613"/>
      <c r="BT119" s="614"/>
      <c r="BU119" s="13"/>
    </row>
    <row r="120" spans="2:73">
      <c r="B120" s="608"/>
      <c r="C120" s="608"/>
      <c r="D120" s="608"/>
      <c r="E120" s="608"/>
      <c r="F120" s="608"/>
      <c r="G120" s="608"/>
      <c r="H120" s="608"/>
      <c r="I120" s="564"/>
      <c r="J120" s="564"/>
      <c r="K120" s="39"/>
      <c r="L120" s="612"/>
      <c r="M120" s="613"/>
      <c r="N120" s="613"/>
      <c r="O120" s="613"/>
      <c r="P120" s="613"/>
      <c r="Q120" s="613"/>
      <c r="R120" s="613"/>
      <c r="S120" s="613"/>
      <c r="T120" s="613"/>
      <c r="U120" s="613"/>
      <c r="V120" s="613"/>
      <c r="W120" s="613"/>
      <c r="X120" s="613"/>
      <c r="Y120" s="613"/>
      <c r="Z120" s="613"/>
      <c r="AA120" s="613"/>
      <c r="AB120" s="613"/>
      <c r="AC120" s="613"/>
      <c r="AD120" s="613"/>
      <c r="AE120" s="613"/>
      <c r="AF120" s="613"/>
      <c r="AG120" s="613"/>
      <c r="AH120" s="613"/>
      <c r="AI120" s="613"/>
      <c r="AJ120" s="613"/>
      <c r="AK120" s="613"/>
      <c r="AL120" s="613"/>
      <c r="AM120" s="613"/>
      <c r="AN120" s="613"/>
      <c r="AO120" s="614"/>
      <c r="AP120" s="39"/>
      <c r="AQ120" s="612"/>
      <c r="AR120" s="613"/>
      <c r="AS120" s="613"/>
      <c r="AT120" s="613"/>
      <c r="AU120" s="613"/>
      <c r="AV120" s="613"/>
      <c r="AW120" s="613"/>
      <c r="AX120" s="613"/>
      <c r="AY120" s="613"/>
      <c r="AZ120" s="613"/>
      <c r="BA120" s="613"/>
      <c r="BB120" s="613"/>
      <c r="BC120" s="613"/>
      <c r="BD120" s="613"/>
      <c r="BE120" s="613"/>
      <c r="BF120" s="613"/>
      <c r="BG120" s="613"/>
      <c r="BH120" s="613"/>
      <c r="BI120" s="613"/>
      <c r="BJ120" s="613"/>
      <c r="BK120" s="613"/>
      <c r="BL120" s="613"/>
      <c r="BM120" s="613"/>
      <c r="BN120" s="613"/>
      <c r="BO120" s="613"/>
      <c r="BP120" s="613"/>
      <c r="BQ120" s="613"/>
      <c r="BR120" s="613"/>
      <c r="BS120" s="613"/>
      <c r="BT120" s="614"/>
    </row>
    <row r="121" spans="2:73" ht="15.75">
      <c r="B121" s="608"/>
      <c r="C121" s="608"/>
      <c r="D121" s="608"/>
      <c r="E121" s="608"/>
      <c r="F121" s="608"/>
      <c r="G121" s="608"/>
      <c r="H121" s="608"/>
      <c r="I121" s="564"/>
      <c r="J121" s="564"/>
      <c r="K121" s="39"/>
      <c r="L121" s="612"/>
      <c r="M121" s="613"/>
      <c r="N121" s="613"/>
      <c r="O121" s="613"/>
      <c r="P121" s="613"/>
      <c r="Q121" s="613"/>
      <c r="R121" s="613"/>
      <c r="S121" s="613"/>
      <c r="T121" s="613"/>
      <c r="U121" s="613"/>
      <c r="V121" s="613"/>
      <c r="W121" s="613"/>
      <c r="X121" s="613"/>
      <c r="Y121" s="613"/>
      <c r="Z121" s="613"/>
      <c r="AA121" s="613"/>
      <c r="AB121" s="613"/>
      <c r="AC121" s="613"/>
      <c r="AD121" s="613"/>
      <c r="AE121" s="613"/>
      <c r="AF121" s="613"/>
      <c r="AG121" s="613"/>
      <c r="AH121" s="613"/>
      <c r="AI121" s="613"/>
      <c r="AJ121" s="613"/>
      <c r="AK121" s="613"/>
      <c r="AL121" s="613"/>
      <c r="AM121" s="613"/>
      <c r="AN121" s="613"/>
      <c r="AO121" s="614"/>
      <c r="AP121" s="39"/>
      <c r="AQ121" s="612"/>
      <c r="AR121" s="613"/>
      <c r="AS121" s="613"/>
      <c r="AT121" s="613"/>
      <c r="AU121" s="613"/>
      <c r="AV121" s="613"/>
      <c r="AW121" s="613"/>
      <c r="AX121" s="613"/>
      <c r="AY121" s="613"/>
      <c r="AZ121" s="613"/>
      <c r="BA121" s="613"/>
      <c r="BB121" s="613"/>
      <c r="BC121" s="613"/>
      <c r="BD121" s="613"/>
      <c r="BE121" s="613"/>
      <c r="BF121" s="613"/>
      <c r="BG121" s="613"/>
      <c r="BH121" s="613"/>
      <c r="BI121" s="613"/>
      <c r="BJ121" s="613"/>
      <c r="BK121" s="613"/>
      <c r="BL121" s="613"/>
      <c r="BM121" s="613"/>
      <c r="BN121" s="613"/>
      <c r="BO121" s="613"/>
      <c r="BP121" s="613"/>
      <c r="BQ121" s="613"/>
      <c r="BR121" s="613"/>
      <c r="BS121" s="613"/>
      <c r="BT121" s="614"/>
      <c r="BU121" s="13"/>
    </row>
    <row r="122" spans="2:73" ht="15.75">
      <c r="B122" s="608"/>
      <c r="C122" s="608"/>
      <c r="D122" s="608"/>
      <c r="E122" s="608"/>
      <c r="F122" s="608"/>
      <c r="G122" s="608"/>
      <c r="H122" s="608"/>
      <c r="I122" s="564"/>
      <c r="J122" s="564"/>
      <c r="K122" s="39"/>
      <c r="L122" s="615"/>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6"/>
      <c r="AL122" s="616"/>
      <c r="AM122" s="616"/>
      <c r="AN122" s="616"/>
      <c r="AO122" s="617"/>
      <c r="AP122" s="39"/>
      <c r="AQ122" s="615"/>
      <c r="AR122" s="616"/>
      <c r="AS122" s="616"/>
      <c r="AT122" s="616"/>
      <c r="AU122" s="616"/>
      <c r="AV122" s="616"/>
      <c r="AW122" s="616"/>
      <c r="AX122" s="616"/>
      <c r="AY122" s="616"/>
      <c r="AZ122" s="616"/>
      <c r="BA122" s="616"/>
      <c r="BB122" s="616"/>
      <c r="BC122" s="616"/>
      <c r="BD122" s="616"/>
      <c r="BE122" s="616"/>
      <c r="BF122" s="616"/>
      <c r="BG122" s="616"/>
      <c r="BH122" s="616"/>
      <c r="BI122" s="616"/>
      <c r="BJ122" s="616"/>
      <c r="BK122" s="616"/>
      <c r="BL122" s="616"/>
      <c r="BM122" s="616"/>
      <c r="BN122" s="616"/>
      <c r="BO122" s="616"/>
      <c r="BP122" s="616"/>
      <c r="BQ122" s="616"/>
      <c r="BR122" s="616"/>
      <c r="BS122" s="616"/>
      <c r="BT122" s="617"/>
      <c r="BU122" s="13"/>
    </row>
  </sheetData>
  <autoFilter ref="C26:BT26" xr:uid="{00000000-0009-0000-0000-00000C000000}">
    <sortState xmlns:xlrd2="http://schemas.microsoft.com/office/spreadsheetml/2017/richdata2" ref="C26:BT42">
      <sortCondition ref="H25"/>
    </sortState>
  </autoFilter>
  <mergeCells count="1">
    <mergeCell ref="C24:G24"/>
  </mergeCells>
  <conditionalFormatting sqref="L27:AO69 AQ37:BT71">
    <cfRule type="cellIs" dxfId="10" priority="12" operator="equal">
      <formula>0</formula>
    </cfRule>
  </conditionalFormatting>
  <conditionalFormatting sqref="L110:AO122 AQ108:BT122">
    <cfRule type="cellIs" dxfId="9" priority="9" operator="equal">
      <formula>0</formula>
    </cfRule>
  </conditionalFormatting>
  <conditionalFormatting sqref="L74:AO86 AQ72:BT88">
    <cfRule type="cellIs" dxfId="8" priority="11" operator="equal">
      <formula>0</formula>
    </cfRule>
  </conditionalFormatting>
  <conditionalFormatting sqref="L91:AO105 AQ89:BT107">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06:AO109">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43" fitToWidth="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2:V70"/>
  <sheetViews>
    <sheetView zoomScale="90" zoomScaleNormal="90" workbookViewId="0">
      <selection activeCell="F6" sqref="F6"/>
    </sheetView>
  </sheetViews>
  <sheetFormatPr defaultColWidth="9.140625" defaultRowHeight="15"/>
  <cols>
    <col min="1" max="16384" width="9.140625" style="1"/>
  </cols>
  <sheetData>
    <row r="12" spans="2:22" ht="24" customHeight="1"/>
    <row r="13" spans="2:22" ht="15.75">
      <c r="B13" s="514" t="s">
        <v>503</v>
      </c>
    </row>
    <row r="14" spans="2:22" ht="15.75">
      <c r="B14" s="514"/>
    </row>
    <row r="15" spans="2:22" s="24" customFormat="1" ht="27" customHeight="1">
      <c r="B15" s="585" t="s">
        <v>663</v>
      </c>
      <c r="C15" s="492"/>
      <c r="D15" s="492"/>
      <c r="E15" s="492"/>
      <c r="F15" s="492"/>
      <c r="G15" s="492"/>
      <c r="H15" s="492"/>
      <c r="I15" s="492"/>
      <c r="J15" s="492"/>
      <c r="K15" s="492"/>
      <c r="L15" s="492"/>
      <c r="M15" s="492"/>
      <c r="N15" s="492"/>
      <c r="O15" s="492"/>
      <c r="P15" s="492"/>
      <c r="Q15" s="492"/>
      <c r="R15" s="492"/>
      <c r="S15" s="492"/>
      <c r="T15" s="492"/>
      <c r="U15" s="492"/>
      <c r="V15" s="492"/>
    </row>
    <row r="20" spans="9:13">
      <c r="I20" s="648" t="s">
        <v>680</v>
      </c>
      <c r="J20" s="648"/>
      <c r="K20" s="648"/>
      <c r="L20" s="648"/>
      <c r="M20" s="649"/>
    </row>
    <row r="21" spans="9:13">
      <c r="I21" s="648" t="s">
        <v>234</v>
      </c>
      <c r="J21" s="648" t="s">
        <v>681</v>
      </c>
      <c r="K21" s="648" t="s">
        <v>682</v>
      </c>
      <c r="L21" s="648" t="s">
        <v>683</v>
      </c>
      <c r="M21" s="649"/>
    </row>
    <row r="22" spans="9:13">
      <c r="I22" s="650">
        <v>2011</v>
      </c>
      <c r="J22" s="651"/>
      <c r="K22" s="652">
        <v>0.75</v>
      </c>
      <c r="L22" s="650"/>
      <c r="M22" s="649"/>
    </row>
    <row r="23" spans="9:13">
      <c r="I23" s="650">
        <v>2012</v>
      </c>
      <c r="J23" s="651"/>
      <c r="K23" s="652">
        <v>0.77</v>
      </c>
      <c r="L23" s="653">
        <f>J23*K23</f>
        <v>0</v>
      </c>
      <c r="M23" s="649"/>
    </row>
    <row r="24" spans="9:13">
      <c r="I24" s="650">
        <v>2013</v>
      </c>
      <c r="J24" s="651"/>
      <c r="K24" s="652">
        <v>0.68</v>
      </c>
      <c r="L24" s="653">
        <f>J24*K24</f>
        <v>0</v>
      </c>
      <c r="M24" s="649"/>
    </row>
    <row r="25" spans="9:13">
      <c r="I25" s="650">
        <v>2014</v>
      </c>
      <c r="J25" s="651"/>
      <c r="K25" s="652">
        <v>0.72</v>
      </c>
      <c r="L25" s="653">
        <f>J25*K25</f>
        <v>0</v>
      </c>
      <c r="M25" s="649"/>
    </row>
    <row r="26" spans="9:13">
      <c r="I26" s="650">
        <v>2015</v>
      </c>
      <c r="J26" s="651">
        <v>106605</v>
      </c>
      <c r="K26" s="654">
        <v>0.86020045632537068</v>
      </c>
      <c r="L26" s="653">
        <f>J26*K26</f>
        <v>91701.669646566137</v>
      </c>
      <c r="M26" s="649"/>
    </row>
    <row r="27" spans="9:13">
      <c r="I27" s="650">
        <v>2016</v>
      </c>
      <c r="J27" s="651">
        <v>4004783</v>
      </c>
      <c r="K27" s="654">
        <v>0.82651641113410901</v>
      </c>
      <c r="L27" s="653">
        <f>J27*K27</f>
        <v>3310018.8725308906</v>
      </c>
      <c r="M27" s="649"/>
    </row>
    <row r="28" spans="9:13">
      <c r="I28" s="648" t="s">
        <v>684</v>
      </c>
      <c r="J28" s="648"/>
      <c r="K28" s="648"/>
      <c r="L28" s="649"/>
      <c r="M28" s="771" t="s">
        <v>685</v>
      </c>
    </row>
    <row r="29" spans="9:13" ht="51.75">
      <c r="I29" s="655" t="s">
        <v>62</v>
      </c>
      <c r="J29" s="655" t="s">
        <v>686</v>
      </c>
      <c r="K29" s="655" t="s">
        <v>687</v>
      </c>
      <c r="L29" s="655" t="s">
        <v>682</v>
      </c>
      <c r="M29" s="772"/>
    </row>
    <row r="30" spans="9:13">
      <c r="I30" s="656" t="s">
        <v>688</v>
      </c>
      <c r="J30" s="657"/>
      <c r="K30" s="658"/>
      <c r="L30" s="658"/>
      <c r="M30" s="658"/>
    </row>
    <row r="31" spans="9:13">
      <c r="I31" s="659">
        <v>42035</v>
      </c>
      <c r="J31" s="652"/>
      <c r="K31" s="650"/>
      <c r="L31" s="660">
        <v>0.83986928104575165</v>
      </c>
      <c r="M31" s="650">
        <f t="shared" ref="M31:M42" si="0">K31*L31</f>
        <v>0</v>
      </c>
    </row>
    <row r="32" spans="9:13">
      <c r="I32" s="659">
        <v>42063</v>
      </c>
      <c r="J32" s="652"/>
      <c r="K32" s="650"/>
      <c r="L32" s="660">
        <v>0.83986928104575165</v>
      </c>
      <c r="M32" s="650">
        <f t="shared" si="0"/>
        <v>0</v>
      </c>
    </row>
    <row r="33" spans="9:13">
      <c r="I33" s="659">
        <v>42094</v>
      </c>
      <c r="J33" s="652"/>
      <c r="K33" s="650"/>
      <c r="L33" s="660">
        <v>0.83986928104575165</v>
      </c>
      <c r="M33" s="650">
        <f t="shared" si="0"/>
        <v>0</v>
      </c>
    </row>
    <row r="34" spans="9:13">
      <c r="I34" s="659">
        <v>42124</v>
      </c>
      <c r="J34" s="652"/>
      <c r="K34" s="650"/>
      <c r="L34" s="660">
        <v>0.83986928104575165</v>
      </c>
      <c r="M34" s="650">
        <f t="shared" si="0"/>
        <v>0</v>
      </c>
    </row>
    <row r="35" spans="9:13">
      <c r="I35" s="659">
        <v>42155</v>
      </c>
      <c r="J35" s="652"/>
      <c r="K35" s="650"/>
      <c r="L35" s="660">
        <v>0.83986928104575165</v>
      </c>
      <c r="M35" s="650">
        <f t="shared" si="0"/>
        <v>0</v>
      </c>
    </row>
    <row r="36" spans="9:13">
      <c r="I36" s="659">
        <v>42185</v>
      </c>
      <c r="J36" s="652"/>
      <c r="K36" s="650"/>
      <c r="L36" s="660">
        <v>0.83986928104575165</v>
      </c>
      <c r="M36" s="650">
        <f t="shared" si="0"/>
        <v>0</v>
      </c>
    </row>
    <row r="37" spans="9:13">
      <c r="I37" s="659">
        <v>42216</v>
      </c>
      <c r="J37" s="652"/>
      <c r="K37" s="650"/>
      <c r="L37" s="660">
        <v>0.83986928104575165</v>
      </c>
      <c r="M37" s="650">
        <f t="shared" si="0"/>
        <v>0</v>
      </c>
    </row>
    <row r="38" spans="9:13">
      <c r="I38" s="659">
        <v>42247</v>
      </c>
      <c r="J38" s="652"/>
      <c r="K38" s="650"/>
      <c r="L38" s="660">
        <v>0.83986928104575165</v>
      </c>
      <c r="M38" s="650">
        <f t="shared" si="0"/>
        <v>0</v>
      </c>
    </row>
    <row r="39" spans="9:13">
      <c r="I39" s="659">
        <v>42277</v>
      </c>
      <c r="J39" s="652"/>
      <c r="K39" s="650"/>
      <c r="L39" s="660">
        <v>0.83986928104575165</v>
      </c>
      <c r="M39" s="650">
        <f t="shared" si="0"/>
        <v>0</v>
      </c>
    </row>
    <row r="40" spans="9:13">
      <c r="I40" s="659">
        <v>42308</v>
      </c>
      <c r="J40" s="652"/>
      <c r="K40" s="650"/>
      <c r="L40" s="660">
        <v>0.83986928104575165</v>
      </c>
      <c r="M40" s="650">
        <f t="shared" si="0"/>
        <v>0</v>
      </c>
    </row>
    <row r="41" spans="9:13">
      <c r="I41" s="659">
        <v>42338</v>
      </c>
      <c r="J41" s="652">
        <v>1782</v>
      </c>
      <c r="K41" s="650"/>
      <c r="L41" s="660">
        <v>0.83986928104575165</v>
      </c>
      <c r="M41" s="650">
        <f t="shared" si="0"/>
        <v>0</v>
      </c>
    </row>
    <row r="42" spans="9:13">
      <c r="I42" s="659">
        <v>42369</v>
      </c>
      <c r="J42" s="652">
        <v>1688.617</v>
      </c>
      <c r="K42" s="650">
        <f>J$41-J42</f>
        <v>93.383000000000038</v>
      </c>
      <c r="L42" s="660">
        <v>0.83986928104575165</v>
      </c>
      <c r="M42" s="661">
        <f t="shared" si="0"/>
        <v>78.429513071895457</v>
      </c>
    </row>
    <row r="43" spans="9:13">
      <c r="I43" s="656" t="s">
        <v>689</v>
      </c>
      <c r="J43" s="657"/>
      <c r="K43" s="658">
        <f>SUM(K31:K42)</f>
        <v>93.383000000000038</v>
      </c>
      <c r="L43" s="658"/>
      <c r="M43" s="662">
        <f>SUM(M31:M42)</f>
        <v>78.429513071895457</v>
      </c>
    </row>
    <row r="44" spans="9:13">
      <c r="I44" s="663" t="s">
        <v>690</v>
      </c>
      <c r="J44" s="664"/>
      <c r="K44" s="665"/>
      <c r="L44" s="665"/>
      <c r="M44" s="666"/>
    </row>
    <row r="45" spans="9:13">
      <c r="I45" s="667">
        <v>2016</v>
      </c>
      <c r="J45" s="664"/>
      <c r="K45" s="665"/>
      <c r="L45" s="665"/>
      <c r="M45" s="666">
        <f>M42*12</f>
        <v>941.15415686274548</v>
      </c>
    </row>
    <row r="46" spans="9:13">
      <c r="I46" s="667">
        <v>2017</v>
      </c>
      <c r="J46" s="664"/>
      <c r="K46" s="665"/>
      <c r="L46" s="665"/>
      <c r="M46" s="666">
        <f>M45</f>
        <v>941.15415686274548</v>
      </c>
    </row>
    <row r="47" spans="9:13">
      <c r="I47" s="667">
        <v>2018</v>
      </c>
      <c r="J47" s="664"/>
      <c r="K47" s="665"/>
      <c r="L47" s="665"/>
      <c r="M47" s="666">
        <f>M46</f>
        <v>941.15415686274548</v>
      </c>
    </row>
    <row r="48" spans="9:13">
      <c r="I48" s="667">
        <v>2019</v>
      </c>
      <c r="J48" s="664"/>
      <c r="K48" s="665"/>
      <c r="L48" s="665"/>
      <c r="M48" s="666">
        <f>M47</f>
        <v>941.15415686274548</v>
      </c>
    </row>
    <row r="49" spans="9:13">
      <c r="I49" s="667">
        <v>2020</v>
      </c>
      <c r="J49" s="664"/>
      <c r="K49" s="665"/>
      <c r="L49" s="665"/>
      <c r="M49" s="666">
        <f>M48</f>
        <v>941.15415686274548</v>
      </c>
    </row>
    <row r="50" spans="9:13">
      <c r="I50" s="668"/>
      <c r="J50" s="669"/>
      <c r="K50" s="670"/>
      <c r="L50" s="670"/>
      <c r="M50" s="671"/>
    </row>
    <row r="51" spans="9:13">
      <c r="I51" s="659">
        <v>42400</v>
      </c>
      <c r="J51" s="652">
        <v>1469.325</v>
      </c>
      <c r="K51" s="650">
        <f>$J$41-J51</f>
        <v>312.67499999999995</v>
      </c>
      <c r="L51" s="660">
        <v>0.81673306772908405</v>
      </c>
      <c r="M51" s="661">
        <f t="shared" ref="M51:M62" si="1">K51*L51</f>
        <v>255.37201195219131</v>
      </c>
    </row>
    <row r="52" spans="9:13">
      <c r="I52" s="659">
        <v>42429</v>
      </c>
      <c r="J52" s="652">
        <v>1448.4570000000001</v>
      </c>
      <c r="K52" s="650">
        <f t="shared" ref="K52:K62" si="2">$J$41-J52</f>
        <v>333.54299999999989</v>
      </c>
      <c r="L52" s="660">
        <v>0.81673306772908405</v>
      </c>
      <c r="M52" s="661">
        <f t="shared" si="1"/>
        <v>272.41559760956181</v>
      </c>
    </row>
    <row r="53" spans="9:13">
      <c r="I53" s="659">
        <v>42460</v>
      </c>
      <c r="J53" s="652">
        <v>1447.5450000000001</v>
      </c>
      <c r="K53" s="650">
        <f t="shared" si="2"/>
        <v>334.45499999999993</v>
      </c>
      <c r="L53" s="660">
        <v>0.81673306772908405</v>
      </c>
      <c r="M53" s="661">
        <f t="shared" si="1"/>
        <v>273.16045816733077</v>
      </c>
    </row>
    <row r="54" spans="9:13">
      <c r="I54" s="659">
        <v>42490</v>
      </c>
      <c r="J54" s="652">
        <v>1446.7090000000001</v>
      </c>
      <c r="K54" s="650">
        <f t="shared" si="2"/>
        <v>335.29099999999994</v>
      </c>
      <c r="L54" s="660">
        <v>0.81673306772908405</v>
      </c>
      <c r="M54" s="661">
        <f t="shared" si="1"/>
        <v>273.84324701195226</v>
      </c>
    </row>
    <row r="55" spans="9:13">
      <c r="I55" s="659">
        <v>42521</v>
      </c>
      <c r="J55" s="652">
        <v>1437.65</v>
      </c>
      <c r="K55" s="650">
        <f t="shared" si="2"/>
        <v>344.34999999999991</v>
      </c>
      <c r="L55" s="660">
        <v>0.81673306772908405</v>
      </c>
      <c r="M55" s="661">
        <f t="shared" si="1"/>
        <v>281.24203187251004</v>
      </c>
    </row>
    <row r="56" spans="9:13">
      <c r="I56" s="659">
        <v>42551</v>
      </c>
      <c r="J56" s="652">
        <v>1345.08</v>
      </c>
      <c r="K56" s="650">
        <f t="shared" si="2"/>
        <v>436.92000000000007</v>
      </c>
      <c r="L56" s="660">
        <v>0.81673306772908405</v>
      </c>
      <c r="M56" s="661">
        <f t="shared" si="1"/>
        <v>356.84701195219145</v>
      </c>
    </row>
    <row r="57" spans="9:13">
      <c r="I57" s="659">
        <v>42582</v>
      </c>
      <c r="J57" s="652">
        <v>1260.3499999999999</v>
      </c>
      <c r="K57" s="650">
        <f t="shared" si="2"/>
        <v>521.65000000000009</v>
      </c>
      <c r="L57" s="660">
        <v>0.81673306772908405</v>
      </c>
      <c r="M57" s="661">
        <f t="shared" si="1"/>
        <v>426.04880478087676</v>
      </c>
    </row>
    <row r="58" spans="9:13">
      <c r="I58" s="659">
        <v>42613</v>
      </c>
      <c r="J58" s="652">
        <v>1260.3499999999999</v>
      </c>
      <c r="K58" s="650">
        <f t="shared" si="2"/>
        <v>521.65000000000009</v>
      </c>
      <c r="L58" s="660">
        <v>0.81673306772908405</v>
      </c>
      <c r="M58" s="661">
        <f t="shared" si="1"/>
        <v>426.04880478087676</v>
      </c>
    </row>
    <row r="59" spans="9:13">
      <c r="I59" s="659">
        <v>42643</v>
      </c>
      <c r="J59" s="652">
        <v>1260.3499999999999</v>
      </c>
      <c r="K59" s="650">
        <f t="shared" si="2"/>
        <v>521.65000000000009</v>
      </c>
      <c r="L59" s="660">
        <v>0.81673306772908405</v>
      </c>
      <c r="M59" s="661">
        <f t="shared" si="1"/>
        <v>426.04880478087676</v>
      </c>
    </row>
    <row r="60" spans="9:13">
      <c r="I60" s="659">
        <v>42674</v>
      </c>
      <c r="J60" s="652">
        <v>1260.3499999999999</v>
      </c>
      <c r="K60" s="650">
        <f t="shared" si="2"/>
        <v>521.65000000000009</v>
      </c>
      <c r="L60" s="660">
        <v>0.81673306772908405</v>
      </c>
      <c r="M60" s="661">
        <f t="shared" si="1"/>
        <v>426.04880478087676</v>
      </c>
    </row>
    <row r="61" spans="9:13">
      <c r="I61" s="659">
        <v>42704</v>
      </c>
      <c r="J61" s="652">
        <v>1260.3499999999999</v>
      </c>
      <c r="K61" s="650">
        <f t="shared" si="2"/>
        <v>521.65000000000009</v>
      </c>
      <c r="L61" s="660">
        <v>0.81673306772908405</v>
      </c>
      <c r="M61" s="661">
        <f t="shared" si="1"/>
        <v>426.04880478087676</v>
      </c>
    </row>
    <row r="62" spans="9:13">
      <c r="I62" s="659">
        <v>42735</v>
      </c>
      <c r="J62" s="652">
        <v>1260.3499999999999</v>
      </c>
      <c r="K62" s="650">
        <f t="shared" si="2"/>
        <v>521.65000000000009</v>
      </c>
      <c r="L62" s="660">
        <v>0.81673306772908405</v>
      </c>
      <c r="M62" s="661">
        <f t="shared" si="1"/>
        <v>426.04880478087676</v>
      </c>
    </row>
    <row r="63" spans="9:13">
      <c r="I63" s="656" t="s">
        <v>691</v>
      </c>
      <c r="J63" s="657"/>
      <c r="K63" s="658">
        <f>SUM(K51:K62)</f>
        <v>5227.134</v>
      </c>
      <c r="L63" s="658"/>
      <c r="M63" s="662">
        <f>SUM(M51:M62)</f>
        <v>4269.1731872509981</v>
      </c>
    </row>
    <row r="64" spans="9:13">
      <c r="I64" s="663" t="s">
        <v>690</v>
      </c>
      <c r="J64" s="664"/>
      <c r="K64" s="665"/>
      <c r="L64" s="665"/>
      <c r="M64" s="666"/>
    </row>
    <row r="65" spans="9:13">
      <c r="I65" s="667">
        <v>2017</v>
      </c>
      <c r="J65" s="664"/>
      <c r="K65" s="665"/>
      <c r="L65" s="665"/>
      <c r="M65" s="666">
        <f>M62*12</f>
        <v>5112.5856573705214</v>
      </c>
    </row>
    <row r="66" spans="9:13">
      <c r="I66" s="667">
        <v>2018</v>
      </c>
      <c r="J66" s="664"/>
      <c r="K66" s="665"/>
      <c r="L66" s="665"/>
      <c r="M66" s="666">
        <f>M65</f>
        <v>5112.5856573705214</v>
      </c>
    </row>
    <row r="67" spans="9:13">
      <c r="I67" s="667">
        <v>2019</v>
      </c>
      <c r="J67" s="664"/>
      <c r="K67" s="665"/>
      <c r="L67" s="665"/>
      <c r="M67" s="666">
        <f>M66</f>
        <v>5112.5856573705214</v>
      </c>
    </row>
    <row r="68" spans="9:13">
      <c r="I68" s="667">
        <v>2020</v>
      </c>
      <c r="J68" s="664"/>
      <c r="K68" s="665"/>
      <c r="L68" s="665"/>
      <c r="M68" s="666">
        <f>M67</f>
        <v>5112.5856573705214</v>
      </c>
    </row>
    <row r="69" spans="9:13">
      <c r="I69" s="648"/>
      <c r="J69" s="648"/>
      <c r="K69" s="672"/>
      <c r="L69" s="648"/>
      <c r="M69" s="672"/>
    </row>
    <row r="70" spans="9:13" ht="35.1" customHeight="1">
      <c r="I70" s="773" t="s">
        <v>787</v>
      </c>
      <c r="J70" s="773"/>
      <c r="K70" s="773"/>
      <c r="L70" s="773"/>
      <c r="M70" s="773"/>
    </row>
  </sheetData>
  <mergeCells count="2">
    <mergeCell ref="M28:M29"/>
    <mergeCell ref="I70:M70"/>
  </mergeCells>
  <pageMargins left="0.7" right="0.7" top="0.75" bottom="0.75" header="0.3" footer="0.3"/>
  <pageSetup scale="41" fitToHeight="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2:V109"/>
  <sheetViews>
    <sheetView showGridLines="0" topLeftCell="A84" zoomScale="90" zoomScaleNormal="90" workbookViewId="0">
      <selection activeCell="F6" sqref="F6"/>
    </sheetView>
  </sheetViews>
  <sheetFormatPr defaultColWidth="9.140625" defaultRowHeight="15"/>
  <cols>
    <col min="1" max="7" width="9.140625" style="1"/>
    <col min="8" max="8" width="55.42578125" style="1" customWidth="1"/>
    <col min="9" max="9" width="10" style="1" customWidth="1"/>
    <col min="10" max="10" width="63" style="1" customWidth="1"/>
    <col min="11" max="11" width="19.7109375" style="1" customWidth="1"/>
    <col min="12" max="16384" width="9.140625" style="1"/>
  </cols>
  <sheetData>
    <row r="12" spans="2:22" ht="24" customHeight="1"/>
    <row r="13" spans="2:22" ht="15.75">
      <c r="B13" s="514" t="s">
        <v>503</v>
      </c>
    </row>
    <row r="14" spans="2:22" ht="15.75">
      <c r="B14" s="514"/>
    </row>
    <row r="15" spans="2:22" s="24" customFormat="1" ht="27" customHeight="1">
      <c r="B15" s="585" t="s">
        <v>759</v>
      </c>
      <c r="C15" s="492"/>
      <c r="D15" s="492"/>
      <c r="E15" s="492"/>
      <c r="F15" s="492"/>
      <c r="G15" s="492"/>
      <c r="H15" s="492"/>
      <c r="I15" s="492"/>
      <c r="J15" s="492"/>
      <c r="K15" s="492"/>
      <c r="L15" s="492"/>
      <c r="M15" s="492"/>
      <c r="N15" s="492"/>
      <c r="O15" s="492"/>
      <c r="P15" s="492"/>
      <c r="Q15" s="492"/>
      <c r="R15" s="492"/>
      <c r="S15" s="492"/>
      <c r="T15" s="492"/>
      <c r="U15" s="492"/>
      <c r="V15" s="492"/>
    </row>
    <row r="17" spans="8:16">
      <c r="H17" s="673" t="s">
        <v>755</v>
      </c>
      <c r="I17" s="679" t="s">
        <v>756</v>
      </c>
      <c r="J17" s="673" t="s">
        <v>211</v>
      </c>
      <c r="K17" s="673" t="s">
        <v>757</v>
      </c>
    </row>
    <row r="18" spans="8:16">
      <c r="H18" s="674" t="s">
        <v>497</v>
      </c>
      <c r="I18" s="675">
        <v>1</v>
      </c>
      <c r="J18" s="675" t="s">
        <v>113</v>
      </c>
      <c r="K18" s="675">
        <v>0</v>
      </c>
    </row>
    <row r="19" spans="8:16">
      <c r="H19" s="676" t="s">
        <v>497</v>
      </c>
      <c r="I19">
        <v>2</v>
      </c>
      <c r="J19" t="s">
        <v>692</v>
      </c>
      <c r="K19">
        <v>0</v>
      </c>
    </row>
    <row r="20" spans="8:16">
      <c r="H20" s="674" t="s">
        <v>497</v>
      </c>
      <c r="I20" s="674">
        <v>3</v>
      </c>
      <c r="J20" s="674" t="s">
        <v>693</v>
      </c>
      <c r="K20" s="675">
        <v>0</v>
      </c>
    </row>
    <row r="21" spans="8:16">
      <c r="H21" s="676" t="s">
        <v>497</v>
      </c>
      <c r="I21" s="676">
        <v>4</v>
      </c>
      <c r="J21" s="676" t="s">
        <v>115</v>
      </c>
      <c r="K21">
        <v>0</v>
      </c>
      <c r="L21"/>
      <c r="M21"/>
      <c r="N21"/>
      <c r="O21"/>
      <c r="P21"/>
    </row>
    <row r="22" spans="8:16">
      <c r="H22" s="674" t="s">
        <v>497</v>
      </c>
      <c r="I22" s="674">
        <v>5</v>
      </c>
      <c r="J22" s="674" t="s">
        <v>116</v>
      </c>
      <c r="K22" s="675">
        <v>0</v>
      </c>
      <c r="L22"/>
      <c r="M22"/>
      <c r="N22"/>
      <c r="O22"/>
      <c r="P22"/>
    </row>
    <row r="23" spans="8:16">
      <c r="H23" s="676" t="s">
        <v>694</v>
      </c>
      <c r="I23" s="676">
        <v>6</v>
      </c>
      <c r="J23" s="676" t="s">
        <v>117</v>
      </c>
      <c r="K23">
        <v>12</v>
      </c>
      <c r="L23"/>
      <c r="M23"/>
      <c r="N23"/>
      <c r="O23"/>
      <c r="P23"/>
    </row>
    <row r="24" spans="8:16">
      <c r="H24" s="674" t="s">
        <v>694</v>
      </c>
      <c r="I24" s="674">
        <v>7</v>
      </c>
      <c r="J24" s="674" t="s">
        <v>118</v>
      </c>
      <c r="K24" s="675">
        <v>12</v>
      </c>
      <c r="L24"/>
      <c r="M24"/>
      <c r="N24"/>
      <c r="O24"/>
      <c r="P24"/>
    </row>
    <row r="25" spans="8:16">
      <c r="H25" s="676" t="s">
        <v>694</v>
      </c>
      <c r="I25" s="676">
        <v>8</v>
      </c>
      <c r="J25" s="676" t="s">
        <v>119</v>
      </c>
      <c r="K25">
        <v>12</v>
      </c>
      <c r="L25"/>
      <c r="M25"/>
      <c r="N25"/>
      <c r="O25"/>
      <c r="P25"/>
    </row>
    <row r="26" spans="8:16">
      <c r="H26" s="674" t="s">
        <v>694</v>
      </c>
      <c r="I26" s="674">
        <v>9</v>
      </c>
      <c r="J26" s="674" t="s">
        <v>120</v>
      </c>
      <c r="K26" s="675">
        <v>12</v>
      </c>
      <c r="L26"/>
      <c r="M26"/>
      <c r="N26"/>
      <c r="O26"/>
      <c r="P26"/>
    </row>
    <row r="27" spans="8:16">
      <c r="H27" s="676" t="s">
        <v>694</v>
      </c>
      <c r="I27" s="676">
        <v>10</v>
      </c>
      <c r="J27" s="676" t="s">
        <v>121</v>
      </c>
      <c r="K27">
        <v>3</v>
      </c>
      <c r="L27"/>
      <c r="M27"/>
      <c r="N27"/>
      <c r="O27"/>
      <c r="P27"/>
    </row>
    <row r="28" spans="8:16">
      <c r="H28" s="674" t="s">
        <v>694</v>
      </c>
      <c r="I28" s="674">
        <v>11</v>
      </c>
      <c r="J28" s="674" t="s">
        <v>695</v>
      </c>
      <c r="K28" s="675">
        <v>0</v>
      </c>
      <c r="L28"/>
      <c r="M28"/>
      <c r="N28"/>
      <c r="O28"/>
      <c r="P28"/>
    </row>
    <row r="29" spans="8:16">
      <c r="H29" s="676" t="s">
        <v>694</v>
      </c>
      <c r="I29" s="676">
        <v>12</v>
      </c>
      <c r="J29" s="676" t="s">
        <v>122</v>
      </c>
      <c r="K29">
        <v>12</v>
      </c>
      <c r="L29"/>
      <c r="M29"/>
      <c r="N29"/>
      <c r="O29"/>
      <c r="P29"/>
    </row>
    <row r="30" spans="8:16">
      <c r="H30" s="674" t="s">
        <v>694</v>
      </c>
      <c r="I30" s="674">
        <v>13</v>
      </c>
      <c r="J30" s="674" t="s">
        <v>124</v>
      </c>
      <c r="K30" s="675">
        <v>12</v>
      </c>
      <c r="L30"/>
      <c r="M30"/>
      <c r="N30"/>
      <c r="O30"/>
      <c r="P30"/>
    </row>
    <row r="31" spans="8:16">
      <c r="H31" s="676" t="s">
        <v>694</v>
      </c>
      <c r="I31" s="676">
        <v>14</v>
      </c>
      <c r="J31" s="676" t="s">
        <v>123</v>
      </c>
      <c r="K31">
        <v>12</v>
      </c>
      <c r="L31"/>
      <c r="M31"/>
      <c r="N31"/>
      <c r="O31"/>
      <c r="P31"/>
    </row>
    <row r="32" spans="8:16">
      <c r="H32" s="674" t="s">
        <v>694</v>
      </c>
      <c r="I32" s="674">
        <v>15</v>
      </c>
      <c r="J32" s="674" t="s">
        <v>696</v>
      </c>
      <c r="K32" s="675">
        <v>12</v>
      </c>
      <c r="L32"/>
      <c r="M32"/>
      <c r="N32"/>
      <c r="O32"/>
      <c r="P32"/>
    </row>
    <row r="33" spans="8:16">
      <c r="H33" s="676" t="s">
        <v>694</v>
      </c>
      <c r="I33" s="676">
        <v>16</v>
      </c>
      <c r="J33" s="676" t="s">
        <v>697</v>
      </c>
      <c r="K33">
        <v>12</v>
      </c>
      <c r="L33"/>
      <c r="M33"/>
      <c r="N33"/>
      <c r="O33"/>
      <c r="P33"/>
    </row>
    <row r="34" spans="8:16">
      <c r="H34" s="674" t="s">
        <v>499</v>
      </c>
      <c r="I34" s="674">
        <v>17</v>
      </c>
      <c r="J34" s="674" t="s">
        <v>698</v>
      </c>
      <c r="K34" s="675">
        <v>0</v>
      </c>
      <c r="L34"/>
      <c r="M34"/>
      <c r="N34"/>
      <c r="O34"/>
      <c r="P34"/>
    </row>
    <row r="35" spans="8:16">
      <c r="H35" s="676" t="s">
        <v>499</v>
      </c>
      <c r="I35" s="676">
        <v>18</v>
      </c>
      <c r="J35" s="676" t="s">
        <v>699</v>
      </c>
      <c r="K35">
        <v>0</v>
      </c>
      <c r="L35"/>
      <c r="M35"/>
      <c r="N35"/>
      <c r="O35"/>
      <c r="P35"/>
    </row>
    <row r="36" spans="8:16">
      <c r="H36" s="674" t="s">
        <v>499</v>
      </c>
      <c r="I36" s="674">
        <v>19</v>
      </c>
      <c r="J36" s="674" t="s">
        <v>700</v>
      </c>
      <c r="K36" s="675">
        <v>0</v>
      </c>
      <c r="L36"/>
      <c r="M36"/>
      <c r="N36"/>
      <c r="O36"/>
      <c r="P36"/>
    </row>
    <row r="37" spans="8:16" ht="28.5">
      <c r="H37" s="676" t="s">
        <v>499</v>
      </c>
      <c r="I37" s="676">
        <v>20</v>
      </c>
      <c r="J37" s="676" t="s">
        <v>701</v>
      </c>
      <c r="K37">
        <v>0</v>
      </c>
      <c r="L37"/>
      <c r="M37"/>
      <c r="N37"/>
      <c r="O37"/>
      <c r="P37"/>
    </row>
    <row r="38" spans="8:16">
      <c r="H38" s="674" t="s">
        <v>499</v>
      </c>
      <c r="I38" s="674">
        <v>21</v>
      </c>
      <c r="J38" s="674" t="s">
        <v>702</v>
      </c>
      <c r="K38" s="675">
        <v>0</v>
      </c>
      <c r="L38"/>
      <c r="M38"/>
      <c r="N38"/>
      <c r="O38"/>
      <c r="P38"/>
    </row>
    <row r="39" spans="8:16">
      <c r="H39" s="676" t="s">
        <v>499</v>
      </c>
      <c r="I39" s="676">
        <v>22</v>
      </c>
      <c r="J39" s="676" t="s">
        <v>703</v>
      </c>
      <c r="K39">
        <v>0</v>
      </c>
      <c r="L39"/>
      <c r="M39"/>
      <c r="N39"/>
      <c r="O39"/>
      <c r="P39"/>
    </row>
    <row r="40" spans="8:16">
      <c r="H40" s="674" t="s">
        <v>499</v>
      </c>
      <c r="I40" s="674">
        <v>23</v>
      </c>
      <c r="J40" s="674" t="s">
        <v>704</v>
      </c>
      <c r="K40" s="675">
        <v>0</v>
      </c>
      <c r="L40"/>
      <c r="M40"/>
      <c r="N40"/>
      <c r="O40"/>
      <c r="P40"/>
    </row>
    <row r="41" spans="8:16">
      <c r="H41" s="676" t="s">
        <v>499</v>
      </c>
      <c r="I41" s="676">
        <v>24</v>
      </c>
      <c r="J41" s="676" t="s">
        <v>705</v>
      </c>
      <c r="K41">
        <v>0</v>
      </c>
      <c r="L41"/>
      <c r="M41"/>
      <c r="N41"/>
      <c r="O41"/>
      <c r="P41"/>
    </row>
    <row r="42" spans="8:16">
      <c r="H42" s="674" t="s">
        <v>499</v>
      </c>
      <c r="I42" s="674">
        <v>25</v>
      </c>
      <c r="J42" s="674" t="s">
        <v>706</v>
      </c>
      <c r="K42" s="675">
        <v>0</v>
      </c>
      <c r="L42"/>
      <c r="M42"/>
      <c r="N42"/>
      <c r="O42"/>
      <c r="P42"/>
    </row>
    <row r="43" spans="8:16">
      <c r="H43" s="676" t="s">
        <v>499</v>
      </c>
      <c r="I43" s="676">
        <v>26</v>
      </c>
      <c r="J43" s="676" t="s">
        <v>707</v>
      </c>
      <c r="K43">
        <v>0</v>
      </c>
      <c r="L43"/>
      <c r="M43"/>
      <c r="N43"/>
      <c r="O43"/>
      <c r="P43"/>
    </row>
    <row r="44" spans="8:16">
      <c r="H44" s="674" t="s">
        <v>499</v>
      </c>
      <c r="I44" s="674">
        <v>27</v>
      </c>
      <c r="J44" s="674" t="s">
        <v>708</v>
      </c>
      <c r="K44" s="675">
        <v>0</v>
      </c>
      <c r="L44"/>
      <c r="M44"/>
      <c r="N44"/>
      <c r="O44"/>
      <c r="P44"/>
    </row>
    <row r="45" spans="8:16">
      <c r="H45" s="676" t="s">
        <v>499</v>
      </c>
      <c r="I45" s="676">
        <v>28</v>
      </c>
      <c r="J45" s="676" t="s">
        <v>127</v>
      </c>
      <c r="K45">
        <v>0</v>
      </c>
      <c r="L45"/>
      <c r="M45"/>
      <c r="N45"/>
      <c r="O45"/>
      <c r="P45"/>
    </row>
    <row r="46" spans="8:16" ht="28.5">
      <c r="H46" s="674" t="s">
        <v>709</v>
      </c>
      <c r="I46" s="674">
        <v>29</v>
      </c>
      <c r="J46" s="674" t="s">
        <v>710</v>
      </c>
      <c r="K46" s="675">
        <v>0</v>
      </c>
      <c r="L46"/>
      <c r="M46"/>
      <c r="N46"/>
      <c r="O46"/>
      <c r="P46"/>
    </row>
    <row r="47" spans="8:16" ht="28.5">
      <c r="H47" s="676" t="s">
        <v>709</v>
      </c>
      <c r="I47" s="676">
        <v>30</v>
      </c>
      <c r="J47" s="676" t="s">
        <v>711</v>
      </c>
      <c r="K47">
        <v>0</v>
      </c>
      <c r="L47"/>
      <c r="M47"/>
      <c r="N47"/>
      <c r="O47"/>
      <c r="P47"/>
    </row>
    <row r="48" spans="8:16">
      <c r="H48" s="674" t="s">
        <v>709</v>
      </c>
      <c r="I48" s="674">
        <v>31</v>
      </c>
      <c r="J48" s="674" t="s">
        <v>712</v>
      </c>
      <c r="K48" s="675">
        <v>0</v>
      </c>
      <c r="L48"/>
      <c r="M48"/>
      <c r="N48"/>
      <c r="O48"/>
      <c r="P48"/>
    </row>
    <row r="49" spans="8:16" ht="28.5">
      <c r="H49" s="676" t="s">
        <v>709</v>
      </c>
      <c r="I49" s="676">
        <v>32</v>
      </c>
      <c r="J49" s="676" t="s">
        <v>713</v>
      </c>
      <c r="K49">
        <v>0</v>
      </c>
      <c r="L49"/>
      <c r="M49"/>
      <c r="N49"/>
      <c r="O49"/>
      <c r="P49"/>
    </row>
    <row r="50" spans="8:16">
      <c r="H50" s="674" t="s">
        <v>709</v>
      </c>
      <c r="I50" s="674">
        <v>33</v>
      </c>
      <c r="J50" s="674" t="s">
        <v>714</v>
      </c>
      <c r="K50" s="675">
        <v>0</v>
      </c>
      <c r="L50"/>
      <c r="M50"/>
      <c r="N50"/>
      <c r="O50"/>
      <c r="P50"/>
    </row>
    <row r="51" spans="8:16">
      <c r="H51" s="676" t="s">
        <v>709</v>
      </c>
      <c r="I51" s="676">
        <v>34</v>
      </c>
      <c r="J51" s="676" t="s">
        <v>715</v>
      </c>
      <c r="K51">
        <v>12</v>
      </c>
      <c r="L51"/>
      <c r="M51"/>
      <c r="N51"/>
      <c r="O51"/>
      <c r="P51"/>
    </row>
    <row r="52" spans="8:16">
      <c r="H52" s="674" t="s">
        <v>709</v>
      </c>
      <c r="I52" s="674">
        <v>35</v>
      </c>
      <c r="J52" s="674" t="s">
        <v>716</v>
      </c>
      <c r="K52" s="675">
        <v>0</v>
      </c>
      <c r="L52"/>
      <c r="M52"/>
      <c r="N52"/>
      <c r="O52"/>
      <c r="P52"/>
    </row>
    <row r="53" spans="8:16">
      <c r="H53" s="676" t="s">
        <v>709</v>
      </c>
      <c r="I53" s="676">
        <v>36</v>
      </c>
      <c r="J53" s="676" t="s">
        <v>717</v>
      </c>
      <c r="K53">
        <v>0</v>
      </c>
      <c r="L53"/>
      <c r="M53"/>
      <c r="N53"/>
      <c r="O53"/>
      <c r="P53"/>
    </row>
    <row r="54" spans="8:16" ht="28.5">
      <c r="H54" s="674" t="s">
        <v>709</v>
      </c>
      <c r="I54" s="674">
        <v>37</v>
      </c>
      <c r="J54" s="674" t="s">
        <v>718</v>
      </c>
      <c r="K54" s="675">
        <v>0</v>
      </c>
      <c r="L54"/>
      <c r="M54"/>
      <c r="N54"/>
      <c r="O54"/>
      <c r="P54"/>
    </row>
    <row r="55" spans="8:16">
      <c r="H55" s="676" t="s">
        <v>709</v>
      </c>
      <c r="I55" s="676">
        <v>38</v>
      </c>
      <c r="J55" s="676" t="s">
        <v>719</v>
      </c>
      <c r="K55">
        <v>12</v>
      </c>
      <c r="L55"/>
      <c r="M55"/>
      <c r="N55"/>
      <c r="O55"/>
      <c r="P55"/>
    </row>
    <row r="56" spans="8:16">
      <c r="H56" s="674" t="s">
        <v>709</v>
      </c>
      <c r="I56" s="674">
        <v>39</v>
      </c>
      <c r="J56" s="674" t="s">
        <v>720</v>
      </c>
      <c r="K56" s="675">
        <v>12</v>
      </c>
      <c r="L56"/>
      <c r="M56"/>
      <c r="N56"/>
      <c r="O56"/>
      <c r="P56"/>
    </row>
    <row r="57" spans="8:16">
      <c r="H57" s="676" t="s">
        <v>709</v>
      </c>
      <c r="I57" s="676">
        <v>40</v>
      </c>
      <c r="J57" s="676" t="s">
        <v>721</v>
      </c>
      <c r="K57">
        <v>12</v>
      </c>
      <c r="L57"/>
      <c r="M57"/>
      <c r="N57"/>
      <c r="O57"/>
      <c r="P57"/>
    </row>
    <row r="58" spans="8:16">
      <c r="H58" s="674" t="s">
        <v>709</v>
      </c>
      <c r="I58" s="674">
        <v>41</v>
      </c>
      <c r="J58" s="674" t="s">
        <v>722</v>
      </c>
      <c r="K58" s="675">
        <v>12</v>
      </c>
      <c r="L58"/>
      <c r="M58"/>
      <c r="N58"/>
      <c r="O58"/>
      <c r="P58"/>
    </row>
    <row r="59" spans="8:16">
      <c r="H59" s="676" t="s">
        <v>709</v>
      </c>
      <c r="I59" s="676">
        <v>42</v>
      </c>
      <c r="J59" s="676" t="s">
        <v>723</v>
      </c>
      <c r="K59">
        <v>0</v>
      </c>
      <c r="L59"/>
      <c r="M59"/>
      <c r="N59"/>
      <c r="O59"/>
      <c r="P59"/>
    </row>
    <row r="60" spans="8:16">
      <c r="H60" s="674" t="s">
        <v>709</v>
      </c>
      <c r="I60" s="674">
        <v>43</v>
      </c>
      <c r="J60" s="674" t="s">
        <v>724</v>
      </c>
      <c r="K60" s="675">
        <v>0</v>
      </c>
      <c r="L60"/>
      <c r="M60"/>
      <c r="N60"/>
      <c r="O60"/>
      <c r="P60"/>
    </row>
    <row r="61" spans="8:16" ht="28.5">
      <c r="H61" s="676" t="s">
        <v>709</v>
      </c>
      <c r="I61" s="676">
        <v>44</v>
      </c>
      <c r="J61" s="676" t="s">
        <v>725</v>
      </c>
      <c r="K61">
        <v>0</v>
      </c>
      <c r="L61"/>
      <c r="M61"/>
      <c r="N61"/>
      <c r="O61"/>
      <c r="P61"/>
    </row>
    <row r="62" spans="8:16">
      <c r="H62" s="674" t="s">
        <v>709</v>
      </c>
      <c r="I62" s="674">
        <v>45</v>
      </c>
      <c r="J62" s="674" t="s">
        <v>726</v>
      </c>
      <c r="K62" s="675">
        <v>12</v>
      </c>
      <c r="L62"/>
      <c r="M62"/>
      <c r="N62"/>
      <c r="O62"/>
      <c r="P62"/>
    </row>
    <row r="63" spans="8:16">
      <c r="H63" s="676" t="s">
        <v>709</v>
      </c>
      <c r="I63" s="676">
        <v>46</v>
      </c>
      <c r="J63" s="676" t="s">
        <v>727</v>
      </c>
      <c r="K63">
        <v>0</v>
      </c>
      <c r="L63"/>
      <c r="M63"/>
      <c r="N63"/>
      <c r="O63"/>
      <c r="P63"/>
    </row>
    <row r="64" spans="8:16" ht="28.5">
      <c r="H64" s="674" t="s">
        <v>709</v>
      </c>
      <c r="I64" s="674">
        <v>47</v>
      </c>
      <c r="J64" s="674" t="s">
        <v>728</v>
      </c>
      <c r="K64" s="675">
        <v>12</v>
      </c>
      <c r="L64"/>
      <c r="M64"/>
      <c r="N64"/>
      <c r="O64"/>
      <c r="P64"/>
    </row>
    <row r="65" spans="8:16" ht="28.5">
      <c r="H65" s="676" t="s">
        <v>709</v>
      </c>
      <c r="I65" s="676">
        <v>48</v>
      </c>
      <c r="J65" s="676" t="s">
        <v>729</v>
      </c>
      <c r="K65">
        <v>0</v>
      </c>
      <c r="L65"/>
      <c r="M65"/>
      <c r="N65"/>
      <c r="O65"/>
      <c r="P65"/>
    </row>
    <row r="66" spans="8:16" ht="28.5">
      <c r="H66" s="674" t="s">
        <v>709</v>
      </c>
      <c r="I66" s="674">
        <v>49</v>
      </c>
      <c r="J66" s="674" t="s">
        <v>730</v>
      </c>
      <c r="K66" s="675">
        <v>0</v>
      </c>
      <c r="L66"/>
      <c r="M66"/>
      <c r="N66"/>
      <c r="O66"/>
      <c r="P66"/>
    </row>
    <row r="67" spans="8:16">
      <c r="H67" s="676" t="s">
        <v>709</v>
      </c>
      <c r="I67" s="676">
        <v>50</v>
      </c>
      <c r="J67" s="676" t="s">
        <v>731</v>
      </c>
      <c r="K67">
        <v>0</v>
      </c>
      <c r="L67"/>
      <c r="M67"/>
      <c r="N67"/>
      <c r="O67"/>
      <c r="P67"/>
    </row>
    <row r="68" spans="8:16">
      <c r="H68" s="674" t="s">
        <v>732</v>
      </c>
      <c r="I68" s="674">
        <v>51</v>
      </c>
      <c r="J68" s="674" t="s">
        <v>733</v>
      </c>
      <c r="K68" s="675">
        <v>12</v>
      </c>
      <c r="L68"/>
      <c r="M68"/>
      <c r="N68"/>
      <c r="O68"/>
      <c r="P68"/>
    </row>
    <row r="69" spans="8:16" ht="28.5">
      <c r="H69" s="676" t="s">
        <v>732</v>
      </c>
      <c r="I69" s="676">
        <v>52</v>
      </c>
      <c r="J69" s="676" t="s">
        <v>734</v>
      </c>
      <c r="K69">
        <v>12</v>
      </c>
      <c r="L69"/>
      <c r="M69"/>
      <c r="N69"/>
      <c r="O69"/>
      <c r="P69"/>
    </row>
    <row r="70" spans="8:16">
      <c r="H70" s="674" t="s">
        <v>732</v>
      </c>
      <c r="I70" s="674">
        <v>53</v>
      </c>
      <c r="J70" s="674" t="s">
        <v>735</v>
      </c>
      <c r="K70" s="675">
        <v>0</v>
      </c>
      <c r="L70"/>
      <c r="M70"/>
      <c r="N70"/>
      <c r="O70"/>
      <c r="P70"/>
    </row>
    <row r="71" spans="8:16">
      <c r="H71" s="676" t="s">
        <v>489</v>
      </c>
      <c r="I71" s="676">
        <v>54</v>
      </c>
      <c r="J71" s="676" t="s">
        <v>736</v>
      </c>
      <c r="K71">
        <v>12</v>
      </c>
      <c r="L71"/>
      <c r="M71"/>
      <c r="N71"/>
      <c r="O71"/>
      <c r="P71"/>
    </row>
    <row r="72" spans="8:16" ht="28.5">
      <c r="H72" s="674" t="s">
        <v>489</v>
      </c>
      <c r="I72" s="674">
        <v>55</v>
      </c>
      <c r="J72" s="674" t="s">
        <v>737</v>
      </c>
      <c r="K72" s="675">
        <v>0</v>
      </c>
      <c r="L72"/>
      <c r="M72"/>
      <c r="N72"/>
      <c r="O72"/>
      <c r="P72"/>
    </row>
    <row r="73" spans="8:16" ht="28.5">
      <c r="H73" s="676" t="s">
        <v>489</v>
      </c>
      <c r="I73" s="676">
        <v>56</v>
      </c>
      <c r="J73" s="676" t="s">
        <v>738</v>
      </c>
      <c r="K73">
        <v>0</v>
      </c>
      <c r="L73"/>
      <c r="M73"/>
      <c r="N73"/>
      <c r="O73"/>
      <c r="P73"/>
    </row>
    <row r="74" spans="8:16">
      <c r="H74" s="674" t="s">
        <v>488</v>
      </c>
      <c r="I74" s="674">
        <v>57</v>
      </c>
      <c r="J74" s="674" t="s">
        <v>739</v>
      </c>
      <c r="K74" s="675">
        <v>0</v>
      </c>
      <c r="L74"/>
      <c r="M74"/>
      <c r="N74"/>
      <c r="O74"/>
      <c r="P74"/>
    </row>
    <row r="75" spans="8:16">
      <c r="H75" s="676" t="s">
        <v>488</v>
      </c>
      <c r="I75" s="676">
        <v>58</v>
      </c>
      <c r="J75" s="676" t="s">
        <v>740</v>
      </c>
      <c r="K75">
        <v>0</v>
      </c>
      <c r="L75"/>
      <c r="M75"/>
      <c r="N75"/>
      <c r="O75"/>
      <c r="P75"/>
    </row>
    <row r="76" spans="8:16" ht="28.5">
      <c r="H76" s="674" t="s">
        <v>741</v>
      </c>
      <c r="I76" s="674">
        <v>59</v>
      </c>
      <c r="J76" s="674" t="s">
        <v>742</v>
      </c>
      <c r="K76" s="675">
        <v>12</v>
      </c>
      <c r="L76"/>
      <c r="M76"/>
      <c r="N76"/>
      <c r="O76"/>
      <c r="P76"/>
    </row>
    <row r="77" spans="8:16">
      <c r="H77" s="676" t="s">
        <v>741</v>
      </c>
      <c r="I77" s="676">
        <v>60</v>
      </c>
      <c r="J77" s="676" t="s">
        <v>743</v>
      </c>
      <c r="K77">
        <v>12</v>
      </c>
      <c r="L77"/>
      <c r="M77"/>
      <c r="N77"/>
      <c r="O77"/>
      <c r="P77"/>
    </row>
    <row r="78" spans="8:16" ht="28.5">
      <c r="H78" s="674" t="s">
        <v>741</v>
      </c>
      <c r="I78" s="674">
        <v>61</v>
      </c>
      <c r="J78" s="674" t="s">
        <v>744</v>
      </c>
      <c r="K78" s="675">
        <v>0</v>
      </c>
      <c r="L78"/>
      <c r="M78"/>
      <c r="N78"/>
      <c r="O78"/>
      <c r="P78"/>
    </row>
    <row r="79" spans="8:16">
      <c r="H79" s="676" t="s">
        <v>741</v>
      </c>
      <c r="I79" s="676">
        <v>62</v>
      </c>
      <c r="J79" s="676" t="s">
        <v>745</v>
      </c>
      <c r="K79">
        <v>12</v>
      </c>
      <c r="L79"/>
      <c r="M79"/>
      <c r="N79"/>
      <c r="O79"/>
      <c r="P79"/>
    </row>
    <row r="80" spans="8:16" ht="28.5">
      <c r="H80" s="674" t="s">
        <v>741</v>
      </c>
      <c r="I80" s="674">
        <v>63</v>
      </c>
      <c r="J80" s="674" t="s">
        <v>746</v>
      </c>
      <c r="K80" s="675">
        <v>12</v>
      </c>
      <c r="L80"/>
      <c r="M80"/>
      <c r="N80"/>
      <c r="O80"/>
      <c r="P80"/>
    </row>
    <row r="81" spans="8:16">
      <c r="H81" s="676" t="s">
        <v>741</v>
      </c>
      <c r="I81" s="676">
        <v>64</v>
      </c>
      <c r="J81" s="676" t="s">
        <v>747</v>
      </c>
      <c r="K81">
        <v>0</v>
      </c>
      <c r="L81"/>
      <c r="M81"/>
      <c r="N81"/>
      <c r="O81"/>
      <c r="P81"/>
    </row>
    <row r="82" spans="8:16">
      <c r="H82" s="674" t="s">
        <v>741</v>
      </c>
      <c r="I82" s="674">
        <v>65</v>
      </c>
      <c r="J82" s="674" t="s">
        <v>748</v>
      </c>
      <c r="K82" s="675">
        <v>0</v>
      </c>
      <c r="L82"/>
      <c r="M82"/>
      <c r="N82"/>
      <c r="O82"/>
      <c r="P82"/>
    </row>
    <row r="83" spans="8:16">
      <c r="H83" s="676" t="s">
        <v>741</v>
      </c>
      <c r="I83" s="676">
        <v>66</v>
      </c>
      <c r="J83" s="676" t="s">
        <v>749</v>
      </c>
      <c r="K83">
        <v>0</v>
      </c>
      <c r="L83"/>
      <c r="M83"/>
      <c r="N83"/>
      <c r="O83"/>
      <c r="P83"/>
    </row>
    <row r="84" spans="8:16" ht="28.5">
      <c r="H84" s="674" t="s">
        <v>758</v>
      </c>
      <c r="I84" s="677">
        <v>67</v>
      </c>
      <c r="J84" s="677" t="s">
        <v>97</v>
      </c>
      <c r="K84" s="675">
        <v>0</v>
      </c>
      <c r="L84"/>
      <c r="M84"/>
      <c r="N84"/>
      <c r="O84"/>
      <c r="P84"/>
    </row>
    <row r="85" spans="8:16" ht="31.5">
      <c r="H85" s="680" t="s">
        <v>758</v>
      </c>
      <c r="I85" s="678">
        <v>68</v>
      </c>
      <c r="J85" s="678" t="s">
        <v>95</v>
      </c>
      <c r="K85">
        <v>0</v>
      </c>
      <c r="L85"/>
      <c r="M85"/>
      <c r="N85"/>
      <c r="O85"/>
      <c r="P85"/>
    </row>
    <row r="86" spans="8:16" ht="31.5">
      <c r="H86" s="681" t="s">
        <v>758</v>
      </c>
      <c r="I86" s="677">
        <v>69</v>
      </c>
      <c r="J86" s="677" t="s">
        <v>96</v>
      </c>
      <c r="K86" s="675">
        <v>0</v>
      </c>
      <c r="L86"/>
      <c r="M86"/>
      <c r="N86"/>
      <c r="O86"/>
      <c r="P86"/>
    </row>
    <row r="87" spans="8:16" ht="31.5">
      <c r="H87" s="680" t="s">
        <v>758</v>
      </c>
      <c r="I87" s="678">
        <v>70</v>
      </c>
      <c r="J87" s="678" t="s">
        <v>676</v>
      </c>
      <c r="K87">
        <v>0</v>
      </c>
      <c r="L87"/>
      <c r="M87"/>
      <c r="N87"/>
      <c r="O87"/>
      <c r="P87"/>
    </row>
    <row r="88" spans="8:16" ht="31.5">
      <c r="H88" s="681" t="s">
        <v>758</v>
      </c>
      <c r="I88" s="677">
        <v>71</v>
      </c>
      <c r="J88" s="677" t="s">
        <v>98</v>
      </c>
      <c r="K88" s="675">
        <v>0</v>
      </c>
      <c r="L88"/>
      <c r="M88"/>
      <c r="N88"/>
      <c r="O88"/>
      <c r="P88"/>
    </row>
    <row r="89" spans="8:16" ht="28.5">
      <c r="H89" s="676" t="s">
        <v>750</v>
      </c>
      <c r="I89" s="678">
        <v>72</v>
      </c>
      <c r="J89" s="678" t="s">
        <v>99</v>
      </c>
      <c r="K89">
        <v>12</v>
      </c>
      <c r="L89"/>
      <c r="M89"/>
      <c r="N89"/>
      <c r="O89"/>
      <c r="P89"/>
    </row>
    <row r="90" spans="8:16" ht="28.5">
      <c r="H90" s="674" t="s">
        <v>750</v>
      </c>
      <c r="I90" s="677">
        <v>73</v>
      </c>
      <c r="J90" s="677" t="s">
        <v>100</v>
      </c>
      <c r="K90" s="675">
        <v>12</v>
      </c>
      <c r="L90"/>
      <c r="M90"/>
      <c r="N90"/>
      <c r="O90"/>
      <c r="P90"/>
    </row>
    <row r="91" spans="8:16" ht="28.5">
      <c r="H91" s="676" t="s">
        <v>750</v>
      </c>
      <c r="I91" s="678">
        <v>74</v>
      </c>
      <c r="J91" s="678" t="s">
        <v>101</v>
      </c>
      <c r="K91">
        <v>12</v>
      </c>
      <c r="L91"/>
      <c r="M91"/>
      <c r="N91"/>
      <c r="O91"/>
      <c r="P91"/>
    </row>
    <row r="92" spans="8:16" ht="28.5">
      <c r="H92" s="674" t="s">
        <v>750</v>
      </c>
      <c r="I92" s="677">
        <v>75</v>
      </c>
      <c r="J92" s="677" t="s">
        <v>102</v>
      </c>
      <c r="K92" s="675">
        <v>12</v>
      </c>
      <c r="L92"/>
      <c r="M92"/>
      <c r="N92"/>
      <c r="O92"/>
      <c r="P92"/>
    </row>
    <row r="93" spans="8:16" ht="28.5">
      <c r="H93" s="676" t="s">
        <v>750</v>
      </c>
      <c r="I93" s="678">
        <v>76</v>
      </c>
      <c r="J93" s="678" t="s">
        <v>103</v>
      </c>
      <c r="K93">
        <v>3</v>
      </c>
      <c r="L93"/>
      <c r="M93"/>
      <c r="N93"/>
      <c r="O93"/>
      <c r="P93"/>
    </row>
    <row r="94" spans="8:16" ht="28.5">
      <c r="H94" s="674" t="s">
        <v>751</v>
      </c>
      <c r="I94" s="677">
        <v>77</v>
      </c>
      <c r="J94" s="677" t="s">
        <v>104</v>
      </c>
      <c r="K94" s="675">
        <v>12</v>
      </c>
      <c r="L94"/>
      <c r="M94"/>
      <c r="N94"/>
      <c r="O94"/>
      <c r="P94"/>
    </row>
    <row r="95" spans="8:16" ht="28.5">
      <c r="H95" s="676" t="s">
        <v>751</v>
      </c>
      <c r="I95" s="678">
        <v>78</v>
      </c>
      <c r="J95" s="678" t="s">
        <v>106</v>
      </c>
      <c r="K95">
        <v>12</v>
      </c>
      <c r="L95"/>
      <c r="M95"/>
      <c r="N95"/>
      <c r="O95"/>
      <c r="P95"/>
    </row>
    <row r="96" spans="8:16" ht="28.5">
      <c r="H96" s="674" t="s">
        <v>751</v>
      </c>
      <c r="I96" s="677">
        <v>79</v>
      </c>
      <c r="J96" s="677" t="s">
        <v>105</v>
      </c>
      <c r="K96" s="675">
        <v>12</v>
      </c>
      <c r="L96"/>
      <c r="M96"/>
      <c r="N96"/>
      <c r="O96"/>
      <c r="P96"/>
    </row>
    <row r="97" spans="8:16" ht="28.5">
      <c r="H97" s="676" t="s">
        <v>752</v>
      </c>
      <c r="I97" s="678">
        <v>80</v>
      </c>
      <c r="J97" s="678" t="s">
        <v>108</v>
      </c>
      <c r="K97">
        <v>0</v>
      </c>
      <c r="L97"/>
      <c r="M97"/>
      <c r="N97"/>
      <c r="O97"/>
      <c r="P97"/>
    </row>
    <row r="98" spans="8:16" ht="28.5">
      <c r="H98" s="674" t="s">
        <v>753</v>
      </c>
      <c r="I98" s="677">
        <v>81</v>
      </c>
      <c r="J98" s="677" t="s">
        <v>493</v>
      </c>
      <c r="K98" s="675">
        <v>0</v>
      </c>
      <c r="L98"/>
      <c r="M98"/>
      <c r="N98"/>
      <c r="O98"/>
      <c r="P98"/>
    </row>
    <row r="99" spans="8:16" ht="28.5">
      <c r="H99" s="676" t="s">
        <v>753</v>
      </c>
      <c r="I99" s="678">
        <v>82</v>
      </c>
      <c r="J99" s="678" t="s">
        <v>489</v>
      </c>
      <c r="K99">
        <v>0</v>
      </c>
      <c r="L99"/>
      <c r="M99"/>
      <c r="N99"/>
      <c r="O99"/>
      <c r="P99"/>
    </row>
    <row r="100" spans="8:16">
      <c r="H100" s="677"/>
      <c r="I100" s="677">
        <v>99</v>
      </c>
      <c r="J100" s="677" t="s">
        <v>754</v>
      </c>
      <c r="K100" s="675">
        <v>0</v>
      </c>
      <c r="L100"/>
      <c r="M100"/>
      <c r="N100"/>
      <c r="O100"/>
      <c r="P100"/>
    </row>
    <row r="101" spans="8:16">
      <c r="H101"/>
      <c r="I101"/>
      <c r="J101"/>
      <c r="K101"/>
      <c r="L101"/>
      <c r="M101"/>
      <c r="N101"/>
      <c r="O101"/>
      <c r="P101"/>
    </row>
    <row r="102" spans="8:16">
      <c r="H102"/>
      <c r="I102"/>
      <c r="J102"/>
      <c r="K102"/>
      <c r="L102"/>
      <c r="M102"/>
      <c r="N102"/>
      <c r="O102"/>
      <c r="P102"/>
    </row>
    <row r="103" spans="8:16">
      <c r="I103"/>
      <c r="J103"/>
      <c r="K103"/>
      <c r="L103"/>
      <c r="M103"/>
      <c r="N103"/>
      <c r="O103"/>
      <c r="P103"/>
    </row>
    <row r="104" spans="8:16">
      <c r="I104"/>
      <c r="J104"/>
      <c r="K104"/>
      <c r="L104"/>
      <c r="M104"/>
      <c r="N104"/>
      <c r="O104"/>
      <c r="P104"/>
    </row>
    <row r="105" spans="8:16">
      <c r="I105"/>
      <c r="J105"/>
      <c r="K105"/>
      <c r="L105"/>
      <c r="M105"/>
      <c r="N105"/>
      <c r="O105"/>
      <c r="P105"/>
    </row>
    <row r="106" spans="8:16">
      <c r="I106"/>
      <c r="J106"/>
      <c r="K106"/>
      <c r="L106"/>
      <c r="M106"/>
      <c r="N106"/>
      <c r="O106"/>
      <c r="P106"/>
    </row>
    <row r="107" spans="8:16">
      <c r="I107"/>
      <c r="J107"/>
      <c r="K107"/>
      <c r="L107"/>
      <c r="M107"/>
      <c r="N107"/>
      <c r="O107"/>
      <c r="P107"/>
    </row>
    <row r="108" spans="8:16">
      <c r="I108"/>
      <c r="J108"/>
      <c r="K108"/>
      <c r="L108"/>
      <c r="M108"/>
      <c r="N108"/>
      <c r="O108"/>
      <c r="P108"/>
    </row>
    <row r="109" spans="8:16">
      <c r="I109"/>
      <c r="J109"/>
      <c r="K109"/>
      <c r="L109"/>
      <c r="M109"/>
      <c r="N109"/>
      <c r="O109"/>
      <c r="P109"/>
    </row>
  </sheetData>
  <pageMargins left="0.7" right="0.7" top="0.75" bottom="0.75" header="0.3" footer="0.3"/>
  <pageSetup scale="2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6:U59"/>
  <sheetViews>
    <sheetView zoomScale="80" zoomScaleNormal="80" workbookViewId="0">
      <pane ySplit="16" topLeftCell="A38" activePane="bottomLeft" state="frozen"/>
      <selection activeCell="F6" sqref="F6"/>
      <selection pane="bottomLeft" activeCell="F6" sqref="F6"/>
    </sheetView>
  </sheetViews>
  <sheetFormatPr defaultColWidth="9.140625" defaultRowHeight="15"/>
  <cols>
    <col min="1" max="1" width="9.140625" style="1"/>
    <col min="2" max="2" width="36.7109375" style="619" customWidth="1"/>
    <col min="3" max="3" width="9.140625" style="9"/>
    <col min="4" max="16384" width="9.140625" style="1"/>
  </cols>
  <sheetData>
    <row r="16" spans="2:21" ht="26.25" customHeight="1">
      <c r="B16" s="620" t="s">
        <v>559</v>
      </c>
      <c r="C16" s="708" t="s">
        <v>503</v>
      </c>
      <c r="D16" s="709"/>
      <c r="E16" s="709"/>
      <c r="F16" s="709"/>
      <c r="G16" s="709"/>
      <c r="H16" s="709"/>
      <c r="I16" s="709"/>
      <c r="J16" s="709"/>
      <c r="K16" s="709"/>
      <c r="L16" s="709"/>
      <c r="M16" s="709"/>
      <c r="N16" s="709"/>
      <c r="O16" s="709"/>
      <c r="P16" s="709"/>
      <c r="Q16" s="709"/>
      <c r="R16" s="709"/>
      <c r="S16" s="709"/>
      <c r="T16" s="709"/>
      <c r="U16" s="709"/>
    </row>
    <row r="17" spans="2:21" ht="55.5" customHeight="1">
      <c r="B17" s="621" t="s">
        <v>631</v>
      </c>
      <c r="C17" s="710" t="s">
        <v>632</v>
      </c>
      <c r="D17" s="710"/>
      <c r="E17" s="710"/>
      <c r="F17" s="710"/>
      <c r="G17" s="710"/>
      <c r="H17" s="710"/>
      <c r="I17" s="710"/>
      <c r="J17" s="710"/>
      <c r="K17" s="710"/>
      <c r="L17" s="710"/>
      <c r="M17" s="710"/>
      <c r="N17" s="710"/>
      <c r="O17" s="710"/>
      <c r="P17" s="710"/>
      <c r="Q17" s="710"/>
      <c r="R17" s="710"/>
      <c r="S17" s="710"/>
      <c r="T17" s="710"/>
      <c r="U17" s="711"/>
    </row>
    <row r="18" spans="2:21" ht="15.75">
      <c r="B18" s="622"/>
      <c r="C18" s="477"/>
      <c r="U18" s="623"/>
    </row>
    <row r="19" spans="2:21" ht="15.75">
      <c r="B19" s="622"/>
      <c r="C19" s="477" t="s">
        <v>636</v>
      </c>
      <c r="U19" s="623"/>
    </row>
    <row r="20" spans="2:21" ht="15.75">
      <c r="B20" s="622"/>
      <c r="C20" s="477"/>
      <c r="U20" s="623"/>
    </row>
    <row r="21" spans="2:21" ht="15.75">
      <c r="B21" s="622"/>
      <c r="C21" s="477" t="s">
        <v>633</v>
      </c>
      <c r="U21" s="623"/>
    </row>
    <row r="22" spans="2:21" ht="15.75">
      <c r="B22" s="622"/>
      <c r="C22" s="477"/>
      <c r="U22" s="623"/>
    </row>
    <row r="23" spans="2:21" ht="30" customHeight="1">
      <c r="B23" s="622"/>
      <c r="C23" s="704" t="s">
        <v>634</v>
      </c>
      <c r="D23" s="704"/>
      <c r="E23" s="704"/>
      <c r="F23" s="704"/>
      <c r="G23" s="704"/>
      <c r="H23" s="704"/>
      <c r="I23" s="704"/>
      <c r="J23" s="704"/>
      <c r="K23" s="704"/>
      <c r="L23" s="704"/>
      <c r="M23" s="704"/>
      <c r="N23" s="704"/>
      <c r="O23" s="704"/>
      <c r="P23" s="704"/>
      <c r="Q23" s="704"/>
      <c r="R23" s="704"/>
      <c r="S23" s="704"/>
      <c r="U23" s="623"/>
    </row>
    <row r="24" spans="2:21" ht="15.75">
      <c r="B24" s="622"/>
      <c r="C24" s="477"/>
      <c r="U24" s="623"/>
    </row>
    <row r="25" spans="2:21" ht="15.75">
      <c r="B25" s="622"/>
      <c r="C25" s="477" t="s">
        <v>637</v>
      </c>
      <c r="U25" s="623"/>
    </row>
    <row r="26" spans="2:21" ht="15.75">
      <c r="B26" s="622"/>
      <c r="C26" s="477"/>
      <c r="U26" s="623"/>
    </row>
    <row r="27" spans="2:21" ht="31.5" customHeight="1">
      <c r="B27" s="622"/>
      <c r="C27" s="704" t="s">
        <v>635</v>
      </c>
      <c r="D27" s="704"/>
      <c r="E27" s="704"/>
      <c r="F27" s="704"/>
      <c r="G27" s="704"/>
      <c r="H27" s="704"/>
      <c r="I27" s="704"/>
      <c r="J27" s="704"/>
      <c r="K27" s="704"/>
      <c r="L27" s="704"/>
      <c r="M27" s="704"/>
      <c r="N27" s="704"/>
      <c r="O27" s="704"/>
      <c r="P27" s="704"/>
      <c r="Q27" s="704"/>
      <c r="R27" s="704"/>
      <c r="S27" s="704"/>
      <c r="T27" s="704"/>
      <c r="U27" s="705"/>
    </row>
    <row r="28" spans="2:21" ht="15.75">
      <c r="B28" s="622"/>
      <c r="C28" s="477"/>
      <c r="U28" s="623"/>
    </row>
    <row r="29" spans="2:21" ht="31.5" customHeight="1">
      <c r="B29" s="622"/>
      <c r="C29" s="704" t="s">
        <v>638</v>
      </c>
      <c r="D29" s="704"/>
      <c r="E29" s="704"/>
      <c r="F29" s="704"/>
      <c r="G29" s="704"/>
      <c r="H29" s="704"/>
      <c r="I29" s="704"/>
      <c r="J29" s="704"/>
      <c r="K29" s="704"/>
      <c r="L29" s="704"/>
      <c r="M29" s="704"/>
      <c r="N29" s="704"/>
      <c r="O29" s="704"/>
      <c r="P29" s="704"/>
      <c r="Q29" s="704"/>
      <c r="R29" s="704"/>
      <c r="S29" s="704"/>
      <c r="T29" s="704"/>
      <c r="U29" s="705"/>
    </row>
    <row r="30" spans="2:21" ht="15.75">
      <c r="B30" s="622"/>
      <c r="C30" s="477"/>
      <c r="U30" s="623"/>
    </row>
    <row r="31" spans="2:21" ht="15.75">
      <c r="B31" s="622"/>
      <c r="C31" s="477" t="s">
        <v>639</v>
      </c>
      <c r="U31" s="623"/>
    </row>
    <row r="32" spans="2:21" ht="15.75">
      <c r="B32" s="624"/>
      <c r="C32" s="625"/>
      <c r="D32" s="626"/>
      <c r="E32" s="626"/>
      <c r="F32" s="626"/>
      <c r="G32" s="626"/>
      <c r="H32" s="626"/>
      <c r="I32" s="626"/>
      <c r="J32" s="626"/>
      <c r="K32" s="626"/>
      <c r="L32" s="626"/>
      <c r="M32" s="626"/>
      <c r="N32" s="626"/>
      <c r="O32" s="626"/>
      <c r="P32" s="626"/>
      <c r="Q32" s="626"/>
      <c r="R32" s="626"/>
      <c r="S32" s="626"/>
      <c r="T32" s="626"/>
      <c r="U32" s="627"/>
    </row>
    <row r="33" spans="2:21" ht="39" customHeight="1">
      <c r="B33" s="628" t="s">
        <v>640</v>
      </c>
      <c r="C33" s="712" t="s">
        <v>641</v>
      </c>
      <c r="D33" s="712"/>
      <c r="E33" s="712"/>
      <c r="F33" s="712"/>
      <c r="G33" s="712"/>
      <c r="H33" s="712"/>
      <c r="I33" s="712"/>
      <c r="J33" s="712"/>
      <c r="K33" s="712"/>
      <c r="L33" s="712"/>
      <c r="M33" s="712"/>
      <c r="N33" s="712"/>
      <c r="O33" s="712"/>
      <c r="P33" s="712"/>
      <c r="Q33" s="712"/>
      <c r="R33" s="712"/>
      <c r="S33" s="712"/>
      <c r="T33" s="712"/>
      <c r="U33" s="713"/>
    </row>
    <row r="34" spans="2:21">
      <c r="B34" s="629"/>
      <c r="C34" s="630"/>
      <c r="D34" s="630"/>
      <c r="E34" s="630"/>
      <c r="F34" s="630"/>
      <c r="G34" s="630"/>
      <c r="H34" s="630"/>
      <c r="I34" s="630"/>
      <c r="J34" s="630"/>
      <c r="K34" s="630"/>
      <c r="L34" s="630"/>
      <c r="M34" s="630"/>
      <c r="N34" s="630"/>
      <c r="O34" s="630"/>
      <c r="P34" s="630"/>
      <c r="Q34" s="630"/>
      <c r="R34" s="630"/>
      <c r="S34" s="630"/>
      <c r="T34" s="630"/>
      <c r="U34" s="631"/>
    </row>
    <row r="35" spans="2:21" ht="15.75">
      <c r="B35" s="632" t="s">
        <v>642</v>
      </c>
      <c r="C35" s="30" t="s">
        <v>643</v>
      </c>
      <c r="U35" s="623"/>
    </row>
    <row r="36" spans="2:21">
      <c r="B36" s="633"/>
      <c r="C36" s="626"/>
      <c r="D36" s="626"/>
      <c r="E36" s="626"/>
      <c r="F36" s="626"/>
      <c r="G36" s="626"/>
      <c r="H36" s="626"/>
      <c r="I36" s="626"/>
      <c r="J36" s="626"/>
      <c r="K36" s="626"/>
      <c r="L36" s="626"/>
      <c r="M36" s="626"/>
      <c r="N36" s="626"/>
      <c r="O36" s="626"/>
      <c r="P36" s="626"/>
      <c r="Q36" s="626"/>
      <c r="R36" s="626"/>
      <c r="S36" s="626"/>
      <c r="T36" s="626"/>
      <c r="U36" s="627"/>
    </row>
    <row r="37" spans="2:21" ht="34.5" customHeight="1">
      <c r="B37" s="621" t="s">
        <v>644</v>
      </c>
      <c r="C37" s="706" t="s">
        <v>645</v>
      </c>
      <c r="D37" s="706"/>
      <c r="E37" s="706"/>
      <c r="F37" s="706"/>
      <c r="G37" s="706"/>
      <c r="H37" s="706"/>
      <c r="I37" s="706"/>
      <c r="J37" s="706"/>
      <c r="K37" s="706"/>
      <c r="L37" s="706"/>
      <c r="M37" s="706"/>
      <c r="N37" s="706"/>
      <c r="O37" s="706"/>
      <c r="P37" s="706"/>
      <c r="Q37" s="706"/>
      <c r="R37" s="706"/>
      <c r="S37" s="706"/>
      <c r="T37" s="706"/>
      <c r="U37" s="707"/>
    </row>
    <row r="38" spans="2:21">
      <c r="B38" s="633"/>
      <c r="C38" s="626"/>
      <c r="D38" s="626"/>
      <c r="E38" s="626"/>
      <c r="F38" s="626"/>
      <c r="G38" s="626"/>
      <c r="H38" s="626"/>
      <c r="I38" s="626"/>
      <c r="J38" s="626"/>
      <c r="K38" s="626"/>
      <c r="L38" s="626"/>
      <c r="M38" s="626"/>
      <c r="N38" s="626"/>
      <c r="O38" s="626"/>
      <c r="P38" s="626"/>
      <c r="Q38" s="626"/>
      <c r="R38" s="626"/>
      <c r="S38" s="626"/>
      <c r="T38" s="626"/>
      <c r="U38" s="627"/>
    </row>
    <row r="39" spans="2:21" ht="15.75">
      <c r="B39" s="621" t="s">
        <v>646</v>
      </c>
      <c r="C39" s="634" t="s">
        <v>647</v>
      </c>
      <c r="D39" s="630"/>
      <c r="E39" s="630"/>
      <c r="F39" s="630"/>
      <c r="G39" s="630"/>
      <c r="H39" s="630"/>
      <c r="I39" s="630"/>
      <c r="J39" s="630"/>
      <c r="K39" s="630"/>
      <c r="L39" s="630"/>
      <c r="M39" s="630"/>
      <c r="N39" s="630"/>
      <c r="O39" s="630"/>
      <c r="P39" s="630"/>
      <c r="Q39" s="630"/>
      <c r="R39" s="630"/>
      <c r="S39" s="630"/>
      <c r="T39" s="630"/>
      <c r="U39" s="631"/>
    </row>
    <row r="40" spans="2:21">
      <c r="B40" s="633"/>
      <c r="C40" s="626"/>
      <c r="D40" s="626"/>
      <c r="E40" s="626"/>
      <c r="F40" s="626"/>
      <c r="G40" s="626"/>
      <c r="H40" s="626"/>
      <c r="I40" s="626"/>
      <c r="J40" s="626"/>
      <c r="K40" s="626"/>
      <c r="L40" s="626"/>
      <c r="M40" s="626"/>
      <c r="N40" s="626"/>
      <c r="O40" s="626"/>
      <c r="P40" s="626"/>
      <c r="Q40" s="626"/>
      <c r="R40" s="626"/>
      <c r="S40" s="626"/>
      <c r="T40" s="626"/>
      <c r="U40" s="627"/>
    </row>
    <row r="41" spans="2:21" ht="38.25" customHeight="1">
      <c r="B41" s="628" t="s">
        <v>648</v>
      </c>
      <c r="C41" s="714" t="s">
        <v>649</v>
      </c>
      <c r="D41" s="714"/>
      <c r="E41" s="714"/>
      <c r="F41" s="714"/>
      <c r="G41" s="714"/>
      <c r="H41" s="714"/>
      <c r="I41" s="714"/>
      <c r="J41" s="714"/>
      <c r="K41" s="714"/>
      <c r="L41" s="714"/>
      <c r="M41" s="714"/>
      <c r="N41" s="714"/>
      <c r="O41" s="714"/>
      <c r="P41" s="714"/>
      <c r="Q41" s="714"/>
      <c r="R41" s="714"/>
      <c r="S41" s="714"/>
      <c r="T41" s="714"/>
      <c r="U41" s="715"/>
    </row>
    <row r="42" spans="2:21">
      <c r="B42" s="635"/>
      <c r="C42" s="630"/>
      <c r="D42" s="630"/>
      <c r="E42" s="630"/>
      <c r="F42" s="630"/>
      <c r="G42" s="630"/>
      <c r="H42" s="630"/>
      <c r="I42" s="630"/>
      <c r="J42" s="630"/>
      <c r="K42" s="630"/>
      <c r="L42" s="630"/>
      <c r="M42" s="630"/>
      <c r="N42" s="630"/>
      <c r="O42" s="630"/>
      <c r="P42" s="630"/>
      <c r="Q42" s="630"/>
      <c r="R42" s="630"/>
      <c r="S42" s="630"/>
      <c r="T42" s="630"/>
      <c r="U42" s="631"/>
    </row>
    <row r="43" spans="2:21" ht="15.75">
      <c r="B43" s="632" t="s">
        <v>650</v>
      </c>
      <c r="C43" s="30" t="s">
        <v>651</v>
      </c>
      <c r="U43" s="623"/>
    </row>
    <row r="44" spans="2:21">
      <c r="B44" s="636"/>
      <c r="C44" s="1"/>
      <c r="U44" s="623"/>
    </row>
    <row r="45" spans="2:21" ht="36" customHeight="1">
      <c r="B45" s="636"/>
      <c r="C45" s="702" t="s">
        <v>668</v>
      </c>
      <c r="D45" s="702"/>
      <c r="E45" s="702"/>
      <c r="F45" s="702"/>
      <c r="G45" s="702"/>
      <c r="H45" s="702"/>
      <c r="I45" s="702"/>
      <c r="J45" s="702"/>
      <c r="K45" s="702"/>
      <c r="L45" s="702"/>
      <c r="M45" s="702"/>
      <c r="N45" s="702"/>
      <c r="O45" s="702"/>
      <c r="P45" s="702"/>
      <c r="Q45" s="702"/>
      <c r="R45" s="702"/>
      <c r="S45" s="702"/>
      <c r="T45" s="702"/>
      <c r="U45" s="703"/>
    </row>
    <row r="46" spans="2:21">
      <c r="B46" s="636"/>
      <c r="C46" s="5"/>
      <c r="U46" s="623"/>
    </row>
    <row r="47" spans="2:21" ht="35.25" customHeight="1">
      <c r="B47" s="636"/>
      <c r="C47" s="702" t="s">
        <v>652</v>
      </c>
      <c r="D47" s="702"/>
      <c r="E47" s="702"/>
      <c r="F47" s="702"/>
      <c r="G47" s="702"/>
      <c r="H47" s="702"/>
      <c r="I47" s="702"/>
      <c r="J47" s="702"/>
      <c r="K47" s="702"/>
      <c r="L47" s="702"/>
      <c r="M47" s="702"/>
      <c r="N47" s="702"/>
      <c r="O47" s="702"/>
      <c r="P47" s="702"/>
      <c r="Q47" s="702"/>
      <c r="R47" s="702"/>
      <c r="S47" s="702"/>
      <c r="T47" s="702"/>
      <c r="U47" s="703"/>
    </row>
    <row r="48" spans="2:21">
      <c r="B48" s="636"/>
      <c r="C48" s="5"/>
      <c r="U48" s="623"/>
    </row>
    <row r="49" spans="2:21" ht="40.5" customHeight="1">
      <c r="B49" s="636"/>
      <c r="C49" s="702" t="s">
        <v>653</v>
      </c>
      <c r="D49" s="702"/>
      <c r="E49" s="702"/>
      <c r="F49" s="702"/>
      <c r="G49" s="702"/>
      <c r="H49" s="702"/>
      <c r="I49" s="702"/>
      <c r="J49" s="702"/>
      <c r="K49" s="702"/>
      <c r="L49" s="702"/>
      <c r="M49" s="702"/>
      <c r="N49" s="702"/>
      <c r="O49" s="702"/>
      <c r="P49" s="702"/>
      <c r="Q49" s="702"/>
      <c r="R49" s="702"/>
      <c r="S49" s="702"/>
      <c r="T49" s="702"/>
      <c r="U49" s="703"/>
    </row>
    <row r="50" spans="2:21">
      <c r="B50" s="636"/>
      <c r="C50" s="5"/>
      <c r="U50" s="623"/>
    </row>
    <row r="51" spans="2:21" ht="30" customHeight="1">
      <c r="B51" s="636"/>
      <c r="C51" s="702" t="s">
        <v>654</v>
      </c>
      <c r="D51" s="702"/>
      <c r="E51" s="702"/>
      <c r="F51" s="702"/>
      <c r="G51" s="702"/>
      <c r="H51" s="702"/>
      <c r="I51" s="702"/>
      <c r="J51" s="702"/>
      <c r="K51" s="702"/>
      <c r="L51" s="702"/>
      <c r="M51" s="702"/>
      <c r="N51" s="702"/>
      <c r="O51" s="702"/>
      <c r="P51" s="702"/>
      <c r="Q51" s="702"/>
      <c r="R51" s="702"/>
      <c r="S51" s="702"/>
      <c r="T51" s="702"/>
      <c r="U51" s="703"/>
    </row>
    <row r="52" spans="2:21" ht="15.75">
      <c r="B52" s="636"/>
      <c r="C52" s="477"/>
      <c r="U52" s="623"/>
    </row>
    <row r="53" spans="2:21" ht="31.5" customHeight="1">
      <c r="B53" s="636"/>
      <c r="C53" s="704" t="s">
        <v>667</v>
      </c>
      <c r="D53" s="704"/>
      <c r="E53" s="704"/>
      <c r="F53" s="704"/>
      <c r="G53" s="704"/>
      <c r="H53" s="704"/>
      <c r="I53" s="704"/>
      <c r="J53" s="704"/>
      <c r="K53" s="704"/>
      <c r="L53" s="704"/>
      <c r="M53" s="704"/>
      <c r="N53" s="704"/>
      <c r="O53" s="704"/>
      <c r="P53" s="704"/>
      <c r="Q53" s="704"/>
      <c r="R53" s="704"/>
      <c r="S53" s="704"/>
      <c r="T53" s="704"/>
      <c r="U53" s="705"/>
    </row>
    <row r="54" spans="2:21">
      <c r="B54" s="633"/>
      <c r="C54" s="626"/>
      <c r="D54" s="626"/>
      <c r="E54" s="626"/>
      <c r="F54" s="626"/>
      <c r="G54" s="626"/>
      <c r="H54" s="626"/>
      <c r="I54" s="626"/>
      <c r="J54" s="626"/>
      <c r="K54" s="626"/>
      <c r="L54" s="626"/>
      <c r="M54" s="626"/>
      <c r="N54" s="626"/>
      <c r="O54" s="626"/>
      <c r="P54" s="626"/>
      <c r="Q54" s="626"/>
      <c r="R54" s="626"/>
      <c r="S54" s="626"/>
      <c r="T54" s="626"/>
      <c r="U54" s="627"/>
    </row>
    <row r="55" spans="2:21" ht="48" customHeight="1">
      <c r="B55" s="621" t="s">
        <v>655</v>
      </c>
      <c r="C55" s="706" t="s">
        <v>656</v>
      </c>
      <c r="D55" s="706"/>
      <c r="E55" s="706"/>
      <c r="F55" s="706"/>
      <c r="G55" s="706"/>
      <c r="H55" s="706"/>
      <c r="I55" s="706"/>
      <c r="J55" s="706"/>
      <c r="K55" s="706"/>
      <c r="L55" s="706"/>
      <c r="M55" s="706"/>
      <c r="N55" s="706"/>
      <c r="O55" s="706"/>
      <c r="P55" s="706"/>
      <c r="Q55" s="706"/>
      <c r="R55" s="706"/>
      <c r="S55" s="706"/>
      <c r="T55" s="706"/>
      <c r="U55" s="707"/>
    </row>
    <row r="56" spans="2:21">
      <c r="B56" s="633"/>
      <c r="C56" s="626"/>
      <c r="D56" s="626"/>
      <c r="E56" s="626"/>
      <c r="F56" s="626"/>
      <c r="G56" s="626"/>
      <c r="H56" s="626"/>
      <c r="I56" s="626"/>
      <c r="J56" s="626"/>
      <c r="K56" s="626"/>
      <c r="L56" s="626"/>
      <c r="M56" s="626"/>
      <c r="N56" s="626"/>
      <c r="O56" s="626"/>
      <c r="P56" s="626"/>
      <c r="Q56" s="626"/>
      <c r="R56" s="626"/>
      <c r="S56" s="626"/>
      <c r="T56" s="626"/>
      <c r="U56" s="627"/>
    </row>
    <row r="57" spans="2:21" ht="34.5" customHeight="1">
      <c r="B57" s="621" t="s">
        <v>657</v>
      </c>
      <c r="C57" s="706" t="s">
        <v>658</v>
      </c>
      <c r="D57" s="706"/>
      <c r="E57" s="706"/>
      <c r="F57" s="706"/>
      <c r="G57" s="706"/>
      <c r="H57" s="706"/>
      <c r="I57" s="706"/>
      <c r="J57" s="706"/>
      <c r="K57" s="706"/>
      <c r="L57" s="706"/>
      <c r="M57" s="706"/>
      <c r="N57" s="706"/>
      <c r="O57" s="706"/>
      <c r="P57" s="706"/>
      <c r="Q57" s="706"/>
      <c r="R57" s="706"/>
      <c r="S57" s="706"/>
      <c r="T57" s="706"/>
      <c r="U57" s="707"/>
    </row>
    <row r="58" spans="2:21">
      <c r="B58" s="637"/>
      <c r="C58" s="626"/>
      <c r="D58" s="626"/>
      <c r="E58" s="626"/>
      <c r="F58" s="626"/>
      <c r="G58" s="626"/>
      <c r="H58" s="626"/>
      <c r="I58" s="626"/>
      <c r="J58" s="626"/>
      <c r="K58" s="626"/>
      <c r="L58" s="626"/>
      <c r="M58" s="626"/>
      <c r="N58" s="626"/>
      <c r="O58" s="626"/>
      <c r="P58" s="626"/>
      <c r="Q58" s="626"/>
      <c r="R58" s="626"/>
      <c r="S58" s="626"/>
      <c r="T58" s="626"/>
      <c r="U58" s="627"/>
    </row>
    <row r="59" spans="2:21" ht="30.75" customHeight="1">
      <c r="B59" s="628" t="s">
        <v>659</v>
      </c>
      <c r="C59" s="638" t="s">
        <v>660</v>
      </c>
      <c r="D59" s="639"/>
      <c r="E59" s="639"/>
      <c r="F59" s="639"/>
      <c r="G59" s="639"/>
      <c r="H59" s="639"/>
      <c r="I59" s="639"/>
      <c r="J59" s="639"/>
      <c r="K59" s="639"/>
      <c r="L59" s="639"/>
      <c r="M59" s="639"/>
      <c r="N59" s="639"/>
      <c r="O59" s="639"/>
      <c r="P59" s="639"/>
      <c r="Q59" s="639"/>
      <c r="R59" s="639"/>
      <c r="S59" s="639"/>
      <c r="T59" s="639"/>
      <c r="U59" s="640"/>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scale="37"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T34"/>
  <sheetViews>
    <sheetView topLeftCell="A16" zoomScale="80" zoomScaleNormal="80" workbookViewId="0">
      <selection activeCell="B3" sqref="B3:F6"/>
    </sheetView>
  </sheetViews>
  <sheetFormatPr defaultColWidth="9.140625" defaultRowHeight="15.75"/>
  <cols>
    <col min="1" max="1" width="3.140625" style="1" customWidth="1"/>
    <col min="2" max="2" width="61.7109375" style="9" customWidth="1"/>
    <col min="3" max="3" width="58.7109375" style="1" customWidth="1"/>
    <col min="4" max="4" width="62.42578125" style="1" customWidth="1"/>
    <col min="5" max="5" width="53.42578125" style="1" customWidth="1"/>
    <col min="6" max="6" width="47.140625" style="1" customWidth="1"/>
    <col min="7" max="10" width="9.140625" style="1"/>
    <col min="11" max="11" width="26.140625" style="1" customWidth="1"/>
    <col min="12" max="12" width="59.7109375" style="13" customWidth="1"/>
    <col min="13" max="13" width="14.7109375" style="19" customWidth="1"/>
    <col min="14" max="14" width="29.7109375" style="13" customWidth="1"/>
    <col min="15" max="16384" width="9.140625" style="1"/>
  </cols>
  <sheetData>
    <row r="1" spans="2:20" ht="146.25" customHeight="1"/>
    <row r="3" spans="2:20" ht="25.5" customHeight="1">
      <c r="B3" s="717" t="s">
        <v>670</v>
      </c>
      <c r="C3" s="718"/>
      <c r="D3" s="718"/>
      <c r="E3" s="718"/>
      <c r="F3" s="719"/>
      <c r="G3" s="98"/>
    </row>
    <row r="4" spans="2:20" ht="16.5" customHeight="1">
      <c r="B4" s="720"/>
      <c r="C4" s="721"/>
      <c r="D4" s="721"/>
      <c r="E4" s="721"/>
      <c r="F4" s="722"/>
      <c r="G4" s="98"/>
    </row>
    <row r="5" spans="2:20" ht="71.25" customHeight="1">
      <c r="B5" s="720"/>
      <c r="C5" s="721"/>
      <c r="D5" s="721"/>
      <c r="E5" s="721"/>
      <c r="F5" s="722"/>
      <c r="G5" s="98"/>
    </row>
    <row r="6" spans="2:20" ht="21.75" customHeight="1">
      <c r="B6" s="723"/>
      <c r="C6" s="724"/>
      <c r="D6" s="724"/>
      <c r="E6" s="724"/>
      <c r="F6" s="725"/>
      <c r="G6" s="98"/>
    </row>
    <row r="8" spans="2:20" ht="21">
      <c r="B8" s="716" t="s">
        <v>479</v>
      </c>
      <c r="C8" s="716"/>
      <c r="D8" s="716"/>
      <c r="E8" s="716"/>
      <c r="F8" s="716"/>
      <c r="G8" s="716"/>
    </row>
    <row r="9" spans="2:20" ht="24.75" customHeight="1" thickBot="1">
      <c r="B9" s="92"/>
      <c r="C9" s="92"/>
      <c r="D9" s="92"/>
      <c r="E9" s="92"/>
      <c r="F9" s="92"/>
      <c r="G9" s="92"/>
    </row>
    <row r="10" spans="2:20" ht="27.75" customHeight="1" thickBot="1">
      <c r="B10" s="94" t="s">
        <v>171</v>
      </c>
      <c r="C10" s="83" t="s">
        <v>405</v>
      </c>
      <c r="D10" s="92"/>
      <c r="E10" s="92"/>
      <c r="F10" s="92"/>
      <c r="G10" s="92"/>
    </row>
    <row r="11" spans="2:20">
      <c r="B11" s="92"/>
      <c r="C11" s="92"/>
      <c r="D11" s="92"/>
      <c r="E11" s="92"/>
      <c r="F11" s="92"/>
      <c r="G11" s="92"/>
    </row>
    <row r="12" spans="2:20" ht="31.5" customHeight="1" thickBot="1">
      <c r="B12" s="69" t="s">
        <v>587</v>
      </c>
      <c r="L12" s="25"/>
      <c r="M12" s="25"/>
      <c r="N12" s="25"/>
      <c r="O12" s="25"/>
      <c r="P12" s="25"/>
      <c r="Q12" s="56"/>
      <c r="S12" s="8"/>
      <c r="T12" s="8"/>
    </row>
    <row r="13" spans="2:20" ht="26.25" customHeight="1" thickBot="1">
      <c r="B13" s="83"/>
      <c r="C13" s="99" t="s">
        <v>625</v>
      </c>
      <c r="G13" s="88"/>
      <c r="L13" s="25"/>
      <c r="M13" s="25"/>
      <c r="N13" s="25"/>
      <c r="O13" s="25"/>
      <c r="P13" s="25"/>
      <c r="Q13" s="56"/>
      <c r="S13" s="8"/>
      <c r="T13" s="8"/>
    </row>
    <row r="14" spans="2:20" ht="26.25" customHeight="1" thickBot="1">
      <c r="B14" s="83"/>
      <c r="C14" s="145" t="s">
        <v>620</v>
      </c>
      <c r="L14" s="25"/>
      <c r="M14" s="25"/>
      <c r="N14" s="25"/>
      <c r="O14" s="25"/>
      <c r="P14" s="25"/>
      <c r="Q14" s="56"/>
      <c r="S14" s="8"/>
      <c r="T14" s="8"/>
    </row>
    <row r="15" spans="2:20" ht="26.25" customHeight="1" thickBot="1">
      <c r="B15" s="83"/>
      <c r="C15" s="145" t="s">
        <v>621</v>
      </c>
      <c r="L15" s="25"/>
      <c r="M15" s="25"/>
      <c r="N15" s="25"/>
      <c r="O15" s="25"/>
      <c r="P15" s="25"/>
      <c r="Q15" s="56"/>
      <c r="S15" s="8"/>
      <c r="T15" s="8"/>
    </row>
    <row r="16" spans="2:20" ht="26.25" customHeight="1" thickBot="1">
      <c r="B16" s="83"/>
      <c r="C16" s="145" t="s">
        <v>622</v>
      </c>
      <c r="L16" s="25"/>
      <c r="M16" s="25"/>
      <c r="N16" s="25"/>
      <c r="O16" s="25"/>
      <c r="P16" s="25"/>
      <c r="Q16" s="56"/>
      <c r="S16" s="8"/>
      <c r="T16" s="8"/>
    </row>
    <row r="17" spans="2:20" ht="26.25" customHeight="1" thickBot="1">
      <c r="B17" s="83"/>
      <c r="C17" s="99" t="s">
        <v>623</v>
      </c>
      <c r="G17" s="88"/>
      <c r="L17" s="25"/>
      <c r="M17" s="25"/>
      <c r="N17" s="25"/>
      <c r="O17" s="25"/>
      <c r="P17" s="25"/>
      <c r="Q17" s="56"/>
      <c r="S17" s="8"/>
      <c r="T17" s="8"/>
    </row>
    <row r="18" spans="2:20" ht="26.25" customHeight="1" thickBot="1">
      <c r="B18" s="83"/>
      <c r="C18" s="99" t="s">
        <v>624</v>
      </c>
      <c r="L18" s="25"/>
      <c r="M18" s="25"/>
      <c r="N18" s="25"/>
      <c r="O18" s="25"/>
      <c r="P18" s="25"/>
      <c r="Q18" s="56"/>
      <c r="S18" s="8"/>
      <c r="T18" s="8"/>
    </row>
    <row r="19" spans="2:20" ht="26.25" customHeight="1" thickBot="1">
      <c r="B19" s="83"/>
      <c r="C19" s="99" t="s">
        <v>626</v>
      </c>
      <c r="L19" s="25"/>
      <c r="M19" s="25"/>
      <c r="N19" s="25"/>
      <c r="O19" s="25"/>
      <c r="P19" s="25"/>
      <c r="Q19" s="56"/>
      <c r="S19" s="8"/>
      <c r="T19" s="8"/>
    </row>
    <row r="20" spans="2:20" s="47" customFormat="1" ht="25.5" customHeight="1">
      <c r="D20" s="79"/>
      <c r="E20" s="79"/>
      <c r="F20" s="79"/>
      <c r="G20" s="79"/>
      <c r="J20" s="1"/>
      <c r="K20" s="1"/>
      <c r="S20" s="48"/>
      <c r="T20" s="48"/>
    </row>
    <row r="21" spans="2:20" s="13" customFormat="1" ht="39" customHeight="1">
      <c r="B21" s="213" t="s">
        <v>538</v>
      </c>
      <c r="C21" s="213" t="s">
        <v>469</v>
      </c>
      <c r="D21" s="213" t="s">
        <v>445</v>
      </c>
      <c r="E21" s="213" t="s">
        <v>437</v>
      </c>
      <c r="F21" s="213" t="s">
        <v>551</v>
      </c>
      <c r="G21" s="30"/>
      <c r="M21" s="19"/>
      <c r="T21" s="19"/>
    </row>
    <row r="22" spans="2:20" s="84" customFormat="1" ht="36" customHeight="1">
      <c r="B22" s="566" t="s">
        <v>541</v>
      </c>
      <c r="C22" s="572" t="s">
        <v>435</v>
      </c>
      <c r="D22" s="575" t="s">
        <v>441</v>
      </c>
      <c r="E22" s="579" t="s">
        <v>586</v>
      </c>
      <c r="F22" s="575" t="s">
        <v>446</v>
      </c>
      <c r="G22" s="147"/>
      <c r="M22" s="565"/>
      <c r="T22" s="565"/>
    </row>
    <row r="23" spans="2:20" s="84" customFormat="1" ht="35.25" customHeight="1">
      <c r="B23" s="567" t="s">
        <v>456</v>
      </c>
      <c r="C23" s="573" t="s">
        <v>436</v>
      </c>
      <c r="D23" s="576" t="s">
        <v>442</v>
      </c>
      <c r="E23" s="580" t="s">
        <v>586</v>
      </c>
      <c r="F23" s="576" t="s">
        <v>446</v>
      </c>
      <c r="G23" s="147"/>
      <c r="M23" s="565"/>
      <c r="T23" s="565"/>
    </row>
    <row r="24" spans="2:20" s="84" customFormat="1" ht="34.5" customHeight="1">
      <c r="B24" s="567" t="s">
        <v>453</v>
      </c>
      <c r="C24" s="573" t="s">
        <v>436</v>
      </c>
      <c r="D24" s="576" t="s">
        <v>443</v>
      </c>
      <c r="E24" s="580" t="s">
        <v>586</v>
      </c>
      <c r="F24" s="576" t="s">
        <v>446</v>
      </c>
      <c r="G24" s="147"/>
      <c r="M24" s="565"/>
      <c r="T24" s="565"/>
    </row>
    <row r="25" spans="2:20" s="84" customFormat="1" ht="32.25" customHeight="1">
      <c r="B25" s="568" t="s">
        <v>454</v>
      </c>
      <c r="C25" s="573" t="s">
        <v>435</v>
      </c>
      <c r="D25" s="576" t="s">
        <v>444</v>
      </c>
      <c r="E25" s="581" t="s">
        <v>605</v>
      </c>
      <c r="F25" s="584"/>
      <c r="G25" s="147"/>
      <c r="M25" s="565"/>
      <c r="T25" s="565"/>
    </row>
    <row r="26" spans="2:20" s="84" customFormat="1" ht="30.75" customHeight="1">
      <c r="B26" s="569" t="s">
        <v>539</v>
      </c>
      <c r="C26" s="573" t="s">
        <v>435</v>
      </c>
      <c r="D26" s="576"/>
      <c r="E26" s="581"/>
      <c r="F26" s="584"/>
      <c r="G26" s="147"/>
      <c r="M26" s="565"/>
      <c r="T26" s="565"/>
    </row>
    <row r="27" spans="2:20" s="84" customFormat="1" ht="32.25" customHeight="1">
      <c r="B27" s="570" t="s">
        <v>540</v>
      </c>
      <c r="C27" s="573" t="s">
        <v>435</v>
      </c>
      <c r="D27" s="577" t="s">
        <v>536</v>
      </c>
      <c r="E27" s="581"/>
      <c r="F27" s="584"/>
      <c r="G27" s="147"/>
      <c r="M27" s="565"/>
      <c r="T27" s="565"/>
    </row>
    <row r="28" spans="2:20" s="84" customFormat="1" ht="27" customHeight="1">
      <c r="B28" s="568" t="s">
        <v>455</v>
      </c>
      <c r="C28" s="573" t="s">
        <v>438</v>
      </c>
      <c r="D28" s="576" t="s">
        <v>480</v>
      </c>
      <c r="E28" s="581" t="s">
        <v>457</v>
      </c>
      <c r="F28" s="584"/>
      <c r="G28" s="147"/>
      <c r="M28" s="565"/>
      <c r="T28" s="565"/>
    </row>
    <row r="29" spans="2:20" s="84" customFormat="1" ht="27" customHeight="1">
      <c r="B29" s="570" t="s">
        <v>450</v>
      </c>
      <c r="C29" s="573" t="s">
        <v>435</v>
      </c>
      <c r="D29" s="576"/>
      <c r="E29" s="581"/>
      <c r="F29" s="576" t="s">
        <v>406</v>
      </c>
      <c r="G29" s="147"/>
      <c r="M29" s="565"/>
      <c r="T29" s="565"/>
    </row>
    <row r="30" spans="2:20" s="84" customFormat="1" ht="32.25" customHeight="1">
      <c r="B30" s="568" t="s">
        <v>207</v>
      </c>
      <c r="C30" s="573" t="s">
        <v>440</v>
      </c>
      <c r="D30" s="576" t="s">
        <v>553</v>
      </c>
      <c r="E30" s="582"/>
      <c r="F30" s="576" t="s">
        <v>552</v>
      </c>
      <c r="M30" s="565"/>
    </row>
    <row r="31" spans="2:20" s="84" customFormat="1" ht="27.75" customHeight="1">
      <c r="B31" s="571" t="s">
        <v>537</v>
      </c>
      <c r="C31" s="574" t="s">
        <v>439</v>
      </c>
      <c r="D31" s="578"/>
      <c r="E31" s="583"/>
      <c r="F31" s="578"/>
      <c r="M31" s="565"/>
    </row>
    <row r="32" spans="2:20" s="84" customFormat="1" ht="23.25" customHeight="1">
      <c r="C32" s="148"/>
      <c r="D32" s="148"/>
      <c r="E32" s="148"/>
      <c r="M32" s="565"/>
    </row>
    <row r="33" spans="2:13" s="13" customFormat="1">
      <c r="B33" s="148"/>
      <c r="C33" s="146"/>
      <c r="D33" s="146"/>
      <c r="E33" s="146"/>
      <c r="M33" s="19"/>
    </row>
    <row r="34" spans="2:13">
      <c r="C34" s="9"/>
      <c r="D34" s="9"/>
      <c r="E34" s="9"/>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zoomScale="120" zoomScaleNormal="120" workbookViewId="0">
      <selection activeCell="E28" sqref="E28"/>
    </sheetView>
  </sheetViews>
  <sheetFormatPr defaultColWidth="9.140625" defaultRowHeight="15"/>
  <cols>
    <col min="1" max="1" width="61.140625" style="1" bestFit="1" customWidth="1"/>
    <col min="2" max="2" width="13.7109375" style="1" customWidth="1"/>
    <col min="3" max="3" width="9.140625" style="9"/>
    <col min="4" max="4" width="15" style="1" customWidth="1"/>
    <col min="5" max="5" width="11.42578125" style="9" customWidth="1"/>
    <col min="6" max="6" width="24.140625" style="1" customWidth="1"/>
    <col min="7" max="7" width="32" style="1" customWidth="1"/>
    <col min="8" max="8" width="14.7109375" style="1" customWidth="1"/>
    <col min="9" max="16384" width="9.140625" style="1"/>
  </cols>
  <sheetData>
    <row r="1" spans="1:8">
      <c r="A1" s="8" t="s">
        <v>409</v>
      </c>
      <c r="B1" s="8" t="s">
        <v>41</v>
      </c>
      <c r="C1" s="96" t="s">
        <v>234</v>
      </c>
      <c r="D1" s="8" t="s">
        <v>413</v>
      </c>
      <c r="E1" s="96" t="s">
        <v>448</v>
      </c>
      <c r="F1" s="96" t="s">
        <v>547</v>
      </c>
      <c r="G1" s="96" t="s">
        <v>569</v>
      </c>
      <c r="H1" s="96" t="s">
        <v>580</v>
      </c>
    </row>
    <row r="2" spans="1:8">
      <c r="A2" s="1" t="s">
        <v>29</v>
      </c>
      <c r="B2" s="1" t="s">
        <v>27</v>
      </c>
      <c r="C2" s="9">
        <v>2006</v>
      </c>
      <c r="D2" s="1" t="s">
        <v>414</v>
      </c>
      <c r="E2" s="9">
        <f>'2. LRAMVA Threshold'!D9</f>
        <v>2008</v>
      </c>
      <c r="F2" s="9" t="s">
        <v>170</v>
      </c>
      <c r="G2" s="1" t="s">
        <v>570</v>
      </c>
      <c r="H2" s="1" t="s">
        <v>588</v>
      </c>
    </row>
    <row r="3" spans="1:8">
      <c r="A3" s="1" t="s">
        <v>370</v>
      </c>
      <c r="B3" s="1" t="s">
        <v>27</v>
      </c>
      <c r="C3" s="9">
        <v>2007</v>
      </c>
      <c r="D3" s="1" t="s">
        <v>415</v>
      </c>
      <c r="E3" s="9">
        <f>'2. LRAMVA Threshold'!D24</f>
        <v>2013</v>
      </c>
      <c r="F3" s="1" t="s">
        <v>548</v>
      </c>
      <c r="G3" s="1" t="s">
        <v>571</v>
      </c>
      <c r="H3" s="1" t="s">
        <v>581</v>
      </c>
    </row>
    <row r="4" spans="1:8">
      <c r="A4" s="1" t="s">
        <v>371</v>
      </c>
      <c r="B4" s="1" t="s">
        <v>28</v>
      </c>
      <c r="C4" s="9">
        <v>2008</v>
      </c>
      <c r="D4" s="1" t="s">
        <v>416</v>
      </c>
      <c r="F4" s="1" t="s">
        <v>169</v>
      </c>
      <c r="G4" s="1" t="s">
        <v>572</v>
      </c>
    </row>
    <row r="5" spans="1:8">
      <c r="A5" s="1" t="s">
        <v>372</v>
      </c>
      <c r="B5" s="1" t="s">
        <v>28</v>
      </c>
      <c r="C5" s="9">
        <v>2009</v>
      </c>
      <c r="F5" s="1" t="s">
        <v>367</v>
      </c>
      <c r="G5" s="1" t="s">
        <v>573</v>
      </c>
    </row>
    <row r="6" spans="1:8">
      <c r="A6" s="1" t="s">
        <v>373</v>
      </c>
      <c r="B6" s="1" t="s">
        <v>28</v>
      </c>
      <c r="C6" s="9">
        <v>2010</v>
      </c>
      <c r="F6" s="1" t="s">
        <v>368</v>
      </c>
      <c r="G6" s="1" t="s">
        <v>574</v>
      </c>
    </row>
    <row r="7" spans="1:8">
      <c r="A7" s="1" t="s">
        <v>374</v>
      </c>
      <c r="B7" s="1" t="s">
        <v>28</v>
      </c>
      <c r="C7" s="9">
        <v>2011</v>
      </c>
      <c r="F7" s="1" t="s">
        <v>369</v>
      </c>
      <c r="G7" s="1" t="s">
        <v>575</v>
      </c>
    </row>
    <row r="8" spans="1:8">
      <c r="A8" s="1" t="s">
        <v>375</v>
      </c>
      <c r="B8" s="1" t="s">
        <v>28</v>
      </c>
      <c r="C8" s="9">
        <v>2012</v>
      </c>
      <c r="F8" s="1" t="s">
        <v>556</v>
      </c>
      <c r="G8" s="1" t="s">
        <v>576</v>
      </c>
    </row>
    <row r="9" spans="1:8">
      <c r="A9" s="1" t="s">
        <v>376</v>
      </c>
      <c r="B9" s="1" t="s">
        <v>28</v>
      </c>
      <c r="C9" s="9">
        <v>2013</v>
      </c>
      <c r="G9" s="1" t="s">
        <v>577</v>
      </c>
    </row>
    <row r="10" spans="1:8">
      <c r="A10" s="1" t="s">
        <v>377</v>
      </c>
      <c r="B10" s="1" t="s">
        <v>28</v>
      </c>
      <c r="C10" s="9">
        <v>2014</v>
      </c>
      <c r="G10" s="1" t="s">
        <v>578</v>
      </c>
    </row>
    <row r="11" spans="1:8">
      <c r="A11" s="1" t="s">
        <v>378</v>
      </c>
      <c r="B11" s="1" t="s">
        <v>28</v>
      </c>
      <c r="C11" s="9">
        <v>2015</v>
      </c>
      <c r="G11" s="1" t="s">
        <v>579</v>
      </c>
    </row>
    <row r="12" spans="1:8">
      <c r="A12" s="1" t="s">
        <v>379</v>
      </c>
      <c r="B12" s="1" t="s">
        <v>28</v>
      </c>
      <c r="C12" s="9">
        <v>2016</v>
      </c>
    </row>
    <row r="13" spans="1:8">
      <c r="A13" s="1" t="s">
        <v>380</v>
      </c>
      <c r="B13" s="1" t="s">
        <v>28</v>
      </c>
      <c r="C13" s="9">
        <v>2017</v>
      </c>
    </row>
    <row r="14" spans="1:8">
      <c r="A14" s="1" t="s">
        <v>381</v>
      </c>
      <c r="B14" s="1" t="s">
        <v>28</v>
      </c>
      <c r="C14" s="9">
        <v>2018</v>
      </c>
    </row>
    <row r="15" spans="1:8">
      <c r="A15" s="1" t="s">
        <v>382</v>
      </c>
      <c r="B15" s="1" t="s">
        <v>28</v>
      </c>
      <c r="C15" s="9">
        <v>2019</v>
      </c>
    </row>
    <row r="16" spans="1:8">
      <c r="A16" s="1" t="s">
        <v>383</v>
      </c>
      <c r="B16" s="1" t="s">
        <v>28</v>
      </c>
      <c r="C16" s="9">
        <v>2020</v>
      </c>
    </row>
    <row r="17" spans="1:2">
      <c r="A17" s="1" t="s">
        <v>384</v>
      </c>
      <c r="B17" s="1" t="s">
        <v>28</v>
      </c>
    </row>
    <row r="18" spans="1:2">
      <c r="A18" s="1" t="s">
        <v>385</v>
      </c>
      <c r="B18" s="1" t="s">
        <v>28</v>
      </c>
    </row>
    <row r="19" spans="1:2">
      <c r="A19" s="1" t="s">
        <v>386</v>
      </c>
      <c r="B19" s="1" t="s">
        <v>28</v>
      </c>
    </row>
    <row r="20" spans="1:2">
      <c r="A20" s="1" t="s">
        <v>387</v>
      </c>
      <c r="B20" s="1" t="s">
        <v>28</v>
      </c>
    </row>
    <row r="21" spans="1:2">
      <c r="A21" s="1" t="s">
        <v>388</v>
      </c>
      <c r="B21" s="1" t="s">
        <v>28</v>
      </c>
    </row>
    <row r="22" spans="1:2">
      <c r="A22" s="1" t="s">
        <v>389</v>
      </c>
      <c r="B22" s="1" t="s">
        <v>28</v>
      </c>
    </row>
    <row r="23" spans="1:2">
      <c r="A23" s="1" t="s">
        <v>390</v>
      </c>
      <c r="B23" s="1" t="s">
        <v>28</v>
      </c>
    </row>
    <row r="24" spans="1:2">
      <c r="A24" s="1" t="s">
        <v>391</v>
      </c>
      <c r="B24" s="1" t="s">
        <v>28</v>
      </c>
    </row>
    <row r="25" spans="1:2">
      <c r="A25" s="1" t="s">
        <v>392</v>
      </c>
      <c r="B25" s="1" t="s">
        <v>28</v>
      </c>
    </row>
    <row r="26" spans="1:2">
      <c r="A26" s="1" t="s">
        <v>32</v>
      </c>
      <c r="B26" s="1" t="s">
        <v>27</v>
      </c>
    </row>
    <row r="27" spans="1:2">
      <c r="A27" s="1" t="s">
        <v>393</v>
      </c>
      <c r="B27" s="1" t="s">
        <v>28</v>
      </c>
    </row>
    <row r="28" spans="1:2">
      <c r="A28" s="1" t="s">
        <v>394</v>
      </c>
      <c r="B28" s="1" t="s">
        <v>28</v>
      </c>
    </row>
    <row r="29" spans="1:2">
      <c r="A29" s="1" t="s">
        <v>395</v>
      </c>
      <c r="B29" s="1" t="s">
        <v>28</v>
      </c>
    </row>
    <row r="30" spans="1:2">
      <c r="A30" s="1" t="s">
        <v>30</v>
      </c>
      <c r="B30" s="1" t="s">
        <v>28</v>
      </c>
    </row>
    <row r="31" spans="1:2">
      <c r="A31" s="1" t="s">
        <v>396</v>
      </c>
      <c r="B31" s="1" t="s">
        <v>28</v>
      </c>
    </row>
    <row r="32" spans="1:2">
      <c r="A32" s="1" t="s">
        <v>397</v>
      </c>
      <c r="B32" s="1" t="s">
        <v>28</v>
      </c>
    </row>
    <row r="33" spans="1:2">
      <c r="A33" s="1" t="s">
        <v>398</v>
      </c>
      <c r="B33" s="1" t="s">
        <v>28</v>
      </c>
    </row>
    <row r="34" spans="1:2">
      <c r="A34" s="1" t="s">
        <v>399</v>
      </c>
      <c r="B34" s="1" t="s">
        <v>28</v>
      </c>
    </row>
    <row r="35" spans="1:2">
      <c r="A35" s="1" t="s">
        <v>400</v>
      </c>
      <c r="B35" s="1" t="s">
        <v>28</v>
      </c>
    </row>
    <row r="36" spans="1:2">
      <c r="A36" s="1" t="s">
        <v>401</v>
      </c>
      <c r="B36" s="1" t="s">
        <v>28</v>
      </c>
    </row>
    <row r="37" spans="1:2">
      <c r="A37" s="1" t="s">
        <v>402</v>
      </c>
      <c r="B37" s="1" t="s">
        <v>28</v>
      </c>
    </row>
    <row r="38" spans="1:2">
      <c r="A38" s="1" t="s">
        <v>403</v>
      </c>
      <c r="B38" s="1" t="s">
        <v>28</v>
      </c>
    </row>
    <row r="39" spans="1:2">
      <c r="A39" s="1" t="s">
        <v>404</v>
      </c>
      <c r="B39" s="1" t="s">
        <v>28</v>
      </c>
    </row>
    <row r="40" spans="1:2">
      <c r="A40" s="1" t="s">
        <v>31</v>
      </c>
      <c r="B40" s="1"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V108"/>
  <sheetViews>
    <sheetView tabSelected="1" zoomScale="85" zoomScaleNormal="85" workbookViewId="0">
      <selection activeCell="L15" sqref="L15"/>
    </sheetView>
  </sheetViews>
  <sheetFormatPr defaultColWidth="9.140625" defaultRowHeight="15.75"/>
  <cols>
    <col min="1" max="1" width="2.7109375" style="1" customWidth="1"/>
    <col min="2" max="2" width="33.42578125" style="1" customWidth="1"/>
    <col min="3" max="4" width="29.42578125" style="1" customWidth="1"/>
    <col min="5" max="5" width="24.42578125" style="13" customWidth="1"/>
    <col min="6" max="6" width="34.42578125" style="1" customWidth="1"/>
    <col min="7" max="7" width="27.42578125" style="1" customWidth="1"/>
    <col min="8" max="8" width="28.7109375" style="1" customWidth="1"/>
    <col min="9" max="9" width="23.140625" style="1" customWidth="1"/>
    <col min="10" max="10" width="22" style="1" customWidth="1"/>
    <col min="11" max="11" width="19.7109375" style="1" customWidth="1"/>
    <col min="12" max="12" width="21.7109375" style="1" customWidth="1"/>
    <col min="13" max="13" width="24" style="1" customWidth="1"/>
    <col min="14" max="14" width="24.140625" style="1" customWidth="1"/>
    <col min="15" max="15" width="21.42578125" style="1" customWidth="1"/>
    <col min="16" max="16" width="22.140625" style="1" customWidth="1"/>
    <col min="17" max="17" width="16.42578125" style="1" customWidth="1"/>
    <col min="18" max="18" width="17" style="1" customWidth="1"/>
    <col min="19" max="19" width="17.140625" style="1" customWidth="1"/>
    <col min="20" max="20" width="13.7109375" style="8" customWidth="1"/>
    <col min="21" max="21" width="6.28515625" style="8" customWidth="1"/>
    <col min="22" max="22" width="13.42578125" style="1" customWidth="1"/>
    <col min="23" max="23" width="15.28515625" style="1" customWidth="1"/>
    <col min="24" max="16384" width="9.140625" style="1"/>
  </cols>
  <sheetData>
    <row r="1" spans="2:22" ht="144" customHeight="1"/>
    <row r="2" spans="2:22" ht="49.5" customHeight="1">
      <c r="E2" s="1"/>
      <c r="F2" s="13"/>
      <c r="H2" s="50"/>
      <c r="I2" s="24"/>
      <c r="K2" s="28"/>
      <c r="L2" s="28"/>
      <c r="T2" s="1"/>
      <c r="V2" s="8"/>
    </row>
    <row r="3" spans="2:22" ht="16.5" customHeight="1" thickBot="1">
      <c r="E3" s="1"/>
      <c r="F3" s="13"/>
      <c r="H3" s="50"/>
      <c r="I3" s="24"/>
      <c r="K3" s="28"/>
      <c r="L3" s="28"/>
      <c r="T3" s="1"/>
      <c r="V3" s="8"/>
    </row>
    <row r="4" spans="2:22" ht="24.75" customHeight="1" thickBot="1">
      <c r="B4" s="69" t="s">
        <v>171</v>
      </c>
      <c r="C4" s="101" t="s">
        <v>175</v>
      </c>
      <c r="E4" s="1"/>
      <c r="T4" s="1"/>
      <c r="V4" s="8"/>
    </row>
    <row r="5" spans="2:22" ht="26.25" customHeight="1" thickBot="1">
      <c r="C5" s="104" t="s">
        <v>172</v>
      </c>
      <c r="E5" s="1"/>
      <c r="T5" s="1"/>
      <c r="V5" s="8"/>
    </row>
    <row r="6" spans="2:22" ht="27" customHeight="1" thickBot="1">
      <c r="B6" s="69"/>
      <c r="C6" s="495" t="s">
        <v>549</v>
      </c>
      <c r="D6" s="13"/>
      <c r="E6" s="1"/>
      <c r="T6" s="1"/>
      <c r="V6" s="8"/>
    </row>
    <row r="7" spans="2:22" ht="21" customHeight="1">
      <c r="B7" s="69"/>
      <c r="C7" s="13"/>
      <c r="D7" s="13"/>
      <c r="E7" s="1"/>
      <c r="T7" s="1"/>
      <c r="V7" s="8"/>
    </row>
    <row r="8" spans="2:22" ht="24.75" customHeight="1">
      <c r="B8" s="94" t="s">
        <v>239</v>
      </c>
      <c r="C8" s="161" t="s">
        <v>818</v>
      </c>
      <c r="D8" s="527"/>
      <c r="E8" s="1"/>
      <c r="T8" s="1"/>
      <c r="V8" s="8"/>
    </row>
    <row r="9" spans="2:22" ht="41.25" customHeight="1">
      <c r="B9" s="92" t="s">
        <v>518</v>
      </c>
      <c r="C9" s="478"/>
      <c r="D9" s="86"/>
      <c r="E9" s="86"/>
      <c r="F9" s="86"/>
      <c r="G9" s="86"/>
      <c r="H9" s="86"/>
      <c r="I9" s="86"/>
      <c r="J9" s="474"/>
      <c r="K9" s="474"/>
      <c r="L9" s="474"/>
      <c r="M9" s="5"/>
      <c r="T9" s="1"/>
      <c r="V9" s="8"/>
    </row>
    <row r="10" spans="2:22" ht="10.5" customHeight="1">
      <c r="B10" s="92"/>
      <c r="C10" s="478"/>
      <c r="D10" s="86"/>
      <c r="E10" s="86"/>
      <c r="F10" s="86"/>
      <c r="G10" s="86"/>
      <c r="H10" s="86"/>
      <c r="I10" s="86"/>
      <c r="J10" s="474"/>
      <c r="K10" s="474"/>
      <c r="L10" s="474"/>
      <c r="M10" s="5"/>
      <c r="T10" s="1"/>
      <c r="V10" s="8"/>
    </row>
    <row r="11" spans="2:22" s="24" customFormat="1" ht="26.25" customHeight="1">
      <c r="B11" s="494" t="s">
        <v>554</v>
      </c>
      <c r="C11" s="493"/>
      <c r="D11" s="493"/>
      <c r="E11" s="493"/>
      <c r="F11" s="493"/>
      <c r="G11" s="493"/>
      <c r="H11" s="493"/>
      <c r="T11" s="158"/>
      <c r="U11" s="158"/>
    </row>
    <row r="12" spans="2:22" s="24" customFormat="1" ht="18.75" customHeight="1">
      <c r="B12" s="477"/>
      <c r="T12" s="158"/>
      <c r="U12" s="158"/>
    </row>
    <row r="13" spans="2:22" s="24" customFormat="1" ht="22.5" customHeight="1" thickBot="1">
      <c r="B13" s="157" t="s">
        <v>506</v>
      </c>
      <c r="C13" s="13"/>
      <c r="F13" s="157" t="s">
        <v>507</v>
      </c>
      <c r="G13" s="28"/>
      <c r="H13" s="23"/>
      <c r="I13" s="1"/>
      <c r="J13" s="156" t="s">
        <v>504</v>
      </c>
      <c r="N13" s="84"/>
      <c r="P13" s="1"/>
      <c r="Q13" s="159"/>
      <c r="R13" s="31"/>
      <c r="T13" s="158"/>
      <c r="U13" s="158"/>
    </row>
    <row r="14" spans="2:22" ht="29.25" customHeight="1" thickBot="1">
      <c r="B14" s="99" t="s">
        <v>545</v>
      </c>
      <c r="D14" s="475" t="s">
        <v>760</v>
      </c>
      <c r="E14" s="105"/>
      <c r="F14" s="99" t="s">
        <v>546</v>
      </c>
      <c r="H14" s="475" t="s">
        <v>764</v>
      </c>
      <c r="J14" s="99" t="s">
        <v>513</v>
      </c>
      <c r="L14" s="107">
        <v>383020</v>
      </c>
      <c r="N14" s="84"/>
      <c r="Q14" s="81"/>
      <c r="R14" s="78"/>
    </row>
    <row r="15" spans="2:22" ht="26.25" customHeight="1" thickBot="1">
      <c r="B15" s="99" t="s">
        <v>422</v>
      </c>
      <c r="C15" s="13"/>
      <c r="D15" s="475" t="s">
        <v>761</v>
      </c>
      <c r="F15" s="99" t="s">
        <v>412</v>
      </c>
      <c r="G15" s="102"/>
      <c r="H15" s="475" t="s">
        <v>763</v>
      </c>
      <c r="I15" s="13"/>
      <c r="J15" s="99" t="s">
        <v>514</v>
      </c>
      <c r="L15" s="107"/>
      <c r="M15" s="84"/>
      <c r="Q15" s="81"/>
      <c r="R15" s="78"/>
    </row>
    <row r="16" spans="2:22" ht="28.5" customHeight="1" thickBot="1">
      <c r="B16" s="99" t="s">
        <v>452</v>
      </c>
      <c r="C16" s="13"/>
      <c r="D16" s="476" t="s">
        <v>762</v>
      </c>
      <c r="E16" s="84"/>
      <c r="F16" s="99" t="s">
        <v>432</v>
      </c>
      <c r="G16" s="100"/>
      <c r="H16" s="476">
        <v>2017</v>
      </c>
      <c r="I16" s="84"/>
      <c r="K16" s="81"/>
      <c r="L16" s="81"/>
      <c r="M16" s="81"/>
      <c r="N16" s="81"/>
      <c r="Q16" s="81"/>
      <c r="R16" s="78"/>
    </row>
    <row r="17" spans="2:21" ht="29.25" customHeight="1" thickBot="1">
      <c r="B17" s="99" t="s">
        <v>419</v>
      </c>
      <c r="C17" s="13"/>
      <c r="D17" s="107">
        <v>475676.52712643956</v>
      </c>
      <c r="E17" s="97"/>
      <c r="F17" s="646" t="s">
        <v>672</v>
      </c>
      <c r="G17" s="81"/>
      <c r="H17" s="644">
        <v>1</v>
      </c>
      <c r="I17" s="13"/>
      <c r="M17" s="81"/>
      <c r="N17" s="81"/>
      <c r="P17" s="81"/>
      <c r="Q17" s="81"/>
      <c r="R17" s="78"/>
    </row>
    <row r="18" spans="2:21" ht="29.25" customHeight="1">
      <c r="B18" s="99"/>
      <c r="C18" s="13"/>
      <c r="D18" s="643"/>
      <c r="E18" s="97"/>
      <c r="F18" s="642"/>
      <c r="G18" s="81"/>
      <c r="H18" s="645"/>
      <c r="I18" s="13"/>
      <c r="M18" s="81"/>
      <c r="N18" s="81"/>
      <c r="P18" s="81"/>
      <c r="Q18" s="81"/>
      <c r="R18" s="78"/>
    </row>
    <row r="19" spans="2:21" ht="27.75" customHeight="1" thickBot="1">
      <c r="E19" s="1"/>
      <c r="F19" s="99" t="s">
        <v>433</v>
      </c>
      <c r="G19" s="31" t="s">
        <v>362</v>
      </c>
      <c r="H19" s="212">
        <f>SUM(R54,R57,R60,R63,R66,R69,R72)</f>
        <v>504624.42726635025</v>
      </c>
      <c r="I19" s="13"/>
      <c r="J19" s="81"/>
      <c r="K19" s="81"/>
      <c r="L19" s="81"/>
      <c r="M19" s="81"/>
      <c r="N19" s="81"/>
      <c r="P19" s="81"/>
      <c r="Q19" s="81"/>
      <c r="R19" s="78"/>
    </row>
    <row r="20" spans="2:21" ht="27.75" customHeight="1" thickBot="1">
      <c r="E20" s="1"/>
      <c r="F20" s="99" t="s">
        <v>434</v>
      </c>
      <c r="G20" s="31" t="s">
        <v>363</v>
      </c>
      <c r="H20" s="106">
        <f>-SUM(R55,R58,R61,R64,R67,R70,R73)</f>
        <v>132132.97949999999</v>
      </c>
      <c r="I20" s="13"/>
      <c r="J20" s="81"/>
      <c r="P20" s="81"/>
      <c r="Q20" s="81"/>
      <c r="R20" s="78"/>
    </row>
    <row r="21" spans="2:21" ht="27.75" customHeight="1" thickBot="1">
      <c r="C21" s="24"/>
      <c r="D21" s="24"/>
      <c r="E21" s="24"/>
      <c r="F21" s="99" t="s">
        <v>407</v>
      </c>
      <c r="G21" s="31" t="s">
        <v>364</v>
      </c>
      <c r="H21" s="160">
        <f>R84</f>
        <v>11820.395275785515</v>
      </c>
      <c r="I21" s="84"/>
      <c r="P21" s="81"/>
      <c r="Q21" s="81"/>
      <c r="R21" s="78"/>
    </row>
    <row r="22" spans="2:21" ht="27.75" customHeight="1">
      <c r="C22" s="24"/>
      <c r="D22" s="24"/>
      <c r="E22" s="24"/>
      <c r="F22" s="99" t="s">
        <v>508</v>
      </c>
      <c r="G22" s="31" t="s">
        <v>447</v>
      </c>
      <c r="H22" s="160">
        <f>H19-H20+H21</f>
        <v>384311.84304213576</v>
      </c>
      <c r="I22" s="84"/>
      <c r="P22" s="81"/>
      <c r="Q22" s="81"/>
      <c r="R22" s="78"/>
    </row>
    <row r="23" spans="2:21" ht="22.5" customHeight="1">
      <c r="E23" s="1"/>
    </row>
    <row r="24" spans="2:21" ht="13.5" customHeight="1">
      <c r="B24" s="95" t="s">
        <v>417</v>
      </c>
      <c r="C24" s="27"/>
      <c r="E24" s="1"/>
    </row>
    <row r="25" spans="2:21" ht="13.5" customHeight="1">
      <c r="B25" s="95"/>
      <c r="C25" s="27"/>
      <c r="E25" s="1"/>
    </row>
    <row r="26" spans="2:21" ht="108" customHeight="1">
      <c r="B26" s="728" t="s">
        <v>679</v>
      </c>
      <c r="C26" s="728"/>
      <c r="D26" s="728"/>
      <c r="E26" s="728"/>
      <c r="F26" s="728"/>
      <c r="G26" s="728"/>
    </row>
    <row r="27" spans="2:21" ht="14.25" customHeight="1">
      <c r="B27" s="479"/>
      <c r="C27" s="479"/>
      <c r="D27" s="474"/>
      <c r="E27" s="474"/>
      <c r="F27" s="474"/>
      <c r="G27" s="479"/>
    </row>
    <row r="28" spans="2:21" s="13" customFormat="1" ht="27" customHeight="1">
      <c r="B28" s="731" t="s">
        <v>505</v>
      </c>
      <c r="C28" s="732"/>
      <c r="D28" s="108" t="s">
        <v>41</v>
      </c>
      <c r="E28" s="109" t="s">
        <v>669</v>
      </c>
      <c r="F28" s="109" t="s">
        <v>407</v>
      </c>
      <c r="G28" s="110" t="s">
        <v>408</v>
      </c>
      <c r="T28" s="111"/>
      <c r="U28" s="111"/>
    </row>
    <row r="29" spans="2:21" ht="20.25" customHeight="1">
      <c r="B29" s="733" t="s">
        <v>29</v>
      </c>
      <c r="C29" s="734"/>
      <c r="D29" s="682" t="s">
        <v>27</v>
      </c>
      <c r="E29" s="113">
        <f>SUM(D54:D83)</f>
        <v>129024.51183757957</v>
      </c>
      <c r="F29" s="114">
        <f>D84</f>
        <v>4094.3778423125268</v>
      </c>
      <c r="G29" s="113">
        <f>E29+F29</f>
        <v>133118.88967989211</v>
      </c>
    </row>
    <row r="30" spans="2:21" ht="20.25" customHeight="1">
      <c r="B30" s="733" t="s">
        <v>370</v>
      </c>
      <c r="C30" s="734"/>
      <c r="D30" s="682" t="s">
        <v>27</v>
      </c>
      <c r="E30" s="115">
        <f>SUM(E54:E83)</f>
        <v>66324.565187012573</v>
      </c>
      <c r="F30" s="116">
        <f>E84</f>
        <v>2104.6995352678655</v>
      </c>
      <c r="G30" s="115">
        <f>E30+F30</f>
        <v>68429.264722280437</v>
      </c>
    </row>
    <row r="31" spans="2:21" ht="20.25" customHeight="1">
      <c r="B31" s="733" t="s">
        <v>765</v>
      </c>
      <c r="C31" s="734"/>
      <c r="D31" s="682" t="s">
        <v>28</v>
      </c>
      <c r="E31" s="115">
        <f>SUM(F54:F83)</f>
        <v>67530.047990113555</v>
      </c>
      <c r="F31" s="116">
        <f>F84</f>
        <v>2142.9535228862692</v>
      </c>
      <c r="G31" s="115">
        <f t="shared" ref="G31:G34" si="0">E31+F31</f>
        <v>69673.001512999821</v>
      </c>
    </row>
    <row r="32" spans="2:21" ht="20.25" customHeight="1">
      <c r="B32" s="733" t="s">
        <v>32</v>
      </c>
      <c r="C32" s="734"/>
      <c r="D32" s="682" t="s">
        <v>27</v>
      </c>
      <c r="E32" s="115">
        <f>SUM(G54:G83)</f>
        <v>-361.36700000000002</v>
      </c>
      <c r="F32" s="116">
        <f>G84</f>
        <v>-11.467379466666667</v>
      </c>
      <c r="G32" s="115">
        <f t="shared" si="0"/>
        <v>-372.83437946666669</v>
      </c>
    </row>
    <row r="33" spans="2:22" ht="20.25" customHeight="1">
      <c r="B33" s="733" t="s">
        <v>30</v>
      </c>
      <c r="C33" s="734"/>
      <c r="D33" s="682" t="s">
        <v>28</v>
      </c>
      <c r="E33" s="115">
        <f>SUM(H54:H83)</f>
        <v>-272.77699999999999</v>
      </c>
      <c r="F33" s="116">
        <f>H84</f>
        <v>-8.6561234666666653</v>
      </c>
      <c r="G33" s="115">
        <f>E33+F33</f>
        <v>-281.43312346666664</v>
      </c>
    </row>
    <row r="34" spans="2:22" ht="20.25" customHeight="1">
      <c r="B34" s="733" t="s">
        <v>31</v>
      </c>
      <c r="C34" s="734"/>
      <c r="D34" s="682" t="s">
        <v>28</v>
      </c>
      <c r="E34" s="115">
        <f>SUM(I54:I83)</f>
        <v>110246.46675164452</v>
      </c>
      <c r="F34" s="116">
        <f>I84</f>
        <v>3498.4878782521873</v>
      </c>
      <c r="G34" s="115">
        <f t="shared" si="0"/>
        <v>113744.9546298967</v>
      </c>
    </row>
    <row r="35" spans="2:22" ht="20.25" hidden="1" customHeight="1">
      <c r="B35" s="726"/>
      <c r="C35" s="727"/>
      <c r="D35" s="559"/>
      <c r="E35" s="115">
        <f>SUM(J54:J83)</f>
        <v>0</v>
      </c>
      <c r="F35" s="116">
        <f>J84</f>
        <v>0</v>
      </c>
      <c r="G35" s="115">
        <f>E35+F35</f>
        <v>0</v>
      </c>
    </row>
    <row r="36" spans="2:22" ht="20.25" hidden="1" customHeight="1">
      <c r="B36" s="726"/>
      <c r="C36" s="727"/>
      <c r="D36" s="559"/>
      <c r="E36" s="115">
        <f>SUM(K54:K83)</f>
        <v>0</v>
      </c>
      <c r="F36" s="116">
        <f>K84</f>
        <v>0</v>
      </c>
      <c r="G36" s="115">
        <f t="shared" ref="G36:G42" si="1">E36+F36</f>
        <v>0</v>
      </c>
    </row>
    <row r="37" spans="2:22" ht="20.25" hidden="1" customHeight="1">
      <c r="B37" s="726"/>
      <c r="C37" s="727"/>
      <c r="D37" s="559"/>
      <c r="E37" s="115">
        <f>SUM(L54:L83)</f>
        <v>0</v>
      </c>
      <c r="F37" s="116">
        <f>L84</f>
        <v>0</v>
      </c>
      <c r="G37" s="115">
        <f t="shared" si="1"/>
        <v>0</v>
      </c>
    </row>
    <row r="38" spans="2:22" ht="20.25" hidden="1" customHeight="1">
      <c r="B38" s="726"/>
      <c r="C38" s="727"/>
      <c r="D38" s="559"/>
      <c r="E38" s="115">
        <f>SUM(M54:M83)</f>
        <v>0</v>
      </c>
      <c r="F38" s="116">
        <f>M84</f>
        <v>0</v>
      </c>
      <c r="G38" s="115">
        <f t="shared" si="1"/>
        <v>0</v>
      </c>
    </row>
    <row r="39" spans="2:22" ht="20.25" hidden="1" customHeight="1">
      <c r="B39" s="726"/>
      <c r="C39" s="727"/>
      <c r="D39" s="559"/>
      <c r="E39" s="115">
        <f>SUM(N54:N83)</f>
        <v>0</v>
      </c>
      <c r="F39" s="116">
        <f>N84</f>
        <v>0</v>
      </c>
      <c r="G39" s="115">
        <f t="shared" si="1"/>
        <v>0</v>
      </c>
    </row>
    <row r="40" spans="2:22" ht="20.25" hidden="1" customHeight="1">
      <c r="B40" s="726"/>
      <c r="C40" s="727"/>
      <c r="D40" s="559"/>
      <c r="E40" s="115">
        <f>SUM(O54:O83)</f>
        <v>0</v>
      </c>
      <c r="F40" s="116">
        <f>O84</f>
        <v>0</v>
      </c>
      <c r="G40" s="115">
        <f t="shared" si="1"/>
        <v>0</v>
      </c>
    </row>
    <row r="41" spans="2:22" ht="20.25" hidden="1" customHeight="1">
      <c r="B41" s="726"/>
      <c r="C41" s="727"/>
      <c r="D41" s="559"/>
      <c r="E41" s="115">
        <f>SUM(P54:P83)</f>
        <v>0</v>
      </c>
      <c r="F41" s="116">
        <f>P84</f>
        <v>0</v>
      </c>
      <c r="G41" s="115">
        <f t="shared" si="1"/>
        <v>0</v>
      </c>
    </row>
    <row r="42" spans="2:22" ht="20.25" hidden="1" customHeight="1">
      <c r="B42" s="726"/>
      <c r="C42" s="727"/>
      <c r="D42" s="560"/>
      <c r="E42" s="117">
        <f>SUM(Q54:Q83)</f>
        <v>0</v>
      </c>
      <c r="F42" s="118">
        <f>Q84</f>
        <v>0</v>
      </c>
      <c r="G42" s="117">
        <f t="shared" si="1"/>
        <v>0</v>
      </c>
    </row>
    <row r="43" spans="2:22" s="8" customFormat="1" ht="21" customHeight="1">
      <c r="B43" s="729" t="s">
        <v>26</v>
      </c>
      <c r="C43" s="730"/>
      <c r="D43" s="112"/>
      <c r="E43" s="119">
        <f>SUM(E29:E42)</f>
        <v>372491.44776635017</v>
      </c>
      <c r="F43" s="119">
        <f>SUM(F29:F42)</f>
        <v>11820.395275785515</v>
      </c>
      <c r="G43" s="119">
        <f>SUM(G29:G42)</f>
        <v>384311.8430421357</v>
      </c>
      <c r="H43" s="170"/>
    </row>
    <row r="44" spans="2:22" ht="18" customHeight="1">
      <c r="D44" s="76"/>
      <c r="E44" s="1"/>
      <c r="F44" s="13"/>
    </row>
    <row r="45" spans="2:22" ht="21">
      <c r="C45" s="27"/>
      <c r="D45" s="28"/>
      <c r="E45" s="28"/>
      <c r="F45" s="28"/>
      <c r="G45" s="28"/>
      <c r="H45" s="28"/>
      <c r="I45" s="28"/>
      <c r="J45" s="28"/>
      <c r="K45" s="28"/>
      <c r="L45" s="28"/>
      <c r="M45" s="87"/>
      <c r="N45" s="28"/>
      <c r="O45" s="28"/>
      <c r="P45" s="28"/>
      <c r="Q45" s="28"/>
      <c r="R45" s="28"/>
      <c r="U45" s="14"/>
      <c r="V45" s="11"/>
    </row>
    <row r="46" spans="2:22" ht="12" customHeight="1">
      <c r="B46" s="95" t="s">
        <v>458</v>
      </c>
      <c r="C46" s="23"/>
      <c r="D46" s="23"/>
      <c r="E46" s="523"/>
      <c r="F46" s="23"/>
      <c r="G46" s="23"/>
      <c r="H46" s="23"/>
      <c r="I46" s="23"/>
      <c r="J46" s="23"/>
      <c r="K46" s="23"/>
      <c r="L46" s="23"/>
      <c r="M46" s="23"/>
      <c r="N46" s="23"/>
      <c r="O46" s="23"/>
      <c r="P46" s="23"/>
      <c r="Q46" s="23"/>
      <c r="R46" s="23"/>
      <c r="U46" s="14"/>
      <c r="V46" s="11"/>
    </row>
    <row r="47" spans="2:22" ht="12" customHeight="1">
      <c r="B47" s="95"/>
      <c r="C47" s="23"/>
      <c r="D47" s="23"/>
      <c r="E47" s="23"/>
      <c r="F47" s="23"/>
      <c r="G47" s="23"/>
      <c r="H47" s="23"/>
      <c r="I47" s="23"/>
      <c r="J47" s="23"/>
      <c r="K47" s="23"/>
      <c r="L47" s="23"/>
      <c r="M47" s="23"/>
      <c r="N47" s="23"/>
      <c r="O47" s="23"/>
      <c r="P47" s="23"/>
      <c r="Q47" s="23"/>
      <c r="R47" s="23"/>
      <c r="U47" s="14"/>
      <c r="V47" s="11"/>
    </row>
    <row r="48" spans="2:22" ht="41.25" customHeight="1">
      <c r="B48" s="728" t="s">
        <v>608</v>
      </c>
      <c r="C48" s="728"/>
      <c r="D48" s="728"/>
      <c r="E48" s="728"/>
      <c r="F48" s="728"/>
      <c r="G48" s="728"/>
      <c r="H48" s="728"/>
      <c r="I48" s="728"/>
      <c r="J48" s="728"/>
      <c r="K48" s="728"/>
      <c r="L48" s="728"/>
      <c r="M48" s="540"/>
      <c r="N48" s="86"/>
      <c r="O48" s="86"/>
      <c r="P48" s="86"/>
      <c r="Q48" s="86"/>
      <c r="R48" s="86"/>
      <c r="U48" s="14"/>
      <c r="V48" s="11"/>
    </row>
    <row r="49" spans="2:22" ht="41.1" customHeight="1">
      <c r="B49" s="728" t="s">
        <v>562</v>
      </c>
      <c r="C49" s="728"/>
      <c r="D49" s="728"/>
      <c r="E49" s="728"/>
      <c r="F49" s="728"/>
      <c r="G49" s="728"/>
      <c r="H49" s="728"/>
      <c r="I49" s="728"/>
      <c r="J49" s="728"/>
      <c r="K49" s="728"/>
      <c r="L49" s="728"/>
      <c r="M49" s="540"/>
      <c r="N49" s="86"/>
      <c r="O49" s="86"/>
      <c r="P49" s="86"/>
      <c r="Q49" s="86"/>
      <c r="R49" s="86"/>
      <c r="U49" s="14"/>
      <c r="V49" s="11"/>
    </row>
    <row r="50" spans="2:22" ht="18" customHeight="1">
      <c r="B50" s="728" t="s">
        <v>678</v>
      </c>
      <c r="C50" s="728"/>
      <c r="D50" s="728"/>
      <c r="E50" s="728"/>
      <c r="F50" s="728"/>
      <c r="G50" s="728"/>
      <c r="H50" s="728"/>
      <c r="I50" s="728"/>
      <c r="J50" s="728"/>
      <c r="K50" s="728"/>
      <c r="L50" s="728"/>
      <c r="M50" s="540"/>
      <c r="N50" s="86"/>
      <c r="O50" s="86"/>
      <c r="P50" s="86"/>
      <c r="Q50" s="86"/>
      <c r="R50" s="86"/>
      <c r="U50" s="14"/>
      <c r="V50" s="11"/>
    </row>
    <row r="51" spans="2:22" ht="15" customHeight="1">
      <c r="B51" s="99"/>
      <c r="C51" s="23"/>
      <c r="D51" s="23"/>
      <c r="E51" s="23"/>
      <c r="F51" s="23"/>
      <c r="G51" s="23"/>
      <c r="H51" s="23"/>
      <c r="I51" s="23"/>
      <c r="J51" s="23"/>
      <c r="K51" s="23"/>
      <c r="L51" s="23"/>
      <c r="M51" s="23"/>
      <c r="N51" s="23"/>
      <c r="O51" s="23"/>
      <c r="P51" s="23"/>
      <c r="Q51" s="23"/>
      <c r="R51" s="23"/>
      <c r="U51" s="14"/>
      <c r="V51" s="11"/>
    </row>
    <row r="52" spans="2:22" s="13" customFormat="1" ht="63" customHeight="1">
      <c r="B52" s="213" t="s">
        <v>34</v>
      </c>
      <c r="C52" s="213" t="s">
        <v>515</v>
      </c>
      <c r="D52" s="110" t="str">
        <f>IF($B29&lt;&gt;"",$B29,"")</f>
        <v>Residential</v>
      </c>
      <c r="E52" s="110" t="str">
        <f>IF($B30&lt;&gt;"",$B30,"")</f>
        <v>GS&lt;50 kW</v>
      </c>
      <c r="F52" s="110" t="str">
        <f>IF($B31&lt;&gt;"",$B31,"")</f>
        <v>GS 50 to 4,999 kW</v>
      </c>
      <c r="G52" s="110" t="str">
        <f>IF($B32&lt;&gt;"",$B32,"")</f>
        <v>Unmetered Scattered Load</v>
      </c>
      <c r="H52" s="110" t="str">
        <f>IF($B33&lt;&gt;"",$B33,"")</f>
        <v>Sentinel Lighting</v>
      </c>
      <c r="I52" s="110" t="str">
        <f>IF($B34&lt;&gt;"",$B34,"")</f>
        <v>Street Lighting</v>
      </c>
      <c r="J52" s="110" t="str">
        <f>IF($B35&lt;&gt;"",$B35,"")</f>
        <v/>
      </c>
      <c r="K52" s="110" t="str">
        <f>IF($B36&lt;&gt;"",$B36,"")</f>
        <v/>
      </c>
      <c r="L52" s="110" t="str">
        <f>IF($B37&lt;&gt;"",$B37,"")</f>
        <v/>
      </c>
      <c r="M52" s="110" t="str">
        <f>IF($B38&lt;&gt;"",$B38,"")</f>
        <v/>
      </c>
      <c r="N52" s="110" t="str">
        <f>IF($B39&lt;&gt;"",$B39,"")</f>
        <v/>
      </c>
      <c r="O52" s="110" t="str">
        <f>IF($B40&lt;&gt;"",$B40,"")</f>
        <v/>
      </c>
      <c r="P52" s="110" t="str">
        <f>IF($B41&lt;&gt;"",$B41,"")</f>
        <v/>
      </c>
      <c r="Q52" s="110" t="str">
        <f>IF($B42&lt;&gt;"",$B42,"")</f>
        <v/>
      </c>
      <c r="R52" s="213" t="s">
        <v>26</v>
      </c>
      <c r="T52" s="111"/>
      <c r="U52" s="120"/>
    </row>
    <row r="53" spans="2:22" s="121" customFormat="1" ht="15.75" customHeight="1">
      <c r="B53" s="501"/>
      <c r="C53" s="502"/>
      <c r="D53" s="502" t="str">
        <f>D29</f>
        <v>kWh</v>
      </c>
      <c r="E53" s="502" t="str">
        <f>D30</f>
        <v>kWh</v>
      </c>
      <c r="F53" s="502" t="str">
        <f>D31</f>
        <v>kW</v>
      </c>
      <c r="G53" s="502" t="str">
        <f>D32</f>
        <v>kWh</v>
      </c>
      <c r="H53" s="502" t="str">
        <f>D33</f>
        <v>kW</v>
      </c>
      <c r="I53" s="502" t="str">
        <f>D34</f>
        <v>kW</v>
      </c>
      <c r="J53" s="502">
        <f>D35</f>
        <v>0</v>
      </c>
      <c r="K53" s="502">
        <f>D36</f>
        <v>0</v>
      </c>
      <c r="L53" s="502">
        <f>D37</f>
        <v>0</v>
      </c>
      <c r="M53" s="502">
        <f>D38</f>
        <v>0</v>
      </c>
      <c r="N53" s="502">
        <f>D39</f>
        <v>0</v>
      </c>
      <c r="O53" s="502">
        <f>D40</f>
        <v>0</v>
      </c>
      <c r="P53" s="502">
        <f>D41</f>
        <v>0</v>
      </c>
      <c r="Q53" s="502">
        <f>D42</f>
        <v>0</v>
      </c>
      <c r="R53" s="503"/>
      <c r="U53" s="122"/>
    </row>
    <row r="54" spans="2:22" s="13" customFormat="1">
      <c r="B54" s="123" t="s">
        <v>142</v>
      </c>
      <c r="C54" s="124"/>
      <c r="D54" s="125">
        <f>'4.  2011-2014 LRAM'!Y131</f>
        <v>0</v>
      </c>
      <c r="E54" s="125">
        <f>'4.  2011-2014 LRAM'!Z131</f>
        <v>0</v>
      </c>
      <c r="F54" s="125">
        <f>'4.  2011-2014 LRAM'!AA131</f>
        <v>0</v>
      </c>
      <c r="G54" s="125">
        <f>'4.  2011-2014 LRAM'!AB131</f>
        <v>0</v>
      </c>
      <c r="H54" s="125">
        <f>'4.  2011-2014 LRAM'!AC131</f>
        <v>0</v>
      </c>
      <c r="I54" s="125">
        <f>'4.  2011-2014 LRAM'!AD131</f>
        <v>0</v>
      </c>
      <c r="J54" s="125">
        <f>'4.  2011-2014 LRAM'!AE131</f>
        <v>0</v>
      </c>
      <c r="K54" s="125">
        <f>'4.  2011-2014 LRAM'!AF131</f>
        <v>0</v>
      </c>
      <c r="L54" s="125">
        <f>'4.  2011-2014 LRAM'!AG131</f>
        <v>0</v>
      </c>
      <c r="M54" s="125">
        <f>'4.  2011-2014 LRAM'!AH131</f>
        <v>0</v>
      </c>
      <c r="N54" s="125">
        <f>'4.  2011-2014 LRAM'!AI131</f>
        <v>0</v>
      </c>
      <c r="O54" s="125">
        <f>'4.  2011-2014 LRAM'!AJ131</f>
        <v>0</v>
      </c>
      <c r="P54" s="125">
        <f>'4.  2011-2014 LRAM'!AK131</f>
        <v>0</v>
      </c>
      <c r="Q54" s="125">
        <f>'4.  2011-2014 LRAM'!AL131</f>
        <v>0</v>
      </c>
      <c r="R54" s="126">
        <f>SUM(D54:Q54)</f>
        <v>0</v>
      </c>
      <c r="U54" s="127"/>
      <c r="V54" s="128"/>
    </row>
    <row r="55" spans="2:22" s="13" customFormat="1">
      <c r="B55" s="129" t="s">
        <v>35</v>
      </c>
      <c r="C55" s="130"/>
      <c r="D55" s="131">
        <f>-'4.  2011-2014 LRAM'!Y132</f>
        <v>0</v>
      </c>
      <c r="E55" s="131">
        <f>-'4.  2011-2014 LRAM'!Z132</f>
        <v>0</v>
      </c>
      <c r="F55" s="131">
        <f>-'4.  2011-2014 LRAM'!AA132</f>
        <v>0</v>
      </c>
      <c r="G55" s="131">
        <f>-'4.  2011-2014 LRAM'!AB132</f>
        <v>0</v>
      </c>
      <c r="H55" s="131">
        <f>-'4.  2011-2014 LRAM'!AC132</f>
        <v>0</v>
      </c>
      <c r="I55" s="131">
        <f>-'4.  2011-2014 LRAM'!AD132</f>
        <v>0</v>
      </c>
      <c r="J55" s="131">
        <f>-'4.  2011-2014 LRAM'!AE132</f>
        <v>0</v>
      </c>
      <c r="K55" s="131">
        <f>-'4.  2011-2014 LRAM'!AF132</f>
        <v>0</v>
      </c>
      <c r="L55" s="131">
        <f>-'4.  2011-2014 LRAM'!AG132</f>
        <v>0</v>
      </c>
      <c r="M55" s="131">
        <f>-'4.  2011-2014 LRAM'!AH132</f>
        <v>0</v>
      </c>
      <c r="N55" s="131">
        <f>-'4.  2011-2014 LRAM'!AI132</f>
        <v>0</v>
      </c>
      <c r="O55" s="131">
        <f>-'4.  2011-2014 LRAM'!AJ132</f>
        <v>0</v>
      </c>
      <c r="P55" s="131">
        <f>-'4.  2011-2014 LRAM'!AK132</f>
        <v>0</v>
      </c>
      <c r="Q55" s="131">
        <f>-'4.  2011-2014 LRAM'!AL132</f>
        <v>0</v>
      </c>
      <c r="R55" s="132">
        <f>SUM(D55:Q55)</f>
        <v>0</v>
      </c>
      <c r="S55" s="133"/>
      <c r="T55" s="111"/>
      <c r="U55" s="134"/>
      <c r="V55" s="128"/>
    </row>
    <row r="56" spans="2:22" s="111" customFormat="1">
      <c r="B56" s="548" t="s">
        <v>67</v>
      </c>
      <c r="C56" s="544"/>
      <c r="D56" s="135"/>
      <c r="E56" s="135"/>
      <c r="F56" s="135"/>
      <c r="G56" s="135"/>
      <c r="H56" s="135"/>
      <c r="I56" s="135"/>
      <c r="J56" s="135"/>
      <c r="K56" s="136"/>
      <c r="L56" s="136"/>
      <c r="M56" s="136"/>
      <c r="N56" s="136"/>
      <c r="O56" s="136"/>
      <c r="P56" s="136"/>
      <c r="Q56" s="136"/>
      <c r="R56" s="137"/>
      <c r="U56" s="134"/>
      <c r="V56" s="128"/>
    </row>
    <row r="57" spans="2:22" s="13" customFormat="1">
      <c r="B57" s="129" t="s">
        <v>143</v>
      </c>
      <c r="C57" s="130"/>
      <c r="D57" s="131">
        <f>'4.  2011-2014 LRAM'!Y261</f>
        <v>0</v>
      </c>
      <c r="E57" s="131">
        <f>'4.  2011-2014 LRAM'!Z261</f>
        <v>0</v>
      </c>
      <c r="F57" s="131">
        <f>'4.  2011-2014 LRAM'!AA261</f>
        <v>0</v>
      </c>
      <c r="G57" s="131">
        <f>'4.  2011-2014 LRAM'!AB261</f>
        <v>0</v>
      </c>
      <c r="H57" s="131">
        <f>'4.  2011-2014 LRAM'!AC261</f>
        <v>0</v>
      </c>
      <c r="I57" s="131">
        <f>'4.  2011-2014 LRAM'!AD261</f>
        <v>0</v>
      </c>
      <c r="J57" s="131">
        <f>'4.  2011-2014 LRAM'!AE261</f>
        <v>0</v>
      </c>
      <c r="K57" s="131">
        <f>'4.  2011-2014 LRAM'!AF261</f>
        <v>0</v>
      </c>
      <c r="L57" s="131">
        <f>'4.  2011-2014 LRAM'!AG261</f>
        <v>0</v>
      </c>
      <c r="M57" s="131">
        <f>'4.  2011-2014 LRAM'!AH261</f>
        <v>0</v>
      </c>
      <c r="N57" s="131">
        <f>'4.  2011-2014 LRAM'!AI261</f>
        <v>0</v>
      </c>
      <c r="O57" s="131">
        <f>'4.  2011-2014 LRAM'!AJ261</f>
        <v>0</v>
      </c>
      <c r="P57" s="131">
        <f>'4.  2011-2014 LRAM'!AK261</f>
        <v>0</v>
      </c>
      <c r="Q57" s="131">
        <f>'4.  2011-2014 LRAM'!AL261</f>
        <v>0</v>
      </c>
      <c r="R57" s="132">
        <f>SUM(D57:Q57)</f>
        <v>0</v>
      </c>
      <c r="U57" s="127"/>
      <c r="V57" s="128"/>
    </row>
    <row r="58" spans="2:22" s="13" customFormat="1">
      <c r="B58" s="129" t="s">
        <v>36</v>
      </c>
      <c r="C58" s="130"/>
      <c r="D58" s="131">
        <f>-'4.  2011-2014 LRAM'!Y262</f>
        <v>0</v>
      </c>
      <c r="E58" s="131">
        <f>-'4.  2011-2014 LRAM'!Z262</f>
        <v>0</v>
      </c>
      <c r="F58" s="131">
        <f>-'4.  2011-2014 LRAM'!AA262</f>
        <v>0</v>
      </c>
      <c r="G58" s="131">
        <f>-'4.  2011-2014 LRAM'!AB262</f>
        <v>0</v>
      </c>
      <c r="H58" s="131">
        <f>-'4.  2011-2014 LRAM'!AC262</f>
        <v>0</v>
      </c>
      <c r="I58" s="131">
        <f>-'4.  2011-2014 LRAM'!AD262</f>
        <v>0</v>
      </c>
      <c r="J58" s="131">
        <f>-'4.  2011-2014 LRAM'!AE262</f>
        <v>0</v>
      </c>
      <c r="K58" s="131">
        <f>-'4.  2011-2014 LRAM'!AF262</f>
        <v>0</v>
      </c>
      <c r="L58" s="131">
        <f>-'4.  2011-2014 LRAM'!AG262</f>
        <v>0</v>
      </c>
      <c r="M58" s="131">
        <f>-'4.  2011-2014 LRAM'!AH262</f>
        <v>0</v>
      </c>
      <c r="N58" s="131">
        <f>-'4.  2011-2014 LRAM'!AI262</f>
        <v>0</v>
      </c>
      <c r="O58" s="131">
        <f>-'4.  2011-2014 LRAM'!AJ262</f>
        <v>0</v>
      </c>
      <c r="P58" s="131">
        <f>-'4.  2011-2014 LRAM'!AK262</f>
        <v>0</v>
      </c>
      <c r="Q58" s="131">
        <f>-'4.  2011-2014 LRAM'!AL262</f>
        <v>0</v>
      </c>
      <c r="R58" s="132">
        <f>SUM(D58:Q58)</f>
        <v>0</v>
      </c>
      <c r="S58" s="133"/>
      <c r="U58" s="127"/>
      <c r="V58" s="128"/>
    </row>
    <row r="59" spans="2:22" s="111" customFormat="1">
      <c r="B59" s="548" t="s">
        <v>67</v>
      </c>
      <c r="C59" s="544"/>
      <c r="D59" s="135"/>
      <c r="E59" s="135"/>
      <c r="F59" s="135"/>
      <c r="G59" s="135"/>
      <c r="H59" s="135"/>
      <c r="I59" s="135"/>
      <c r="J59" s="135"/>
      <c r="K59" s="136"/>
      <c r="L59" s="136"/>
      <c r="M59" s="136"/>
      <c r="N59" s="136"/>
      <c r="O59" s="136"/>
      <c r="P59" s="136"/>
      <c r="Q59" s="136"/>
      <c r="R59" s="137"/>
      <c r="U59" s="134"/>
      <c r="V59" s="128"/>
    </row>
    <row r="60" spans="2:22" s="13" customFormat="1">
      <c r="B60" s="129" t="s">
        <v>38</v>
      </c>
      <c r="C60" s="130"/>
      <c r="D60" s="131">
        <f>'4.  2011-2014 LRAM'!Y391</f>
        <v>0</v>
      </c>
      <c r="E60" s="131">
        <f>'4.  2011-2014 LRAM'!Z391</f>
        <v>0</v>
      </c>
      <c r="F60" s="131">
        <f>'4.  2011-2014 LRAM'!AA391</f>
        <v>0</v>
      </c>
      <c r="G60" s="131">
        <f>'4.  2011-2014 LRAM'!AB391</f>
        <v>0</v>
      </c>
      <c r="H60" s="131">
        <f>'4.  2011-2014 LRAM'!AC391</f>
        <v>0</v>
      </c>
      <c r="I60" s="131">
        <f>'4.  2011-2014 LRAM'!AD391</f>
        <v>0</v>
      </c>
      <c r="J60" s="131">
        <f>'4.  2011-2014 LRAM'!AE391</f>
        <v>0</v>
      </c>
      <c r="K60" s="131">
        <f>'4.  2011-2014 LRAM'!AF391</f>
        <v>0</v>
      </c>
      <c r="L60" s="131">
        <f>'4.  2011-2014 LRAM'!AG391</f>
        <v>0</v>
      </c>
      <c r="M60" s="131">
        <f>'4.  2011-2014 LRAM'!AH391</f>
        <v>0</v>
      </c>
      <c r="N60" s="131">
        <f>'4.  2011-2014 LRAM'!AI391</f>
        <v>0</v>
      </c>
      <c r="O60" s="131">
        <f>'4.  2011-2014 LRAM'!AJ391</f>
        <v>0</v>
      </c>
      <c r="P60" s="131">
        <f>'4.  2011-2014 LRAM'!AK391</f>
        <v>0</v>
      </c>
      <c r="Q60" s="131">
        <f>'4.  2011-2014 LRAM'!AL391</f>
        <v>0</v>
      </c>
      <c r="R60" s="132">
        <f>SUM(D60:Q60)</f>
        <v>0</v>
      </c>
      <c r="U60" s="127"/>
      <c r="V60" s="128"/>
    </row>
    <row r="61" spans="2:22" s="13" customFormat="1">
      <c r="B61" s="129" t="s">
        <v>37</v>
      </c>
      <c r="C61" s="130"/>
      <c r="D61" s="131">
        <f>-'4.  2011-2014 LRAM'!Y392</f>
        <v>0</v>
      </c>
      <c r="E61" s="131">
        <f>-'4.  2011-2014 LRAM'!Z392</f>
        <v>0</v>
      </c>
      <c r="F61" s="131">
        <f>-'4.  2011-2014 LRAM'!AA392</f>
        <v>0</v>
      </c>
      <c r="G61" s="131">
        <f>-'4.  2011-2014 LRAM'!AB392</f>
        <v>0</v>
      </c>
      <c r="H61" s="131">
        <f>-'4.  2011-2014 LRAM'!AC392</f>
        <v>0</v>
      </c>
      <c r="I61" s="131">
        <f>-'4.  2011-2014 LRAM'!AD392</f>
        <v>0</v>
      </c>
      <c r="J61" s="131">
        <f>-'4.  2011-2014 LRAM'!AE392</f>
        <v>0</v>
      </c>
      <c r="K61" s="131">
        <f>-'4.  2011-2014 LRAM'!AF392</f>
        <v>0</v>
      </c>
      <c r="L61" s="131">
        <f>-'4.  2011-2014 LRAM'!AG392</f>
        <v>0</v>
      </c>
      <c r="M61" s="131">
        <f>-'4.  2011-2014 LRAM'!AH392</f>
        <v>0</v>
      </c>
      <c r="N61" s="131">
        <f>-'4.  2011-2014 LRAM'!AI392</f>
        <v>0</v>
      </c>
      <c r="O61" s="131">
        <f>-'4.  2011-2014 LRAM'!AJ392</f>
        <v>0</v>
      </c>
      <c r="P61" s="131">
        <f>-'4.  2011-2014 LRAM'!AK392</f>
        <v>0</v>
      </c>
      <c r="Q61" s="131">
        <f>-'4.  2011-2014 LRAM'!AL392</f>
        <v>0</v>
      </c>
      <c r="R61" s="132">
        <f>SUM(D61:Q61)</f>
        <v>0</v>
      </c>
      <c r="S61" s="133"/>
      <c r="U61" s="127"/>
      <c r="V61" s="128"/>
    </row>
    <row r="62" spans="2:22" s="111" customFormat="1">
      <c r="B62" s="548" t="s">
        <v>67</v>
      </c>
      <c r="C62" s="544"/>
      <c r="D62" s="135"/>
      <c r="E62" s="135"/>
      <c r="F62" s="135"/>
      <c r="G62" s="135"/>
      <c r="H62" s="135"/>
      <c r="I62" s="135"/>
      <c r="J62" s="135"/>
      <c r="K62" s="136"/>
      <c r="L62" s="136"/>
      <c r="M62" s="136"/>
      <c r="N62" s="136"/>
      <c r="O62" s="136"/>
      <c r="P62" s="136"/>
      <c r="Q62" s="136"/>
      <c r="R62" s="137"/>
      <c r="U62" s="134"/>
      <c r="V62" s="128"/>
    </row>
    <row r="63" spans="2:22" s="13" customFormat="1">
      <c r="B63" s="129" t="s">
        <v>40</v>
      </c>
      <c r="C63" s="130"/>
      <c r="D63" s="131">
        <f>'4.  2011-2014 LRAM'!Y521</f>
        <v>0</v>
      </c>
      <c r="E63" s="131">
        <f>'4.  2011-2014 LRAM'!Z521</f>
        <v>0</v>
      </c>
      <c r="F63" s="131">
        <f>'4.  2011-2014 LRAM'!AA521</f>
        <v>0</v>
      </c>
      <c r="G63" s="131">
        <f>'4.  2011-2014 LRAM'!AB521</f>
        <v>0</v>
      </c>
      <c r="H63" s="131">
        <f>'4.  2011-2014 LRAM'!AC521</f>
        <v>0</v>
      </c>
      <c r="I63" s="131">
        <f>'4.  2011-2014 LRAM'!AD521</f>
        <v>0</v>
      </c>
      <c r="J63" s="131">
        <f>'4.  2011-2014 LRAM'!AE521</f>
        <v>0</v>
      </c>
      <c r="K63" s="131">
        <f>'4.  2011-2014 LRAM'!AF521</f>
        <v>0</v>
      </c>
      <c r="L63" s="131">
        <f>'4.  2011-2014 LRAM'!AG521</f>
        <v>0</v>
      </c>
      <c r="M63" s="131">
        <f>'4.  2011-2014 LRAM'!AH521</f>
        <v>0</v>
      </c>
      <c r="N63" s="131">
        <f>'4.  2011-2014 LRAM'!AI521</f>
        <v>0</v>
      </c>
      <c r="O63" s="131">
        <f>'4.  2011-2014 LRAM'!AJ521</f>
        <v>0</v>
      </c>
      <c r="P63" s="131">
        <f>'4.  2011-2014 LRAM'!AK521</f>
        <v>0</v>
      </c>
      <c r="Q63" s="131">
        <f>'4.  2011-2014 LRAM'!AL521</f>
        <v>0</v>
      </c>
      <c r="R63" s="132">
        <f>SUM(D63:Q63)</f>
        <v>0</v>
      </c>
      <c r="U63" s="127"/>
      <c r="V63" s="128"/>
    </row>
    <row r="64" spans="2:22" s="13" customFormat="1">
      <c r="B64" s="129" t="s">
        <v>39</v>
      </c>
      <c r="C64" s="130"/>
      <c r="D64" s="131">
        <f>-'4.  2011-2014 LRAM'!Y522</f>
        <v>0</v>
      </c>
      <c r="E64" s="131">
        <f>-'4.  2011-2014 LRAM'!Z522</f>
        <v>0</v>
      </c>
      <c r="F64" s="131">
        <f>-'4.  2011-2014 LRAM'!AA522</f>
        <v>0</v>
      </c>
      <c r="G64" s="131">
        <f>-'4.  2011-2014 LRAM'!AB522</f>
        <v>0</v>
      </c>
      <c r="H64" s="131">
        <f>-'4.  2011-2014 LRAM'!AC522</f>
        <v>0</v>
      </c>
      <c r="I64" s="131">
        <f>-'4.  2011-2014 LRAM'!AD522</f>
        <v>0</v>
      </c>
      <c r="J64" s="131">
        <f>-'4.  2011-2014 LRAM'!AE522</f>
        <v>0</v>
      </c>
      <c r="K64" s="131">
        <f>-'4.  2011-2014 LRAM'!AF522</f>
        <v>0</v>
      </c>
      <c r="L64" s="131">
        <f>-'4.  2011-2014 LRAM'!AG522</f>
        <v>0</v>
      </c>
      <c r="M64" s="131">
        <f>-'4.  2011-2014 LRAM'!AH522</f>
        <v>0</v>
      </c>
      <c r="N64" s="131">
        <f>-'4.  2011-2014 LRAM'!AI522</f>
        <v>0</v>
      </c>
      <c r="O64" s="131">
        <f>-'4.  2011-2014 LRAM'!AJ522</f>
        <v>0</v>
      </c>
      <c r="P64" s="131">
        <f>-'4.  2011-2014 LRAM'!AK522</f>
        <v>0</v>
      </c>
      <c r="Q64" s="131">
        <f>-'4.  2011-2014 LRAM'!AL522</f>
        <v>0</v>
      </c>
      <c r="R64" s="132">
        <f>SUM(D64:Q64)</f>
        <v>0</v>
      </c>
      <c r="S64" s="133"/>
      <c r="U64" s="127"/>
      <c r="V64" s="128"/>
    </row>
    <row r="65" spans="2:22" s="111" customFormat="1">
      <c r="B65" s="548" t="s">
        <v>67</v>
      </c>
      <c r="C65" s="544"/>
      <c r="D65" s="135"/>
      <c r="E65" s="135"/>
      <c r="F65" s="135"/>
      <c r="G65" s="135"/>
      <c r="H65" s="135"/>
      <c r="I65" s="135"/>
      <c r="J65" s="135"/>
      <c r="K65" s="136"/>
      <c r="L65" s="136"/>
      <c r="M65" s="136"/>
      <c r="N65" s="136"/>
      <c r="O65" s="136"/>
      <c r="P65" s="136"/>
      <c r="Q65" s="136"/>
      <c r="R65" s="137"/>
      <c r="U65" s="134"/>
      <c r="V65" s="128"/>
    </row>
    <row r="66" spans="2:22" s="13" customFormat="1">
      <c r="B66" s="129" t="s">
        <v>94</v>
      </c>
      <c r="C66" s="472"/>
      <c r="D66" s="138">
        <f>'5.  2015-2020 LRAM'!Y197</f>
        <v>0</v>
      </c>
      <c r="E66" s="138">
        <f>'5.  2015-2020 LRAM'!Z197</f>
        <v>0</v>
      </c>
      <c r="F66" s="138">
        <f>'5.  2015-2020 LRAM'!AA197</f>
        <v>0</v>
      </c>
      <c r="G66" s="138">
        <f>'5.  2015-2020 LRAM'!AB197</f>
        <v>0</v>
      </c>
      <c r="H66" s="138">
        <f>'5.  2015-2020 LRAM'!AC197</f>
        <v>0</v>
      </c>
      <c r="I66" s="138">
        <f>'5.  2015-2020 LRAM'!AD197</f>
        <v>0</v>
      </c>
      <c r="J66" s="138">
        <f>'5.  2015-2020 LRAM'!AE197</f>
        <v>0</v>
      </c>
      <c r="K66" s="138">
        <f>'5.  2015-2020 LRAM'!AF197</f>
        <v>0</v>
      </c>
      <c r="L66" s="138">
        <f>'5.  2015-2020 LRAM'!AG197</f>
        <v>0</v>
      </c>
      <c r="M66" s="138">
        <f>'5.  2015-2020 LRAM'!AH197</f>
        <v>0</v>
      </c>
      <c r="N66" s="138">
        <f>'5.  2015-2020 LRAM'!AI197</f>
        <v>0</v>
      </c>
      <c r="O66" s="138">
        <f>'5.  2015-2020 LRAM'!AJ197</f>
        <v>0</v>
      </c>
      <c r="P66" s="138">
        <f>'5.  2015-2020 LRAM'!AK197</f>
        <v>0</v>
      </c>
      <c r="Q66" s="138">
        <f>'5.  2015-2020 LRAM'!AL197</f>
        <v>0</v>
      </c>
      <c r="R66" s="132">
        <f>SUM(D66:Q66)</f>
        <v>0</v>
      </c>
      <c r="U66" s="127"/>
      <c r="V66" s="128"/>
    </row>
    <row r="67" spans="2:22" s="13" customFormat="1">
      <c r="B67" s="129" t="s">
        <v>93</v>
      </c>
      <c r="C67" s="130"/>
      <c r="D67" s="138">
        <f>-'5.  2015-2020 LRAM'!Y198</f>
        <v>0</v>
      </c>
      <c r="E67" s="138">
        <f>-'5.  2015-2020 LRAM'!Z198</f>
        <v>0</v>
      </c>
      <c r="F67" s="138">
        <f>-'5.  2015-2020 LRAM'!AA198</f>
        <v>0</v>
      </c>
      <c r="G67" s="138">
        <f>-'5.  2015-2020 LRAM'!AB198</f>
        <v>0</v>
      </c>
      <c r="H67" s="138">
        <f>-'5.  2015-2020 LRAM'!AC198</f>
        <v>0</v>
      </c>
      <c r="I67" s="138">
        <f>-'5.  2015-2020 LRAM'!AD198</f>
        <v>0</v>
      </c>
      <c r="J67" s="138">
        <f>-'5.  2015-2020 LRAM'!AE198</f>
        <v>0</v>
      </c>
      <c r="K67" s="138">
        <f>-'5.  2015-2020 LRAM'!AF198</f>
        <v>0</v>
      </c>
      <c r="L67" s="138">
        <f>-'5.  2015-2020 LRAM'!AG198</f>
        <v>0</v>
      </c>
      <c r="M67" s="138">
        <f>-'5.  2015-2020 LRAM'!AH198</f>
        <v>0</v>
      </c>
      <c r="N67" s="138">
        <f>-'5.  2015-2020 LRAM'!AI198</f>
        <v>0</v>
      </c>
      <c r="O67" s="138">
        <f>-'5.  2015-2020 LRAM'!AJ198</f>
        <v>0</v>
      </c>
      <c r="P67" s="138">
        <f>-'5.  2015-2020 LRAM'!AK198</f>
        <v>0</v>
      </c>
      <c r="Q67" s="138">
        <f>-'5.  2015-2020 LRAM'!AL198</f>
        <v>0</v>
      </c>
      <c r="R67" s="132">
        <f>SUM(D67:Q67)</f>
        <v>0</v>
      </c>
      <c r="S67" s="133"/>
      <c r="U67" s="127"/>
      <c r="V67" s="128"/>
    </row>
    <row r="68" spans="2:22" s="111" customFormat="1">
      <c r="B68" s="548" t="s">
        <v>67</v>
      </c>
      <c r="C68" s="544"/>
      <c r="D68" s="135"/>
      <c r="E68" s="135"/>
      <c r="F68" s="135"/>
      <c r="G68" s="135"/>
      <c r="H68" s="135"/>
      <c r="I68" s="135"/>
      <c r="J68" s="135"/>
      <c r="K68" s="136"/>
      <c r="L68" s="136"/>
      <c r="M68" s="136"/>
      <c r="N68" s="136"/>
      <c r="O68" s="136"/>
      <c r="P68" s="136"/>
      <c r="Q68" s="136"/>
      <c r="R68" s="137"/>
      <c r="U68" s="134"/>
      <c r="V68" s="128"/>
    </row>
    <row r="69" spans="2:22" s="13" customFormat="1">
      <c r="B69" s="129" t="s">
        <v>225</v>
      </c>
      <c r="C69" s="472"/>
      <c r="D69" s="131">
        <f>'5.  2015-2020 LRAM'!Y372</f>
        <v>0</v>
      </c>
      <c r="E69" s="131">
        <f>'5.  2015-2020 LRAM'!Z372</f>
        <v>0</v>
      </c>
      <c r="F69" s="131">
        <f>'5.  2015-2020 LRAM'!AA372</f>
        <v>0</v>
      </c>
      <c r="G69" s="131">
        <f>'5.  2015-2020 LRAM'!AB372</f>
        <v>0</v>
      </c>
      <c r="H69" s="131">
        <f>'5.  2015-2020 LRAM'!AC372</f>
        <v>0</v>
      </c>
      <c r="I69" s="131">
        <f>'5.  2015-2020 LRAM'!AD372</f>
        <v>0</v>
      </c>
      <c r="J69" s="131">
        <f>'5.  2015-2020 LRAM'!AE372</f>
        <v>0</v>
      </c>
      <c r="K69" s="131">
        <f>'5.  2015-2020 LRAM'!AF372</f>
        <v>0</v>
      </c>
      <c r="L69" s="131">
        <f>'5.  2015-2020 LRAM'!AG372</f>
        <v>0</v>
      </c>
      <c r="M69" s="131">
        <f>'5.  2015-2020 LRAM'!AH372</f>
        <v>0</v>
      </c>
      <c r="N69" s="131">
        <f>'5.  2015-2020 LRAM'!AI372</f>
        <v>0</v>
      </c>
      <c r="O69" s="131">
        <f>'5.  2015-2020 LRAM'!AJ372</f>
        <v>0</v>
      </c>
      <c r="P69" s="131">
        <f>'5.  2015-2020 LRAM'!AK372</f>
        <v>0</v>
      </c>
      <c r="Q69" s="131">
        <f>'5.  2015-2020 LRAM'!AL372</f>
        <v>0</v>
      </c>
      <c r="R69" s="132">
        <f>SUM(D69:Q69)</f>
        <v>0</v>
      </c>
      <c r="U69" s="127"/>
      <c r="V69" s="128"/>
    </row>
    <row r="70" spans="2:22" s="13" customFormat="1">
      <c r="B70" s="129" t="s">
        <v>224</v>
      </c>
      <c r="C70" s="130"/>
      <c r="D70" s="131">
        <f>-'5.  2015-2020 LRAM'!Y373</f>
        <v>0</v>
      </c>
      <c r="E70" s="131">
        <f>-'5.  2015-2020 LRAM'!Z373</f>
        <v>0</v>
      </c>
      <c r="F70" s="131">
        <f>-'5.  2015-2020 LRAM'!AA373</f>
        <v>0</v>
      </c>
      <c r="G70" s="131">
        <f>-'5.  2015-2020 LRAM'!AB373</f>
        <v>0</v>
      </c>
      <c r="H70" s="131">
        <f>-'5.  2015-2020 LRAM'!AC373</f>
        <v>0</v>
      </c>
      <c r="I70" s="131">
        <f>-'5.  2015-2020 LRAM'!AD373</f>
        <v>0</v>
      </c>
      <c r="J70" s="131">
        <f>-'5.  2015-2020 LRAM'!AE373</f>
        <v>0</v>
      </c>
      <c r="K70" s="131">
        <f>-'5.  2015-2020 LRAM'!AF373</f>
        <v>0</v>
      </c>
      <c r="L70" s="131">
        <f>-'5.  2015-2020 LRAM'!AG373</f>
        <v>0</v>
      </c>
      <c r="M70" s="131">
        <f>-'5.  2015-2020 LRAM'!AH373</f>
        <v>0</v>
      </c>
      <c r="N70" s="131">
        <f>-'5.  2015-2020 LRAM'!AI373</f>
        <v>0</v>
      </c>
      <c r="O70" s="131">
        <f>-'5.  2015-2020 LRAM'!AJ373</f>
        <v>0</v>
      </c>
      <c r="P70" s="131">
        <f>-'5.  2015-2020 LRAM'!AK373</f>
        <v>0</v>
      </c>
      <c r="Q70" s="131">
        <f>-'5.  2015-2020 LRAM'!AL373</f>
        <v>0</v>
      </c>
      <c r="R70" s="132">
        <f>SUM(D70:Q70)</f>
        <v>0</v>
      </c>
      <c r="S70" s="133"/>
      <c r="U70" s="127"/>
      <c r="V70" s="128"/>
    </row>
    <row r="71" spans="2:22" s="111" customFormat="1">
      <c r="B71" s="548" t="s">
        <v>67</v>
      </c>
      <c r="C71" s="544"/>
      <c r="D71" s="135"/>
      <c r="E71" s="135"/>
      <c r="F71" s="135"/>
      <c r="G71" s="135"/>
      <c r="H71" s="135"/>
      <c r="I71" s="135"/>
      <c r="J71" s="135"/>
      <c r="K71" s="136"/>
      <c r="L71" s="136"/>
      <c r="M71" s="136"/>
      <c r="N71" s="136"/>
      <c r="O71" s="136"/>
      <c r="P71" s="136"/>
      <c r="Q71" s="136"/>
      <c r="R71" s="137"/>
      <c r="U71" s="134"/>
      <c r="V71" s="128"/>
    </row>
    <row r="72" spans="2:22" s="13" customFormat="1">
      <c r="B72" s="129" t="s">
        <v>227</v>
      </c>
      <c r="C72" s="472"/>
      <c r="D72" s="131">
        <f>'5.  2015-2020 LRAM'!Y546</f>
        <v>181358.22883757958</v>
      </c>
      <c r="E72" s="131">
        <f>'5.  2015-2020 LRAM'!Z546</f>
        <v>94314.834687012582</v>
      </c>
      <c r="F72" s="131">
        <f>'5.  2015-2020 LRAM'!AA546</f>
        <v>113057.35799011357</v>
      </c>
      <c r="G72" s="131">
        <f>'5.  2015-2020 LRAM'!AB546</f>
        <v>0</v>
      </c>
      <c r="H72" s="131">
        <f>'5.  2015-2020 LRAM'!AC546</f>
        <v>0</v>
      </c>
      <c r="I72" s="131">
        <f>'5.  2015-2020 LRAM'!AD546</f>
        <v>115894.00575164452</v>
      </c>
      <c r="J72" s="131">
        <f>'5.  2015-2020 LRAM'!AE546</f>
        <v>0</v>
      </c>
      <c r="K72" s="131">
        <f>'5.  2015-2020 LRAM'!AF546</f>
        <v>0</v>
      </c>
      <c r="L72" s="131">
        <f>'5.  2015-2020 LRAM'!AG546</f>
        <v>0</v>
      </c>
      <c r="M72" s="131">
        <f>'5.  2015-2020 LRAM'!AH546</f>
        <v>0</v>
      </c>
      <c r="N72" s="131">
        <f>'5.  2015-2020 LRAM'!AI546</f>
        <v>0</v>
      </c>
      <c r="O72" s="131">
        <f>'5.  2015-2020 LRAM'!AJ546</f>
        <v>0</v>
      </c>
      <c r="P72" s="131">
        <f>'5.  2015-2020 LRAM'!AK546</f>
        <v>0</v>
      </c>
      <c r="Q72" s="131">
        <f>'5.  2015-2020 LRAM'!AL546</f>
        <v>0</v>
      </c>
      <c r="R72" s="132">
        <f>SUM(D72:Q72)</f>
        <v>504624.42726635025</v>
      </c>
      <c r="U72" s="127"/>
      <c r="V72" s="128"/>
    </row>
    <row r="73" spans="2:22" s="13" customFormat="1">
      <c r="B73" s="129" t="s">
        <v>226</v>
      </c>
      <c r="C73" s="130"/>
      <c r="D73" s="131">
        <f>-'5.  2015-2020 LRAM'!Y547</f>
        <v>-52333.716999999997</v>
      </c>
      <c r="E73" s="131">
        <f>-'5.  2015-2020 LRAM'!Z547</f>
        <v>-27990.269500000002</v>
      </c>
      <c r="F73" s="131">
        <f>-'5.  2015-2020 LRAM'!AA547</f>
        <v>-45527.310000000005</v>
      </c>
      <c r="G73" s="131">
        <f>-'5.  2015-2020 LRAM'!AB547</f>
        <v>-361.36700000000002</v>
      </c>
      <c r="H73" s="131">
        <f>-'5.  2015-2020 LRAM'!AC547</f>
        <v>-272.77699999999999</v>
      </c>
      <c r="I73" s="131">
        <f>-'5.  2015-2020 LRAM'!AD547</f>
        <v>-5647.5390000000007</v>
      </c>
      <c r="J73" s="131">
        <f>-'5.  2015-2020 LRAM'!AE547</f>
        <v>0</v>
      </c>
      <c r="K73" s="131">
        <f>-'5.  2015-2020 LRAM'!AF547</f>
        <v>0</v>
      </c>
      <c r="L73" s="131">
        <f>-'5.  2015-2020 LRAM'!AG547</f>
        <v>0</v>
      </c>
      <c r="M73" s="131">
        <f>-'5.  2015-2020 LRAM'!AH547</f>
        <v>0</v>
      </c>
      <c r="N73" s="131">
        <f>-'5.  2015-2020 LRAM'!AI547</f>
        <v>0</v>
      </c>
      <c r="O73" s="131">
        <f>-'5.  2015-2020 LRAM'!AJ547</f>
        <v>0</v>
      </c>
      <c r="P73" s="131">
        <f>-'5.  2015-2020 LRAM'!AK547</f>
        <v>0</v>
      </c>
      <c r="Q73" s="131">
        <f>-'5.  2015-2020 LRAM'!AL547</f>
        <v>0</v>
      </c>
      <c r="R73" s="132">
        <f>SUM(D73:Q73)</f>
        <v>-132132.97949999999</v>
      </c>
      <c r="S73" s="133"/>
      <c r="U73" s="127"/>
      <c r="V73" s="128"/>
    </row>
    <row r="74" spans="2:22" s="111" customFormat="1">
      <c r="B74" s="548" t="s">
        <v>67</v>
      </c>
      <c r="C74" s="544"/>
      <c r="D74" s="135"/>
      <c r="E74" s="135"/>
      <c r="F74" s="135"/>
      <c r="G74" s="135"/>
      <c r="H74" s="135"/>
      <c r="I74" s="135"/>
      <c r="J74" s="135"/>
      <c r="K74" s="136"/>
      <c r="L74" s="136"/>
      <c r="M74" s="136"/>
      <c r="N74" s="136"/>
      <c r="O74" s="136"/>
      <c r="P74" s="136"/>
      <c r="Q74" s="136"/>
      <c r="R74" s="137"/>
      <c r="U74" s="134"/>
      <c r="V74" s="128"/>
    </row>
    <row r="75" spans="2:22" s="13" customFormat="1" hidden="1">
      <c r="B75" s="129" t="s">
        <v>229</v>
      </c>
      <c r="C75" s="472"/>
      <c r="D75" s="131">
        <f>'5.  2015-2020 LRAM'!Y730</f>
        <v>0</v>
      </c>
      <c r="E75" s="131">
        <f>'5.  2015-2020 LRAM'!Z730</f>
        <v>0</v>
      </c>
      <c r="F75" s="131">
        <f>'5.  2015-2020 LRAM'!AA730</f>
        <v>0</v>
      </c>
      <c r="G75" s="131">
        <f>'5.  2015-2020 LRAM'!AB730</f>
        <v>0</v>
      </c>
      <c r="H75" s="131">
        <f>'5.  2015-2020 LRAM'!AC730</f>
        <v>0</v>
      </c>
      <c r="I75" s="131">
        <f>'5.  2015-2020 LRAM'!AD730</f>
        <v>0</v>
      </c>
      <c r="J75" s="131">
        <f>'5.  2015-2020 LRAM'!AE730</f>
        <v>0</v>
      </c>
      <c r="K75" s="131">
        <f>'5.  2015-2020 LRAM'!AF730</f>
        <v>0</v>
      </c>
      <c r="L75" s="131">
        <f>'5.  2015-2020 LRAM'!AG730</f>
        <v>0</v>
      </c>
      <c r="M75" s="131">
        <f>'5.  2015-2020 LRAM'!AH730</f>
        <v>0</v>
      </c>
      <c r="N75" s="131">
        <f>'5.  2015-2020 LRAM'!AI730</f>
        <v>0</v>
      </c>
      <c r="O75" s="131">
        <f>'5.  2015-2020 LRAM'!AJ730</f>
        <v>0</v>
      </c>
      <c r="P75" s="131">
        <f>'5.  2015-2020 LRAM'!AK730</f>
        <v>0</v>
      </c>
      <c r="Q75" s="131">
        <f>'5.  2015-2020 LRAM'!AL730</f>
        <v>0</v>
      </c>
      <c r="R75" s="132">
        <f>SUM(D75:Q75)</f>
        <v>0</v>
      </c>
      <c r="U75" s="127"/>
      <c r="V75" s="128"/>
    </row>
    <row r="76" spans="2:22" s="13" customFormat="1" ht="16.5" hidden="1" customHeight="1">
      <c r="B76" s="129" t="s">
        <v>228</v>
      </c>
      <c r="C76" s="130"/>
      <c r="D76" s="131">
        <f>-'5.  2015-2020 LRAM'!Y731</f>
        <v>0</v>
      </c>
      <c r="E76" s="131">
        <f>-'5.  2015-2020 LRAM'!Z731</f>
        <v>0</v>
      </c>
      <c r="F76" s="131">
        <f>-'5.  2015-2020 LRAM'!AA731</f>
        <v>0</v>
      </c>
      <c r="G76" s="131">
        <f>-'5.  2015-2020 LRAM'!AB731</f>
        <v>0</v>
      </c>
      <c r="H76" s="131">
        <f>-'5.  2015-2020 LRAM'!AC731</f>
        <v>0</v>
      </c>
      <c r="I76" s="131">
        <f>-'5.  2015-2020 LRAM'!AD731</f>
        <v>0</v>
      </c>
      <c r="J76" s="131">
        <f>-'5.  2015-2020 LRAM'!AE731</f>
        <v>0</v>
      </c>
      <c r="K76" s="131">
        <f>-'5.  2015-2020 LRAM'!AF731</f>
        <v>0</v>
      </c>
      <c r="L76" s="131">
        <f>-'5.  2015-2020 LRAM'!AG731</f>
        <v>0</v>
      </c>
      <c r="M76" s="131">
        <f>-'5.  2015-2020 LRAM'!AH731</f>
        <v>0</v>
      </c>
      <c r="N76" s="131">
        <f>-'5.  2015-2020 LRAM'!AI731</f>
        <v>0</v>
      </c>
      <c r="O76" s="131">
        <f>-'5.  2015-2020 LRAM'!AJ731</f>
        <v>0</v>
      </c>
      <c r="P76" s="131">
        <f>-'5.  2015-2020 LRAM'!AK731</f>
        <v>0</v>
      </c>
      <c r="Q76" s="131">
        <f>-'5.  2015-2020 LRAM'!AL731</f>
        <v>0</v>
      </c>
      <c r="R76" s="132">
        <f>SUM(D76:Q76)</f>
        <v>0</v>
      </c>
      <c r="S76" s="133"/>
      <c r="U76" s="127"/>
      <c r="V76" s="128"/>
    </row>
    <row r="77" spans="2:22" s="111" customFormat="1" hidden="1">
      <c r="B77" s="548" t="s">
        <v>67</v>
      </c>
      <c r="C77" s="544"/>
      <c r="D77" s="135"/>
      <c r="E77" s="135"/>
      <c r="F77" s="135"/>
      <c r="G77" s="135"/>
      <c r="H77" s="135"/>
      <c r="I77" s="135"/>
      <c r="J77" s="135"/>
      <c r="K77" s="136"/>
      <c r="L77" s="136"/>
      <c r="M77" s="136"/>
      <c r="N77" s="136"/>
      <c r="O77" s="136"/>
      <c r="P77" s="136"/>
      <c r="Q77" s="136"/>
      <c r="R77" s="137"/>
      <c r="U77" s="134"/>
      <c r="V77" s="128"/>
    </row>
    <row r="78" spans="2:22" s="13" customFormat="1" hidden="1">
      <c r="B78" s="129" t="s">
        <v>231</v>
      </c>
      <c r="C78" s="130"/>
      <c r="D78" s="131">
        <f>'5.  2015-2020 LRAM'!Y914</f>
        <v>0</v>
      </c>
      <c r="E78" s="131">
        <f>'5.  2015-2020 LRAM'!Z914</f>
        <v>0</v>
      </c>
      <c r="F78" s="131">
        <f>'5.  2015-2020 LRAM'!AA914</f>
        <v>0</v>
      </c>
      <c r="G78" s="131">
        <f>'5.  2015-2020 LRAM'!AB914</f>
        <v>0</v>
      </c>
      <c r="H78" s="131">
        <f>'5.  2015-2020 LRAM'!AC914</f>
        <v>0</v>
      </c>
      <c r="I78" s="131">
        <f>'5.  2015-2020 LRAM'!AD914</f>
        <v>0</v>
      </c>
      <c r="J78" s="131">
        <f>'5.  2015-2020 LRAM'!AE914</f>
        <v>0</v>
      </c>
      <c r="K78" s="131">
        <f>'5.  2015-2020 LRAM'!AF914</f>
        <v>0</v>
      </c>
      <c r="L78" s="131">
        <f>'5.  2015-2020 LRAM'!AG914</f>
        <v>0</v>
      </c>
      <c r="M78" s="131">
        <f>'5.  2015-2020 LRAM'!AH914</f>
        <v>0</v>
      </c>
      <c r="N78" s="131">
        <f>'5.  2015-2020 LRAM'!AI914</f>
        <v>0</v>
      </c>
      <c r="O78" s="131">
        <f>'5.  2015-2020 LRAM'!AJ914</f>
        <v>0</v>
      </c>
      <c r="P78" s="131">
        <f>'5.  2015-2020 LRAM'!AK914</f>
        <v>0</v>
      </c>
      <c r="Q78" s="131">
        <f>'5.  2015-2020 LRAM'!AL914</f>
        <v>0</v>
      </c>
      <c r="R78" s="132">
        <f>SUM(D78:Q78)</f>
        <v>0</v>
      </c>
      <c r="U78" s="127"/>
      <c r="V78" s="128"/>
    </row>
    <row r="79" spans="2:22" s="13" customFormat="1" hidden="1">
      <c r="B79" s="129" t="s">
        <v>230</v>
      </c>
      <c r="C79" s="130"/>
      <c r="D79" s="131">
        <f>-'5.  2015-2020 LRAM'!Y915</f>
        <v>0</v>
      </c>
      <c r="E79" s="131">
        <f>-'5.  2015-2020 LRAM'!Z915</f>
        <v>0</v>
      </c>
      <c r="F79" s="131">
        <f>-'5.  2015-2020 LRAM'!AA915</f>
        <v>0</v>
      </c>
      <c r="G79" s="131">
        <f>-'5.  2015-2020 LRAM'!AB915</f>
        <v>0</v>
      </c>
      <c r="H79" s="131">
        <f>-'5.  2015-2020 LRAM'!AC915</f>
        <v>0</v>
      </c>
      <c r="I79" s="131">
        <f>-'5.  2015-2020 LRAM'!AD915</f>
        <v>0</v>
      </c>
      <c r="J79" s="131">
        <f>-'5.  2015-2020 LRAM'!AE915</f>
        <v>0</v>
      </c>
      <c r="K79" s="131">
        <f>-'5.  2015-2020 LRAM'!AF915</f>
        <v>0</v>
      </c>
      <c r="L79" s="131">
        <f>-'5.  2015-2020 LRAM'!AG915</f>
        <v>0</v>
      </c>
      <c r="M79" s="131">
        <f>-'5.  2015-2020 LRAM'!AH915</f>
        <v>0</v>
      </c>
      <c r="N79" s="131">
        <f>-'5.  2015-2020 LRAM'!AI915</f>
        <v>0</v>
      </c>
      <c r="O79" s="131">
        <f>-'5.  2015-2020 LRAM'!AJ915</f>
        <v>0</v>
      </c>
      <c r="P79" s="131">
        <f>-'5.  2015-2020 LRAM'!AK915</f>
        <v>0</v>
      </c>
      <c r="Q79" s="131">
        <f>-'5.  2015-2020 LRAM'!AL915</f>
        <v>0</v>
      </c>
      <c r="R79" s="132">
        <f>SUM(D79:Q79)</f>
        <v>0</v>
      </c>
      <c r="S79" s="133"/>
      <c r="U79" s="127"/>
      <c r="V79" s="128"/>
    </row>
    <row r="80" spans="2:22" s="111" customFormat="1" hidden="1">
      <c r="B80" s="548" t="s">
        <v>67</v>
      </c>
      <c r="C80" s="544"/>
      <c r="D80" s="135"/>
      <c r="E80" s="135"/>
      <c r="F80" s="135"/>
      <c r="G80" s="135"/>
      <c r="H80" s="135"/>
      <c r="I80" s="135"/>
      <c r="J80" s="135"/>
      <c r="K80" s="136"/>
      <c r="L80" s="136"/>
      <c r="M80" s="136"/>
      <c r="N80" s="136"/>
      <c r="O80" s="136"/>
      <c r="P80" s="136"/>
      <c r="Q80" s="136"/>
      <c r="R80" s="137"/>
      <c r="U80" s="134"/>
      <c r="V80" s="128"/>
    </row>
    <row r="81" spans="2:22" s="13" customFormat="1" hidden="1">
      <c r="B81" s="129" t="s">
        <v>233</v>
      </c>
      <c r="C81" s="472"/>
      <c r="D81" s="131">
        <f>'5.  2015-2020 LRAM'!Y1098</f>
        <v>0</v>
      </c>
      <c r="E81" s="131">
        <f>'5.  2015-2020 LRAM'!Z1098</f>
        <v>0</v>
      </c>
      <c r="F81" s="131">
        <f>'5.  2015-2020 LRAM'!AA1098</f>
        <v>0</v>
      </c>
      <c r="G81" s="131">
        <f>'5.  2015-2020 LRAM'!AB1098</f>
        <v>0</v>
      </c>
      <c r="H81" s="131">
        <f>'5.  2015-2020 LRAM'!AC1098</f>
        <v>0</v>
      </c>
      <c r="I81" s="131">
        <f>'5.  2015-2020 LRAM'!AD1098</f>
        <v>0</v>
      </c>
      <c r="J81" s="131">
        <f>'5.  2015-2020 LRAM'!AE1098</f>
        <v>0</v>
      </c>
      <c r="K81" s="131">
        <f>'5.  2015-2020 LRAM'!AF1098</f>
        <v>0</v>
      </c>
      <c r="L81" s="131">
        <f>'5.  2015-2020 LRAM'!AG1098</f>
        <v>0</v>
      </c>
      <c r="M81" s="131">
        <f>'5.  2015-2020 LRAM'!AH1098</f>
        <v>0</v>
      </c>
      <c r="N81" s="131">
        <f>'5.  2015-2020 LRAM'!AI1098</f>
        <v>0</v>
      </c>
      <c r="O81" s="131">
        <f>'5.  2015-2020 LRAM'!AJ1098</f>
        <v>0</v>
      </c>
      <c r="P81" s="131">
        <f>'5.  2015-2020 LRAM'!AK1098</f>
        <v>0</v>
      </c>
      <c r="Q81" s="131">
        <f>'5.  2015-2020 LRAM'!AL1098</f>
        <v>0</v>
      </c>
      <c r="R81" s="132">
        <f>SUM(D81:Q81)</f>
        <v>0</v>
      </c>
      <c r="U81" s="127"/>
      <c r="V81" s="128"/>
    </row>
    <row r="82" spans="2:22" s="13" customFormat="1" hidden="1">
      <c r="B82" s="129" t="s">
        <v>232</v>
      </c>
      <c r="C82" s="130"/>
      <c r="D82" s="131">
        <f>-'5.  2015-2020 LRAM'!Y1099</f>
        <v>0</v>
      </c>
      <c r="E82" s="131">
        <f>-'5.  2015-2020 LRAM'!Z1099</f>
        <v>0</v>
      </c>
      <c r="F82" s="131">
        <f>-'5.  2015-2020 LRAM'!AA1099</f>
        <v>0</v>
      </c>
      <c r="G82" s="131">
        <f>-'5.  2015-2020 LRAM'!AB1099</f>
        <v>0</v>
      </c>
      <c r="H82" s="131">
        <f>-'5.  2015-2020 LRAM'!AC1099</f>
        <v>0</v>
      </c>
      <c r="I82" s="131">
        <f>-'5.  2015-2020 LRAM'!AD1099</f>
        <v>0</v>
      </c>
      <c r="J82" s="131">
        <f>-'5.  2015-2020 LRAM'!AE1099</f>
        <v>0</v>
      </c>
      <c r="K82" s="131">
        <f>-'5.  2015-2020 LRAM'!AF1099</f>
        <v>0</v>
      </c>
      <c r="L82" s="131">
        <f>-'5.  2015-2020 LRAM'!AG1099</f>
        <v>0</v>
      </c>
      <c r="M82" s="131">
        <f>-'5.  2015-2020 LRAM'!AH1099</f>
        <v>0</v>
      </c>
      <c r="N82" s="131">
        <f>-'5.  2015-2020 LRAM'!AI1099</f>
        <v>0</v>
      </c>
      <c r="O82" s="131">
        <f>-'5.  2015-2020 LRAM'!AJ1099</f>
        <v>0</v>
      </c>
      <c r="P82" s="131">
        <f>-'5.  2015-2020 LRAM'!AK1099</f>
        <v>0</v>
      </c>
      <c r="Q82" s="131">
        <f>-'5.  2015-2020 LRAM'!AL1099</f>
        <v>0</v>
      </c>
      <c r="R82" s="132">
        <f>SUM(D82:Q82)</f>
        <v>0</v>
      </c>
      <c r="S82" s="133"/>
      <c r="U82" s="127"/>
      <c r="V82" s="128"/>
    </row>
    <row r="83" spans="2:22" s="111" customFormat="1" hidden="1">
      <c r="B83" s="548" t="s">
        <v>67</v>
      </c>
      <c r="C83" s="544"/>
      <c r="D83" s="135"/>
      <c r="E83" s="135"/>
      <c r="F83" s="135"/>
      <c r="G83" s="135"/>
      <c r="H83" s="135"/>
      <c r="I83" s="135"/>
      <c r="J83" s="135"/>
      <c r="K83" s="136"/>
      <c r="L83" s="136"/>
      <c r="M83" s="136"/>
      <c r="N83" s="136"/>
      <c r="O83" s="136"/>
      <c r="P83" s="136"/>
      <c r="Q83" s="136"/>
      <c r="R83" s="137"/>
      <c r="U83" s="134"/>
      <c r="V83" s="128"/>
    </row>
    <row r="84" spans="2:22" s="13" customFormat="1" ht="20.25" customHeight="1">
      <c r="B84" s="545" t="s">
        <v>43</v>
      </c>
      <c r="C84" s="544"/>
      <c r="D84" s="595">
        <f>'6.  Carrying Charges'!I162</f>
        <v>4094.3778423125268</v>
      </c>
      <c r="E84" s="595">
        <f>'6.  Carrying Charges'!J162</f>
        <v>2104.6995352678655</v>
      </c>
      <c r="F84" s="595">
        <f>'6.  Carrying Charges'!K162</f>
        <v>2142.9535228862692</v>
      </c>
      <c r="G84" s="595">
        <f>'6.  Carrying Charges'!L162</f>
        <v>-11.467379466666667</v>
      </c>
      <c r="H84" s="595">
        <f>'6.  Carrying Charges'!M162</f>
        <v>-8.6561234666666653</v>
      </c>
      <c r="I84" s="595">
        <f>'6.  Carrying Charges'!N162</f>
        <v>3498.4878782521873</v>
      </c>
      <c r="J84" s="595">
        <f>'6.  Carrying Charges'!O162</f>
        <v>0</v>
      </c>
      <c r="K84" s="595">
        <f>'6.  Carrying Charges'!P162</f>
        <v>0</v>
      </c>
      <c r="L84" s="595">
        <f>'6.  Carrying Charges'!Q162</f>
        <v>0</v>
      </c>
      <c r="M84" s="595">
        <f>'6.  Carrying Charges'!R162</f>
        <v>0</v>
      </c>
      <c r="N84" s="595">
        <f>'6.  Carrying Charges'!S162</f>
        <v>0</v>
      </c>
      <c r="O84" s="595">
        <f>'6.  Carrying Charges'!T162</f>
        <v>0</v>
      </c>
      <c r="P84" s="595">
        <f>'6.  Carrying Charges'!U162</f>
        <v>0</v>
      </c>
      <c r="Q84" s="595">
        <f>'6.  Carrying Charges'!V162</f>
        <v>0</v>
      </c>
      <c r="R84" s="596">
        <f>SUM(D84:Q84)</f>
        <v>11820.395275785515</v>
      </c>
      <c r="U84" s="127"/>
      <c r="V84" s="128"/>
    </row>
    <row r="85" spans="2:22" s="13" customFormat="1" ht="21.75" customHeight="1">
      <c r="B85" s="546" t="s">
        <v>240</v>
      </c>
      <c r="C85" s="547"/>
      <c r="D85" s="546">
        <f>SUM(D54:D74)+D84</f>
        <v>133118.88967989211</v>
      </c>
      <c r="E85" s="546">
        <f>SUM(E54:E74)+E84</f>
        <v>68429.264722280437</v>
      </c>
      <c r="F85" s="546">
        <f>SUM(F54:F74)+F84</f>
        <v>69673.001512999821</v>
      </c>
      <c r="G85" s="546">
        <f>SUM(G54:G74)+G84</f>
        <v>-372.83437946666669</v>
      </c>
      <c r="H85" s="546">
        <f>SUM(H54:H74)+H84</f>
        <v>-281.43312346666664</v>
      </c>
      <c r="I85" s="546">
        <f t="shared" ref="I85:O85" si="2">SUM(I54:I74)+I84</f>
        <v>113744.9546298967</v>
      </c>
      <c r="J85" s="546">
        <f t="shared" si="2"/>
        <v>0</v>
      </c>
      <c r="K85" s="546">
        <f t="shared" si="2"/>
        <v>0</v>
      </c>
      <c r="L85" s="546">
        <f t="shared" si="2"/>
        <v>0</v>
      </c>
      <c r="M85" s="546">
        <f t="shared" si="2"/>
        <v>0</v>
      </c>
      <c r="N85" s="546">
        <f t="shared" si="2"/>
        <v>0</v>
      </c>
      <c r="O85" s="546">
        <f t="shared" si="2"/>
        <v>0</v>
      </c>
      <c r="P85" s="546">
        <f>SUM(P54:P74)+P84</f>
        <v>0</v>
      </c>
      <c r="Q85" s="546">
        <f>SUM(Q54:Q74)+Q84</f>
        <v>0</v>
      </c>
      <c r="R85" s="546">
        <f>SUM(R54:R74)+R84</f>
        <v>384311.84304213576</v>
      </c>
      <c r="U85" s="127"/>
      <c r="V85" s="128"/>
    </row>
    <row r="86" spans="2:22" ht="20.25" customHeight="1">
      <c r="B86" s="328" t="s">
        <v>534</v>
      </c>
      <c r="C86" s="528"/>
      <c r="D86" s="527"/>
      <c r="E86" s="527"/>
      <c r="F86" s="527"/>
      <c r="G86" s="527"/>
      <c r="H86" s="527"/>
      <c r="I86" s="527"/>
      <c r="J86" s="527"/>
      <c r="K86" s="527"/>
      <c r="L86" s="527"/>
      <c r="M86" s="527"/>
      <c r="N86" s="527"/>
      <c r="O86" s="527"/>
      <c r="P86" s="527"/>
      <c r="Q86" s="527"/>
      <c r="R86" s="527"/>
      <c r="V86" s="11"/>
    </row>
    <row r="87" spans="2:22" ht="20.25" customHeight="1">
      <c r="B87" s="543"/>
      <c r="C87" s="10"/>
      <c r="E87" s="1"/>
      <c r="V87" s="11"/>
    </row>
    <row r="88" spans="2:22" ht="15">
      <c r="E88" s="1"/>
    </row>
    <row r="89" spans="2:22" ht="21" hidden="1" customHeight="1">
      <c r="B89" s="95" t="s">
        <v>535</v>
      </c>
      <c r="F89" s="515"/>
    </row>
    <row r="90" spans="2:22" s="24" customFormat="1" ht="27.75" hidden="1" customHeight="1">
      <c r="B90" s="496" t="s">
        <v>555</v>
      </c>
      <c r="C90" s="492"/>
      <c r="D90" s="492"/>
      <c r="E90" s="499"/>
      <c r="F90" s="492"/>
      <c r="G90" s="492"/>
      <c r="H90" s="492"/>
      <c r="I90" s="492"/>
      <c r="J90" s="492"/>
      <c r="T90" s="158"/>
      <c r="U90" s="158"/>
    </row>
    <row r="91" spans="2:22" ht="11.25" hidden="1" customHeight="1">
      <c r="B91" s="29"/>
    </row>
    <row r="92" spans="2:22" s="477" customFormat="1" ht="25.5" hidden="1" customHeight="1">
      <c r="B92" s="491"/>
      <c r="C92" s="488">
        <v>2011</v>
      </c>
      <c r="D92" s="488">
        <v>2012</v>
      </c>
      <c r="E92" s="488">
        <v>2013</v>
      </c>
      <c r="F92" s="488">
        <v>2014</v>
      </c>
      <c r="G92" s="488">
        <v>2015</v>
      </c>
      <c r="H92" s="488">
        <v>2016</v>
      </c>
      <c r="I92" s="488">
        <v>2017</v>
      </c>
      <c r="J92" s="488">
        <v>2018</v>
      </c>
      <c r="K92" s="488">
        <v>2019</v>
      </c>
      <c r="L92" s="488">
        <v>2020</v>
      </c>
      <c r="M92" s="489" t="s">
        <v>26</v>
      </c>
      <c r="T92" s="490"/>
      <c r="U92" s="490"/>
    </row>
    <row r="93" spans="2:22" s="30" customFormat="1" ht="23.25" hidden="1" customHeight="1">
      <c r="B93" s="168">
        <v>2011</v>
      </c>
      <c r="C93" s="483">
        <f>'4.  2011-2014 LRAM'!AM131</f>
        <v>0</v>
      </c>
      <c r="D93" s="484">
        <f>SUM('4.  2011-2014 LRAM'!Y259:AL259)</f>
        <v>0</v>
      </c>
      <c r="E93" s="484">
        <f>SUM('4.  2011-2014 LRAM'!Y388:AL388)</f>
        <v>0</v>
      </c>
      <c r="F93" s="485">
        <f>SUM('4.  2011-2014 LRAM'!Y517:AL517)</f>
        <v>0</v>
      </c>
      <c r="G93" s="485">
        <f>SUM('5.  2015-2020 LRAM'!Y192:AL192)</f>
        <v>0</v>
      </c>
      <c r="H93" s="484">
        <f>SUM('5.  2015-2020 LRAM'!Y366:AL366)</f>
        <v>0</v>
      </c>
      <c r="I93" s="485">
        <f>SUM('5.  2015-2020 LRAM'!Y539:AL539)</f>
        <v>24908.013039673613</v>
      </c>
      <c r="J93" s="484">
        <f>SUM('5.  2015-2020 LRAM'!Y722:AL722)</f>
        <v>0</v>
      </c>
      <c r="K93" s="484">
        <f>SUM('5.  2015-2020 LRAM'!Y905:AL905)</f>
        <v>0</v>
      </c>
      <c r="L93" s="484">
        <f>SUM('5.  2015-2020 LRAM'!Y1088:AL1088)</f>
        <v>0</v>
      </c>
      <c r="M93" s="484">
        <f>SUM(C93:L93)</f>
        <v>24908.013039673613</v>
      </c>
      <c r="T93" s="153"/>
      <c r="U93" s="153"/>
    </row>
    <row r="94" spans="2:22" s="30" customFormat="1" ht="23.25" hidden="1" customHeight="1">
      <c r="B94" s="168">
        <v>2012</v>
      </c>
      <c r="C94" s="486"/>
      <c r="D94" s="485">
        <f>SUM('4.  2011-2014 LRAM'!Y260:AL260)</f>
        <v>0</v>
      </c>
      <c r="E94" s="484">
        <f>SUM('4.  2011-2014 LRAM'!Y389:AL389)</f>
        <v>0</v>
      </c>
      <c r="F94" s="485">
        <f>SUM('4.  2011-2014 LRAM'!Y518:AL518)</f>
        <v>0</v>
      </c>
      <c r="G94" s="485">
        <f>SUM('5.  2015-2020 LRAM'!Y193:AL193)</f>
        <v>0</v>
      </c>
      <c r="H94" s="484">
        <f>SUM('5.  2015-2020 LRAM'!Y367:AL367)</f>
        <v>0</v>
      </c>
      <c r="I94" s="485">
        <f>SUM('5.  2015-2020 LRAM'!Y540:AL540)</f>
        <v>38749.092318988558</v>
      </c>
      <c r="J94" s="484">
        <f>SUM('5.  2015-2020 LRAM'!Y723:AL723)</f>
        <v>0</v>
      </c>
      <c r="K94" s="484">
        <f>SUM('5.  2015-2020 LRAM'!Y906:AL906)</f>
        <v>0</v>
      </c>
      <c r="L94" s="484">
        <f>SUM('5.  2015-2020 LRAM'!Y1089:AL1089)</f>
        <v>0</v>
      </c>
      <c r="M94" s="484">
        <f>SUM(D94:L94)</f>
        <v>38749.092318988558</v>
      </c>
      <c r="T94" s="153"/>
      <c r="U94" s="153"/>
    </row>
    <row r="95" spans="2:22" s="30" customFormat="1" ht="23.25" hidden="1" customHeight="1">
      <c r="B95" s="168">
        <v>2013</v>
      </c>
      <c r="C95" s="487"/>
      <c r="D95" s="487"/>
      <c r="E95" s="485">
        <f>SUM('4.  2011-2014 LRAM'!Y390:AL390)</f>
        <v>0</v>
      </c>
      <c r="F95" s="485">
        <f>SUM('4.  2011-2014 LRAM'!Y519:AL519)</f>
        <v>0</v>
      </c>
      <c r="G95" s="485">
        <f>SUM('5.  2015-2020 LRAM'!Y194:AL194)</f>
        <v>0</v>
      </c>
      <c r="H95" s="484">
        <f>SUM('5.  2015-2020 LRAM'!Y368:AL368)</f>
        <v>0</v>
      </c>
      <c r="I95" s="485">
        <f>SUM('5.  2015-2020 LRAM'!Y541:AL541)</f>
        <v>34623.726712032854</v>
      </c>
      <c r="J95" s="484">
        <f>SUM('5.  2015-2020 LRAM'!Y724:AL724)</f>
        <v>0</v>
      </c>
      <c r="K95" s="484">
        <f>SUM('5.  2015-2020 LRAM'!Y907:AL907)</f>
        <v>0</v>
      </c>
      <c r="L95" s="484">
        <f>SUM('5.  2015-2020 LRAM'!Y1090:AL1090)</f>
        <v>0</v>
      </c>
      <c r="M95" s="484">
        <f>SUM(C95:L95)</f>
        <v>34623.726712032854</v>
      </c>
      <c r="T95" s="153"/>
      <c r="U95" s="153"/>
    </row>
    <row r="96" spans="2:22" s="30" customFormat="1" ht="23.25" hidden="1" customHeight="1">
      <c r="B96" s="168">
        <v>2014</v>
      </c>
      <c r="C96" s="487"/>
      <c r="D96" s="487"/>
      <c r="E96" s="487"/>
      <c r="F96" s="485">
        <f>SUM('4.  2011-2014 LRAM'!Y520:AL520)</f>
        <v>0</v>
      </c>
      <c r="G96" s="485">
        <f>SUM('5.  2015-2020 LRAM'!Y195:AL195)</f>
        <v>0</v>
      </c>
      <c r="H96" s="484">
        <f>SUM('5.  2015-2020 LRAM'!Y369:AL369)</f>
        <v>0</v>
      </c>
      <c r="I96" s="485">
        <f>SUM('5.  2015-2020 LRAM'!Y542:AL542)</f>
        <v>38887.832905520459</v>
      </c>
      <c r="J96" s="484">
        <f>SUM('5.  2015-2020 LRAM'!Y725:AL725)</f>
        <v>0</v>
      </c>
      <c r="K96" s="484">
        <f>SUM('5.  2015-2020 LRAM'!Y908:AL908)</f>
        <v>0</v>
      </c>
      <c r="L96" s="484">
        <f>SUM('5.  2015-2020 LRAM'!Y1091:AL1091)</f>
        <v>0</v>
      </c>
      <c r="M96" s="484">
        <f>SUM(F96:L96)</f>
        <v>38887.832905520459</v>
      </c>
      <c r="T96" s="153"/>
      <c r="U96" s="153"/>
    </row>
    <row r="97" spans="2:21" s="30" customFormat="1" ht="23.25" hidden="1" customHeight="1">
      <c r="B97" s="168">
        <v>2015</v>
      </c>
      <c r="C97" s="487"/>
      <c r="D97" s="487"/>
      <c r="E97" s="487"/>
      <c r="F97" s="487"/>
      <c r="G97" s="485">
        <f>SUM('5.  2015-2020 LRAM'!Y196:AL196)</f>
        <v>0</v>
      </c>
      <c r="H97" s="484">
        <f>SUM('5.  2015-2020 LRAM'!Y370:AL370)</f>
        <v>0</v>
      </c>
      <c r="I97" s="485">
        <f>SUM('5.  2015-2020 LRAM'!Y543:AL543)</f>
        <v>65178.678756687848</v>
      </c>
      <c r="J97" s="484">
        <f>SUM('5.  2015-2020 LRAM'!Y726:AL726)</f>
        <v>0</v>
      </c>
      <c r="K97" s="484">
        <f>SUM('5.  2015-2020 LRAM'!Y909:AL909)</f>
        <v>0</v>
      </c>
      <c r="L97" s="484">
        <f>SUM('5.  2015-2020 LRAM'!Y1092:AL1092)</f>
        <v>0</v>
      </c>
      <c r="M97" s="484">
        <f>SUM(G97:L97)</f>
        <v>65178.678756687848</v>
      </c>
      <c r="T97" s="153"/>
      <c r="U97" s="153"/>
    </row>
    <row r="98" spans="2:21" s="30" customFormat="1" ht="23.25" hidden="1" customHeight="1">
      <c r="B98" s="168">
        <v>2016</v>
      </c>
      <c r="C98" s="487"/>
      <c r="D98" s="487"/>
      <c r="E98" s="487"/>
      <c r="F98" s="487"/>
      <c r="G98" s="487"/>
      <c r="H98" s="484">
        <f>SUM('5.  2015-2020 LRAM'!Y371:AL371)</f>
        <v>0</v>
      </c>
      <c r="I98" s="485">
        <f>SUM('5.  2015-2020 LRAM'!Y544:AL544)</f>
        <v>188826.80888867821</v>
      </c>
      <c r="J98" s="484">
        <f>SUM('5.  2015-2020 LRAM'!Y727:AL727)</f>
        <v>0</v>
      </c>
      <c r="K98" s="484">
        <f>SUM('5.  2015-2020 LRAM'!Y910:AL910)</f>
        <v>0</v>
      </c>
      <c r="L98" s="484">
        <f>SUM('5.  2015-2020 LRAM'!Y1093:AL1093)</f>
        <v>0</v>
      </c>
      <c r="M98" s="484">
        <f>SUM(H98:L98)</f>
        <v>188826.80888867821</v>
      </c>
      <c r="T98" s="153"/>
      <c r="U98" s="153"/>
    </row>
    <row r="99" spans="2:21" s="30" customFormat="1" ht="23.25" hidden="1" customHeight="1">
      <c r="B99" s="168">
        <v>2017</v>
      </c>
      <c r="C99" s="487"/>
      <c r="D99" s="487"/>
      <c r="E99" s="487"/>
      <c r="F99" s="487"/>
      <c r="G99" s="487"/>
      <c r="H99" s="487"/>
      <c r="I99" s="484">
        <f>SUM('5.  2015-2020 LRAM'!Y545:AL545)</f>
        <v>113450.27464476871</v>
      </c>
      <c r="J99" s="484">
        <f>SUM('5.  2015-2020 LRAM'!Y728:AL728)</f>
        <v>0</v>
      </c>
      <c r="K99" s="484">
        <f>SUM('5.  2015-2020 LRAM'!Y911:AL911)</f>
        <v>0</v>
      </c>
      <c r="L99" s="484">
        <f>SUM('5.  2015-2020 LRAM'!Y1094:AL1094)</f>
        <v>0</v>
      </c>
      <c r="M99" s="484">
        <f>SUM(I99:L99)</f>
        <v>113450.27464476871</v>
      </c>
      <c r="T99" s="153"/>
      <c r="U99" s="153"/>
    </row>
    <row r="100" spans="2:21" s="30" customFormat="1" ht="23.25" hidden="1" customHeight="1">
      <c r="B100" s="168">
        <v>2018</v>
      </c>
      <c r="C100" s="487"/>
      <c r="D100" s="487"/>
      <c r="E100" s="487"/>
      <c r="F100" s="487"/>
      <c r="G100" s="487"/>
      <c r="H100" s="487"/>
      <c r="I100" s="487"/>
      <c r="J100" s="484">
        <f>SUM('5.  2015-2020 LRAM'!Y729:AL729)</f>
        <v>0</v>
      </c>
      <c r="K100" s="484">
        <f>SUM('5.  2015-2020 LRAM'!Y912:AL912)</f>
        <v>0</v>
      </c>
      <c r="L100" s="484">
        <f>SUM('5.  2015-2020 LRAM'!Y1095:AL1095)</f>
        <v>0</v>
      </c>
      <c r="M100" s="484">
        <f>SUM(J100:L100)</f>
        <v>0</v>
      </c>
      <c r="T100" s="153"/>
      <c r="U100" s="153"/>
    </row>
    <row r="101" spans="2:21" s="30" customFormat="1" ht="23.25" hidden="1" customHeight="1">
      <c r="B101" s="168">
        <v>2019</v>
      </c>
      <c r="C101" s="487"/>
      <c r="D101" s="487"/>
      <c r="E101" s="487"/>
      <c r="F101" s="487"/>
      <c r="G101" s="487"/>
      <c r="H101" s="487"/>
      <c r="I101" s="487"/>
      <c r="J101" s="487"/>
      <c r="K101" s="484">
        <f>SUM('5.  2015-2020 LRAM'!Y913:AL913)</f>
        <v>0</v>
      </c>
      <c r="L101" s="484">
        <f>SUM('5.  2015-2020 LRAM'!Y1096:AL1096)</f>
        <v>0</v>
      </c>
      <c r="M101" s="484">
        <f>SUM(K101:L101)</f>
        <v>0</v>
      </c>
      <c r="T101" s="153"/>
      <c r="U101" s="153"/>
    </row>
    <row r="102" spans="2:21" s="30" customFormat="1" ht="23.25" hidden="1" customHeight="1">
      <c r="B102" s="168">
        <v>2020</v>
      </c>
      <c r="C102" s="487"/>
      <c r="D102" s="487"/>
      <c r="E102" s="487"/>
      <c r="F102" s="487"/>
      <c r="G102" s="487"/>
      <c r="H102" s="487"/>
      <c r="I102" s="487"/>
      <c r="J102" s="487"/>
      <c r="K102" s="487"/>
      <c r="L102" s="486">
        <f>SUM('5.  2015-2020 LRAM'!Y1097:AL1097)</f>
        <v>0</v>
      </c>
      <c r="M102" s="486">
        <f>L102</f>
        <v>0</v>
      </c>
      <c r="T102" s="153"/>
      <c r="U102" s="153"/>
    </row>
    <row r="103" spans="2:21" s="167" customFormat="1" ht="24" hidden="1" customHeight="1">
      <c r="B103" s="497" t="s">
        <v>517</v>
      </c>
      <c r="C103" s="483">
        <f>C93</f>
        <v>0</v>
      </c>
      <c r="D103" s="484">
        <f>D93+D94</f>
        <v>0</v>
      </c>
      <c r="E103" s="484">
        <f>E93+E94+E95</f>
        <v>0</v>
      </c>
      <c r="F103" s="484">
        <f>F93+F94+F95+F96</f>
        <v>0</v>
      </c>
      <c r="G103" s="484">
        <f>G93+G94+G95+G96+G97</f>
        <v>0</v>
      </c>
      <c r="H103" s="484">
        <f>H93+H94+H95+H96+H97+H98</f>
        <v>0</v>
      </c>
      <c r="I103" s="484">
        <f>I93+I94+I95+I96+I97+I98+I99</f>
        <v>504624.42726635025</v>
      </c>
      <c r="J103" s="484">
        <f>J93+J94+J95+J96+J97+J98+J99+J100</f>
        <v>0</v>
      </c>
      <c r="K103" s="484">
        <f>K93+K94+K95+K96+K97+K98+K99+K100+K101</f>
        <v>0</v>
      </c>
      <c r="L103" s="484">
        <f>SUM(L93:L102)</f>
        <v>0</v>
      </c>
      <c r="M103" s="484">
        <f>SUM(M93:M102)</f>
        <v>504624.42726635025</v>
      </c>
      <c r="T103" s="169"/>
      <c r="U103" s="169"/>
    </row>
    <row r="104" spans="2:21" s="20" customFormat="1" ht="24.75" hidden="1" customHeight="1">
      <c r="B104" s="498" t="s">
        <v>516</v>
      </c>
      <c r="C104" s="482">
        <f>'4.  2011-2014 LRAM'!AM132</f>
        <v>0</v>
      </c>
      <c r="D104" s="482">
        <f>'4.  2011-2014 LRAM'!AM262</f>
        <v>0</v>
      </c>
      <c r="E104" s="482">
        <f>'4.  2011-2014 LRAM'!AM392</f>
        <v>0</v>
      </c>
      <c r="F104" s="482">
        <f>'4.  2011-2014 LRAM'!AM522</f>
        <v>0</v>
      </c>
      <c r="G104" s="482">
        <f>'5.  2015-2020 LRAM'!AM198</f>
        <v>0</v>
      </c>
      <c r="H104" s="482">
        <f>'5.  2015-2020 LRAM'!AM373</f>
        <v>0</v>
      </c>
      <c r="I104" s="482">
        <f>'5.  2015-2020 LRAM'!AM547</f>
        <v>132132.97949999999</v>
      </c>
      <c r="J104" s="482">
        <f>'5.  2015-2020 LRAM'!AM731</f>
        <v>0</v>
      </c>
      <c r="K104" s="482">
        <f>'5.  2015-2020 LRAM'!AM915</f>
        <v>0</v>
      </c>
      <c r="L104" s="482">
        <f>'5.  2015-2020 LRAM'!AM1099</f>
        <v>0</v>
      </c>
      <c r="M104" s="484">
        <f>SUM(C104:L104)</f>
        <v>132132.97949999999</v>
      </c>
      <c r="T104" s="73"/>
      <c r="U104" s="73"/>
    </row>
    <row r="105" spans="2:21" ht="24.75" hidden="1" customHeight="1">
      <c r="B105" s="498" t="s">
        <v>43</v>
      </c>
      <c r="C105" s="482">
        <f>'6.  Carrying Charges'!W27</f>
        <v>0</v>
      </c>
      <c r="D105" s="482">
        <f>'6.  Carrying Charges'!W42</f>
        <v>0</v>
      </c>
      <c r="E105" s="482">
        <f>'6.  Carrying Charges'!W57</f>
        <v>0</v>
      </c>
      <c r="F105" s="482">
        <f>'6.  Carrying Charges'!W72</f>
        <v>0</v>
      </c>
      <c r="G105" s="482">
        <f>'6.  Carrying Charges'!W87</f>
        <v>0</v>
      </c>
      <c r="H105" s="482">
        <f>'6.  Carrying Charges'!W102</f>
        <v>0</v>
      </c>
      <c r="I105" s="482">
        <f>'6.  Carrying Charges'!W117</f>
        <v>2188.3872556273077</v>
      </c>
      <c r="J105" s="482">
        <f>'6.  Carrying Charges'!W132</f>
        <v>9126.0404702755786</v>
      </c>
      <c r="K105" s="482">
        <f>'6.  Carrying Charges'!W147</f>
        <v>11820.39527578551</v>
      </c>
      <c r="L105" s="482">
        <f>'6.  Carrying Charges'!W162</f>
        <v>11820.39527578551</v>
      </c>
      <c r="M105" s="484">
        <f>SUM(C105:L105)</f>
        <v>34955.218277473905</v>
      </c>
    </row>
    <row r="106" spans="2:21" ht="23.25" hidden="1" customHeight="1">
      <c r="B106" s="497" t="s">
        <v>26</v>
      </c>
      <c r="C106" s="482">
        <f>C103-C104+C105</f>
        <v>0</v>
      </c>
      <c r="D106" s="482">
        <f t="shared" ref="D106:J106" si="3">D103-D104+D105</f>
        <v>0</v>
      </c>
      <c r="E106" s="482">
        <f t="shared" si="3"/>
        <v>0</v>
      </c>
      <c r="F106" s="482">
        <f t="shared" si="3"/>
        <v>0</v>
      </c>
      <c r="G106" s="482">
        <f t="shared" si="3"/>
        <v>0</v>
      </c>
      <c r="H106" s="482">
        <f t="shared" si="3"/>
        <v>0</v>
      </c>
      <c r="I106" s="482">
        <f t="shared" si="3"/>
        <v>374679.83502197755</v>
      </c>
      <c r="J106" s="482">
        <f t="shared" si="3"/>
        <v>9126.0404702755786</v>
      </c>
      <c r="K106" s="482">
        <f>K103-K104+K105</f>
        <v>11820.39527578551</v>
      </c>
      <c r="L106" s="482">
        <f>L103-L104+L105</f>
        <v>11820.39527578551</v>
      </c>
      <c r="M106" s="482">
        <f>M103-M104+M105</f>
        <v>407446.66604382417</v>
      </c>
    </row>
    <row r="107" spans="2:21" hidden="1"/>
    <row r="108" spans="2:21">
      <c r="B108" s="515" t="s">
        <v>524</v>
      </c>
    </row>
  </sheetData>
  <mergeCells count="20">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s>
  <hyperlinks>
    <hyperlink ref="B84" location="'6.  Carrying Charges'!A1" display="Carrying Charges" xr:uid="{00000000-0004-0000-0400-000000000000}"/>
    <hyperlink ref="B108"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29"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981075</xdr:colOff>
                    <xdr:row>53</xdr:row>
                    <xdr:rowOff>28575</xdr:rowOff>
                  </from>
                  <to>
                    <xdr:col>2</xdr:col>
                    <xdr:colOff>1400175</xdr:colOff>
                    <xdr:row>54</xdr:row>
                    <xdr:rowOff>180975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981075</xdr:colOff>
                    <xdr:row>56</xdr:row>
                    <xdr:rowOff>28575</xdr:rowOff>
                  </from>
                  <to>
                    <xdr:col>2</xdr:col>
                    <xdr:colOff>1400175</xdr:colOff>
                    <xdr:row>57</xdr:row>
                    <xdr:rowOff>180975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981075</xdr:colOff>
                    <xdr:row>59</xdr:row>
                    <xdr:rowOff>28575</xdr:rowOff>
                  </from>
                  <to>
                    <xdr:col>2</xdr:col>
                    <xdr:colOff>1400175</xdr:colOff>
                    <xdr:row>60</xdr:row>
                    <xdr:rowOff>180975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981075</xdr:colOff>
                    <xdr:row>62</xdr:row>
                    <xdr:rowOff>28575</xdr:rowOff>
                  </from>
                  <to>
                    <xdr:col>2</xdr:col>
                    <xdr:colOff>1400175</xdr:colOff>
                    <xdr:row>63</xdr:row>
                    <xdr:rowOff>180975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981075</xdr:colOff>
                    <xdr:row>65</xdr:row>
                    <xdr:rowOff>28575</xdr:rowOff>
                  </from>
                  <to>
                    <xdr:col>2</xdr:col>
                    <xdr:colOff>1400175</xdr:colOff>
                    <xdr:row>66</xdr:row>
                    <xdr:rowOff>180975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981075</xdr:colOff>
                    <xdr:row>68</xdr:row>
                    <xdr:rowOff>28575</xdr:rowOff>
                  </from>
                  <to>
                    <xdr:col>2</xdr:col>
                    <xdr:colOff>1400175</xdr:colOff>
                    <xdr:row>69</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3:H50"/>
  <sheetViews>
    <sheetView topLeftCell="A13" zoomScale="80" zoomScaleNormal="80" workbookViewId="0">
      <selection activeCell="E43" sqref="E43:F43"/>
    </sheetView>
  </sheetViews>
  <sheetFormatPr defaultColWidth="9.140625" defaultRowHeight="15"/>
  <cols>
    <col min="1" max="1" width="5.42578125" style="1" customWidth="1"/>
    <col min="2" max="2" width="27" style="1" customWidth="1"/>
    <col min="3" max="3" width="24.28515625" style="1" customWidth="1"/>
    <col min="4" max="4" width="23.42578125" style="1" customWidth="1"/>
    <col min="5" max="5" width="28.7109375" style="1" customWidth="1"/>
    <col min="6" max="6" width="43.7109375" style="1" customWidth="1"/>
    <col min="7" max="7" width="72.7109375" style="1" customWidth="1"/>
    <col min="8" max="16384" width="9.140625" style="1"/>
  </cols>
  <sheetData>
    <row r="13" spans="2:3" ht="15.75" thickBot="1"/>
    <row r="14" spans="2:3" ht="26.25" customHeight="1" thickBot="1">
      <c r="B14" s="69" t="s">
        <v>171</v>
      </c>
      <c r="C14" s="101" t="s">
        <v>175</v>
      </c>
    </row>
    <row r="15" spans="2:3" ht="26.25" customHeight="1" thickBot="1">
      <c r="C15" s="103" t="s">
        <v>405</v>
      </c>
    </row>
    <row r="16" spans="2:3" ht="27" customHeight="1" thickBot="1">
      <c r="C16" s="495" t="s">
        <v>549</v>
      </c>
    </row>
    <row r="19" spans="2:8" ht="15.75">
      <c r="B19" s="69" t="s">
        <v>612</v>
      </c>
    </row>
    <row r="20" spans="2:8" ht="13.5" customHeight="1"/>
    <row r="21" spans="2:8" ht="41.1" customHeight="1">
      <c r="B21" s="728" t="s">
        <v>677</v>
      </c>
      <c r="C21" s="728"/>
      <c r="D21" s="728"/>
      <c r="E21" s="728"/>
      <c r="F21" s="728"/>
      <c r="G21" s="728"/>
      <c r="H21" s="728"/>
    </row>
    <row r="23" spans="2:8" s="534" customFormat="1" ht="15.75">
      <c r="B23" s="542" t="s">
        <v>544</v>
      </c>
      <c r="C23" s="542" t="s">
        <v>559</v>
      </c>
      <c r="D23" s="542" t="s">
        <v>543</v>
      </c>
      <c r="E23" s="739" t="s">
        <v>34</v>
      </c>
      <c r="F23" s="740"/>
      <c r="G23" s="739" t="s">
        <v>542</v>
      </c>
      <c r="H23" s="740"/>
    </row>
    <row r="24" spans="2:8">
      <c r="B24" s="533">
        <v>1</v>
      </c>
      <c r="C24" s="564" t="s">
        <v>548</v>
      </c>
      <c r="D24" s="532" t="s">
        <v>810</v>
      </c>
      <c r="E24" s="735" t="s">
        <v>788</v>
      </c>
      <c r="F24" s="736"/>
      <c r="G24" s="737" t="s">
        <v>789</v>
      </c>
      <c r="H24" s="738"/>
    </row>
    <row r="25" spans="2:8">
      <c r="B25" s="533">
        <v>2</v>
      </c>
      <c r="C25" s="564" t="s">
        <v>169</v>
      </c>
      <c r="D25" s="532" t="s">
        <v>811</v>
      </c>
      <c r="E25" s="735" t="s">
        <v>790</v>
      </c>
      <c r="F25" s="736"/>
      <c r="G25" s="737" t="s">
        <v>791</v>
      </c>
      <c r="H25" s="738"/>
    </row>
    <row r="26" spans="2:8">
      <c r="B26" s="533">
        <v>3</v>
      </c>
      <c r="C26" s="564" t="s">
        <v>368</v>
      </c>
      <c r="D26" s="532" t="s">
        <v>812</v>
      </c>
      <c r="E26" s="735" t="s">
        <v>792</v>
      </c>
      <c r="F26" s="736"/>
      <c r="G26" s="737" t="s">
        <v>793</v>
      </c>
      <c r="H26" s="738"/>
    </row>
    <row r="27" spans="2:8">
      <c r="B27" s="533">
        <v>4</v>
      </c>
      <c r="C27" s="564" t="s">
        <v>368</v>
      </c>
      <c r="D27" s="532" t="s">
        <v>813</v>
      </c>
      <c r="E27" s="735" t="s">
        <v>794</v>
      </c>
      <c r="F27" s="736"/>
      <c r="G27" s="737" t="s">
        <v>795</v>
      </c>
      <c r="H27" s="738"/>
    </row>
    <row r="28" spans="2:8">
      <c r="B28" s="533">
        <v>5</v>
      </c>
      <c r="C28" s="564" t="s">
        <v>368</v>
      </c>
      <c r="D28" s="532" t="s">
        <v>814</v>
      </c>
      <c r="E28" s="735" t="s">
        <v>796</v>
      </c>
      <c r="F28" s="736"/>
      <c r="G28" s="737" t="s">
        <v>797</v>
      </c>
      <c r="H28" s="738"/>
    </row>
    <row r="29" spans="2:8">
      <c r="B29" s="533">
        <v>6</v>
      </c>
      <c r="C29" s="564" t="s">
        <v>368</v>
      </c>
      <c r="D29" s="532" t="s">
        <v>815</v>
      </c>
      <c r="E29" s="735" t="s">
        <v>798</v>
      </c>
      <c r="F29" s="736"/>
      <c r="G29" s="737"/>
      <c r="H29" s="738"/>
    </row>
    <row r="30" spans="2:8">
      <c r="B30" s="533">
        <v>7</v>
      </c>
      <c r="C30" s="564" t="s">
        <v>369</v>
      </c>
      <c r="D30" s="532" t="s">
        <v>816</v>
      </c>
      <c r="E30" s="735" t="s">
        <v>800</v>
      </c>
      <c r="F30" s="736"/>
      <c r="G30" s="737" t="s">
        <v>799</v>
      </c>
      <c r="H30" s="738"/>
    </row>
    <row r="31" spans="2:8">
      <c r="B31" s="533">
        <v>8</v>
      </c>
      <c r="C31" s="564" t="s">
        <v>369</v>
      </c>
      <c r="D31" s="532" t="s">
        <v>817</v>
      </c>
      <c r="E31" s="735" t="s">
        <v>801</v>
      </c>
      <c r="F31" s="736"/>
      <c r="G31" s="737" t="s">
        <v>802</v>
      </c>
      <c r="H31" s="738"/>
    </row>
    <row r="32" spans="2:8">
      <c r="B32" s="533">
        <v>9</v>
      </c>
      <c r="C32" s="564" t="s">
        <v>803</v>
      </c>
      <c r="D32" s="532" t="s">
        <v>804</v>
      </c>
      <c r="E32" s="735" t="s">
        <v>805</v>
      </c>
      <c r="F32" s="736"/>
      <c r="G32" s="737" t="s">
        <v>806</v>
      </c>
      <c r="H32" s="738"/>
    </row>
    <row r="33" spans="2:8">
      <c r="B33" s="533">
        <v>10</v>
      </c>
      <c r="C33" s="564" t="s">
        <v>807</v>
      </c>
      <c r="D33" s="532" t="s">
        <v>804</v>
      </c>
      <c r="E33" s="735" t="s">
        <v>808</v>
      </c>
      <c r="F33" s="736"/>
      <c r="G33" s="737" t="s">
        <v>809</v>
      </c>
      <c r="H33" s="738"/>
    </row>
    <row r="34" spans="2:8">
      <c r="B34" s="533" t="s">
        <v>478</v>
      </c>
      <c r="C34" s="564"/>
      <c r="D34" s="532"/>
      <c r="E34" s="735"/>
      <c r="F34" s="736"/>
      <c r="G34" s="737"/>
      <c r="H34" s="738"/>
    </row>
    <row r="36" spans="2:8" ht="30.75" customHeight="1">
      <c r="B36" s="69" t="s">
        <v>609</v>
      </c>
    </row>
    <row r="37" spans="2:8" ht="23.25" customHeight="1">
      <c r="B37" s="494" t="s">
        <v>613</v>
      </c>
      <c r="C37" s="530"/>
      <c r="D37" s="530"/>
      <c r="E37" s="530"/>
      <c r="F37" s="530"/>
      <c r="G37" s="530"/>
      <c r="H37" s="530"/>
    </row>
    <row r="39" spans="2:8" s="30" customFormat="1" ht="15.75">
      <c r="B39" s="542" t="s">
        <v>544</v>
      </c>
      <c r="C39" s="542" t="s">
        <v>559</v>
      </c>
      <c r="D39" s="542" t="s">
        <v>543</v>
      </c>
      <c r="E39" s="739" t="s">
        <v>34</v>
      </c>
      <c r="F39" s="740"/>
      <c r="G39" s="739" t="s">
        <v>542</v>
      </c>
      <c r="H39" s="740"/>
    </row>
    <row r="40" spans="2:8">
      <c r="B40" s="533">
        <v>1</v>
      </c>
      <c r="C40" s="564" t="s">
        <v>169</v>
      </c>
      <c r="D40" s="532" t="s">
        <v>821</v>
      </c>
      <c r="E40" s="735" t="s">
        <v>819</v>
      </c>
      <c r="F40" s="736"/>
      <c r="G40" s="737" t="s">
        <v>820</v>
      </c>
      <c r="H40" s="738"/>
    </row>
    <row r="41" spans="2:8">
      <c r="B41" s="533">
        <v>2</v>
      </c>
      <c r="C41" s="564"/>
      <c r="D41" s="532"/>
      <c r="E41" s="735"/>
      <c r="F41" s="736"/>
      <c r="G41" s="737"/>
      <c r="H41" s="738"/>
    </row>
    <row r="42" spans="2:8">
      <c r="B42" s="533">
        <v>3</v>
      </c>
      <c r="C42" s="564"/>
      <c r="D42" s="532"/>
      <c r="E42" s="735"/>
      <c r="F42" s="736"/>
      <c r="G42" s="737"/>
      <c r="H42" s="738"/>
    </row>
    <row r="43" spans="2:8">
      <c r="B43" s="533">
        <v>4</v>
      </c>
      <c r="C43" s="564"/>
      <c r="D43" s="532"/>
      <c r="E43" s="735"/>
      <c r="F43" s="736"/>
      <c r="G43" s="737"/>
      <c r="H43" s="738"/>
    </row>
    <row r="44" spans="2:8">
      <c r="B44" s="533">
        <v>5</v>
      </c>
      <c r="C44" s="564"/>
      <c r="D44" s="532"/>
      <c r="E44" s="735"/>
      <c r="F44" s="736"/>
      <c r="G44" s="737"/>
      <c r="H44" s="738"/>
    </row>
    <row r="45" spans="2:8">
      <c r="B45" s="533">
        <v>6</v>
      </c>
      <c r="C45" s="564"/>
      <c r="D45" s="532"/>
      <c r="E45" s="735"/>
      <c r="F45" s="736"/>
      <c r="G45" s="737"/>
      <c r="H45" s="738"/>
    </row>
    <row r="46" spans="2:8">
      <c r="B46" s="533">
        <v>7</v>
      </c>
      <c r="C46" s="564"/>
      <c r="D46" s="532"/>
      <c r="E46" s="735"/>
      <c r="F46" s="736"/>
      <c r="G46" s="737"/>
      <c r="H46" s="738"/>
    </row>
    <row r="47" spans="2:8">
      <c r="B47" s="533">
        <v>8</v>
      </c>
      <c r="C47" s="564"/>
      <c r="D47" s="532"/>
      <c r="E47" s="735"/>
      <c r="F47" s="736"/>
      <c r="G47" s="737"/>
      <c r="H47" s="738"/>
    </row>
    <row r="48" spans="2:8">
      <c r="B48" s="533">
        <v>9</v>
      </c>
      <c r="C48" s="564"/>
      <c r="D48" s="532"/>
      <c r="E48" s="735"/>
      <c r="F48" s="736"/>
      <c r="G48" s="737"/>
      <c r="H48" s="738"/>
    </row>
    <row r="49" spans="2:8">
      <c r="B49" s="533">
        <v>10</v>
      </c>
      <c r="C49" s="564"/>
      <c r="D49" s="532"/>
      <c r="E49" s="735"/>
      <c r="F49" s="736"/>
      <c r="G49" s="737"/>
      <c r="H49" s="738"/>
    </row>
    <row r="50" spans="2:8">
      <c r="B50" s="533" t="s">
        <v>478</v>
      </c>
      <c r="C50" s="564"/>
      <c r="D50" s="532"/>
      <c r="E50" s="735"/>
      <c r="F50" s="736"/>
      <c r="G50" s="737"/>
      <c r="H50" s="738"/>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8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C40:C50 C24:C31 C34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R62"/>
  <sheetViews>
    <sheetView topLeftCell="A34" zoomScale="80" zoomScaleNormal="80" workbookViewId="0">
      <selection activeCell="F6" sqref="F6"/>
    </sheetView>
  </sheetViews>
  <sheetFormatPr defaultColWidth="9.140625" defaultRowHeight="15"/>
  <cols>
    <col min="1" max="1" width="5.28515625" style="1" customWidth="1"/>
    <col min="2" max="2" width="27.28515625" style="9" customWidth="1"/>
    <col min="3" max="3" width="23" style="9" customWidth="1"/>
    <col min="4" max="4" width="32.28515625" style="1" customWidth="1"/>
    <col min="5" max="5" width="26.28515625" style="1" customWidth="1"/>
    <col min="6" max="6" width="24" style="1" customWidth="1"/>
    <col min="7" max="7" width="21.42578125" style="1" customWidth="1"/>
    <col min="8" max="8" width="24.140625" style="1" customWidth="1"/>
    <col min="9" max="13" width="22.140625" style="1" customWidth="1"/>
    <col min="14" max="14" width="26" style="1" customWidth="1"/>
    <col min="15" max="16" width="22.140625" style="1" customWidth="1"/>
    <col min="17" max="17" width="16.28515625" style="1" customWidth="1"/>
    <col min="18" max="18" width="13.42578125" style="1" customWidth="1"/>
    <col min="19" max="19" width="13.7109375" style="1" customWidth="1"/>
    <col min="20" max="20" width="20" style="1" customWidth="1"/>
    <col min="21" max="21" width="10.140625" style="1" customWidth="1"/>
    <col min="22" max="30" width="14" style="1" customWidth="1"/>
    <col min="31" max="16384" width="9.140625" style="1"/>
  </cols>
  <sheetData>
    <row r="1" spans="2:17" ht="151.5" customHeight="1"/>
    <row r="2" spans="2:17" ht="21.75" customHeight="1">
      <c r="B2" s="75"/>
      <c r="C2" s="75"/>
      <c r="D2" s="75"/>
      <c r="E2" s="75"/>
      <c r="F2" s="75"/>
      <c r="G2" s="75"/>
      <c r="H2" s="75"/>
      <c r="I2" s="75"/>
      <c r="J2" s="75"/>
      <c r="K2" s="75"/>
      <c r="L2" s="75"/>
      <c r="M2" s="75"/>
      <c r="N2" s="75"/>
      <c r="O2" s="75"/>
      <c r="P2" s="75"/>
      <c r="Q2" s="75"/>
    </row>
    <row r="3" spans="2:17" ht="22.5" customHeight="1" thickBot="1">
      <c r="B3" s="38"/>
      <c r="C3" s="21"/>
      <c r="D3" s="13"/>
      <c r="E3" s="121"/>
      <c r="F3" s="13"/>
      <c r="G3" s="13"/>
      <c r="H3" s="55"/>
      <c r="I3" s="121"/>
      <c r="J3" s="121"/>
      <c r="K3" s="121"/>
      <c r="L3" s="121"/>
      <c r="M3" s="121"/>
      <c r="N3" s="121"/>
      <c r="O3" s="121"/>
      <c r="P3" s="121"/>
      <c r="Q3" s="121"/>
    </row>
    <row r="4" spans="2:17" s="2" customFormat="1" ht="27" customHeight="1" thickBot="1">
      <c r="B4" s="239" t="s">
        <v>171</v>
      </c>
      <c r="C4" s="411"/>
      <c r="D4" s="225" t="s">
        <v>175</v>
      </c>
      <c r="E4" s="395"/>
      <c r="F4" s="395"/>
      <c r="G4" s="395"/>
      <c r="H4" s="395"/>
      <c r="I4" s="395"/>
      <c r="J4" s="395"/>
      <c r="K4" s="395"/>
      <c r="L4" s="395"/>
      <c r="M4" s="395"/>
      <c r="N4" s="395"/>
      <c r="O4" s="395"/>
      <c r="P4" s="395"/>
      <c r="Q4" s="395"/>
    </row>
    <row r="5" spans="2:17" s="2" customFormat="1" ht="24" customHeight="1" thickBot="1">
      <c r="B5" s="412"/>
      <c r="C5" s="411"/>
      <c r="D5" s="413" t="s">
        <v>405</v>
      </c>
      <c r="F5" s="395"/>
      <c r="G5" s="395"/>
      <c r="H5" s="395"/>
      <c r="I5" s="395"/>
      <c r="J5" s="395"/>
      <c r="K5" s="395"/>
      <c r="L5" s="395"/>
      <c r="M5" s="395"/>
      <c r="N5" s="395"/>
      <c r="O5" s="395"/>
      <c r="P5" s="395"/>
      <c r="Q5" s="395"/>
    </row>
    <row r="6" spans="2:17" s="2" customFormat="1" ht="28.5" customHeight="1" thickBot="1">
      <c r="B6" s="412"/>
      <c r="C6" s="411"/>
      <c r="D6" s="228" t="s">
        <v>172</v>
      </c>
      <c r="E6" s="395"/>
      <c r="F6" s="395"/>
      <c r="G6" s="395"/>
      <c r="H6" s="395"/>
      <c r="I6" s="395"/>
      <c r="J6" s="395"/>
      <c r="K6" s="395"/>
      <c r="L6" s="395"/>
      <c r="M6" s="395"/>
      <c r="N6" s="395"/>
      <c r="O6" s="395"/>
      <c r="P6" s="395"/>
      <c r="Q6" s="395"/>
    </row>
    <row r="7" spans="2:17" s="85" customFormat="1" ht="29.25" customHeight="1" thickBot="1">
      <c r="D7" s="495" t="s">
        <v>549</v>
      </c>
      <c r="P7" s="86"/>
      <c r="Q7" s="86"/>
    </row>
    <row r="8" spans="2:17" s="85" customFormat="1" ht="30" customHeight="1">
      <c r="D8" s="500"/>
      <c r="P8" s="86"/>
      <c r="Q8" s="86"/>
    </row>
    <row r="9" spans="2:17" s="2" customFormat="1" ht="24.75" customHeight="1">
      <c r="B9" s="95" t="s">
        <v>410</v>
      </c>
      <c r="C9" s="13"/>
      <c r="D9" s="410">
        <v>2008</v>
      </c>
    </row>
    <row r="10" spans="2:17" s="13" customFormat="1" ht="16.5" customHeight="1"/>
    <row r="11" spans="2:17" s="13" customFormat="1" ht="36.75" customHeight="1">
      <c r="B11" s="741" t="s">
        <v>561</v>
      </c>
      <c r="C11" s="741"/>
      <c r="D11" s="741"/>
      <c r="E11" s="741"/>
      <c r="F11" s="741"/>
      <c r="G11" s="741"/>
      <c r="H11" s="741"/>
      <c r="I11" s="741"/>
      <c r="J11" s="741"/>
      <c r="K11" s="741"/>
      <c r="L11" s="741"/>
      <c r="M11" s="741"/>
      <c r="N11" s="538"/>
      <c r="O11" s="538"/>
      <c r="P11" s="538"/>
      <c r="Q11" s="538"/>
    </row>
    <row r="12" spans="2:17" s="2" customFormat="1" ht="15.75" customHeight="1"/>
    <row r="13" spans="2:17" s="13" customFormat="1" ht="48" customHeight="1">
      <c r="C13" s="213" t="str">
        <f>'1.  LRAMVA Summary'!R52</f>
        <v>Total</v>
      </c>
      <c r="D13" s="213" t="str">
        <f>'1.  LRAMVA Summary'!D52</f>
        <v>Residential</v>
      </c>
      <c r="E13" s="213" t="str">
        <f>'1.  LRAMVA Summary'!E52</f>
        <v>GS&lt;50 kW</v>
      </c>
      <c r="F13" s="213" t="str">
        <f>'1.  LRAMVA Summary'!F52</f>
        <v>GS 50 to 4,999 kW</v>
      </c>
      <c r="G13" s="213" t="str">
        <f>'1.  LRAMVA Summary'!G52</f>
        <v>Unmetered Scattered Load</v>
      </c>
      <c r="H13" s="213" t="str">
        <f>'1.  LRAMVA Summary'!H52</f>
        <v>Sentinel Lighting</v>
      </c>
      <c r="I13" s="213" t="str">
        <f>'1.  LRAMVA Summary'!I52</f>
        <v>Street Lighting</v>
      </c>
      <c r="J13" s="213" t="str">
        <f>'1.  LRAMVA Summary'!J52</f>
        <v/>
      </c>
      <c r="K13" s="213" t="str">
        <f>'1.  LRAMVA Summary'!K52</f>
        <v/>
      </c>
      <c r="L13" s="213" t="str">
        <f>'1.  LRAMVA Summary'!L52</f>
        <v/>
      </c>
      <c r="M13" s="213" t="str">
        <f>'1.  LRAMVA Summary'!M52</f>
        <v/>
      </c>
      <c r="N13" s="213" t="str">
        <f>'1.  LRAMVA Summary'!N52</f>
        <v/>
      </c>
      <c r="O13" s="213" t="str">
        <f>'1.  LRAMVA Summary'!O52</f>
        <v/>
      </c>
      <c r="P13" s="213" t="str">
        <f>'1.  LRAMVA Summary'!P52</f>
        <v/>
      </c>
      <c r="Q13" s="213" t="str">
        <f>'1.  LRAMVA Summary'!Q52</f>
        <v/>
      </c>
    </row>
    <row r="14" spans="2:17" s="2" customFormat="1" ht="15.75" customHeight="1">
      <c r="B14" s="68"/>
      <c r="C14" s="504"/>
      <c r="D14" s="505" t="str">
        <f>'1.  LRAMVA Summary'!D53</f>
        <v>kWh</v>
      </c>
      <c r="E14" s="505" t="str">
        <f>'1.  LRAMVA Summary'!E53</f>
        <v>kWh</v>
      </c>
      <c r="F14" s="505" t="str">
        <f>'1.  LRAMVA Summary'!F53</f>
        <v>kW</v>
      </c>
      <c r="G14" s="505" t="str">
        <f>'1.  LRAMVA Summary'!G53</f>
        <v>kWh</v>
      </c>
      <c r="H14" s="505" t="str">
        <f>'1.  LRAMVA Summary'!H53</f>
        <v>kW</v>
      </c>
      <c r="I14" s="505" t="str">
        <f>'1.  LRAMVA Summary'!I53</f>
        <v>kW</v>
      </c>
      <c r="J14" s="505">
        <f>'1.  LRAMVA Summary'!J53</f>
        <v>0</v>
      </c>
      <c r="K14" s="505">
        <f>'1.  LRAMVA Summary'!K53</f>
        <v>0</v>
      </c>
      <c r="L14" s="505">
        <f>'1.  LRAMVA Summary'!L53</f>
        <v>0</v>
      </c>
      <c r="M14" s="505">
        <f>'1.  LRAMVA Summary'!M53</f>
        <v>0</v>
      </c>
      <c r="N14" s="505">
        <f>'1.  LRAMVA Summary'!N53</f>
        <v>0</v>
      </c>
      <c r="O14" s="505">
        <f>'1.  LRAMVA Summary'!O53</f>
        <v>0</v>
      </c>
      <c r="P14" s="505">
        <f>'1.  LRAMVA Summary'!P53</f>
        <v>0</v>
      </c>
      <c r="Q14" s="506">
        <f>'1.  LRAMVA Summary'!Q53</f>
        <v>0</v>
      </c>
    </row>
    <row r="15" spans="2:17" s="411" customFormat="1" ht="15.75" customHeight="1">
      <c r="B15" s="415" t="s">
        <v>27</v>
      </c>
      <c r="C15" s="549">
        <f>SUM(D15:Q15)</f>
        <v>0</v>
      </c>
      <c r="D15" s="408">
        <v>0</v>
      </c>
      <c r="E15" s="408">
        <v>0</v>
      </c>
      <c r="F15" s="408">
        <v>0</v>
      </c>
      <c r="G15" s="408">
        <v>0</v>
      </c>
      <c r="H15" s="408">
        <v>0</v>
      </c>
      <c r="I15" s="408">
        <v>0</v>
      </c>
      <c r="J15" s="408"/>
      <c r="K15" s="408"/>
      <c r="L15" s="408"/>
      <c r="M15" s="408"/>
      <c r="N15" s="408"/>
      <c r="O15" s="408"/>
      <c r="P15" s="409"/>
      <c r="Q15" s="409"/>
    </row>
    <row r="16" spans="2:17" s="411" customFormat="1" ht="15.75" customHeight="1">
      <c r="B16" s="415" t="s">
        <v>28</v>
      </c>
      <c r="C16" s="549">
        <f>SUM(D16:Q16)</f>
        <v>0</v>
      </c>
      <c r="D16" s="407">
        <v>0</v>
      </c>
      <c r="E16" s="407">
        <v>0</v>
      </c>
      <c r="F16" s="407">
        <v>0</v>
      </c>
      <c r="G16" s="407">
        <v>0</v>
      </c>
      <c r="H16" s="407">
        <v>0</v>
      </c>
      <c r="I16" s="407">
        <v>0</v>
      </c>
      <c r="J16" s="407"/>
      <c r="K16" s="409"/>
      <c r="L16" s="409"/>
      <c r="M16" s="409"/>
      <c r="N16" s="409"/>
      <c r="O16" s="409"/>
      <c r="P16" s="409"/>
      <c r="Q16" s="409"/>
    </row>
    <row r="17" spans="2:17" s="13" customFormat="1" ht="15.75" customHeight="1"/>
    <row r="18" spans="2:17" s="19" customFormat="1" ht="15.75" customHeight="1">
      <c r="B18" s="163" t="s">
        <v>449</v>
      </c>
      <c r="C18" s="164"/>
      <c r="D18" s="164">
        <f t="shared" ref="D18:E18" si="0">IF(D14="kw",HLOOKUP(D14,D14:D16,3,FALSE),HLOOKUP(D14,D14:D16,2,FALSE))</f>
        <v>0</v>
      </c>
      <c r="E18" s="164">
        <f t="shared" si="0"/>
        <v>0</v>
      </c>
      <c r="F18" s="164">
        <f>IF(F14="kw",HLOOKUP(F14,F14:F16,3,FALSE),HLOOKUP(F14,F14:F16,2,FALSE))</f>
        <v>0</v>
      </c>
      <c r="G18" s="164">
        <f t="shared" ref="G18:Q18" si="1">IF(G14="kw",HLOOKUP(G14,G14:G16,3,FALSE),HLOOKUP(G14,G14:G16,2,FALSE))</f>
        <v>0</v>
      </c>
      <c r="H18" s="164">
        <f t="shared" si="1"/>
        <v>0</v>
      </c>
      <c r="I18" s="164">
        <f t="shared" si="1"/>
        <v>0</v>
      </c>
      <c r="J18" s="164">
        <f t="shared" si="1"/>
        <v>0</v>
      </c>
      <c r="K18" s="164">
        <f t="shared" si="1"/>
        <v>0</v>
      </c>
      <c r="L18" s="164">
        <f t="shared" si="1"/>
        <v>0</v>
      </c>
      <c r="M18" s="164">
        <f t="shared" si="1"/>
        <v>0</v>
      </c>
      <c r="N18" s="164">
        <f t="shared" si="1"/>
        <v>0</v>
      </c>
      <c r="O18" s="164">
        <f t="shared" si="1"/>
        <v>0</v>
      </c>
      <c r="P18" s="164">
        <f t="shared" si="1"/>
        <v>0</v>
      </c>
      <c r="Q18" s="164">
        <f t="shared" si="1"/>
        <v>0</v>
      </c>
    </row>
    <row r="19" spans="2:17" s="2" customFormat="1" ht="15.75" customHeight="1">
      <c r="B19" s="77"/>
      <c r="C19" s="56"/>
      <c r="D19" s="56"/>
      <c r="E19" s="56"/>
      <c r="F19" s="56"/>
      <c r="G19" s="56"/>
      <c r="H19" s="56"/>
      <c r="I19" s="56"/>
      <c r="J19" s="56"/>
      <c r="K19" s="56"/>
      <c r="L19" s="56"/>
      <c r="M19" s="56"/>
      <c r="N19" s="56"/>
      <c r="O19" s="56"/>
      <c r="P19" s="56"/>
      <c r="Q19" s="56"/>
    </row>
    <row r="20" spans="2:17" s="395" customFormat="1" ht="21" customHeight="1">
      <c r="B20" s="414" t="s">
        <v>671</v>
      </c>
      <c r="C20" s="328"/>
      <c r="D20" s="328"/>
    </row>
    <row r="21" spans="2:17" s="395" customFormat="1" ht="21" customHeight="1">
      <c r="B21" s="414" t="s">
        <v>365</v>
      </c>
      <c r="C21" s="328"/>
      <c r="D21" s="328"/>
    </row>
    <row r="22" spans="2:17" s="13" customFormat="1" ht="15.75" customHeight="1">
      <c r="B22" s="139"/>
      <c r="C22" s="140"/>
    </row>
    <row r="23" spans="2:17" s="13" customFormat="1" ht="23.25" customHeight="1">
      <c r="B23" s="141"/>
      <c r="C23" s="141"/>
    </row>
    <row r="24" spans="2:17" s="13" customFormat="1" ht="22.5" customHeight="1">
      <c r="B24" s="95" t="s">
        <v>411</v>
      </c>
      <c r="C24" s="95"/>
      <c r="D24" s="410">
        <v>2013</v>
      </c>
    </row>
    <row r="25" spans="2:17" s="2" customFormat="1" ht="15.75" customHeight="1"/>
    <row r="26" spans="2:17" s="2" customFormat="1" ht="42" customHeight="1">
      <c r="B26" s="741" t="s">
        <v>560</v>
      </c>
      <c r="C26" s="741"/>
      <c r="D26" s="741"/>
      <c r="E26" s="741"/>
      <c r="F26" s="741"/>
      <c r="G26" s="741"/>
      <c r="H26" s="741"/>
      <c r="I26" s="741"/>
      <c r="J26" s="741"/>
      <c r="K26" s="741"/>
      <c r="L26" s="741"/>
      <c r="M26" s="741"/>
      <c r="N26" s="538"/>
      <c r="O26" s="538"/>
      <c r="P26" s="538"/>
      <c r="Q26" s="538"/>
    </row>
    <row r="27" spans="2:17" s="2" customFormat="1" ht="15.75" customHeight="1"/>
    <row r="28" spans="2:17" s="13" customFormat="1" ht="44.25" customHeight="1">
      <c r="C28" s="213" t="str">
        <f>'1.  LRAMVA Summary'!R52</f>
        <v>Total</v>
      </c>
      <c r="D28" s="213" t="str">
        <f>'1.  LRAMVA Summary'!D52</f>
        <v>Residential</v>
      </c>
      <c r="E28" s="213" t="str">
        <f>'1.  LRAMVA Summary'!E52</f>
        <v>GS&lt;50 kW</v>
      </c>
      <c r="F28" s="213" t="str">
        <f>'1.  LRAMVA Summary'!F52</f>
        <v>GS 50 to 4,999 kW</v>
      </c>
      <c r="G28" s="213" t="str">
        <f>'1.  LRAMVA Summary'!G52</f>
        <v>Unmetered Scattered Load</v>
      </c>
      <c r="H28" s="213" t="str">
        <f>'1.  LRAMVA Summary'!H52</f>
        <v>Sentinel Lighting</v>
      </c>
      <c r="I28" s="213" t="str">
        <f>'1.  LRAMVA Summary'!I52</f>
        <v>Street Lighting</v>
      </c>
      <c r="J28" s="213" t="str">
        <f>'1.  LRAMVA Summary'!J52</f>
        <v/>
      </c>
      <c r="K28" s="213" t="str">
        <f>'1.  LRAMVA Summary'!K52</f>
        <v/>
      </c>
      <c r="L28" s="213" t="str">
        <f>'1.  LRAMVA Summary'!L52</f>
        <v/>
      </c>
      <c r="M28" s="213" t="str">
        <f>'1.  LRAMVA Summary'!M52</f>
        <v/>
      </c>
      <c r="N28" s="213" t="str">
        <f>'1.  LRAMVA Summary'!N52</f>
        <v/>
      </c>
      <c r="O28" s="213" t="str">
        <f>'1.  LRAMVA Summary'!O52</f>
        <v/>
      </c>
      <c r="P28" s="213" t="str">
        <f>'1.  LRAMVA Summary'!P52</f>
        <v/>
      </c>
      <c r="Q28" s="213" t="str">
        <f>'1.  LRAMVA Summary'!Q52</f>
        <v/>
      </c>
    </row>
    <row r="29" spans="2:17" s="2" customFormat="1" ht="15.75" customHeight="1">
      <c r="B29" s="68"/>
      <c r="C29" s="504"/>
      <c r="D29" s="505" t="str">
        <f>'1.  LRAMVA Summary'!D53</f>
        <v>kWh</v>
      </c>
      <c r="E29" s="505" t="str">
        <f>'1.  LRAMVA Summary'!E53</f>
        <v>kWh</v>
      </c>
      <c r="F29" s="505" t="str">
        <f>'1.  LRAMVA Summary'!F53</f>
        <v>kW</v>
      </c>
      <c r="G29" s="505" t="str">
        <f>'1.  LRAMVA Summary'!G53</f>
        <v>kWh</v>
      </c>
      <c r="H29" s="505" t="str">
        <f>'1.  LRAMVA Summary'!H53</f>
        <v>kW</v>
      </c>
      <c r="I29" s="505" t="str">
        <f>'1.  LRAMVA Summary'!I53</f>
        <v>kW</v>
      </c>
      <c r="J29" s="505">
        <f>'1.  LRAMVA Summary'!J53</f>
        <v>0</v>
      </c>
      <c r="K29" s="505">
        <f>'1.  LRAMVA Summary'!K53</f>
        <v>0</v>
      </c>
      <c r="L29" s="505">
        <f>'1.  LRAMVA Summary'!L53</f>
        <v>0</v>
      </c>
      <c r="M29" s="505">
        <f>'1.  LRAMVA Summary'!M53</f>
        <v>0</v>
      </c>
      <c r="N29" s="505">
        <f>'1.  LRAMVA Summary'!N53</f>
        <v>0</v>
      </c>
      <c r="O29" s="505">
        <f>'1.  LRAMVA Summary'!O53</f>
        <v>0</v>
      </c>
      <c r="P29" s="505">
        <f>'1.  LRAMVA Summary'!P53</f>
        <v>0</v>
      </c>
      <c r="Q29" s="506">
        <f>'1.  LRAMVA Summary'!Q53</f>
        <v>0</v>
      </c>
    </row>
    <row r="30" spans="2:17" s="411" customFormat="1" ht="15.75" customHeight="1">
      <c r="B30" s="415" t="s">
        <v>27</v>
      </c>
      <c r="C30" s="549">
        <f>SUM(D30:Q30)</f>
        <v>9399060</v>
      </c>
      <c r="D30" s="683">
        <v>4550758</v>
      </c>
      <c r="E30" s="683">
        <v>1365379</v>
      </c>
      <c r="F30" s="683">
        <v>3362279</v>
      </c>
      <c r="G30" s="683">
        <v>11657</v>
      </c>
      <c r="H30" s="683">
        <v>3394</v>
      </c>
      <c r="I30" s="683">
        <v>105593</v>
      </c>
      <c r="J30" s="416"/>
      <c r="K30" s="416"/>
      <c r="L30" s="416"/>
      <c r="M30" s="416"/>
      <c r="N30" s="416"/>
      <c r="O30" s="416"/>
      <c r="P30" s="416"/>
      <c r="Q30" s="409"/>
    </row>
    <row r="31" spans="2:17" s="411" customFormat="1" ht="15" customHeight="1">
      <c r="B31" s="415" t="s">
        <v>28</v>
      </c>
      <c r="C31" s="549">
        <f>SUM(D31:Q31)</f>
        <v>8701</v>
      </c>
      <c r="D31" s="683">
        <v>0</v>
      </c>
      <c r="E31" s="683">
        <v>0</v>
      </c>
      <c r="F31" s="683">
        <v>8396</v>
      </c>
      <c r="G31" s="683">
        <v>0</v>
      </c>
      <c r="H31" s="683">
        <v>10</v>
      </c>
      <c r="I31" s="683">
        <v>295</v>
      </c>
      <c r="J31" s="407"/>
      <c r="K31" s="409"/>
      <c r="L31" s="409"/>
      <c r="M31" s="409"/>
      <c r="N31" s="409"/>
      <c r="O31" s="409"/>
      <c r="P31" s="409"/>
      <c r="Q31" s="409"/>
    </row>
    <row r="32" spans="2:17" s="13" customFormat="1" ht="15.75" customHeight="1"/>
    <row r="33" spans="2:18" s="19" customFormat="1" ht="15.75" customHeight="1">
      <c r="B33" s="163" t="s">
        <v>449</v>
      </c>
      <c r="C33" s="164"/>
      <c r="D33" s="164">
        <f>IF(D29="kw",HLOOKUP(D29,D29:D31,3,FALSE),HLOOKUP(D29,D29:D31,2,FALSE))</f>
        <v>4550758</v>
      </c>
      <c r="E33" s="164">
        <f>IF(E29="kw",HLOOKUP(E29,E29:E31,3,FALSE),HLOOKUP(E29,E29:E31,2,FALSE))</f>
        <v>1365379</v>
      </c>
      <c r="F33" s="164">
        <f>IF(F29="kw",HLOOKUP(F29,F29:F31,3,FALSE),HLOOKUP(F29,F29:F31,2,FALSE))</f>
        <v>8396</v>
      </c>
      <c r="G33" s="164">
        <f>IF(G29="kw",HLOOKUP(G29,G29:G31,3,FALSE),HLOOKUP(G29,G29:G31,2,FALSE))</f>
        <v>11657</v>
      </c>
      <c r="H33" s="164">
        <f t="shared" ref="H33:Q33" si="2">IF(H29="kw",HLOOKUP(H29,H29:H31,3,FALSE),HLOOKUP(H29,H29:H31,2,FALSE))</f>
        <v>10</v>
      </c>
      <c r="I33" s="164">
        <f t="shared" si="2"/>
        <v>295</v>
      </c>
      <c r="J33" s="164">
        <f t="shared" si="2"/>
        <v>0</v>
      </c>
      <c r="K33" s="164">
        <f t="shared" si="2"/>
        <v>0</v>
      </c>
      <c r="L33" s="164">
        <f t="shared" si="2"/>
        <v>0</v>
      </c>
      <c r="M33" s="164">
        <f t="shared" si="2"/>
        <v>0</v>
      </c>
      <c r="N33" s="164">
        <f t="shared" si="2"/>
        <v>0</v>
      </c>
      <c r="O33" s="164">
        <f t="shared" si="2"/>
        <v>0</v>
      </c>
      <c r="P33" s="164">
        <f t="shared" si="2"/>
        <v>0</v>
      </c>
      <c r="Q33" s="164">
        <f t="shared" si="2"/>
        <v>0</v>
      </c>
    </row>
    <row r="34" spans="2:18" s="2" customFormat="1" ht="15.75" customHeight="1">
      <c r="B34" s="56"/>
      <c r="C34" s="56"/>
      <c r="D34" s="56"/>
      <c r="E34" s="56"/>
      <c r="F34" s="56"/>
      <c r="G34" s="56"/>
      <c r="H34" s="56"/>
      <c r="I34" s="56"/>
      <c r="J34" s="56"/>
      <c r="K34" s="56"/>
      <c r="L34" s="56"/>
      <c r="M34" s="56"/>
      <c r="N34" s="56"/>
      <c r="O34" s="56"/>
      <c r="P34" s="56"/>
      <c r="Q34" s="56"/>
    </row>
    <row r="35" spans="2:18" s="2" customFormat="1" ht="15.75" customHeight="1">
      <c r="B35" s="414" t="s">
        <v>671</v>
      </c>
      <c r="C35" s="328" t="s">
        <v>766</v>
      </c>
      <c r="D35" s="328"/>
      <c r="E35" s="56"/>
      <c r="F35" s="56"/>
      <c r="G35" s="56"/>
      <c r="H35" s="56"/>
      <c r="I35" s="56"/>
      <c r="J35" s="56"/>
      <c r="K35" s="56"/>
      <c r="L35" s="56"/>
      <c r="M35" s="56"/>
      <c r="N35" s="56"/>
      <c r="O35" s="56"/>
      <c r="P35" s="56"/>
      <c r="Q35" s="56"/>
    </row>
    <row r="36" spans="2:18" s="395" customFormat="1" ht="21" customHeight="1">
      <c r="B36" s="414" t="s">
        <v>365</v>
      </c>
      <c r="C36" s="328" t="s">
        <v>767</v>
      </c>
      <c r="D36" s="328"/>
    </row>
    <row r="37" spans="2:18" s="13" customFormat="1" ht="15.75" customHeight="1">
      <c r="B37" s="139"/>
      <c r="C37" s="140"/>
    </row>
    <row r="38" spans="2:18" s="13" customFormat="1" ht="15.75" customHeight="1">
      <c r="B38" s="139"/>
      <c r="C38" s="139"/>
    </row>
    <row r="39" spans="2:18" s="2" customFormat="1" ht="15.75">
      <c r="B39" s="95" t="s">
        <v>451</v>
      </c>
      <c r="C39" s="27"/>
      <c r="D39" s="26"/>
      <c r="E39" s="29"/>
      <c r="F39" s="30"/>
    </row>
    <row r="40" spans="2:18" s="3" customFormat="1" ht="39" customHeight="1">
      <c r="B40" s="741" t="s">
        <v>607</v>
      </c>
      <c r="C40" s="741"/>
      <c r="D40" s="741"/>
      <c r="E40" s="741"/>
      <c r="F40" s="741"/>
      <c r="G40" s="741"/>
      <c r="H40" s="741"/>
      <c r="I40" s="741"/>
      <c r="J40" s="741"/>
      <c r="K40" s="741"/>
      <c r="L40" s="741"/>
      <c r="M40" s="741"/>
      <c r="N40" s="538"/>
      <c r="O40" s="538"/>
      <c r="P40" s="538"/>
      <c r="Q40" s="538"/>
    </row>
    <row r="41" spans="2:18" s="2" customFormat="1" ht="16.5" customHeight="1">
      <c r="B41" s="9"/>
      <c r="C41" s="9"/>
      <c r="D41" s="16"/>
    </row>
    <row r="42" spans="2:18" s="13" customFormat="1" ht="56.25" customHeight="1">
      <c r="B42" s="213" t="s">
        <v>234</v>
      </c>
      <c r="C42" s="213" t="s">
        <v>604</v>
      </c>
      <c r="D42" s="213" t="str">
        <f>'1.  LRAMVA Summary'!D52</f>
        <v>Residential</v>
      </c>
      <c r="E42" s="213" t="str">
        <f>'1.  LRAMVA Summary'!E52</f>
        <v>GS&lt;50 kW</v>
      </c>
      <c r="F42" s="213" t="str">
        <f>'1.  LRAMVA Summary'!F52</f>
        <v>GS 50 to 4,999 kW</v>
      </c>
      <c r="G42" s="213" t="str">
        <f>'1.  LRAMVA Summary'!G52</f>
        <v>Unmetered Scattered Load</v>
      </c>
      <c r="H42" s="213" t="str">
        <f>'1.  LRAMVA Summary'!H52</f>
        <v>Sentinel Lighting</v>
      </c>
      <c r="I42" s="213" t="str">
        <f>'1.  LRAMVA Summary'!I52</f>
        <v>Street Lighting</v>
      </c>
      <c r="J42" s="213" t="str">
        <f>'1.  LRAMVA Summary'!J52</f>
        <v/>
      </c>
      <c r="K42" s="213" t="str">
        <f>'1.  LRAMVA Summary'!K52</f>
        <v/>
      </c>
      <c r="L42" s="213" t="str">
        <f>'1.  LRAMVA Summary'!L52</f>
        <v/>
      </c>
      <c r="M42" s="213" t="str">
        <f>'1.  LRAMVA Summary'!M52</f>
        <v/>
      </c>
      <c r="N42" s="213" t="str">
        <f>'1.  LRAMVA Summary'!N52</f>
        <v/>
      </c>
      <c r="O42" s="213" t="str">
        <f>'1.  LRAMVA Summary'!O52</f>
        <v/>
      </c>
      <c r="P42" s="213" t="str">
        <f>'1.  LRAMVA Summary'!P52</f>
        <v/>
      </c>
      <c r="Q42" s="213" t="str">
        <f>'1.  LRAMVA Summary'!Q52</f>
        <v/>
      </c>
      <c r="R42" s="165"/>
    </row>
    <row r="43" spans="2:18" s="121" customFormat="1" ht="18" customHeight="1">
      <c r="B43" s="507"/>
      <c r="C43" s="508"/>
      <c r="D43" s="509" t="str">
        <f>'1.  LRAMVA Summary'!D53</f>
        <v>kWh</v>
      </c>
      <c r="E43" s="509" t="str">
        <f>'1.  LRAMVA Summary'!E53</f>
        <v>kWh</v>
      </c>
      <c r="F43" s="509" t="str">
        <f>'1.  LRAMVA Summary'!F53</f>
        <v>kW</v>
      </c>
      <c r="G43" s="509" t="str">
        <f>'1.  LRAMVA Summary'!G53</f>
        <v>kWh</v>
      </c>
      <c r="H43" s="509" t="str">
        <f>'1.  LRAMVA Summary'!H53</f>
        <v>kW</v>
      </c>
      <c r="I43" s="509" t="str">
        <f>'1.  LRAMVA Summary'!I53</f>
        <v>kW</v>
      </c>
      <c r="J43" s="509">
        <f>'1.  LRAMVA Summary'!J53</f>
        <v>0</v>
      </c>
      <c r="K43" s="509">
        <f>'1.  LRAMVA Summary'!K53</f>
        <v>0</v>
      </c>
      <c r="L43" s="509">
        <f>'1.  LRAMVA Summary'!L53</f>
        <v>0</v>
      </c>
      <c r="M43" s="509">
        <f>'1.  LRAMVA Summary'!M53</f>
        <v>0</v>
      </c>
      <c r="N43" s="509">
        <f>'1.  LRAMVA Summary'!N53</f>
        <v>0</v>
      </c>
      <c r="O43" s="509">
        <f>'1.  LRAMVA Summary'!O53</f>
        <v>0</v>
      </c>
      <c r="P43" s="509">
        <f>'1.  LRAMVA Summary'!P53</f>
        <v>0</v>
      </c>
      <c r="Q43" s="510">
        <f>'1.  LRAMVA Summary'!Q53</f>
        <v>0</v>
      </c>
      <c r="R43" s="142"/>
    </row>
    <row r="44" spans="2:18" s="13" customFormat="1" ht="15.75">
      <c r="B44" s="143">
        <v>2011</v>
      </c>
      <c r="C44" s="471">
        <v>2008</v>
      </c>
      <c r="D44" s="162">
        <f t="shared" ref="D44:Q44" si="3">IF(ISBLANK($C$44),0,IF($C44=$D$9,HLOOKUP(D43,D14:D18,5,FALSE),HLOOKUP(D43,D29:D33,5,FALSE)))</f>
        <v>0</v>
      </c>
      <c r="E44" s="162">
        <f>IF(ISBLANK($C$44),0,IF($C44=$D$9,HLOOKUP(E43,E14:E18,5,FALSE),HLOOKUP(E43,E29:E33,5,FALSE)))</f>
        <v>0</v>
      </c>
      <c r="F44" s="162">
        <f t="shared" si="3"/>
        <v>0</v>
      </c>
      <c r="G44" s="162">
        <f t="shared" si="3"/>
        <v>0</v>
      </c>
      <c r="H44" s="162">
        <f t="shared" si="3"/>
        <v>0</v>
      </c>
      <c r="I44" s="162">
        <f t="shared" si="3"/>
        <v>0</v>
      </c>
      <c r="J44" s="162">
        <f t="shared" si="3"/>
        <v>0</v>
      </c>
      <c r="K44" s="162">
        <f t="shared" si="3"/>
        <v>0</v>
      </c>
      <c r="L44" s="162">
        <f t="shared" si="3"/>
        <v>0</v>
      </c>
      <c r="M44" s="162">
        <f t="shared" si="3"/>
        <v>0</v>
      </c>
      <c r="N44" s="162">
        <f t="shared" si="3"/>
        <v>0</v>
      </c>
      <c r="O44" s="162">
        <f t="shared" si="3"/>
        <v>0</v>
      </c>
      <c r="P44" s="162">
        <f t="shared" si="3"/>
        <v>0</v>
      </c>
      <c r="Q44" s="162">
        <f t="shared" si="3"/>
        <v>0</v>
      </c>
      <c r="R44" s="166"/>
    </row>
    <row r="45" spans="2:18" s="13" customFormat="1" ht="15.75">
      <c r="B45" s="143">
        <v>2012</v>
      </c>
      <c r="C45" s="471">
        <v>2008</v>
      </c>
      <c r="D45" s="162">
        <f t="shared" ref="D45:Q45" si="4">IF(ISBLANK($C$45),0,IF($C$45=$D$9,HLOOKUP(D43,D14:D18,5,FALSE),HLOOKUP(D43,D29:D33,5,FALSE)))</f>
        <v>0</v>
      </c>
      <c r="E45" s="162">
        <f t="shared" si="4"/>
        <v>0</v>
      </c>
      <c r="F45" s="162">
        <f t="shared" si="4"/>
        <v>0</v>
      </c>
      <c r="G45" s="162">
        <f t="shared" si="4"/>
        <v>0</v>
      </c>
      <c r="H45" s="162">
        <f t="shared" si="4"/>
        <v>0</v>
      </c>
      <c r="I45" s="162">
        <f t="shared" si="4"/>
        <v>0</v>
      </c>
      <c r="J45" s="162">
        <f t="shared" si="4"/>
        <v>0</v>
      </c>
      <c r="K45" s="162">
        <f t="shared" si="4"/>
        <v>0</v>
      </c>
      <c r="L45" s="162">
        <f t="shared" si="4"/>
        <v>0</v>
      </c>
      <c r="M45" s="162">
        <f t="shared" si="4"/>
        <v>0</v>
      </c>
      <c r="N45" s="162">
        <f t="shared" si="4"/>
        <v>0</v>
      </c>
      <c r="O45" s="162">
        <f t="shared" si="4"/>
        <v>0</v>
      </c>
      <c r="P45" s="162">
        <f t="shared" si="4"/>
        <v>0</v>
      </c>
      <c r="Q45" s="162">
        <f t="shared" si="4"/>
        <v>0</v>
      </c>
    </row>
    <row r="46" spans="2:18" s="13" customFormat="1" ht="15.75">
      <c r="B46" s="144">
        <v>2013</v>
      </c>
      <c r="C46" s="471">
        <v>2013</v>
      </c>
      <c r="D46" s="162">
        <f t="shared" ref="D46:Q46" si="5">IF(ISBLANK($C$46),0,IF($C$46=$D$9,HLOOKUP(D43,D14:D18,5,FALSE),HLOOKUP(D43,D29:D33,5,FALSE)))</f>
        <v>4550758</v>
      </c>
      <c r="E46" s="162">
        <f t="shared" si="5"/>
        <v>1365379</v>
      </c>
      <c r="F46" s="162">
        <f t="shared" si="5"/>
        <v>8396</v>
      </c>
      <c r="G46" s="162">
        <f t="shared" si="5"/>
        <v>11657</v>
      </c>
      <c r="H46" s="162">
        <f t="shared" si="5"/>
        <v>10</v>
      </c>
      <c r="I46" s="162">
        <f t="shared" si="5"/>
        <v>295</v>
      </c>
      <c r="J46" s="162">
        <f t="shared" si="5"/>
        <v>0</v>
      </c>
      <c r="K46" s="162">
        <f t="shared" si="5"/>
        <v>0</v>
      </c>
      <c r="L46" s="162">
        <f t="shared" si="5"/>
        <v>0</v>
      </c>
      <c r="M46" s="162">
        <f t="shared" si="5"/>
        <v>0</v>
      </c>
      <c r="N46" s="162">
        <f t="shared" si="5"/>
        <v>0</v>
      </c>
      <c r="O46" s="162">
        <f t="shared" si="5"/>
        <v>0</v>
      </c>
      <c r="P46" s="162">
        <f t="shared" si="5"/>
        <v>0</v>
      </c>
      <c r="Q46" s="162">
        <f t="shared" si="5"/>
        <v>0</v>
      </c>
    </row>
    <row r="47" spans="2:18" s="13" customFormat="1" ht="15.75">
      <c r="B47" s="144">
        <v>2014</v>
      </c>
      <c r="C47" s="471">
        <v>2013</v>
      </c>
      <c r="D47" s="162">
        <f t="shared" ref="D47:Q47" si="6">IF(ISBLANK($C$47),0,IF($C$47=$D$9,HLOOKUP(D43,D14:D18,5,FALSE),HLOOKUP(D43,D29:D33,5,FALSE)))</f>
        <v>4550758</v>
      </c>
      <c r="E47" s="162">
        <f t="shared" si="6"/>
        <v>1365379</v>
      </c>
      <c r="F47" s="162">
        <f t="shared" si="6"/>
        <v>8396</v>
      </c>
      <c r="G47" s="162">
        <f t="shared" si="6"/>
        <v>11657</v>
      </c>
      <c r="H47" s="162">
        <f t="shared" si="6"/>
        <v>10</v>
      </c>
      <c r="I47" s="162">
        <f t="shared" si="6"/>
        <v>295</v>
      </c>
      <c r="J47" s="162">
        <f t="shared" si="6"/>
        <v>0</v>
      </c>
      <c r="K47" s="162">
        <f t="shared" si="6"/>
        <v>0</v>
      </c>
      <c r="L47" s="162">
        <f t="shared" si="6"/>
        <v>0</v>
      </c>
      <c r="M47" s="162">
        <f t="shared" si="6"/>
        <v>0</v>
      </c>
      <c r="N47" s="162">
        <f t="shared" si="6"/>
        <v>0</v>
      </c>
      <c r="O47" s="162">
        <f t="shared" si="6"/>
        <v>0</v>
      </c>
      <c r="P47" s="162">
        <f t="shared" si="6"/>
        <v>0</v>
      </c>
      <c r="Q47" s="162">
        <f t="shared" si="6"/>
        <v>0</v>
      </c>
    </row>
    <row r="48" spans="2:18" s="13" customFormat="1" ht="15.75">
      <c r="B48" s="144">
        <v>2015</v>
      </c>
      <c r="C48" s="471">
        <v>2013</v>
      </c>
      <c r="D48" s="162">
        <f t="shared" ref="D48:Q48" si="7">IF(ISBLANK($C$48),0,IF($C$48=$D$9,HLOOKUP(D43,D14:D18,5,FALSE),HLOOKUP(D43,D29:D33,5,FALSE)))</f>
        <v>4550758</v>
      </c>
      <c r="E48" s="162">
        <f t="shared" si="7"/>
        <v>1365379</v>
      </c>
      <c r="F48" s="162">
        <f t="shared" si="7"/>
        <v>8396</v>
      </c>
      <c r="G48" s="162">
        <f t="shared" si="7"/>
        <v>11657</v>
      </c>
      <c r="H48" s="162">
        <f t="shared" si="7"/>
        <v>10</v>
      </c>
      <c r="I48" s="162">
        <f t="shared" si="7"/>
        <v>295</v>
      </c>
      <c r="J48" s="162">
        <f t="shared" si="7"/>
        <v>0</v>
      </c>
      <c r="K48" s="162">
        <f t="shared" si="7"/>
        <v>0</v>
      </c>
      <c r="L48" s="162">
        <f t="shared" si="7"/>
        <v>0</v>
      </c>
      <c r="M48" s="162">
        <f t="shared" si="7"/>
        <v>0</v>
      </c>
      <c r="N48" s="162">
        <f t="shared" si="7"/>
        <v>0</v>
      </c>
      <c r="O48" s="162">
        <f t="shared" si="7"/>
        <v>0</v>
      </c>
      <c r="P48" s="162">
        <f t="shared" si="7"/>
        <v>0</v>
      </c>
      <c r="Q48" s="162">
        <f t="shared" si="7"/>
        <v>0</v>
      </c>
    </row>
    <row r="49" spans="2:17" s="13" customFormat="1" ht="15.75">
      <c r="B49" s="144">
        <v>2016</v>
      </c>
      <c r="C49" s="471">
        <v>2013</v>
      </c>
      <c r="D49" s="162">
        <f t="shared" ref="D49:Q49" si="8">IF(ISBLANK($C$49),0,IF($C$49=$D$9,HLOOKUP(D43,D14:D18,5,FALSE),HLOOKUP(D43,D29:D33,5,FALSE)))</f>
        <v>4550758</v>
      </c>
      <c r="E49" s="162">
        <f t="shared" si="8"/>
        <v>1365379</v>
      </c>
      <c r="F49" s="162">
        <f t="shared" si="8"/>
        <v>8396</v>
      </c>
      <c r="G49" s="162">
        <f t="shared" si="8"/>
        <v>11657</v>
      </c>
      <c r="H49" s="162">
        <f t="shared" si="8"/>
        <v>10</v>
      </c>
      <c r="I49" s="162">
        <f t="shared" si="8"/>
        <v>295</v>
      </c>
      <c r="J49" s="162">
        <f t="shared" si="8"/>
        <v>0</v>
      </c>
      <c r="K49" s="162">
        <f t="shared" si="8"/>
        <v>0</v>
      </c>
      <c r="L49" s="162">
        <f t="shared" si="8"/>
        <v>0</v>
      </c>
      <c r="M49" s="162">
        <f t="shared" si="8"/>
        <v>0</v>
      </c>
      <c r="N49" s="162">
        <f t="shared" si="8"/>
        <v>0</v>
      </c>
      <c r="O49" s="162">
        <f t="shared" si="8"/>
        <v>0</v>
      </c>
      <c r="P49" s="162">
        <f t="shared" si="8"/>
        <v>0</v>
      </c>
      <c r="Q49" s="162">
        <f t="shared" si="8"/>
        <v>0</v>
      </c>
    </row>
    <row r="50" spans="2:17" s="13" customFormat="1" ht="15.75">
      <c r="B50" s="144">
        <v>2017</v>
      </c>
      <c r="C50" s="471">
        <v>2013</v>
      </c>
      <c r="D50" s="162">
        <f t="shared" ref="D50:I50" si="9">IF(ISBLANK($C$50),0,IF($C$50=$D$9,HLOOKUP(D43,D14:D18,5,FALSE),HLOOKUP(D43,D29:D33,5,FALSE)))</f>
        <v>4550758</v>
      </c>
      <c r="E50" s="162">
        <f t="shared" si="9"/>
        <v>1365379</v>
      </c>
      <c r="F50" s="162">
        <f t="shared" si="9"/>
        <v>8396</v>
      </c>
      <c r="G50" s="162">
        <f t="shared" si="9"/>
        <v>11657</v>
      </c>
      <c r="H50" s="162">
        <f t="shared" si="9"/>
        <v>10</v>
      </c>
      <c r="I50" s="162">
        <f t="shared" si="9"/>
        <v>295</v>
      </c>
      <c r="J50" s="162">
        <f t="shared" ref="J50:Q50" si="10">IF(ISBLANK($C$50),0,IF($C$50=$D$9,HLOOKUP(J43,J14:J18,5,FALSE),HLOOKUP(J43,J29:J33,5,FALSE)))</f>
        <v>0</v>
      </c>
      <c r="K50" s="162">
        <f t="shared" si="10"/>
        <v>0</v>
      </c>
      <c r="L50" s="162">
        <f t="shared" si="10"/>
        <v>0</v>
      </c>
      <c r="M50" s="162">
        <f t="shared" si="10"/>
        <v>0</v>
      </c>
      <c r="N50" s="162">
        <f t="shared" si="10"/>
        <v>0</v>
      </c>
      <c r="O50" s="162">
        <f t="shared" si="10"/>
        <v>0</v>
      </c>
      <c r="P50" s="162">
        <f t="shared" si="10"/>
        <v>0</v>
      </c>
      <c r="Q50" s="162">
        <f t="shared" si="10"/>
        <v>0</v>
      </c>
    </row>
    <row r="51" spans="2:17" s="13" customFormat="1" ht="15.75" hidden="1">
      <c r="B51" s="144">
        <v>2018</v>
      </c>
      <c r="C51" s="471"/>
      <c r="D51" s="162">
        <f t="shared" ref="D51:Q51" si="11">IF(ISBLANK($C$51),0,IF($C$51=$D$9,HLOOKUP(D43,D14:D18,5,FALSE),HLOOKUP(D43,D29:D33,5,FALSE)))</f>
        <v>0</v>
      </c>
      <c r="E51" s="162">
        <f t="shared" si="11"/>
        <v>0</v>
      </c>
      <c r="F51" s="162">
        <f t="shared" si="11"/>
        <v>0</v>
      </c>
      <c r="G51" s="162">
        <f t="shared" si="11"/>
        <v>0</v>
      </c>
      <c r="H51" s="162">
        <f t="shared" si="11"/>
        <v>0</v>
      </c>
      <c r="I51" s="162">
        <f t="shared" si="11"/>
        <v>0</v>
      </c>
      <c r="J51" s="162">
        <f t="shared" si="11"/>
        <v>0</v>
      </c>
      <c r="K51" s="162">
        <f t="shared" si="11"/>
        <v>0</v>
      </c>
      <c r="L51" s="162">
        <f t="shared" si="11"/>
        <v>0</v>
      </c>
      <c r="M51" s="162">
        <f t="shared" si="11"/>
        <v>0</v>
      </c>
      <c r="N51" s="162">
        <f t="shared" si="11"/>
        <v>0</v>
      </c>
      <c r="O51" s="162">
        <f t="shared" si="11"/>
        <v>0</v>
      </c>
      <c r="P51" s="162">
        <f t="shared" si="11"/>
        <v>0</v>
      </c>
      <c r="Q51" s="162">
        <f t="shared" si="11"/>
        <v>0</v>
      </c>
    </row>
    <row r="52" spans="2:17" s="13" customFormat="1" ht="15.75" hidden="1">
      <c r="B52" s="144">
        <v>2019</v>
      </c>
      <c r="C52" s="471"/>
      <c r="D52" s="162">
        <f t="shared" ref="D52:Q52" si="12">IF(ISBLANK($C$52),0,IF($C$52=$D$9,HLOOKUP(D43,D14:D18,5,FALSE),HLOOKUP(D43,D29:D33,5,FALSE)))</f>
        <v>0</v>
      </c>
      <c r="E52" s="162">
        <f t="shared" si="12"/>
        <v>0</v>
      </c>
      <c r="F52" s="162">
        <f t="shared" si="12"/>
        <v>0</v>
      </c>
      <c r="G52" s="162">
        <f t="shared" si="12"/>
        <v>0</v>
      </c>
      <c r="H52" s="162">
        <f t="shared" si="12"/>
        <v>0</v>
      </c>
      <c r="I52" s="162">
        <f t="shared" si="12"/>
        <v>0</v>
      </c>
      <c r="J52" s="162">
        <f t="shared" si="12"/>
        <v>0</v>
      </c>
      <c r="K52" s="162">
        <f t="shared" si="12"/>
        <v>0</v>
      </c>
      <c r="L52" s="162">
        <f t="shared" si="12"/>
        <v>0</v>
      </c>
      <c r="M52" s="162">
        <f t="shared" si="12"/>
        <v>0</v>
      </c>
      <c r="N52" s="162">
        <f t="shared" si="12"/>
        <v>0</v>
      </c>
      <c r="O52" s="162">
        <f t="shared" si="12"/>
        <v>0</v>
      </c>
      <c r="P52" s="162">
        <f t="shared" si="12"/>
        <v>0</v>
      </c>
      <c r="Q52" s="162">
        <f t="shared" si="12"/>
        <v>0</v>
      </c>
    </row>
    <row r="53" spans="2:17" s="13" customFormat="1" ht="15.75" hidden="1">
      <c r="B53" s="144">
        <v>2020</v>
      </c>
      <c r="C53" s="471"/>
      <c r="D53" s="162">
        <f t="shared" ref="D53:Q53" si="13">IF(ISBLANK($C$53),0,IF($C$53=$D$9,HLOOKUP(D43,D14:D18,5,FALSE),HLOOKUP(D43,D29:D33,5,FALSE)))</f>
        <v>0</v>
      </c>
      <c r="E53" s="162">
        <f t="shared" si="13"/>
        <v>0</v>
      </c>
      <c r="F53" s="162">
        <f t="shared" si="13"/>
        <v>0</v>
      </c>
      <c r="G53" s="162">
        <f t="shared" si="13"/>
        <v>0</v>
      </c>
      <c r="H53" s="162">
        <f t="shared" si="13"/>
        <v>0</v>
      </c>
      <c r="I53" s="162">
        <f t="shared" si="13"/>
        <v>0</v>
      </c>
      <c r="J53" s="162">
        <f t="shared" si="13"/>
        <v>0</v>
      </c>
      <c r="K53" s="162">
        <f t="shared" si="13"/>
        <v>0</v>
      </c>
      <c r="L53" s="162">
        <f t="shared" si="13"/>
        <v>0</v>
      </c>
      <c r="M53" s="162">
        <f t="shared" si="13"/>
        <v>0</v>
      </c>
      <c r="N53" s="162">
        <f t="shared" si="13"/>
        <v>0</v>
      </c>
      <c r="O53" s="162">
        <f t="shared" si="13"/>
        <v>0</v>
      </c>
      <c r="P53" s="162">
        <f t="shared" si="13"/>
        <v>0</v>
      </c>
      <c r="Q53" s="162">
        <f t="shared" si="13"/>
        <v>0</v>
      </c>
    </row>
    <row r="54" spans="2:17" s="395" customFormat="1" ht="41.1" customHeight="1">
      <c r="B54" s="742" t="s">
        <v>768</v>
      </c>
      <c r="C54" s="743"/>
      <c r="D54" s="743"/>
      <c r="E54" s="743"/>
      <c r="F54" s="743"/>
      <c r="G54" s="743"/>
      <c r="H54" s="743"/>
      <c r="I54" s="743"/>
      <c r="J54" s="417"/>
      <c r="K54" s="417"/>
      <c r="L54" s="417"/>
      <c r="M54" s="417"/>
      <c r="N54" s="417"/>
      <c r="O54" s="417"/>
      <c r="P54" s="417"/>
      <c r="Q54" s="417"/>
    </row>
    <row r="55" spans="2:17" s="13" customFormat="1" ht="15.75" customHeight="1">
      <c r="B55" s="141"/>
      <c r="C55" s="141"/>
    </row>
    <row r="56" spans="2:17" s="13" customFormat="1" ht="15.75" customHeight="1">
      <c r="B56" s="141"/>
      <c r="C56" s="141"/>
    </row>
    <row r="57" spans="2:17" s="2" customFormat="1" ht="15.75" customHeight="1">
      <c r="B57" s="68"/>
      <c r="C57" s="68"/>
    </row>
    <row r="58" spans="2:17" s="2" customFormat="1" ht="15.75" customHeight="1">
      <c r="B58" s="68"/>
      <c r="C58" s="68"/>
    </row>
    <row r="59" spans="2:17" s="2" customFormat="1" ht="15.75" customHeight="1">
      <c r="B59" s="68"/>
      <c r="C59" s="68"/>
    </row>
    <row r="60" spans="2:17" s="2" customFormat="1" ht="15.75" customHeight="1">
      <c r="B60" s="68"/>
      <c r="C60" s="68"/>
    </row>
    <row r="61" spans="2:17" s="2" customFormat="1" ht="15.75" customHeight="1">
      <c r="B61" s="68"/>
      <c r="C61" s="68"/>
    </row>
    <row r="62" spans="2:17" s="2" customFormat="1" ht="15.75" customHeight="1">
      <c r="B62" s="68"/>
      <c r="C62" s="68"/>
    </row>
  </sheetData>
  <sheetProtection formatCells="0" formatColumns="0" formatRows="0" insertColumns="0" insertRows="0" insertHyperlinks="0" deleteColumns="0" deleteRows="0" sort="0" autoFilter="0" pivotTables="0"/>
  <mergeCells count="4">
    <mergeCell ref="B11:M11"/>
    <mergeCell ref="B26:M26"/>
    <mergeCell ref="B40:M40"/>
    <mergeCell ref="B54:I54"/>
  </mergeCells>
  <pageMargins left="0.70866141732283472" right="0.70866141732283472" top="0.74803149606299213" bottom="0.74803149606299213" header="0.31496062992125984" footer="0.31496062992125984"/>
  <pageSetup paperSize="17" scale="49"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36"/>
  <sheetViews>
    <sheetView zoomScale="70" zoomScaleNormal="70" workbookViewId="0">
      <pane ySplit="14" topLeftCell="A29" activePane="bottomLeft" state="frozen"/>
      <selection activeCell="F6" sqref="F6"/>
      <selection pane="bottomLeft" activeCell="G34" sqref="G34"/>
    </sheetView>
  </sheetViews>
  <sheetFormatPr defaultColWidth="9.140625" defaultRowHeight="15" outlineLevelRow="1"/>
  <cols>
    <col min="1" max="1" width="6.42578125" style="4" customWidth="1"/>
    <col min="2" max="2" width="36.42578125" style="5" customWidth="1"/>
    <col min="3" max="3" width="16.7109375" style="64" customWidth="1"/>
    <col min="4" max="5" width="17.7109375" style="5" customWidth="1"/>
    <col min="6" max="6" width="18.7109375" style="5" customWidth="1"/>
    <col min="7" max="8" width="15.42578125" style="5" customWidth="1"/>
    <col min="9" max="9" width="17.28515625" style="5" customWidth="1"/>
    <col min="10" max="13" width="15.7109375" style="5" customWidth="1"/>
    <col min="14" max="14" width="18.7109375" style="5" customWidth="1"/>
    <col min="15" max="15" width="16.42578125" style="5" customWidth="1"/>
    <col min="16" max="16" width="17.140625" style="5" customWidth="1"/>
    <col min="17" max="16384" width="9.140625" style="5"/>
  </cols>
  <sheetData>
    <row r="1" spans="1:26" ht="143.25" customHeight="1"/>
    <row r="2" spans="1:26" ht="14.25" customHeight="1">
      <c r="B2" s="36"/>
      <c r="C2" s="36"/>
      <c r="D2" s="36"/>
      <c r="E2" s="36"/>
      <c r="F2" s="36"/>
      <c r="G2" s="36"/>
      <c r="H2" s="36"/>
      <c r="I2" s="36"/>
      <c r="J2" s="36"/>
      <c r="K2" s="36"/>
      <c r="L2" s="36"/>
      <c r="M2" s="36"/>
      <c r="N2" s="36"/>
      <c r="O2" s="36"/>
    </row>
    <row r="3" spans="1:26" ht="16.5" hidden="1" customHeight="1" outlineLevel="1" thickBot="1">
      <c r="B3" s="36"/>
      <c r="C3" s="65"/>
      <c r="D3" s="36"/>
      <c r="E3" s="36"/>
      <c r="F3" s="36"/>
      <c r="G3" s="36"/>
      <c r="H3" s="36"/>
      <c r="I3" s="36"/>
      <c r="J3" s="36"/>
      <c r="K3" s="36"/>
    </row>
    <row r="4" spans="1:26" ht="26.25" hidden="1" customHeight="1" outlineLevel="1" thickBot="1">
      <c r="B4" s="749" t="s">
        <v>171</v>
      </c>
      <c r="C4" s="70" t="s">
        <v>175</v>
      </c>
      <c r="D4" s="70"/>
      <c r="E4" s="38"/>
    </row>
    <row r="5" spans="1:26" ht="26.25" hidden="1" customHeight="1" outlineLevel="1" thickBot="1">
      <c r="B5" s="749"/>
      <c r="C5" s="71" t="s">
        <v>172</v>
      </c>
      <c r="D5" s="71"/>
      <c r="E5" s="38"/>
    </row>
    <row r="6" spans="1:26" ht="26.25" hidden="1" customHeight="1" outlineLevel="1" thickBot="1">
      <c r="B6" s="749"/>
      <c r="C6" s="752" t="s">
        <v>549</v>
      </c>
      <c r="D6" s="753"/>
      <c r="M6" s="6"/>
      <c r="N6" s="6"/>
      <c r="O6" s="6"/>
      <c r="P6" s="6"/>
      <c r="Q6" s="6"/>
      <c r="R6" s="6"/>
      <c r="S6" s="6"/>
      <c r="T6" s="6"/>
      <c r="U6" s="6"/>
      <c r="V6" s="6"/>
      <c r="W6" s="6"/>
      <c r="X6" s="6"/>
      <c r="Y6" s="6"/>
      <c r="Z6" s="6"/>
    </row>
    <row r="7" spans="1:26" ht="26.25" hidden="1" customHeight="1" outlineLevel="1">
      <c r="B7" s="94"/>
      <c r="C7" s="5"/>
      <c r="M7" s="6"/>
      <c r="N7" s="6"/>
      <c r="O7" s="6"/>
      <c r="P7" s="6"/>
      <c r="Q7" s="6"/>
      <c r="R7" s="6"/>
      <c r="S7" s="6"/>
      <c r="T7" s="6"/>
      <c r="U7" s="6"/>
      <c r="V7" s="6"/>
      <c r="W7" s="6"/>
      <c r="X7" s="6"/>
      <c r="Y7" s="6"/>
      <c r="Z7" s="6"/>
    </row>
    <row r="8" spans="1:26" ht="19.5" hidden="1" customHeight="1" outlineLevel="1">
      <c r="B8" s="94" t="s">
        <v>525</v>
      </c>
      <c r="C8" s="520" t="s">
        <v>480</v>
      </c>
      <c r="D8" s="519"/>
      <c r="M8" s="6"/>
      <c r="N8" s="6"/>
      <c r="O8" s="6"/>
      <c r="P8" s="6"/>
      <c r="Q8" s="6"/>
      <c r="R8" s="6"/>
      <c r="S8" s="6"/>
      <c r="T8" s="6"/>
      <c r="U8" s="6"/>
      <c r="V8" s="6"/>
      <c r="W8" s="6"/>
      <c r="X8" s="6"/>
      <c r="Y8" s="6"/>
      <c r="Z8" s="6"/>
    </row>
    <row r="9" spans="1:26" ht="19.5" hidden="1" customHeight="1" outlineLevel="1">
      <c r="B9" s="94"/>
      <c r="C9" s="520" t="s">
        <v>526</v>
      </c>
      <c r="D9" s="519"/>
      <c r="M9" s="6"/>
      <c r="N9" s="6"/>
      <c r="O9" s="6"/>
      <c r="P9" s="6"/>
      <c r="Q9" s="6"/>
      <c r="R9" s="6"/>
      <c r="S9" s="6"/>
      <c r="T9" s="6"/>
      <c r="U9" s="6"/>
      <c r="V9" s="6"/>
      <c r="W9" s="6"/>
      <c r="X9" s="6"/>
      <c r="Y9" s="6"/>
      <c r="Z9" s="6"/>
    </row>
    <row r="10" spans="1:26" hidden="1" outlineLevel="1">
      <c r="B10" s="82"/>
      <c r="C10" s="72"/>
      <c r="D10" s="72"/>
      <c r="E10" s="72"/>
      <c r="M10" s="6"/>
      <c r="N10" s="6"/>
      <c r="O10" s="6"/>
      <c r="P10" s="6"/>
      <c r="Q10" s="6"/>
      <c r="R10" s="6"/>
      <c r="S10" s="6"/>
      <c r="T10" s="6"/>
      <c r="U10" s="6"/>
      <c r="V10" s="6"/>
      <c r="W10" s="6"/>
      <c r="X10" s="6"/>
      <c r="Y10" s="6"/>
      <c r="Z10" s="6"/>
    </row>
    <row r="11" spans="1:26" ht="32.25" customHeight="1" collapsed="1">
      <c r="A11" s="12"/>
      <c r="B11" s="95" t="s">
        <v>481</v>
      </c>
      <c r="C11" s="5"/>
      <c r="O11" s="480"/>
    </row>
    <row r="12" spans="1:26" ht="58.5" customHeight="1">
      <c r="B12" s="747" t="s">
        <v>614</v>
      </c>
      <c r="C12" s="747"/>
      <c r="D12" s="747"/>
      <c r="E12" s="747"/>
      <c r="F12" s="747"/>
      <c r="G12" s="747"/>
      <c r="H12" s="747"/>
      <c r="I12" s="747"/>
      <c r="J12" s="747"/>
      <c r="K12" s="747"/>
      <c r="L12" s="747"/>
      <c r="M12" s="747"/>
      <c r="N12" s="747"/>
      <c r="O12" s="747"/>
    </row>
    <row r="13" spans="1:26" ht="15.75" customHeight="1">
      <c r="A13" s="6"/>
      <c r="C13" s="5"/>
      <c r="P13" s="7"/>
      <c r="Q13" s="6"/>
      <c r="R13" s="6"/>
      <c r="S13" s="6"/>
      <c r="T13" s="6"/>
      <c r="U13" s="6"/>
      <c r="V13" s="6"/>
      <c r="W13" s="6"/>
      <c r="X13" s="6"/>
      <c r="Y13" s="6"/>
      <c r="Z13" s="6"/>
    </row>
    <row r="14" spans="1:26" s="43" customFormat="1" ht="46.5" customHeight="1">
      <c r="A14" s="42"/>
      <c r="B14" s="481"/>
      <c r="C14" s="422" t="s">
        <v>41</v>
      </c>
      <c r="D14" s="423" t="s">
        <v>769</v>
      </c>
      <c r="E14" s="423" t="s">
        <v>770</v>
      </c>
      <c r="F14" s="423" t="s">
        <v>771</v>
      </c>
      <c r="G14" s="423" t="s">
        <v>772</v>
      </c>
      <c r="H14" s="423" t="s">
        <v>773</v>
      </c>
      <c r="I14" s="423" t="s">
        <v>774</v>
      </c>
      <c r="J14" s="423" t="s">
        <v>775</v>
      </c>
      <c r="K14" s="423" t="s">
        <v>776</v>
      </c>
      <c r="L14" s="423" t="s">
        <v>760</v>
      </c>
      <c r="M14" s="423" t="s">
        <v>563</v>
      </c>
      <c r="N14" s="423" t="s">
        <v>564</v>
      </c>
      <c r="O14" s="423" t="s">
        <v>565</v>
      </c>
      <c r="P14" s="7"/>
    </row>
    <row r="15" spans="1:26" s="7" customFormat="1" ht="18.75" customHeight="1">
      <c r="B15" s="424" t="s">
        <v>188</v>
      </c>
      <c r="C15" s="750"/>
      <c r="D15" s="425">
        <v>2010</v>
      </c>
      <c r="E15" s="425">
        <v>2011</v>
      </c>
      <c r="F15" s="425">
        <v>2012</v>
      </c>
      <c r="G15" s="425">
        <v>2013</v>
      </c>
      <c r="H15" s="425">
        <v>2014</v>
      </c>
      <c r="I15" s="425">
        <v>2015</v>
      </c>
      <c r="J15" s="425">
        <v>2016</v>
      </c>
      <c r="K15" s="425">
        <v>2017</v>
      </c>
      <c r="L15" s="425">
        <v>2018</v>
      </c>
      <c r="M15" s="425">
        <v>2019</v>
      </c>
      <c r="N15" s="425">
        <v>2020</v>
      </c>
      <c r="O15" s="426">
        <v>2021</v>
      </c>
    </row>
    <row r="16" spans="1:26" s="89" customFormat="1" ht="18" customHeight="1">
      <c r="B16" s="427" t="s">
        <v>557</v>
      </c>
      <c r="C16" s="745"/>
      <c r="D16" s="428">
        <v>4</v>
      </c>
      <c r="E16" s="428">
        <v>4</v>
      </c>
      <c r="F16" s="428">
        <v>7</v>
      </c>
      <c r="G16" s="428">
        <v>6</v>
      </c>
      <c r="H16" s="428">
        <v>4</v>
      </c>
      <c r="I16" s="428">
        <v>4</v>
      </c>
      <c r="J16" s="428">
        <v>4</v>
      </c>
      <c r="K16" s="428">
        <v>4</v>
      </c>
      <c r="L16" s="428"/>
      <c r="M16" s="428"/>
      <c r="N16" s="428"/>
      <c r="O16" s="429"/>
    </row>
    <row r="17" spans="1:15" s="89" customFormat="1" ht="17.25" customHeight="1">
      <c r="B17" s="430" t="s">
        <v>558</v>
      </c>
      <c r="C17" s="751"/>
      <c r="D17" s="90">
        <f>12-D16</f>
        <v>8</v>
      </c>
      <c r="E17" s="90">
        <f>12-E16</f>
        <v>8</v>
      </c>
      <c r="F17" s="90">
        <f t="shared" ref="F17:K17" si="0">12-F16</f>
        <v>5</v>
      </c>
      <c r="G17" s="90">
        <f t="shared" si="0"/>
        <v>6</v>
      </c>
      <c r="H17" s="90">
        <f t="shared" si="0"/>
        <v>8</v>
      </c>
      <c r="I17" s="90">
        <f t="shared" si="0"/>
        <v>8</v>
      </c>
      <c r="J17" s="90">
        <f t="shared" si="0"/>
        <v>8</v>
      </c>
      <c r="K17" s="90">
        <f t="shared" si="0"/>
        <v>8</v>
      </c>
      <c r="L17" s="90">
        <f t="shared" ref="L17:O17" si="1">12-L16</f>
        <v>12</v>
      </c>
      <c r="M17" s="90">
        <f t="shared" si="1"/>
        <v>12</v>
      </c>
      <c r="N17" s="90">
        <f t="shared" si="1"/>
        <v>12</v>
      </c>
      <c r="O17" s="91">
        <f t="shared" si="1"/>
        <v>12</v>
      </c>
    </row>
    <row r="18" spans="1:15" s="7" customFormat="1" ht="17.25" customHeight="1">
      <c r="B18" s="431" t="str">
        <f>'1.  LRAMVA Summary'!B29</f>
        <v>Residential</v>
      </c>
      <c r="C18" s="744" t="str">
        <f>'2. LRAMVA Threshold'!D43</f>
        <v>kWh</v>
      </c>
      <c r="D18" s="35">
        <v>1.5000000000000001E-2</v>
      </c>
      <c r="E18" s="35">
        <v>1.4800000000000001E-2</v>
      </c>
      <c r="F18" s="35">
        <v>1.4800000000000001E-2</v>
      </c>
      <c r="G18" s="35">
        <v>1.67E-2</v>
      </c>
      <c r="H18" s="35">
        <v>1.6899999999999998E-2</v>
      </c>
      <c r="I18" s="35">
        <v>1.7100000000000001E-2</v>
      </c>
      <c r="J18" s="35">
        <v>1.37E-2</v>
      </c>
      <c r="K18" s="35">
        <v>1.04E-2</v>
      </c>
      <c r="L18" s="35"/>
      <c r="M18" s="35"/>
      <c r="N18" s="35"/>
      <c r="O18" s="57"/>
    </row>
    <row r="19" spans="1:15" s="7" customFormat="1" ht="15" customHeight="1" outlineLevel="1">
      <c r="B19" s="473" t="s">
        <v>509</v>
      </c>
      <c r="C19" s="745"/>
      <c r="D19" s="35"/>
      <c r="E19" s="35"/>
      <c r="F19" s="35"/>
      <c r="G19" s="35"/>
      <c r="H19" s="35"/>
      <c r="I19" s="35"/>
      <c r="J19" s="35"/>
      <c r="K19" s="35"/>
      <c r="L19" s="35"/>
      <c r="M19" s="35"/>
      <c r="N19" s="35"/>
      <c r="O19" s="57"/>
    </row>
    <row r="20" spans="1:15" s="7" customFormat="1" ht="15" customHeight="1" outlineLevel="1">
      <c r="B20" s="473" t="s">
        <v>510</v>
      </c>
      <c r="C20" s="745"/>
      <c r="D20" s="35"/>
      <c r="E20" s="35"/>
      <c r="F20" s="35"/>
      <c r="G20" s="35"/>
      <c r="H20" s="35"/>
      <c r="I20" s="35"/>
      <c r="J20" s="35"/>
      <c r="K20" s="35"/>
      <c r="L20" s="35"/>
      <c r="M20" s="35"/>
      <c r="N20" s="35"/>
      <c r="O20" s="57"/>
    </row>
    <row r="21" spans="1:15" s="7" customFormat="1" ht="15" customHeight="1" outlineLevel="1">
      <c r="B21" s="473" t="s">
        <v>488</v>
      </c>
      <c r="C21" s="745"/>
      <c r="D21" s="35"/>
      <c r="E21" s="35"/>
      <c r="F21" s="35"/>
      <c r="G21" s="35"/>
      <c r="H21" s="35"/>
      <c r="I21" s="35"/>
      <c r="J21" s="35"/>
      <c r="K21" s="35"/>
      <c r="L21" s="35"/>
      <c r="M21" s="35"/>
      <c r="N21" s="35"/>
      <c r="O21" s="57"/>
    </row>
    <row r="22" spans="1:15" s="7" customFormat="1" ht="14.25" customHeight="1">
      <c r="B22" s="473" t="s">
        <v>511</v>
      </c>
      <c r="C22" s="746"/>
      <c r="D22" s="54">
        <f>SUM(D18:D21)</f>
        <v>1.5000000000000001E-2</v>
      </c>
      <c r="E22" s="54">
        <f>SUM(E18:E21)</f>
        <v>1.4800000000000001E-2</v>
      </c>
      <c r="F22" s="54">
        <f>SUM(F18:F21)</f>
        <v>1.4800000000000001E-2</v>
      </c>
      <c r="G22" s="54">
        <f t="shared" ref="G22:N22" si="2">SUM(G18:G21)</f>
        <v>1.67E-2</v>
      </c>
      <c r="H22" s="54">
        <f t="shared" si="2"/>
        <v>1.6899999999999998E-2</v>
      </c>
      <c r="I22" s="54">
        <f t="shared" si="2"/>
        <v>1.7100000000000001E-2</v>
      </c>
      <c r="J22" s="54">
        <f t="shared" si="2"/>
        <v>1.37E-2</v>
      </c>
      <c r="K22" s="54">
        <f t="shared" si="2"/>
        <v>1.04E-2</v>
      </c>
      <c r="L22" s="54">
        <f t="shared" si="2"/>
        <v>0</v>
      </c>
      <c r="M22" s="54">
        <f t="shared" si="2"/>
        <v>0</v>
      </c>
      <c r="N22" s="54">
        <f t="shared" si="2"/>
        <v>0</v>
      </c>
      <c r="O22" s="62"/>
    </row>
    <row r="23" spans="1:15" s="52" customFormat="1">
      <c r="A23" s="51"/>
      <c r="B23" s="443" t="s">
        <v>512</v>
      </c>
      <c r="C23" s="433"/>
      <c r="D23" s="434"/>
      <c r="E23" s="435">
        <f>ROUND(SUM(D22*E16+E22*E17)/12,4)</f>
        <v>1.49E-2</v>
      </c>
      <c r="F23" s="435">
        <f>ROUND(SUM(E22*F16+F22*F17)/12,4)</f>
        <v>1.4800000000000001E-2</v>
      </c>
      <c r="G23" s="435">
        <f>ROUND(SUM(F22*G16+G22*G17)/12,4)</f>
        <v>1.5800000000000002E-2</v>
      </c>
      <c r="H23" s="435">
        <f>ROUND(SUM(G22*H16+H22*H17)/12,4)</f>
        <v>1.6799999999999999E-2</v>
      </c>
      <c r="I23" s="435">
        <f>ROUND(SUM(H22*I16+I22*I17)/12,4)</f>
        <v>1.7000000000000001E-2</v>
      </c>
      <c r="J23" s="435">
        <f t="shared" ref="J23:N23" si="3">ROUND(SUM(I22*J16+J22*J17)/12,4)</f>
        <v>1.4800000000000001E-2</v>
      </c>
      <c r="K23" s="435">
        <f t="shared" si="3"/>
        <v>1.15E-2</v>
      </c>
      <c r="L23" s="435">
        <f t="shared" si="3"/>
        <v>0</v>
      </c>
      <c r="M23" s="435">
        <f t="shared" si="3"/>
        <v>0</v>
      </c>
      <c r="N23" s="435">
        <f t="shared" si="3"/>
        <v>0</v>
      </c>
      <c r="O23" s="436"/>
    </row>
    <row r="24" spans="1:15" s="52" customFormat="1">
      <c r="A24" s="51"/>
      <c r="B24" s="432"/>
      <c r="C24" s="437"/>
      <c r="D24" s="434"/>
      <c r="E24" s="435"/>
      <c r="F24" s="435"/>
      <c r="G24" s="435"/>
      <c r="H24" s="435"/>
      <c r="I24" s="435"/>
      <c r="J24" s="435"/>
      <c r="K24" s="435"/>
      <c r="L24" s="438"/>
      <c r="M24" s="438"/>
      <c r="N24" s="438"/>
      <c r="O24" s="436"/>
    </row>
    <row r="25" spans="1:15" s="52" customFormat="1" ht="15.75" customHeight="1">
      <c r="A25" s="51"/>
      <c r="B25" s="529" t="str">
        <f>'1.  LRAMVA Summary'!B30</f>
        <v>GS&lt;50 kW</v>
      </c>
      <c r="C25" s="744" t="str">
        <f>'2. LRAMVA Threshold'!E43</f>
        <v>kWh</v>
      </c>
      <c r="D25" s="35">
        <v>1.77E-2</v>
      </c>
      <c r="E25" s="35">
        <v>1.7499999999999998E-2</v>
      </c>
      <c r="F25" s="35">
        <v>1.7599999999999998E-2</v>
      </c>
      <c r="G25" s="35">
        <v>1.9699999999999999E-2</v>
      </c>
      <c r="H25" s="35">
        <v>0.02</v>
      </c>
      <c r="I25" s="35">
        <v>2.0199999999999999E-2</v>
      </c>
      <c r="J25" s="35">
        <v>2.0199999999999999E-2</v>
      </c>
      <c r="K25" s="35">
        <v>2.0500000000000001E-2</v>
      </c>
      <c r="L25" s="35"/>
      <c r="M25" s="35"/>
      <c r="N25" s="35"/>
      <c r="O25" s="57"/>
    </row>
    <row r="26" spans="1:15" outlineLevel="1">
      <c r="B26" s="473" t="s">
        <v>509</v>
      </c>
      <c r="C26" s="745"/>
      <c r="D26" s="35"/>
      <c r="E26" s="35"/>
      <c r="F26" s="35"/>
      <c r="G26" s="35"/>
      <c r="H26" s="35"/>
      <c r="I26" s="35"/>
      <c r="J26" s="35"/>
      <c r="K26" s="35"/>
      <c r="L26" s="35"/>
      <c r="M26" s="35"/>
      <c r="N26" s="35"/>
      <c r="O26" s="57"/>
    </row>
    <row r="27" spans="1:15" outlineLevel="1">
      <c r="B27" s="473" t="s">
        <v>510</v>
      </c>
      <c r="C27" s="745"/>
      <c r="D27" s="35"/>
      <c r="E27" s="35"/>
      <c r="F27" s="35"/>
      <c r="G27" s="35"/>
      <c r="H27" s="35"/>
      <c r="I27" s="35"/>
      <c r="J27" s="35"/>
      <c r="K27" s="35"/>
      <c r="L27" s="35"/>
      <c r="M27" s="35"/>
      <c r="N27" s="35"/>
      <c r="O27" s="57"/>
    </row>
    <row r="28" spans="1:15" outlineLevel="1">
      <c r="B28" s="473" t="s">
        <v>488</v>
      </c>
      <c r="C28" s="745"/>
      <c r="D28" s="35"/>
      <c r="E28" s="35"/>
      <c r="F28" s="35"/>
      <c r="G28" s="35"/>
      <c r="H28" s="35"/>
      <c r="I28" s="35"/>
      <c r="J28" s="35">
        <v>1E-4</v>
      </c>
      <c r="K28" s="35">
        <v>1E-4</v>
      </c>
      <c r="L28" s="35"/>
      <c r="M28" s="35"/>
      <c r="N28" s="35"/>
      <c r="O28" s="57"/>
    </row>
    <row r="29" spans="1:15">
      <c r="B29" s="473" t="s">
        <v>511</v>
      </c>
      <c r="C29" s="746"/>
      <c r="D29" s="54">
        <f>SUM(D25:D28)</f>
        <v>1.77E-2</v>
      </c>
      <c r="E29" s="54">
        <f t="shared" ref="E29:N29" si="4">SUM(E25:E28)</f>
        <v>1.7499999999999998E-2</v>
      </c>
      <c r="F29" s="54">
        <f t="shared" si="4"/>
        <v>1.7599999999999998E-2</v>
      </c>
      <c r="G29" s="54">
        <f t="shared" si="4"/>
        <v>1.9699999999999999E-2</v>
      </c>
      <c r="H29" s="54">
        <f t="shared" si="4"/>
        <v>0.02</v>
      </c>
      <c r="I29" s="54">
        <f t="shared" si="4"/>
        <v>2.0199999999999999E-2</v>
      </c>
      <c r="J29" s="54">
        <f t="shared" si="4"/>
        <v>2.0299999999999999E-2</v>
      </c>
      <c r="K29" s="54">
        <f t="shared" si="4"/>
        <v>2.06E-2</v>
      </c>
      <c r="L29" s="54">
        <f t="shared" si="4"/>
        <v>0</v>
      </c>
      <c r="M29" s="54">
        <f t="shared" si="4"/>
        <v>0</v>
      </c>
      <c r="N29" s="54">
        <f t="shared" si="4"/>
        <v>0</v>
      </c>
      <c r="O29" s="62"/>
    </row>
    <row r="30" spans="1:15">
      <c r="B30" s="443" t="s">
        <v>512</v>
      </c>
      <c r="C30" s="439"/>
      <c r="D30" s="58"/>
      <c r="E30" s="435">
        <f>ROUND(SUM(D29*E16+E29*E17)/12,4)</f>
        <v>1.7600000000000001E-2</v>
      </c>
      <c r="F30" s="435">
        <f t="shared" ref="F30:N30" si="5">ROUND(SUM(E29*F16+F29*F17)/12,4)</f>
        <v>1.7500000000000002E-2</v>
      </c>
      <c r="G30" s="435">
        <f t="shared" si="5"/>
        <v>1.8700000000000001E-2</v>
      </c>
      <c r="H30" s="435">
        <f t="shared" si="5"/>
        <v>1.9900000000000001E-2</v>
      </c>
      <c r="I30" s="435">
        <f t="shared" si="5"/>
        <v>2.01E-2</v>
      </c>
      <c r="J30" s="435">
        <f>ROUND(SUM(I29*J16+J29*J17)/12,4)</f>
        <v>2.0299999999999999E-2</v>
      </c>
      <c r="K30" s="435">
        <f t="shared" si="5"/>
        <v>2.0500000000000001E-2</v>
      </c>
      <c r="L30" s="435">
        <f t="shared" si="5"/>
        <v>0</v>
      </c>
      <c r="M30" s="435">
        <f t="shared" si="5"/>
        <v>0</v>
      </c>
      <c r="N30" s="435">
        <f t="shared" si="5"/>
        <v>0</v>
      </c>
      <c r="O30" s="440"/>
    </row>
    <row r="31" spans="1:15">
      <c r="B31" s="432"/>
      <c r="C31" s="441"/>
      <c r="D31" s="442"/>
      <c r="E31" s="442"/>
      <c r="F31" s="442"/>
      <c r="G31" s="442"/>
      <c r="H31" s="442"/>
      <c r="I31" s="442"/>
      <c r="J31" s="442"/>
      <c r="K31" s="442"/>
      <c r="L31" s="442"/>
      <c r="M31" s="442"/>
      <c r="N31" s="438"/>
      <c r="O31" s="440"/>
    </row>
    <row r="32" spans="1:15" s="53" customFormat="1">
      <c r="B32" s="529" t="str">
        <f>'1.  LRAMVA Summary'!B31</f>
        <v>GS 50 to 4,999 kW</v>
      </c>
      <c r="C32" s="744" t="str">
        <f>'2. LRAMVA Threshold'!F43</f>
        <v>kW</v>
      </c>
      <c r="D32" s="35">
        <v>4.343</v>
      </c>
      <c r="E32" s="35">
        <v>4.3209</v>
      </c>
      <c r="F32" s="35">
        <v>4.3307000000000002</v>
      </c>
      <c r="G32" s="35">
        <v>5.2253999999999996</v>
      </c>
      <c r="H32" s="35">
        <v>5.2986000000000004</v>
      </c>
      <c r="I32" s="35">
        <v>5.3594999999999997</v>
      </c>
      <c r="J32" s="700">
        <v>5.3594999999999997</v>
      </c>
      <c r="K32" s="700">
        <v>5.4371999999999998</v>
      </c>
      <c r="L32" s="35"/>
      <c r="M32" s="35"/>
      <c r="N32" s="35"/>
      <c r="O32" s="57"/>
    </row>
    <row r="33" spans="1:15" outlineLevel="1">
      <c r="B33" s="473" t="s">
        <v>509</v>
      </c>
      <c r="C33" s="745"/>
      <c r="D33" s="35"/>
      <c r="E33" s="35"/>
      <c r="F33" s="35"/>
      <c r="G33" s="35"/>
      <c r="H33" s="35"/>
      <c r="I33" s="35"/>
      <c r="J33" s="35"/>
      <c r="K33" s="35"/>
      <c r="L33" s="35"/>
      <c r="M33" s="35"/>
      <c r="N33" s="35"/>
      <c r="O33" s="57"/>
    </row>
    <row r="34" spans="1:15" outlineLevel="1">
      <c r="B34" s="473" t="s">
        <v>510</v>
      </c>
      <c r="C34" s="745"/>
      <c r="D34" s="35"/>
      <c r="E34" s="35"/>
      <c r="F34" s="35"/>
      <c r="G34" s="35"/>
      <c r="H34" s="35"/>
      <c r="I34" s="35"/>
      <c r="J34" s="35"/>
      <c r="K34" s="35"/>
      <c r="L34" s="35"/>
      <c r="M34" s="35"/>
      <c r="N34" s="35"/>
      <c r="O34" s="57"/>
    </row>
    <row r="35" spans="1:15" outlineLevel="1">
      <c r="B35" s="473" t="s">
        <v>488</v>
      </c>
      <c r="C35" s="745"/>
      <c r="D35" s="35"/>
      <c r="E35" s="35"/>
      <c r="F35" s="35"/>
      <c r="G35" s="35"/>
      <c r="H35" s="35"/>
      <c r="I35" s="35"/>
      <c r="J35" s="700">
        <v>1.3299999999999999E-2</v>
      </c>
      <c r="K35" s="700">
        <v>1.01E-2</v>
      </c>
      <c r="L35" s="35"/>
      <c r="M35" s="35"/>
      <c r="N35" s="35"/>
      <c r="O35" s="57"/>
    </row>
    <row r="36" spans="1:15">
      <c r="B36" s="473" t="s">
        <v>511</v>
      </c>
      <c r="C36" s="746"/>
      <c r="D36" s="54">
        <f>SUM(D32:D35)</f>
        <v>4.343</v>
      </c>
      <c r="E36" s="54">
        <f>SUM(E32:E35)</f>
        <v>4.3209</v>
      </c>
      <c r="F36" s="54">
        <f t="shared" ref="F36:M36" si="6">SUM(F32:F35)</f>
        <v>4.3307000000000002</v>
      </c>
      <c r="G36" s="54">
        <f t="shared" si="6"/>
        <v>5.2253999999999996</v>
      </c>
      <c r="H36" s="54">
        <f t="shared" si="6"/>
        <v>5.2986000000000004</v>
      </c>
      <c r="I36" s="54">
        <f t="shared" si="6"/>
        <v>5.3594999999999997</v>
      </c>
      <c r="J36" s="54">
        <f t="shared" si="6"/>
        <v>5.3727999999999998</v>
      </c>
      <c r="K36" s="54">
        <f t="shared" si="6"/>
        <v>5.4473000000000003</v>
      </c>
      <c r="L36" s="54">
        <f t="shared" si="6"/>
        <v>0</v>
      </c>
      <c r="M36" s="54">
        <f t="shared" si="6"/>
        <v>0</v>
      </c>
      <c r="N36" s="54">
        <f>SUM(N32:N35)</f>
        <v>0</v>
      </c>
      <c r="O36" s="62"/>
    </row>
    <row r="37" spans="1:15">
      <c r="B37" s="443" t="s">
        <v>512</v>
      </c>
      <c r="C37" s="439"/>
      <c r="D37" s="58"/>
      <c r="E37" s="435">
        <f t="shared" ref="E37:N37" si="7">ROUND(SUM(D36*E16+E36*E17)/12,4)</f>
        <v>4.3282999999999996</v>
      </c>
      <c r="F37" s="435">
        <f t="shared" si="7"/>
        <v>4.3250000000000002</v>
      </c>
      <c r="G37" s="435">
        <f t="shared" si="7"/>
        <v>4.7781000000000002</v>
      </c>
      <c r="H37" s="435">
        <f t="shared" si="7"/>
        <v>5.2742000000000004</v>
      </c>
      <c r="I37" s="435">
        <f t="shared" si="7"/>
        <v>5.3391999999999999</v>
      </c>
      <c r="J37" s="435">
        <f t="shared" si="7"/>
        <v>5.3684000000000003</v>
      </c>
      <c r="K37" s="435">
        <f t="shared" si="7"/>
        <v>5.4225000000000003</v>
      </c>
      <c r="L37" s="435">
        <f t="shared" si="7"/>
        <v>0</v>
      </c>
      <c r="M37" s="435">
        <f t="shared" si="7"/>
        <v>0</v>
      </c>
      <c r="N37" s="435">
        <f t="shared" si="7"/>
        <v>0</v>
      </c>
      <c r="O37" s="440"/>
    </row>
    <row r="38" spans="1:15" s="3" customFormat="1" ht="15.75" customHeight="1">
      <c r="B38" s="443"/>
      <c r="C38" s="439"/>
      <c r="D38" s="58"/>
      <c r="E38" s="58"/>
      <c r="F38" s="58"/>
      <c r="G38" s="58"/>
      <c r="H38" s="58"/>
      <c r="I38" s="58"/>
      <c r="J38" s="58"/>
      <c r="K38" s="58"/>
      <c r="L38" s="438"/>
      <c r="M38" s="438"/>
      <c r="N38" s="438"/>
      <c r="O38" s="444"/>
    </row>
    <row r="39" spans="1:15" s="53" customFormat="1">
      <c r="A39" s="51"/>
      <c r="B39" s="529" t="str">
        <f>'1.  LRAMVA Summary'!B32</f>
        <v>Unmetered Scattered Load</v>
      </c>
      <c r="C39" s="744" t="str">
        <f>'2. LRAMVA Threshold'!G43</f>
        <v>kWh</v>
      </c>
      <c r="D39" s="35">
        <v>2.69E-2</v>
      </c>
      <c r="E39" s="35">
        <v>2.6699999999999998E-2</v>
      </c>
      <c r="F39" s="35">
        <v>2.6800000000000001E-2</v>
      </c>
      <c r="G39" s="35">
        <v>2.9899999999999999E-2</v>
      </c>
      <c r="H39" s="35">
        <v>3.0300000000000001E-2</v>
      </c>
      <c r="I39" s="35">
        <v>3.0599999999999999E-2</v>
      </c>
      <c r="J39" s="700">
        <v>3.0599999999999999E-2</v>
      </c>
      <c r="K39" s="700">
        <v>3.1E-2</v>
      </c>
      <c r="L39" s="35"/>
      <c r="M39" s="35"/>
      <c r="N39" s="35"/>
      <c r="O39" s="57"/>
    </row>
    <row r="40" spans="1:15" outlineLevel="1">
      <c r="B40" s="473" t="s">
        <v>509</v>
      </c>
      <c r="C40" s="745"/>
      <c r="D40" s="35"/>
      <c r="E40" s="35"/>
      <c r="F40" s="35"/>
      <c r="G40" s="35"/>
      <c r="H40" s="35"/>
      <c r="I40" s="35"/>
      <c r="J40" s="35"/>
      <c r="K40" s="35"/>
      <c r="L40" s="35"/>
      <c r="M40" s="35"/>
      <c r="N40" s="35"/>
      <c r="O40" s="57"/>
    </row>
    <row r="41" spans="1:15" outlineLevel="1">
      <c r="B41" s="473" t="s">
        <v>510</v>
      </c>
      <c r="C41" s="745"/>
      <c r="D41" s="35"/>
      <c r="E41" s="35"/>
      <c r="F41" s="35"/>
      <c r="G41" s="35"/>
      <c r="H41" s="35"/>
      <c r="I41" s="35"/>
      <c r="J41" s="35"/>
      <c r="K41" s="35"/>
      <c r="L41" s="35"/>
      <c r="M41" s="35"/>
      <c r="N41" s="35"/>
      <c r="O41" s="57"/>
    </row>
    <row r="42" spans="1:15" outlineLevel="1">
      <c r="B42" s="473" t="s">
        <v>488</v>
      </c>
      <c r="C42" s="745"/>
      <c r="D42" s="35"/>
      <c r="E42" s="35"/>
      <c r="F42" s="35"/>
      <c r="G42" s="35"/>
      <c r="H42" s="35"/>
      <c r="I42" s="35"/>
      <c r="J42" s="700">
        <v>1E-4</v>
      </c>
      <c r="K42" s="700">
        <v>1E-4</v>
      </c>
      <c r="L42" s="35"/>
      <c r="M42" s="35"/>
      <c r="N42" s="35"/>
      <c r="O42" s="57"/>
    </row>
    <row r="43" spans="1:15">
      <c r="B43" s="473" t="s">
        <v>511</v>
      </c>
      <c r="C43" s="746"/>
      <c r="D43" s="54">
        <f>SUM(D39:D42)</f>
        <v>2.69E-2</v>
      </c>
      <c r="E43" s="54">
        <f t="shared" ref="E43:N43" si="8">SUM(E39:E42)</f>
        <v>2.6699999999999998E-2</v>
      </c>
      <c r="F43" s="54">
        <f t="shared" si="8"/>
        <v>2.6800000000000001E-2</v>
      </c>
      <c r="G43" s="54">
        <f t="shared" si="8"/>
        <v>2.9899999999999999E-2</v>
      </c>
      <c r="H43" s="54">
        <f t="shared" si="8"/>
        <v>3.0300000000000001E-2</v>
      </c>
      <c r="I43" s="54">
        <f t="shared" si="8"/>
        <v>3.0599999999999999E-2</v>
      </c>
      <c r="J43" s="54">
        <f t="shared" si="8"/>
        <v>3.0699999999999998E-2</v>
      </c>
      <c r="K43" s="54">
        <f t="shared" si="8"/>
        <v>3.1099999999999999E-2</v>
      </c>
      <c r="L43" s="54">
        <f t="shared" si="8"/>
        <v>0</v>
      </c>
      <c r="M43" s="54">
        <f t="shared" si="8"/>
        <v>0</v>
      </c>
      <c r="N43" s="54">
        <f t="shared" si="8"/>
        <v>0</v>
      </c>
      <c r="O43" s="62"/>
    </row>
    <row r="44" spans="1:15">
      <c r="B44" s="443" t="s">
        <v>512</v>
      </c>
      <c r="C44" s="439"/>
      <c r="D44" s="58"/>
      <c r="E44" s="435">
        <f t="shared" ref="E44:N44" si="9">ROUND(SUM(D43*E16+E43*E17)/12,4)</f>
        <v>2.6800000000000001E-2</v>
      </c>
      <c r="F44" s="435">
        <f t="shared" si="9"/>
        <v>2.6700000000000002E-2</v>
      </c>
      <c r="G44" s="435">
        <f t="shared" si="9"/>
        <v>2.8400000000000002E-2</v>
      </c>
      <c r="H44" s="435">
        <f t="shared" si="9"/>
        <v>3.0200000000000001E-2</v>
      </c>
      <c r="I44" s="435">
        <f t="shared" si="9"/>
        <v>3.0499999999999999E-2</v>
      </c>
      <c r="J44" s="435">
        <f t="shared" si="9"/>
        <v>3.0700000000000002E-2</v>
      </c>
      <c r="K44" s="435">
        <f t="shared" si="9"/>
        <v>3.1E-2</v>
      </c>
      <c r="L44" s="435">
        <f t="shared" si="9"/>
        <v>0</v>
      </c>
      <c r="M44" s="435">
        <f t="shared" si="9"/>
        <v>0</v>
      </c>
      <c r="N44" s="435">
        <f t="shared" si="9"/>
        <v>0</v>
      </c>
      <c r="O44" s="440"/>
    </row>
    <row r="45" spans="1:15" s="3" customFormat="1" ht="14.25">
      <c r="A45" s="4"/>
      <c r="B45" s="443"/>
      <c r="C45" s="439"/>
      <c r="D45" s="58"/>
      <c r="E45" s="58"/>
      <c r="F45" s="58"/>
      <c r="G45" s="58"/>
      <c r="H45" s="58"/>
      <c r="I45" s="58"/>
      <c r="J45" s="58"/>
      <c r="K45" s="58"/>
      <c r="L45" s="438"/>
      <c r="M45" s="438"/>
      <c r="N45" s="438"/>
      <c r="O45" s="444"/>
    </row>
    <row r="46" spans="1:15" s="53" customFormat="1">
      <c r="A46" s="51"/>
      <c r="B46" s="529" t="str">
        <f>'1.  LRAMVA Summary'!B33</f>
        <v>Sentinel Lighting</v>
      </c>
      <c r="C46" s="744" t="str">
        <f>'2. LRAMVA Threshold'!H43</f>
        <v>kW</v>
      </c>
      <c r="D46" s="35">
        <v>23.4679</v>
      </c>
      <c r="E46" s="35">
        <v>23.284099999999999</v>
      </c>
      <c r="F46" s="35">
        <v>23.276400000000002</v>
      </c>
      <c r="G46" s="35">
        <v>26.289400000000001</v>
      </c>
      <c r="H46" s="35">
        <v>26.657499999999999</v>
      </c>
      <c r="I46" s="35">
        <v>26.964099999999998</v>
      </c>
      <c r="J46" s="700">
        <v>26.964099999999998</v>
      </c>
      <c r="K46" s="700">
        <v>27.3551</v>
      </c>
      <c r="L46" s="35"/>
      <c r="M46" s="35"/>
      <c r="N46" s="35"/>
      <c r="O46" s="57"/>
    </row>
    <row r="47" spans="1:15" outlineLevel="1">
      <c r="B47" s="473" t="s">
        <v>509</v>
      </c>
      <c r="C47" s="745"/>
      <c r="D47" s="35"/>
      <c r="E47" s="35"/>
      <c r="F47" s="35"/>
      <c r="G47" s="35"/>
      <c r="H47" s="35"/>
      <c r="I47" s="35"/>
      <c r="J47" s="35"/>
      <c r="K47" s="700"/>
      <c r="L47" s="35"/>
      <c r="M47" s="35"/>
      <c r="N47" s="35"/>
      <c r="O47" s="57"/>
    </row>
    <row r="48" spans="1:15" outlineLevel="1">
      <c r="B48" s="473" t="s">
        <v>510</v>
      </c>
      <c r="C48" s="745"/>
      <c r="D48" s="35"/>
      <c r="E48" s="35"/>
      <c r="F48" s="35"/>
      <c r="G48" s="35"/>
      <c r="H48" s="35"/>
      <c r="I48" s="35"/>
      <c r="J48" s="35"/>
      <c r="K48" s="35"/>
      <c r="L48" s="35"/>
      <c r="M48" s="35"/>
      <c r="N48" s="35"/>
      <c r="O48" s="57"/>
    </row>
    <row r="49" spans="1:15" outlineLevel="1">
      <c r="B49" s="473" t="s">
        <v>488</v>
      </c>
      <c r="C49" s="745"/>
      <c r="D49" s="35"/>
      <c r="E49" s="35"/>
      <c r="F49" s="35"/>
      <c r="G49" s="35"/>
      <c r="H49" s="35"/>
      <c r="I49" s="35"/>
      <c r="J49" s="700">
        <v>2.0000000000000001E-4</v>
      </c>
      <c r="K49" s="700">
        <v>7.9299999999999995E-2</v>
      </c>
      <c r="L49" s="35"/>
      <c r="M49" s="35"/>
      <c r="N49" s="35"/>
      <c r="O49" s="57"/>
    </row>
    <row r="50" spans="1:15">
      <c r="B50" s="473" t="s">
        <v>511</v>
      </c>
      <c r="C50" s="746"/>
      <c r="D50" s="54">
        <f>SUM(D46:D49)</f>
        <v>23.4679</v>
      </c>
      <c r="E50" s="54">
        <f t="shared" ref="E50:N50" si="10">SUM(E46:E49)</f>
        <v>23.284099999999999</v>
      </c>
      <c r="F50" s="54">
        <f t="shared" si="10"/>
        <v>23.276400000000002</v>
      </c>
      <c r="G50" s="54">
        <f t="shared" si="10"/>
        <v>26.289400000000001</v>
      </c>
      <c r="H50" s="54">
        <f t="shared" si="10"/>
        <v>26.657499999999999</v>
      </c>
      <c r="I50" s="54">
        <f t="shared" si="10"/>
        <v>26.964099999999998</v>
      </c>
      <c r="J50" s="54">
        <f t="shared" si="10"/>
        <v>26.964299999999998</v>
      </c>
      <c r="K50" s="54">
        <f t="shared" si="10"/>
        <v>27.4344</v>
      </c>
      <c r="L50" s="54">
        <f t="shared" si="10"/>
        <v>0</v>
      </c>
      <c r="M50" s="54">
        <f t="shared" si="10"/>
        <v>0</v>
      </c>
      <c r="N50" s="54">
        <f t="shared" si="10"/>
        <v>0</v>
      </c>
      <c r="O50" s="62"/>
    </row>
    <row r="51" spans="1:15">
      <c r="B51" s="443" t="s">
        <v>512</v>
      </c>
      <c r="C51" s="439"/>
      <c r="D51" s="58"/>
      <c r="E51" s="435">
        <f t="shared" ref="E51:N51" si="11">ROUND(SUM(D50*E16+E50*E17)/12,4)</f>
        <v>23.345400000000001</v>
      </c>
      <c r="F51" s="435">
        <f t="shared" si="11"/>
        <v>23.280899999999999</v>
      </c>
      <c r="G51" s="435">
        <f t="shared" si="11"/>
        <v>24.782900000000001</v>
      </c>
      <c r="H51" s="435">
        <f t="shared" si="11"/>
        <v>26.534800000000001</v>
      </c>
      <c r="I51" s="435">
        <f t="shared" si="11"/>
        <v>26.861899999999999</v>
      </c>
      <c r="J51" s="435">
        <f t="shared" si="11"/>
        <v>26.964200000000002</v>
      </c>
      <c r="K51" s="435">
        <f t="shared" si="11"/>
        <v>27.277699999999999</v>
      </c>
      <c r="L51" s="435">
        <f t="shared" si="11"/>
        <v>0</v>
      </c>
      <c r="M51" s="435">
        <f t="shared" si="11"/>
        <v>0</v>
      </c>
      <c r="N51" s="435">
        <f t="shared" si="11"/>
        <v>0</v>
      </c>
      <c r="O51" s="440"/>
    </row>
    <row r="52" spans="1:15" s="3" customFormat="1" ht="14.25">
      <c r="A52" s="4"/>
      <c r="B52" s="443"/>
      <c r="C52" s="439"/>
      <c r="D52" s="58"/>
      <c r="E52" s="58"/>
      <c r="F52" s="58"/>
      <c r="G52" s="58"/>
      <c r="H52" s="58"/>
      <c r="I52" s="58"/>
      <c r="J52" s="58"/>
      <c r="K52" s="58"/>
      <c r="L52" s="445"/>
      <c r="M52" s="445"/>
      <c r="N52" s="445"/>
      <c r="O52" s="444"/>
    </row>
    <row r="53" spans="1:15" s="53" customFormat="1">
      <c r="A53" s="51"/>
      <c r="B53" s="529" t="str">
        <f>'1.  LRAMVA Summary'!B34</f>
        <v>Street Lighting</v>
      </c>
      <c r="C53" s="744" t="str">
        <f>'2. LRAMVA Threshold'!I43</f>
        <v>kW</v>
      </c>
      <c r="D53" s="35">
        <v>16.448799999999999</v>
      </c>
      <c r="E53" s="35">
        <v>16.319400000000002</v>
      </c>
      <c r="F53" s="35">
        <v>16.313800000000001</v>
      </c>
      <c r="G53" s="35">
        <v>18.4267</v>
      </c>
      <c r="H53" s="35">
        <v>18.684699999999999</v>
      </c>
      <c r="I53" s="35">
        <v>18.8996</v>
      </c>
      <c r="J53" s="700">
        <v>18.8996</v>
      </c>
      <c r="K53" s="700">
        <v>19.1736</v>
      </c>
      <c r="L53" s="35"/>
      <c r="M53" s="35"/>
      <c r="N53" s="35"/>
      <c r="O53" s="57"/>
    </row>
    <row r="54" spans="1:15" outlineLevel="1">
      <c r="B54" s="473" t="s">
        <v>509</v>
      </c>
      <c r="C54" s="745"/>
      <c r="D54" s="35"/>
      <c r="E54" s="35"/>
      <c r="F54" s="35"/>
      <c r="G54" s="35"/>
      <c r="H54" s="35"/>
      <c r="I54" s="35"/>
      <c r="J54" s="35"/>
      <c r="K54" s="35"/>
      <c r="L54" s="35"/>
      <c r="M54" s="35"/>
      <c r="N54" s="35"/>
      <c r="O54" s="57"/>
    </row>
    <row r="55" spans="1:15" outlineLevel="1">
      <c r="B55" s="473" t="s">
        <v>510</v>
      </c>
      <c r="C55" s="745"/>
      <c r="D55" s="35"/>
      <c r="E55" s="35"/>
      <c r="F55" s="35"/>
      <c r="G55" s="35"/>
      <c r="H55" s="35"/>
      <c r="I55" s="35"/>
      <c r="J55" s="35"/>
      <c r="K55" s="35"/>
      <c r="L55" s="35"/>
      <c r="M55" s="35"/>
      <c r="N55" s="35"/>
      <c r="O55" s="57"/>
    </row>
    <row r="56" spans="1:15" outlineLevel="1">
      <c r="B56" s="473" t="s">
        <v>488</v>
      </c>
      <c r="C56" s="745"/>
      <c r="D56" s="35"/>
      <c r="E56" s="35"/>
      <c r="F56" s="35"/>
      <c r="G56" s="35"/>
      <c r="H56" s="35"/>
      <c r="I56" s="35"/>
      <c r="J56" s="700">
        <v>6.1800000000000001E-2</v>
      </c>
      <c r="K56" s="700">
        <v>6.2E-2</v>
      </c>
      <c r="L56" s="35"/>
      <c r="M56" s="35"/>
      <c r="N56" s="35"/>
      <c r="O56" s="57"/>
    </row>
    <row r="57" spans="1:15">
      <c r="B57" s="473" t="s">
        <v>511</v>
      </c>
      <c r="C57" s="746"/>
      <c r="D57" s="54">
        <f>SUM(D53:D56)</f>
        <v>16.448799999999999</v>
      </c>
      <c r="E57" s="54">
        <f t="shared" ref="E57:N57" si="12">SUM(E53:E56)</f>
        <v>16.319400000000002</v>
      </c>
      <c r="F57" s="54">
        <f t="shared" si="12"/>
        <v>16.313800000000001</v>
      </c>
      <c r="G57" s="54">
        <f t="shared" si="12"/>
        <v>18.4267</v>
      </c>
      <c r="H57" s="54">
        <f t="shared" si="12"/>
        <v>18.684699999999999</v>
      </c>
      <c r="I57" s="54">
        <f t="shared" si="12"/>
        <v>18.8996</v>
      </c>
      <c r="J57" s="54">
        <f t="shared" si="12"/>
        <v>18.961400000000001</v>
      </c>
      <c r="K57" s="54">
        <f t="shared" si="12"/>
        <v>19.235600000000002</v>
      </c>
      <c r="L57" s="54">
        <f t="shared" si="12"/>
        <v>0</v>
      </c>
      <c r="M57" s="54">
        <f t="shared" si="12"/>
        <v>0</v>
      </c>
      <c r="N57" s="54">
        <f t="shared" si="12"/>
        <v>0</v>
      </c>
      <c r="O57" s="63"/>
    </row>
    <row r="58" spans="1:15">
      <c r="B58" s="443" t="s">
        <v>512</v>
      </c>
      <c r="C58" s="439"/>
      <c r="D58" s="58"/>
      <c r="E58" s="435">
        <f t="shared" ref="E58:N58" si="13">ROUND(SUM(D57*E16+E57*E17)/12,4)</f>
        <v>16.362500000000001</v>
      </c>
      <c r="F58" s="435">
        <f t="shared" si="13"/>
        <v>16.3171</v>
      </c>
      <c r="G58" s="435">
        <f t="shared" si="13"/>
        <v>17.3703</v>
      </c>
      <c r="H58" s="435">
        <f t="shared" si="13"/>
        <v>18.598700000000001</v>
      </c>
      <c r="I58" s="435">
        <f t="shared" si="13"/>
        <v>18.827999999999999</v>
      </c>
      <c r="J58" s="435">
        <f t="shared" si="13"/>
        <v>18.940799999999999</v>
      </c>
      <c r="K58" s="435">
        <f t="shared" si="13"/>
        <v>19.144200000000001</v>
      </c>
      <c r="L58" s="435">
        <f t="shared" si="13"/>
        <v>0</v>
      </c>
      <c r="M58" s="435">
        <f t="shared" si="13"/>
        <v>0</v>
      </c>
      <c r="N58" s="435">
        <f t="shared" si="13"/>
        <v>0</v>
      </c>
      <c r="O58" s="440"/>
    </row>
    <row r="59" spans="1:15" s="3" customFormat="1" ht="14.25">
      <c r="A59" s="4"/>
      <c r="B59" s="443"/>
      <c r="C59" s="439"/>
      <c r="D59" s="58"/>
      <c r="E59" s="58"/>
      <c r="F59" s="58"/>
      <c r="G59" s="58"/>
      <c r="H59" s="58"/>
      <c r="I59" s="58"/>
      <c r="J59" s="58"/>
      <c r="K59" s="58"/>
      <c r="L59" s="445"/>
      <c r="M59" s="445"/>
      <c r="N59" s="445"/>
      <c r="O59" s="444"/>
    </row>
    <row r="60" spans="1:15" s="53" customFormat="1">
      <c r="A60" s="51"/>
      <c r="B60" s="529">
        <f>'1.  LRAMVA Summary'!B35</f>
        <v>0</v>
      </c>
      <c r="C60" s="744">
        <f>'2. LRAMVA Threshold'!J43</f>
        <v>0</v>
      </c>
      <c r="D60" s="35"/>
      <c r="E60" s="35"/>
      <c r="F60" s="35"/>
      <c r="G60" s="35"/>
      <c r="H60" s="35"/>
      <c r="I60" s="35"/>
      <c r="J60" s="35"/>
      <c r="K60" s="35"/>
      <c r="L60" s="35"/>
      <c r="M60" s="35"/>
      <c r="N60" s="35"/>
      <c r="O60" s="57"/>
    </row>
    <row r="61" spans="1:15" outlineLevel="1">
      <c r="B61" s="473" t="s">
        <v>509</v>
      </c>
      <c r="C61" s="745"/>
      <c r="D61" s="35"/>
      <c r="E61" s="35"/>
      <c r="F61" s="35"/>
      <c r="G61" s="35"/>
      <c r="H61" s="35"/>
      <c r="I61" s="35"/>
      <c r="J61" s="35"/>
      <c r="K61" s="35"/>
      <c r="L61" s="35"/>
      <c r="M61" s="35"/>
      <c r="N61" s="35"/>
      <c r="O61" s="57"/>
    </row>
    <row r="62" spans="1:15" outlineLevel="1">
      <c r="B62" s="473" t="s">
        <v>510</v>
      </c>
      <c r="C62" s="745"/>
      <c r="D62" s="35"/>
      <c r="E62" s="35"/>
      <c r="F62" s="35"/>
      <c r="G62" s="35"/>
      <c r="H62" s="35"/>
      <c r="I62" s="35"/>
      <c r="J62" s="35"/>
      <c r="K62" s="35"/>
      <c r="L62" s="35"/>
      <c r="M62" s="35"/>
      <c r="N62" s="35"/>
      <c r="O62" s="57"/>
    </row>
    <row r="63" spans="1:15" outlineLevel="1">
      <c r="B63" s="473" t="s">
        <v>488</v>
      </c>
      <c r="C63" s="745"/>
      <c r="D63" s="35"/>
      <c r="E63" s="35"/>
      <c r="F63" s="35"/>
      <c r="G63" s="35"/>
      <c r="H63" s="35"/>
      <c r="I63" s="35"/>
      <c r="J63" s="35"/>
      <c r="K63" s="35"/>
      <c r="L63" s="35"/>
      <c r="M63" s="35"/>
      <c r="N63" s="35"/>
      <c r="O63" s="57"/>
    </row>
    <row r="64" spans="1:15">
      <c r="B64" s="473" t="s">
        <v>511</v>
      </c>
      <c r="C64" s="746"/>
      <c r="D64" s="54">
        <f>SUM(D60:D63)</f>
        <v>0</v>
      </c>
      <c r="E64" s="54">
        <f t="shared" ref="E64:N64" si="14">SUM(E60:E63)</f>
        <v>0</v>
      </c>
      <c r="F64" s="54">
        <f t="shared" si="14"/>
        <v>0</v>
      </c>
      <c r="G64" s="54">
        <f t="shared" si="14"/>
        <v>0</v>
      </c>
      <c r="H64" s="54">
        <f t="shared" si="14"/>
        <v>0</v>
      </c>
      <c r="I64" s="54">
        <f t="shared" si="14"/>
        <v>0</v>
      </c>
      <c r="J64" s="54">
        <f t="shared" si="14"/>
        <v>0</v>
      </c>
      <c r="K64" s="54">
        <f t="shared" si="14"/>
        <v>0</v>
      </c>
      <c r="L64" s="54">
        <f t="shared" si="14"/>
        <v>0</v>
      </c>
      <c r="M64" s="54">
        <f t="shared" si="14"/>
        <v>0</v>
      </c>
      <c r="N64" s="54">
        <f t="shared" si="14"/>
        <v>0</v>
      </c>
      <c r="O64" s="63"/>
    </row>
    <row r="65" spans="1:15">
      <c r="B65" s="443" t="s">
        <v>512</v>
      </c>
      <c r="C65" s="439"/>
      <c r="D65" s="58"/>
      <c r="E65" s="435">
        <f t="shared" ref="E65:N65" si="15">ROUND(SUM(D64*E16+E64*E17)/12,4)</f>
        <v>0</v>
      </c>
      <c r="F65" s="435">
        <f t="shared" si="15"/>
        <v>0</v>
      </c>
      <c r="G65" s="435">
        <f t="shared" si="15"/>
        <v>0</v>
      </c>
      <c r="H65" s="435">
        <f t="shared" si="15"/>
        <v>0</v>
      </c>
      <c r="I65" s="435">
        <f>ROUND(SUM(H64*I16+I64*I17)/12,4)</f>
        <v>0</v>
      </c>
      <c r="J65" s="435">
        <f t="shared" si="15"/>
        <v>0</v>
      </c>
      <c r="K65" s="435">
        <f t="shared" si="15"/>
        <v>0</v>
      </c>
      <c r="L65" s="435">
        <f t="shared" si="15"/>
        <v>0</v>
      </c>
      <c r="M65" s="435">
        <f t="shared" si="15"/>
        <v>0</v>
      </c>
      <c r="N65" s="435">
        <f t="shared" si="15"/>
        <v>0</v>
      </c>
      <c r="O65" s="440"/>
    </row>
    <row r="66" spans="1:15">
      <c r="B66" s="59"/>
      <c r="C66" s="66"/>
      <c r="D66" s="58"/>
      <c r="E66" s="58"/>
      <c r="F66" s="58"/>
      <c r="G66" s="58"/>
      <c r="H66" s="58"/>
      <c r="I66" s="58"/>
      <c r="J66" s="58"/>
      <c r="K66" s="58"/>
      <c r="L66" s="438"/>
      <c r="M66" s="438"/>
      <c r="N66" s="438"/>
      <c r="O66" s="440"/>
    </row>
    <row r="67" spans="1:15" s="53" customFormat="1">
      <c r="A67" s="51"/>
      <c r="B67" s="529">
        <f>'1.  LRAMVA Summary'!B36</f>
        <v>0</v>
      </c>
      <c r="C67" s="744">
        <f>'2. LRAMVA Threshold'!K43</f>
        <v>0</v>
      </c>
      <c r="D67" s="35"/>
      <c r="E67" s="35"/>
      <c r="F67" s="35"/>
      <c r="G67" s="35"/>
      <c r="H67" s="35"/>
      <c r="I67" s="35"/>
      <c r="J67" s="35"/>
      <c r="K67" s="35"/>
      <c r="L67" s="35"/>
      <c r="M67" s="35"/>
      <c r="N67" s="35"/>
      <c r="O67" s="57"/>
    </row>
    <row r="68" spans="1:15" outlineLevel="1">
      <c r="B68" s="473" t="s">
        <v>509</v>
      </c>
      <c r="C68" s="745"/>
      <c r="D68" s="35"/>
      <c r="E68" s="35"/>
      <c r="F68" s="35"/>
      <c r="G68" s="35"/>
      <c r="H68" s="35"/>
      <c r="I68" s="35"/>
      <c r="J68" s="35"/>
      <c r="K68" s="35"/>
      <c r="L68" s="35"/>
      <c r="M68" s="35"/>
      <c r="N68" s="35"/>
      <c r="O68" s="57"/>
    </row>
    <row r="69" spans="1:15" outlineLevel="1">
      <c r="B69" s="473" t="s">
        <v>510</v>
      </c>
      <c r="C69" s="745"/>
      <c r="D69" s="35"/>
      <c r="E69" s="35"/>
      <c r="F69" s="35"/>
      <c r="G69" s="35"/>
      <c r="H69" s="35"/>
      <c r="I69" s="35"/>
      <c r="J69" s="35"/>
      <c r="K69" s="35"/>
      <c r="L69" s="35"/>
      <c r="M69" s="35"/>
      <c r="N69" s="35"/>
      <c r="O69" s="57"/>
    </row>
    <row r="70" spans="1:15" outlineLevel="1">
      <c r="B70" s="473" t="s">
        <v>488</v>
      </c>
      <c r="C70" s="745"/>
      <c r="D70" s="35"/>
      <c r="E70" s="35"/>
      <c r="F70" s="35"/>
      <c r="G70" s="35"/>
      <c r="H70" s="35"/>
      <c r="I70" s="35"/>
      <c r="J70" s="35"/>
      <c r="K70" s="35"/>
      <c r="L70" s="35"/>
      <c r="M70" s="35"/>
      <c r="N70" s="35"/>
      <c r="O70" s="57"/>
    </row>
    <row r="71" spans="1:15">
      <c r="B71" s="473" t="s">
        <v>511</v>
      </c>
      <c r="C71" s="746"/>
      <c r="D71" s="54">
        <f>SUM(D67:D70)</f>
        <v>0</v>
      </c>
      <c r="E71" s="54">
        <f t="shared" ref="E71:N71" si="16">SUM(E67:E70)</f>
        <v>0</v>
      </c>
      <c r="F71" s="54">
        <f>SUM(F67:F70)</f>
        <v>0</v>
      </c>
      <c r="G71" s="54">
        <f t="shared" si="16"/>
        <v>0</v>
      </c>
      <c r="H71" s="54">
        <f t="shared" si="16"/>
        <v>0</v>
      </c>
      <c r="I71" s="54">
        <f t="shared" si="16"/>
        <v>0</v>
      </c>
      <c r="J71" s="54">
        <f t="shared" si="16"/>
        <v>0</v>
      </c>
      <c r="K71" s="54">
        <f t="shared" si="16"/>
        <v>0</v>
      </c>
      <c r="L71" s="54">
        <f t="shared" si="16"/>
        <v>0</v>
      </c>
      <c r="M71" s="54">
        <f t="shared" si="16"/>
        <v>0</v>
      </c>
      <c r="N71" s="54">
        <f t="shared" si="16"/>
        <v>0</v>
      </c>
      <c r="O71" s="63"/>
    </row>
    <row r="72" spans="1:15">
      <c r="B72" s="443" t="s">
        <v>512</v>
      </c>
      <c r="C72" s="439"/>
      <c r="D72" s="58"/>
      <c r="E72" s="435">
        <f t="shared" ref="E72:N72" si="17">ROUND(SUM(D71*E16+E71*E17)/12,4)</f>
        <v>0</v>
      </c>
      <c r="F72" s="435">
        <f t="shared" si="17"/>
        <v>0</v>
      </c>
      <c r="G72" s="435">
        <f t="shared" si="17"/>
        <v>0</v>
      </c>
      <c r="H72" s="435">
        <f t="shared" si="17"/>
        <v>0</v>
      </c>
      <c r="I72" s="435">
        <f t="shared" si="17"/>
        <v>0</v>
      </c>
      <c r="J72" s="435">
        <f t="shared" si="17"/>
        <v>0</v>
      </c>
      <c r="K72" s="435">
        <f t="shared" si="17"/>
        <v>0</v>
      </c>
      <c r="L72" s="435">
        <f t="shared" si="17"/>
        <v>0</v>
      </c>
      <c r="M72" s="435">
        <f t="shared" si="17"/>
        <v>0</v>
      </c>
      <c r="N72" s="435">
        <f t="shared" si="17"/>
        <v>0</v>
      </c>
      <c r="O72" s="440"/>
    </row>
    <row r="73" spans="1:15">
      <c r="B73" s="432"/>
      <c r="C73" s="439"/>
      <c r="D73" s="58"/>
      <c r="E73" s="435"/>
      <c r="F73" s="435"/>
      <c r="G73" s="435"/>
      <c r="H73" s="435"/>
      <c r="I73" s="435"/>
      <c r="J73" s="435"/>
      <c r="K73" s="435"/>
      <c r="L73" s="435"/>
      <c r="M73" s="435"/>
      <c r="N73" s="435"/>
      <c r="O73" s="440"/>
    </row>
    <row r="74" spans="1:15" s="53" customFormat="1">
      <c r="A74" s="51"/>
      <c r="B74" s="529">
        <f>'1.  LRAMVA Summary'!B37</f>
        <v>0</v>
      </c>
      <c r="C74" s="744">
        <f>'2. LRAMVA Threshold'!L43</f>
        <v>0</v>
      </c>
      <c r="D74" s="35"/>
      <c r="E74" s="35"/>
      <c r="F74" s="35"/>
      <c r="G74" s="35"/>
      <c r="H74" s="35"/>
      <c r="I74" s="35"/>
      <c r="J74" s="35"/>
      <c r="K74" s="35"/>
      <c r="L74" s="35"/>
      <c r="M74" s="35"/>
      <c r="N74" s="35"/>
      <c r="O74" s="57"/>
    </row>
    <row r="75" spans="1:15" outlineLevel="1">
      <c r="B75" s="473" t="s">
        <v>509</v>
      </c>
      <c r="C75" s="745"/>
      <c r="D75" s="35"/>
      <c r="E75" s="35"/>
      <c r="F75" s="35"/>
      <c r="G75" s="35"/>
      <c r="H75" s="35"/>
      <c r="I75" s="35"/>
      <c r="J75" s="35"/>
      <c r="K75" s="35"/>
      <c r="L75" s="35"/>
      <c r="M75" s="35"/>
      <c r="N75" s="35"/>
      <c r="O75" s="57"/>
    </row>
    <row r="76" spans="1:15" outlineLevel="1">
      <c r="B76" s="473" t="s">
        <v>510</v>
      </c>
      <c r="C76" s="745"/>
      <c r="D76" s="35"/>
      <c r="E76" s="35"/>
      <c r="F76" s="35"/>
      <c r="G76" s="35"/>
      <c r="H76" s="35"/>
      <c r="I76" s="35"/>
      <c r="J76" s="35"/>
      <c r="K76" s="35"/>
      <c r="L76" s="35"/>
      <c r="M76" s="35"/>
      <c r="N76" s="35"/>
      <c r="O76" s="57"/>
    </row>
    <row r="77" spans="1:15" outlineLevel="1">
      <c r="B77" s="473" t="s">
        <v>488</v>
      </c>
      <c r="C77" s="745"/>
      <c r="D77" s="35"/>
      <c r="E77" s="35"/>
      <c r="F77" s="35"/>
      <c r="G77" s="35"/>
      <c r="H77" s="35"/>
      <c r="I77" s="35"/>
      <c r="J77" s="35"/>
      <c r="K77" s="35"/>
      <c r="L77" s="35"/>
      <c r="M77" s="35"/>
      <c r="N77" s="35"/>
      <c r="O77" s="57"/>
    </row>
    <row r="78" spans="1:15">
      <c r="B78" s="473" t="s">
        <v>511</v>
      </c>
      <c r="C78" s="746"/>
      <c r="D78" s="54">
        <f>SUM(D74:D77)</f>
        <v>0</v>
      </c>
      <c r="E78" s="54">
        <f>SUM(E74:E77)</f>
        <v>0</v>
      </c>
      <c r="F78" s="54">
        <f t="shared" ref="F78:N78" si="18">SUM(F74:F77)</f>
        <v>0</v>
      </c>
      <c r="G78" s="54">
        <f t="shared" si="18"/>
        <v>0</v>
      </c>
      <c r="H78" s="54">
        <f t="shared" si="18"/>
        <v>0</v>
      </c>
      <c r="I78" s="54">
        <f t="shared" si="18"/>
        <v>0</v>
      </c>
      <c r="J78" s="54">
        <f t="shared" si="18"/>
        <v>0</v>
      </c>
      <c r="K78" s="54">
        <f t="shared" si="18"/>
        <v>0</v>
      </c>
      <c r="L78" s="54">
        <f t="shared" si="18"/>
        <v>0</v>
      </c>
      <c r="M78" s="54">
        <f t="shared" si="18"/>
        <v>0</v>
      </c>
      <c r="N78" s="54">
        <f t="shared" si="18"/>
        <v>0</v>
      </c>
      <c r="O78" s="63"/>
    </row>
    <row r="79" spans="1:15">
      <c r="B79" s="443" t="s">
        <v>512</v>
      </c>
      <c r="C79" s="439"/>
      <c r="D79" s="58"/>
      <c r="E79" s="435">
        <f t="shared" ref="E79:N79" si="19">ROUND(SUM(D78*E16+E78*E17)/12,4)</f>
        <v>0</v>
      </c>
      <c r="F79" s="435">
        <f t="shared" si="19"/>
        <v>0</v>
      </c>
      <c r="G79" s="435">
        <f t="shared" si="19"/>
        <v>0</v>
      </c>
      <c r="H79" s="435">
        <f t="shared" si="19"/>
        <v>0</v>
      </c>
      <c r="I79" s="435">
        <f t="shared" si="19"/>
        <v>0</v>
      </c>
      <c r="J79" s="435">
        <f t="shared" si="19"/>
        <v>0</v>
      </c>
      <c r="K79" s="435">
        <f t="shared" si="19"/>
        <v>0</v>
      </c>
      <c r="L79" s="435">
        <f t="shared" si="19"/>
        <v>0</v>
      </c>
      <c r="M79" s="435">
        <f t="shared" si="19"/>
        <v>0</v>
      </c>
      <c r="N79" s="435">
        <f t="shared" si="19"/>
        <v>0</v>
      </c>
      <c r="O79" s="440"/>
    </row>
    <row r="80" spans="1:15">
      <c r="B80" s="432"/>
      <c r="C80" s="439"/>
      <c r="D80" s="58"/>
      <c r="E80" s="435"/>
      <c r="F80" s="435"/>
      <c r="G80" s="435"/>
      <c r="H80" s="435"/>
      <c r="I80" s="435"/>
      <c r="J80" s="435"/>
      <c r="K80" s="435"/>
      <c r="L80" s="435"/>
      <c r="M80" s="435"/>
      <c r="N80" s="435"/>
      <c r="O80" s="440"/>
    </row>
    <row r="81" spans="1:15" s="53" customFormat="1">
      <c r="A81" s="51"/>
      <c r="B81" s="529">
        <f>'1.  LRAMVA Summary'!B38</f>
        <v>0</v>
      </c>
      <c r="C81" s="744">
        <f>'2. LRAMVA Threshold'!M43</f>
        <v>0</v>
      </c>
      <c r="D81" s="35"/>
      <c r="E81" s="35"/>
      <c r="F81" s="35"/>
      <c r="G81" s="35"/>
      <c r="H81" s="35"/>
      <c r="I81" s="35"/>
      <c r="J81" s="35"/>
      <c r="K81" s="35"/>
      <c r="L81" s="35"/>
      <c r="M81" s="35"/>
      <c r="N81" s="35"/>
      <c r="O81" s="57"/>
    </row>
    <row r="82" spans="1:15" outlineLevel="1">
      <c r="B82" s="473" t="s">
        <v>509</v>
      </c>
      <c r="C82" s="745"/>
      <c r="D82" s="35"/>
      <c r="E82" s="35"/>
      <c r="F82" s="35"/>
      <c r="G82" s="35"/>
      <c r="H82" s="35"/>
      <c r="I82" s="35"/>
      <c r="J82" s="35"/>
      <c r="K82" s="35"/>
      <c r="L82" s="35"/>
      <c r="M82" s="35"/>
      <c r="N82" s="35"/>
      <c r="O82" s="57"/>
    </row>
    <row r="83" spans="1:15" outlineLevel="1">
      <c r="B83" s="473" t="s">
        <v>510</v>
      </c>
      <c r="C83" s="745"/>
      <c r="D83" s="35"/>
      <c r="E83" s="35"/>
      <c r="F83" s="35"/>
      <c r="G83" s="35"/>
      <c r="H83" s="35"/>
      <c r="I83" s="35"/>
      <c r="J83" s="35"/>
      <c r="K83" s="35"/>
      <c r="L83" s="35"/>
      <c r="M83" s="35"/>
      <c r="N83" s="35"/>
      <c r="O83" s="57"/>
    </row>
    <row r="84" spans="1:15" outlineLevel="1">
      <c r="B84" s="473" t="s">
        <v>488</v>
      </c>
      <c r="C84" s="745"/>
      <c r="D84" s="35"/>
      <c r="E84" s="35"/>
      <c r="F84" s="35"/>
      <c r="G84" s="35"/>
      <c r="H84" s="35"/>
      <c r="I84" s="35"/>
      <c r="J84" s="35"/>
      <c r="K84" s="35"/>
      <c r="L84" s="35"/>
      <c r="M84" s="35"/>
      <c r="N84" s="35"/>
      <c r="O84" s="57"/>
    </row>
    <row r="85" spans="1:15">
      <c r="B85" s="473" t="s">
        <v>511</v>
      </c>
      <c r="C85" s="746"/>
      <c r="D85" s="54">
        <f>SUM(D81:D84)</f>
        <v>0</v>
      </c>
      <c r="E85" s="54">
        <f>SUM(E81:E84)</f>
        <v>0</v>
      </c>
      <c r="F85" s="54">
        <f t="shared" ref="F85:N85" si="20">SUM(F81:F84)</f>
        <v>0</v>
      </c>
      <c r="G85" s="54">
        <f t="shared" si="20"/>
        <v>0</v>
      </c>
      <c r="H85" s="54">
        <f t="shared" si="20"/>
        <v>0</v>
      </c>
      <c r="I85" s="54">
        <f t="shared" si="20"/>
        <v>0</v>
      </c>
      <c r="J85" s="54">
        <f t="shared" si="20"/>
        <v>0</v>
      </c>
      <c r="K85" s="54">
        <f t="shared" si="20"/>
        <v>0</v>
      </c>
      <c r="L85" s="54">
        <f t="shared" si="20"/>
        <v>0</v>
      </c>
      <c r="M85" s="54">
        <f t="shared" si="20"/>
        <v>0</v>
      </c>
      <c r="N85" s="54">
        <f t="shared" si="20"/>
        <v>0</v>
      </c>
      <c r="O85" s="63"/>
    </row>
    <row r="86" spans="1:15">
      <c r="B86" s="443" t="s">
        <v>512</v>
      </c>
      <c r="C86" s="439"/>
      <c r="D86" s="58"/>
      <c r="E86" s="435">
        <f t="shared" ref="E86:N86" si="21">ROUND(SUM(D85*E16+E85*E17)/12,4)</f>
        <v>0</v>
      </c>
      <c r="F86" s="435">
        <f t="shared" si="21"/>
        <v>0</v>
      </c>
      <c r="G86" s="435">
        <f t="shared" si="21"/>
        <v>0</v>
      </c>
      <c r="H86" s="435">
        <f t="shared" si="21"/>
        <v>0</v>
      </c>
      <c r="I86" s="435">
        <f t="shared" si="21"/>
        <v>0</v>
      </c>
      <c r="J86" s="435">
        <f t="shared" si="21"/>
        <v>0</v>
      </c>
      <c r="K86" s="435">
        <f t="shared" si="21"/>
        <v>0</v>
      </c>
      <c r="L86" s="435">
        <f t="shared" si="21"/>
        <v>0</v>
      </c>
      <c r="M86" s="435">
        <f t="shared" si="21"/>
        <v>0</v>
      </c>
      <c r="N86" s="435">
        <f t="shared" si="21"/>
        <v>0</v>
      </c>
      <c r="O86" s="440"/>
    </row>
    <row r="87" spans="1:15">
      <c r="B87" s="432"/>
      <c r="C87" s="439"/>
      <c r="D87" s="58"/>
      <c r="E87" s="435"/>
      <c r="F87" s="435"/>
      <c r="G87" s="435"/>
      <c r="H87" s="435"/>
      <c r="I87" s="435"/>
      <c r="J87" s="435"/>
      <c r="K87" s="435"/>
      <c r="L87" s="435"/>
      <c r="M87" s="435"/>
      <c r="N87" s="435"/>
      <c r="O87" s="440"/>
    </row>
    <row r="88" spans="1:15" s="53" customFormat="1">
      <c r="A88" s="51"/>
      <c r="B88" s="529">
        <f>'1.  LRAMVA Summary'!B39</f>
        <v>0</v>
      </c>
      <c r="C88" s="744">
        <f>'2. LRAMVA Threshold'!N43</f>
        <v>0</v>
      </c>
      <c r="D88" s="35"/>
      <c r="E88" s="35"/>
      <c r="F88" s="35"/>
      <c r="G88" s="35"/>
      <c r="H88" s="35"/>
      <c r="I88" s="35"/>
      <c r="J88" s="35"/>
      <c r="K88" s="35"/>
      <c r="L88" s="35"/>
      <c r="M88" s="35"/>
      <c r="N88" s="35"/>
      <c r="O88" s="57"/>
    </row>
    <row r="89" spans="1:15" outlineLevel="1">
      <c r="B89" s="473" t="s">
        <v>509</v>
      </c>
      <c r="C89" s="745"/>
      <c r="D89" s="35"/>
      <c r="E89" s="35"/>
      <c r="F89" s="35"/>
      <c r="G89" s="35"/>
      <c r="H89" s="35"/>
      <c r="I89" s="35"/>
      <c r="J89" s="35"/>
      <c r="K89" s="35"/>
      <c r="L89" s="35"/>
      <c r="M89" s="35"/>
      <c r="N89" s="35"/>
      <c r="O89" s="57"/>
    </row>
    <row r="90" spans="1:15" outlineLevel="1">
      <c r="B90" s="473" t="s">
        <v>510</v>
      </c>
      <c r="C90" s="745"/>
      <c r="D90" s="35"/>
      <c r="E90" s="35"/>
      <c r="F90" s="35"/>
      <c r="G90" s="35"/>
      <c r="H90" s="35"/>
      <c r="I90" s="35"/>
      <c r="J90" s="35"/>
      <c r="K90" s="35"/>
      <c r="L90" s="35"/>
      <c r="M90" s="35"/>
      <c r="N90" s="35"/>
      <c r="O90" s="57"/>
    </row>
    <row r="91" spans="1:15" outlineLevel="1">
      <c r="B91" s="473" t="s">
        <v>488</v>
      </c>
      <c r="C91" s="745"/>
      <c r="D91" s="35"/>
      <c r="E91" s="35"/>
      <c r="F91" s="35"/>
      <c r="G91" s="35"/>
      <c r="H91" s="35"/>
      <c r="I91" s="35"/>
      <c r="J91" s="35"/>
      <c r="K91" s="35"/>
      <c r="L91" s="35"/>
      <c r="M91" s="35"/>
      <c r="N91" s="35"/>
      <c r="O91" s="57"/>
    </row>
    <row r="92" spans="1:15">
      <c r="B92" s="473" t="s">
        <v>511</v>
      </c>
      <c r="C92" s="746"/>
      <c r="D92" s="54">
        <f>SUM(D88:D91)</f>
        <v>0</v>
      </c>
      <c r="E92" s="54">
        <f>SUM(E88:E91)</f>
        <v>0</v>
      </c>
      <c r="F92" s="54">
        <f t="shared" ref="F92:N92" si="22">SUM(F88:F91)</f>
        <v>0</v>
      </c>
      <c r="G92" s="54">
        <f t="shared" si="22"/>
        <v>0</v>
      </c>
      <c r="H92" s="54">
        <f t="shared" si="22"/>
        <v>0</v>
      </c>
      <c r="I92" s="54">
        <f t="shared" si="22"/>
        <v>0</v>
      </c>
      <c r="J92" s="54">
        <f t="shared" si="22"/>
        <v>0</v>
      </c>
      <c r="K92" s="54">
        <f t="shared" si="22"/>
        <v>0</v>
      </c>
      <c r="L92" s="54">
        <f t="shared" si="22"/>
        <v>0</v>
      </c>
      <c r="M92" s="54">
        <f t="shared" si="22"/>
        <v>0</v>
      </c>
      <c r="N92" s="54">
        <f t="shared" si="22"/>
        <v>0</v>
      </c>
      <c r="O92" s="63"/>
    </row>
    <row r="93" spans="1:15">
      <c r="B93" s="443" t="s">
        <v>512</v>
      </c>
      <c r="C93" s="439"/>
      <c r="D93" s="58"/>
      <c r="E93" s="435">
        <f t="shared" ref="E93:N93" si="23">ROUND(SUM(D92*E16+E92*E17)/12,4)</f>
        <v>0</v>
      </c>
      <c r="F93" s="435">
        <f t="shared" si="23"/>
        <v>0</v>
      </c>
      <c r="G93" s="435">
        <f t="shared" si="23"/>
        <v>0</v>
      </c>
      <c r="H93" s="435">
        <f t="shared" si="23"/>
        <v>0</v>
      </c>
      <c r="I93" s="435">
        <f t="shared" si="23"/>
        <v>0</v>
      </c>
      <c r="J93" s="435">
        <f t="shared" si="23"/>
        <v>0</v>
      </c>
      <c r="K93" s="435">
        <f t="shared" si="23"/>
        <v>0</v>
      </c>
      <c r="L93" s="435">
        <f t="shared" si="23"/>
        <v>0</v>
      </c>
      <c r="M93" s="435">
        <f t="shared" si="23"/>
        <v>0</v>
      </c>
      <c r="N93" s="435">
        <f t="shared" si="23"/>
        <v>0</v>
      </c>
      <c r="O93" s="440"/>
    </row>
    <row r="94" spans="1:15">
      <c r="B94" s="432"/>
      <c r="C94" s="439"/>
      <c r="D94" s="58"/>
      <c r="E94" s="435"/>
      <c r="F94" s="435"/>
      <c r="G94" s="435"/>
      <c r="H94" s="435"/>
      <c r="I94" s="435"/>
      <c r="J94" s="435"/>
      <c r="K94" s="435"/>
      <c r="L94" s="435"/>
      <c r="M94" s="435"/>
      <c r="N94" s="435"/>
      <c r="O94" s="440"/>
    </row>
    <row r="95" spans="1:15" s="53" customFormat="1">
      <c r="A95" s="51"/>
      <c r="B95" s="529">
        <f>'1.  LRAMVA Summary'!B40</f>
        <v>0</v>
      </c>
      <c r="C95" s="744">
        <f>'2. LRAMVA Threshold'!O43</f>
        <v>0</v>
      </c>
      <c r="D95" s="35"/>
      <c r="E95" s="35"/>
      <c r="F95" s="35"/>
      <c r="G95" s="35"/>
      <c r="H95" s="35"/>
      <c r="I95" s="35"/>
      <c r="J95" s="35"/>
      <c r="K95" s="35"/>
      <c r="L95" s="35"/>
      <c r="M95" s="35"/>
      <c r="N95" s="35"/>
      <c r="O95" s="57"/>
    </row>
    <row r="96" spans="1:15" outlineLevel="1">
      <c r="B96" s="473" t="s">
        <v>509</v>
      </c>
      <c r="C96" s="745"/>
      <c r="D96" s="35"/>
      <c r="E96" s="35"/>
      <c r="F96" s="35"/>
      <c r="G96" s="35"/>
      <c r="H96" s="35"/>
      <c r="I96" s="35"/>
      <c r="J96" s="35"/>
      <c r="K96" s="35"/>
      <c r="L96" s="35"/>
      <c r="M96" s="35"/>
      <c r="N96" s="35"/>
      <c r="O96" s="57"/>
    </row>
    <row r="97" spans="1:15" outlineLevel="1">
      <c r="B97" s="473" t="s">
        <v>510</v>
      </c>
      <c r="C97" s="745"/>
      <c r="D97" s="35"/>
      <c r="E97" s="35"/>
      <c r="F97" s="35"/>
      <c r="G97" s="35"/>
      <c r="H97" s="35"/>
      <c r="I97" s="35"/>
      <c r="J97" s="35"/>
      <c r="K97" s="35"/>
      <c r="L97" s="35"/>
      <c r="M97" s="35"/>
      <c r="N97" s="35"/>
      <c r="O97" s="57"/>
    </row>
    <row r="98" spans="1:15" outlineLevel="1">
      <c r="B98" s="473" t="s">
        <v>488</v>
      </c>
      <c r="C98" s="745"/>
      <c r="D98" s="35"/>
      <c r="E98" s="35"/>
      <c r="F98" s="35"/>
      <c r="G98" s="35"/>
      <c r="H98" s="35"/>
      <c r="I98" s="35"/>
      <c r="J98" s="35"/>
      <c r="K98" s="35"/>
      <c r="L98" s="35"/>
      <c r="M98" s="35"/>
      <c r="N98" s="35"/>
      <c r="O98" s="57"/>
    </row>
    <row r="99" spans="1:15">
      <c r="B99" s="473" t="s">
        <v>511</v>
      </c>
      <c r="C99" s="746"/>
      <c r="D99" s="54">
        <f>SUM(D95:D98)</f>
        <v>0</v>
      </c>
      <c r="E99" s="54">
        <f>SUM(E95:E98)</f>
        <v>0</v>
      </c>
      <c r="F99" s="54">
        <f t="shared" ref="F99:N99" si="24">SUM(F95:F98)</f>
        <v>0</v>
      </c>
      <c r="G99" s="54">
        <f t="shared" si="24"/>
        <v>0</v>
      </c>
      <c r="H99" s="54">
        <f t="shared" si="24"/>
        <v>0</v>
      </c>
      <c r="I99" s="54">
        <f t="shared" si="24"/>
        <v>0</v>
      </c>
      <c r="J99" s="54">
        <f t="shared" si="24"/>
        <v>0</v>
      </c>
      <c r="K99" s="54">
        <f t="shared" si="24"/>
        <v>0</v>
      </c>
      <c r="L99" s="54">
        <f t="shared" si="24"/>
        <v>0</v>
      </c>
      <c r="M99" s="54">
        <f t="shared" si="24"/>
        <v>0</v>
      </c>
      <c r="N99" s="54">
        <f t="shared" si="24"/>
        <v>0</v>
      </c>
      <c r="O99" s="63"/>
    </row>
    <row r="100" spans="1:15">
      <c r="B100" s="443" t="s">
        <v>512</v>
      </c>
      <c r="C100" s="439"/>
      <c r="D100" s="58"/>
      <c r="E100" s="435">
        <f t="shared" ref="E100:N100" si="25">ROUND(SUM(D99*E16+E99*E17)/12,4)</f>
        <v>0</v>
      </c>
      <c r="F100" s="435">
        <f t="shared" si="25"/>
        <v>0</v>
      </c>
      <c r="G100" s="435">
        <f t="shared" si="25"/>
        <v>0</v>
      </c>
      <c r="H100" s="435">
        <f t="shared" si="25"/>
        <v>0</v>
      </c>
      <c r="I100" s="435">
        <f t="shared" si="25"/>
        <v>0</v>
      </c>
      <c r="J100" s="435">
        <f t="shared" si="25"/>
        <v>0</v>
      </c>
      <c r="K100" s="435">
        <f t="shared" si="25"/>
        <v>0</v>
      </c>
      <c r="L100" s="435">
        <f t="shared" si="25"/>
        <v>0</v>
      </c>
      <c r="M100" s="435">
        <f t="shared" si="25"/>
        <v>0</v>
      </c>
      <c r="N100" s="435">
        <f t="shared" si="25"/>
        <v>0</v>
      </c>
      <c r="O100" s="440"/>
    </row>
    <row r="101" spans="1:15">
      <c r="B101" s="432"/>
      <c r="C101" s="439"/>
      <c r="D101" s="58"/>
      <c r="E101" s="435"/>
      <c r="F101" s="435"/>
      <c r="G101" s="435"/>
      <c r="H101" s="435"/>
      <c r="I101" s="435"/>
      <c r="J101" s="435"/>
      <c r="K101" s="435"/>
      <c r="L101" s="435"/>
      <c r="M101" s="435"/>
      <c r="N101" s="435"/>
      <c r="O101" s="440"/>
    </row>
    <row r="102" spans="1:15" s="53" customFormat="1">
      <c r="A102" s="51"/>
      <c r="B102" s="529">
        <f>'1.  LRAMVA Summary'!B41</f>
        <v>0</v>
      </c>
      <c r="C102" s="744">
        <f>'2. LRAMVA Threshold'!P43</f>
        <v>0</v>
      </c>
      <c r="D102" s="35"/>
      <c r="E102" s="35"/>
      <c r="F102" s="35"/>
      <c r="G102" s="35"/>
      <c r="H102" s="35"/>
      <c r="I102" s="35"/>
      <c r="J102" s="35"/>
      <c r="K102" s="35"/>
      <c r="L102" s="35"/>
      <c r="M102" s="35"/>
      <c r="N102" s="35"/>
      <c r="O102" s="57"/>
    </row>
    <row r="103" spans="1:15" outlineLevel="1">
      <c r="B103" s="473" t="s">
        <v>509</v>
      </c>
      <c r="C103" s="745"/>
      <c r="D103" s="35"/>
      <c r="E103" s="35"/>
      <c r="F103" s="35"/>
      <c r="G103" s="35"/>
      <c r="H103" s="35"/>
      <c r="I103" s="35"/>
      <c r="J103" s="35"/>
      <c r="K103" s="35"/>
      <c r="L103" s="35"/>
      <c r="M103" s="35"/>
      <c r="N103" s="35"/>
      <c r="O103" s="57"/>
    </row>
    <row r="104" spans="1:15" outlineLevel="1">
      <c r="B104" s="473" t="s">
        <v>510</v>
      </c>
      <c r="C104" s="745"/>
      <c r="D104" s="35"/>
      <c r="E104" s="35"/>
      <c r="F104" s="35"/>
      <c r="G104" s="35"/>
      <c r="H104" s="35"/>
      <c r="I104" s="35"/>
      <c r="J104" s="35"/>
      <c r="K104" s="35"/>
      <c r="L104" s="35"/>
      <c r="M104" s="35"/>
      <c r="N104" s="35"/>
      <c r="O104" s="57"/>
    </row>
    <row r="105" spans="1:15" outlineLevel="1">
      <c r="B105" s="473" t="s">
        <v>488</v>
      </c>
      <c r="C105" s="745"/>
      <c r="D105" s="35"/>
      <c r="E105" s="35"/>
      <c r="F105" s="35"/>
      <c r="G105" s="35"/>
      <c r="H105" s="35"/>
      <c r="I105" s="35"/>
      <c r="J105" s="35"/>
      <c r="K105" s="35"/>
      <c r="L105" s="35"/>
      <c r="M105" s="35"/>
      <c r="N105" s="35"/>
      <c r="O105" s="57"/>
    </row>
    <row r="106" spans="1:15">
      <c r="B106" s="473" t="s">
        <v>511</v>
      </c>
      <c r="C106" s="746"/>
      <c r="D106" s="54">
        <f>SUM(D102:D105)</f>
        <v>0</v>
      </c>
      <c r="E106" s="54">
        <f>SUM(E102:E105)</f>
        <v>0</v>
      </c>
      <c r="F106" s="54">
        <f>SUM(F102:F105)</f>
        <v>0</v>
      </c>
      <c r="G106" s="54">
        <f t="shared" ref="G106:N106" si="26">SUM(G102:G105)</f>
        <v>0</v>
      </c>
      <c r="H106" s="54">
        <f t="shared" si="26"/>
        <v>0</v>
      </c>
      <c r="I106" s="54">
        <f t="shared" si="26"/>
        <v>0</v>
      </c>
      <c r="J106" s="54">
        <f t="shared" si="26"/>
        <v>0</v>
      </c>
      <c r="K106" s="54">
        <f t="shared" si="26"/>
        <v>0</v>
      </c>
      <c r="L106" s="54">
        <f t="shared" si="26"/>
        <v>0</v>
      </c>
      <c r="M106" s="54">
        <f t="shared" si="26"/>
        <v>0</v>
      </c>
      <c r="N106" s="54">
        <f t="shared" si="26"/>
        <v>0</v>
      </c>
      <c r="O106" s="63"/>
    </row>
    <row r="107" spans="1:15">
      <c r="B107" s="443" t="s">
        <v>512</v>
      </c>
      <c r="C107" s="439"/>
      <c r="D107" s="58"/>
      <c r="E107" s="435">
        <f t="shared" ref="E107:N107" si="27">ROUND(SUM(D106*E16+E106*E17)/12,4)</f>
        <v>0</v>
      </c>
      <c r="F107" s="435">
        <f t="shared" si="27"/>
        <v>0</v>
      </c>
      <c r="G107" s="435">
        <f t="shared" si="27"/>
        <v>0</v>
      </c>
      <c r="H107" s="435">
        <f t="shared" si="27"/>
        <v>0</v>
      </c>
      <c r="I107" s="435">
        <f t="shared" si="27"/>
        <v>0</v>
      </c>
      <c r="J107" s="435">
        <f t="shared" si="27"/>
        <v>0</v>
      </c>
      <c r="K107" s="435">
        <f t="shared" si="27"/>
        <v>0</v>
      </c>
      <c r="L107" s="435">
        <f t="shared" si="27"/>
        <v>0</v>
      </c>
      <c r="M107" s="435">
        <f t="shared" si="27"/>
        <v>0</v>
      </c>
      <c r="N107" s="435">
        <f t="shared" si="27"/>
        <v>0</v>
      </c>
      <c r="O107" s="440"/>
    </row>
    <row r="108" spans="1:15">
      <c r="B108" s="432"/>
      <c r="C108" s="439"/>
      <c r="D108" s="58"/>
      <c r="E108" s="435"/>
      <c r="F108" s="435"/>
      <c r="G108" s="435"/>
      <c r="H108" s="435"/>
      <c r="I108" s="435"/>
      <c r="J108" s="435"/>
      <c r="K108" s="435"/>
      <c r="L108" s="435"/>
      <c r="M108" s="435"/>
      <c r="N108" s="435"/>
      <c r="O108" s="440"/>
    </row>
    <row r="109" spans="1:15" s="53" customFormat="1">
      <c r="A109" s="51"/>
      <c r="B109" s="529">
        <f>'1.  LRAMVA Summary'!B42</f>
        <v>0</v>
      </c>
      <c r="C109" s="744">
        <f>'2. LRAMVA Threshold'!Q43</f>
        <v>0</v>
      </c>
      <c r="D109" s="35"/>
      <c r="E109" s="35"/>
      <c r="F109" s="35"/>
      <c r="G109" s="35"/>
      <c r="H109" s="35"/>
      <c r="I109" s="35"/>
      <c r="J109" s="35"/>
      <c r="K109" s="35"/>
      <c r="L109" s="35"/>
      <c r="M109" s="35"/>
      <c r="N109" s="35"/>
      <c r="O109" s="57"/>
    </row>
    <row r="110" spans="1:15" outlineLevel="1">
      <c r="B110" s="473" t="s">
        <v>509</v>
      </c>
      <c r="C110" s="745"/>
      <c r="D110" s="35"/>
      <c r="E110" s="35"/>
      <c r="F110" s="35"/>
      <c r="G110" s="35"/>
      <c r="H110" s="35"/>
      <c r="I110" s="35"/>
      <c r="J110" s="35"/>
      <c r="K110" s="35"/>
      <c r="L110" s="35"/>
      <c r="M110" s="35"/>
      <c r="N110" s="35"/>
      <c r="O110" s="57"/>
    </row>
    <row r="111" spans="1:15" outlineLevel="1">
      <c r="B111" s="473" t="s">
        <v>510</v>
      </c>
      <c r="C111" s="745"/>
      <c r="D111" s="35"/>
      <c r="E111" s="35"/>
      <c r="F111" s="35"/>
      <c r="G111" s="35"/>
      <c r="H111" s="35"/>
      <c r="I111" s="35"/>
      <c r="J111" s="35"/>
      <c r="K111" s="35"/>
      <c r="L111" s="35"/>
      <c r="M111" s="35"/>
      <c r="N111" s="35"/>
      <c r="O111" s="57"/>
    </row>
    <row r="112" spans="1:15" outlineLevel="1">
      <c r="B112" s="473" t="s">
        <v>488</v>
      </c>
      <c r="C112" s="745"/>
      <c r="D112" s="35"/>
      <c r="E112" s="35"/>
      <c r="F112" s="35"/>
      <c r="G112" s="35"/>
      <c r="H112" s="35"/>
      <c r="I112" s="35"/>
      <c r="J112" s="35"/>
      <c r="K112" s="35"/>
      <c r="L112" s="35"/>
      <c r="M112" s="35"/>
      <c r="N112" s="35"/>
      <c r="O112" s="57"/>
    </row>
    <row r="113" spans="1:16">
      <c r="B113" s="473" t="s">
        <v>511</v>
      </c>
      <c r="C113" s="746"/>
      <c r="D113" s="54">
        <f>SUM(D109:D112)</f>
        <v>0</v>
      </c>
      <c r="E113" s="54">
        <f>SUM(E109:E112)</f>
        <v>0</v>
      </c>
      <c r="F113" s="54">
        <f>SUM(F109:F112)</f>
        <v>0</v>
      </c>
      <c r="G113" s="54">
        <f>SUM(G109:G112)</f>
        <v>0</v>
      </c>
      <c r="H113" s="54">
        <f t="shared" ref="H113:N113" si="28">SUM(H109:H112)</f>
        <v>0</v>
      </c>
      <c r="I113" s="54">
        <f t="shared" si="28"/>
        <v>0</v>
      </c>
      <c r="J113" s="54">
        <f t="shared" si="28"/>
        <v>0</v>
      </c>
      <c r="K113" s="54">
        <f t="shared" si="28"/>
        <v>0</v>
      </c>
      <c r="L113" s="54">
        <f t="shared" si="28"/>
        <v>0</v>
      </c>
      <c r="M113" s="54">
        <f t="shared" si="28"/>
        <v>0</v>
      </c>
      <c r="N113" s="54">
        <f t="shared" si="28"/>
        <v>0</v>
      </c>
      <c r="O113" s="63"/>
    </row>
    <row r="114" spans="1:16">
      <c r="B114" s="443" t="s">
        <v>512</v>
      </c>
      <c r="C114" s="439"/>
      <c r="D114" s="58"/>
      <c r="E114" s="435">
        <f t="shared" ref="E114:N114" si="29">ROUND(SUM(D113*E16+E113*E17)/12,4)</f>
        <v>0</v>
      </c>
      <c r="F114" s="435">
        <f t="shared" si="29"/>
        <v>0</v>
      </c>
      <c r="G114" s="435">
        <f t="shared" si="29"/>
        <v>0</v>
      </c>
      <c r="H114" s="435">
        <f t="shared" si="29"/>
        <v>0</v>
      </c>
      <c r="I114" s="435">
        <f t="shared" si="29"/>
        <v>0</v>
      </c>
      <c r="J114" s="435">
        <f t="shared" si="29"/>
        <v>0</v>
      </c>
      <c r="K114" s="435">
        <f t="shared" si="29"/>
        <v>0</v>
      </c>
      <c r="L114" s="435">
        <f t="shared" si="29"/>
        <v>0</v>
      </c>
      <c r="M114" s="435">
        <f t="shared" si="29"/>
        <v>0</v>
      </c>
      <c r="N114" s="435">
        <f t="shared" si="29"/>
        <v>0</v>
      </c>
      <c r="O114" s="440"/>
    </row>
    <row r="115" spans="1:16" s="3" customFormat="1" ht="14.25">
      <c r="A115" s="4"/>
      <c r="B115" s="60"/>
      <c r="C115" s="67"/>
      <c r="D115" s="61"/>
      <c r="E115" s="61"/>
      <c r="F115" s="61"/>
      <c r="G115" s="61"/>
      <c r="H115" s="61"/>
      <c r="I115" s="61"/>
      <c r="J115" s="61"/>
      <c r="K115" s="446"/>
      <c r="L115" s="447"/>
      <c r="M115" s="447"/>
      <c r="N115" s="447"/>
      <c r="O115" s="448"/>
    </row>
    <row r="116" spans="1:16" s="3" customFormat="1" ht="21" customHeight="1">
      <c r="A116" s="4"/>
      <c r="B116" s="449" t="s">
        <v>777</v>
      </c>
      <c r="C116" s="80"/>
      <c r="D116" s="450"/>
      <c r="E116" s="450"/>
      <c r="F116" s="450"/>
      <c r="G116" s="450"/>
      <c r="H116" s="450"/>
      <c r="I116" s="450"/>
      <c r="J116" s="450"/>
      <c r="K116" s="450"/>
      <c r="L116" s="450"/>
      <c r="M116" s="450"/>
      <c r="N116" s="450"/>
      <c r="O116" s="450"/>
    </row>
    <row r="119" spans="1:16" ht="15.75">
      <c r="B119" s="95" t="s">
        <v>482</v>
      </c>
    </row>
    <row r="120" spans="1:16" ht="75.599999999999994" customHeight="1">
      <c r="B120" s="748" t="s">
        <v>673</v>
      </c>
      <c r="C120" s="748"/>
      <c r="D120" s="748"/>
      <c r="E120" s="748"/>
      <c r="F120" s="748"/>
      <c r="G120" s="748"/>
      <c r="H120" s="748"/>
      <c r="I120" s="748"/>
      <c r="J120" s="748"/>
      <c r="K120" s="748"/>
      <c r="L120" s="748"/>
      <c r="M120" s="748"/>
      <c r="N120" s="748"/>
      <c r="O120" s="748"/>
      <c r="P120" s="748"/>
    </row>
    <row r="121" spans="1:16" ht="9" customHeight="1">
      <c r="B121" s="95"/>
    </row>
    <row r="122" spans="1:16" ht="63.75" customHeight="1">
      <c r="B122" s="214" t="s">
        <v>234</v>
      </c>
      <c r="C122" s="214" t="str">
        <f>'1.  LRAMVA Summary'!D52</f>
        <v>Residential</v>
      </c>
      <c r="D122" s="214" t="str">
        <f>'1.  LRAMVA Summary'!E52</f>
        <v>GS&lt;50 kW</v>
      </c>
      <c r="E122" s="214" t="str">
        <f>'1.  LRAMVA Summary'!F52</f>
        <v>GS 50 to 4,999 kW</v>
      </c>
      <c r="F122" s="214" t="str">
        <f>'1.  LRAMVA Summary'!G52</f>
        <v>Unmetered Scattered Load</v>
      </c>
      <c r="G122" s="214" t="str">
        <f>'1.  LRAMVA Summary'!H52</f>
        <v>Sentinel Lighting</v>
      </c>
      <c r="H122" s="214" t="str">
        <f>'1.  LRAMVA Summary'!I52</f>
        <v>Street Lighting</v>
      </c>
      <c r="I122" s="214" t="str">
        <f>'1.  LRAMVA Summary'!J52</f>
        <v/>
      </c>
      <c r="J122" s="214" t="str">
        <f>'1.  LRAMVA Summary'!K52</f>
        <v/>
      </c>
      <c r="K122" s="214" t="str">
        <f>'1.  LRAMVA Summary'!L52</f>
        <v/>
      </c>
      <c r="L122" s="214" t="str">
        <f>'1.  LRAMVA Summary'!M52</f>
        <v/>
      </c>
      <c r="M122" s="214" t="str">
        <f>'1.  LRAMVA Summary'!N52</f>
        <v/>
      </c>
      <c r="N122" s="214" t="str">
        <f>'1.  LRAMVA Summary'!O52</f>
        <v/>
      </c>
      <c r="O122" s="214" t="str">
        <f>'1.  LRAMVA Summary'!P52</f>
        <v/>
      </c>
      <c r="P122" s="214" t="str">
        <f>'1.  LRAMVA Summary'!Q52</f>
        <v/>
      </c>
    </row>
    <row r="123" spans="1:16">
      <c r="A123" s="74"/>
      <c r="B123" s="511"/>
      <c r="C123" s="512" t="str">
        <f>'1.  LRAMVA Summary'!D53</f>
        <v>kWh</v>
      </c>
      <c r="D123" s="512" t="str">
        <f>'1.  LRAMVA Summary'!E53</f>
        <v>kWh</v>
      </c>
      <c r="E123" s="512" t="str">
        <f>'1.  LRAMVA Summary'!F53</f>
        <v>kW</v>
      </c>
      <c r="F123" s="512" t="str">
        <f>'1.  LRAMVA Summary'!G53</f>
        <v>kWh</v>
      </c>
      <c r="G123" s="512" t="str">
        <f>'1.  LRAMVA Summary'!H53</f>
        <v>kW</v>
      </c>
      <c r="H123" s="512" t="str">
        <f>'1.  LRAMVA Summary'!I53</f>
        <v>kW</v>
      </c>
      <c r="I123" s="512">
        <f>'1.  LRAMVA Summary'!J53</f>
        <v>0</v>
      </c>
      <c r="J123" s="512">
        <f>'1.  LRAMVA Summary'!K53</f>
        <v>0</v>
      </c>
      <c r="K123" s="512">
        <f>'1.  LRAMVA Summary'!L53</f>
        <v>0</v>
      </c>
      <c r="L123" s="512">
        <f>'1.  LRAMVA Summary'!M53</f>
        <v>0</v>
      </c>
      <c r="M123" s="512">
        <f>'1.  LRAMVA Summary'!N53</f>
        <v>0</v>
      </c>
      <c r="N123" s="512">
        <f>'1.  LRAMVA Summary'!O53</f>
        <v>0</v>
      </c>
      <c r="O123" s="512">
        <f>'1.  LRAMVA Summary'!P53</f>
        <v>0</v>
      </c>
      <c r="P123" s="513">
        <f>'1.  LRAMVA Summary'!Q53</f>
        <v>0</v>
      </c>
    </row>
    <row r="124" spans="1:16">
      <c r="B124" s="698">
        <v>2011</v>
      </c>
      <c r="C124" s="597"/>
      <c r="D124" s="598"/>
      <c r="E124" s="599"/>
      <c r="F124" s="598"/>
      <c r="G124" s="599"/>
      <c r="H124" s="598"/>
      <c r="I124" s="599">
        <f>HLOOKUP(B124,$E$15:$O$114,51,FALSE)</f>
        <v>0</v>
      </c>
      <c r="J124" s="599">
        <f>HLOOKUP(B124,$E$15:$O$114,58,FALSE)</f>
        <v>0</v>
      </c>
      <c r="K124" s="599">
        <f>HLOOKUP(B124,$E$15:$O$114,65,FALSE)</f>
        <v>0</v>
      </c>
      <c r="L124" s="599">
        <f>HLOOKUP(B124,$E$15:$O$114,72,FALSE)</f>
        <v>0</v>
      </c>
      <c r="M124" s="599">
        <f>HLOOKUP(B124,$E$15:$O$114,79,FALSE)</f>
        <v>0</v>
      </c>
      <c r="N124" s="599">
        <f>HLOOKUP(B124,$E$15:$O$114,86,FALSE)</f>
        <v>0</v>
      </c>
      <c r="O124" s="599">
        <f>HLOOKUP(B124,$E$15:$O$114,93,FALSE)</f>
        <v>0</v>
      </c>
      <c r="P124" s="599">
        <f>HLOOKUP(B124,$E$15:$O$114,100,FALSE)</f>
        <v>0</v>
      </c>
    </row>
    <row r="125" spans="1:16">
      <c r="B125" s="699">
        <v>2012</v>
      </c>
      <c r="C125" s="600"/>
      <c r="D125" s="601"/>
      <c r="E125" s="602"/>
      <c r="F125" s="601"/>
      <c r="G125" s="602"/>
      <c r="H125" s="601"/>
      <c r="I125" s="602">
        <f>HLOOKUP(B125,$E$15:$O$114,51,FALSE)</f>
        <v>0</v>
      </c>
      <c r="J125" s="602">
        <f>HLOOKUP(B125,$E$15:$O$114,58,FALSE)</f>
        <v>0</v>
      </c>
      <c r="K125" s="602">
        <f>HLOOKUP(B125,$E$15:$O$114,65,FALSE)</f>
        <v>0</v>
      </c>
      <c r="L125" s="602">
        <f>HLOOKUP(B125,$E$15:$O$114,72,FALSE)</f>
        <v>0</v>
      </c>
      <c r="M125" s="602">
        <f>HLOOKUP(B125,$E$15:$O$114,79,FALSE)</f>
        <v>0</v>
      </c>
      <c r="N125" s="602">
        <f>HLOOKUP(B125,$E$15:$O$114,86,FALSE)</f>
        <v>0</v>
      </c>
      <c r="O125" s="602">
        <f>HLOOKUP(B125,$E$15:$O$114,93,FALSE)</f>
        <v>0</v>
      </c>
      <c r="P125" s="602">
        <f t="shared" ref="P125:P133" si="30">HLOOKUP(B125,$E$15:$O$114,100,FALSE)</f>
        <v>0</v>
      </c>
    </row>
    <row r="126" spans="1:16">
      <c r="B126" s="699">
        <v>2013</v>
      </c>
      <c r="C126" s="600"/>
      <c r="D126" s="601"/>
      <c r="E126" s="602"/>
      <c r="F126" s="601"/>
      <c r="G126" s="602"/>
      <c r="H126" s="601"/>
      <c r="I126" s="602">
        <f t="shared" ref="I126:I133" si="31">HLOOKUP(B126,$E$15:$O$114,51,FALSE)</f>
        <v>0</v>
      </c>
      <c r="J126" s="602">
        <f t="shared" ref="J126:J133" si="32">HLOOKUP(B126,$E$15:$O$114,58,FALSE)</f>
        <v>0</v>
      </c>
      <c r="K126" s="602">
        <f t="shared" ref="K126:K133" si="33">HLOOKUP(B126,$E$15:$O$114,65,FALSE)</f>
        <v>0</v>
      </c>
      <c r="L126" s="602">
        <f>HLOOKUP(B126,$E$15:$O$114,72,FALSE)</f>
        <v>0</v>
      </c>
      <c r="M126" s="602">
        <f t="shared" ref="M126:M133" si="34">HLOOKUP(B126,$E$15:$O$114,79,FALSE)</f>
        <v>0</v>
      </c>
      <c r="N126" s="602">
        <f t="shared" ref="N126:N133" si="35">HLOOKUP(B126,$E$15:$O$114,86,FALSE)</f>
        <v>0</v>
      </c>
      <c r="O126" s="602">
        <f t="shared" ref="O126:O133" si="36">HLOOKUP(B126,$E$15:$O$114,93,FALSE)</f>
        <v>0</v>
      </c>
      <c r="P126" s="602">
        <f t="shared" si="30"/>
        <v>0</v>
      </c>
    </row>
    <row r="127" spans="1:16">
      <c r="B127" s="699">
        <v>2014</v>
      </c>
      <c r="C127" s="600"/>
      <c r="D127" s="601"/>
      <c r="E127" s="602"/>
      <c r="F127" s="601"/>
      <c r="G127" s="602"/>
      <c r="H127" s="601"/>
      <c r="I127" s="602">
        <f>HLOOKUP(B127,$E$15:$O$114,51,FALSE)</f>
        <v>0</v>
      </c>
      <c r="J127" s="602">
        <f>HLOOKUP(B127,$E$15:$O$114,58,FALSE)</f>
        <v>0</v>
      </c>
      <c r="K127" s="602">
        <f>HLOOKUP(B127,$E$15:$O$114,65,FALSE)</f>
        <v>0</v>
      </c>
      <c r="L127" s="602">
        <f>HLOOKUP(B127,$E$15:$O$114,72,FALSE)</f>
        <v>0</v>
      </c>
      <c r="M127" s="602">
        <f>HLOOKUP(B127,$E$15:$O$114,79,FALSE)</f>
        <v>0</v>
      </c>
      <c r="N127" s="602">
        <f>HLOOKUP(B127,$E$15:$O$114,86,FALSE)</f>
        <v>0</v>
      </c>
      <c r="O127" s="602">
        <f>HLOOKUP(B127,$E$15:$O$114,93,FALSE)</f>
        <v>0</v>
      </c>
      <c r="P127" s="602">
        <f>HLOOKUP(B127,$E$15:$O$114,100,FALSE)</f>
        <v>0</v>
      </c>
    </row>
    <row r="128" spans="1:16">
      <c r="B128" s="699">
        <v>2015</v>
      </c>
      <c r="C128" s="600"/>
      <c r="D128" s="601"/>
      <c r="E128" s="602"/>
      <c r="F128" s="601"/>
      <c r="G128" s="602"/>
      <c r="H128" s="601"/>
      <c r="I128" s="602">
        <f t="shared" si="31"/>
        <v>0</v>
      </c>
      <c r="J128" s="602">
        <f t="shared" si="32"/>
        <v>0</v>
      </c>
      <c r="K128" s="602">
        <f t="shared" si="33"/>
        <v>0</v>
      </c>
      <c r="L128" s="602">
        <f t="shared" ref="L128:L133" si="37">HLOOKUP(B128,$E$15:$O$114,72,FALSE)</f>
        <v>0</v>
      </c>
      <c r="M128" s="602">
        <f t="shared" si="34"/>
        <v>0</v>
      </c>
      <c r="N128" s="602">
        <f t="shared" si="35"/>
        <v>0</v>
      </c>
      <c r="O128" s="602">
        <f t="shared" si="36"/>
        <v>0</v>
      </c>
      <c r="P128" s="602">
        <f t="shared" si="30"/>
        <v>0</v>
      </c>
    </row>
    <row r="129" spans="2:16">
      <c r="B129" s="699">
        <v>2016</v>
      </c>
      <c r="C129" s="600"/>
      <c r="D129" s="601"/>
      <c r="E129" s="602"/>
      <c r="F129" s="601"/>
      <c r="G129" s="602"/>
      <c r="H129" s="601"/>
      <c r="I129" s="602">
        <f t="shared" si="31"/>
        <v>0</v>
      </c>
      <c r="J129" s="602">
        <f t="shared" si="32"/>
        <v>0</v>
      </c>
      <c r="K129" s="602">
        <f t="shared" si="33"/>
        <v>0</v>
      </c>
      <c r="L129" s="602">
        <f t="shared" si="37"/>
        <v>0</v>
      </c>
      <c r="M129" s="602">
        <f t="shared" si="34"/>
        <v>0</v>
      </c>
      <c r="N129" s="602">
        <f t="shared" si="35"/>
        <v>0</v>
      </c>
      <c r="O129" s="602">
        <f t="shared" si="36"/>
        <v>0</v>
      </c>
      <c r="P129" s="602">
        <f t="shared" si="30"/>
        <v>0</v>
      </c>
    </row>
    <row r="130" spans="2:16">
      <c r="B130" s="451">
        <v>2017</v>
      </c>
      <c r="C130" s="600">
        <f>HLOOKUP(B130,$E$15:$O$114,9,FALSE)</f>
        <v>1.15E-2</v>
      </c>
      <c r="D130" s="601">
        <f t="shared" ref="D130:D133" si="38">HLOOKUP(B130,$E$15:$O$114,16,FALSE)</f>
        <v>2.0500000000000001E-2</v>
      </c>
      <c r="E130" s="602">
        <f t="shared" ref="E130:E133" si="39">HLOOKUP(B130,$E$15:$O$114,23,FALSE)</f>
        <v>5.4225000000000003</v>
      </c>
      <c r="F130" s="601">
        <f t="shared" ref="F130:F133" si="40">HLOOKUP(B130,$E$15:$O$114,30,FALSE)</f>
        <v>3.1E-2</v>
      </c>
      <c r="G130" s="602">
        <f t="shared" ref="G130:G132" si="41">HLOOKUP(B130,$E$15:$O$114,37,FALSE)</f>
        <v>27.277699999999999</v>
      </c>
      <c r="H130" s="601">
        <f t="shared" ref="H130:H133" si="42">HLOOKUP(B130,$E$15:$O$114,44,FALSE)</f>
        <v>19.144200000000001</v>
      </c>
      <c r="I130" s="602">
        <f t="shared" si="31"/>
        <v>0</v>
      </c>
      <c r="J130" s="602">
        <f t="shared" si="32"/>
        <v>0</v>
      </c>
      <c r="K130" s="602">
        <f t="shared" si="33"/>
        <v>0</v>
      </c>
      <c r="L130" s="602">
        <f t="shared" si="37"/>
        <v>0</v>
      </c>
      <c r="M130" s="602">
        <f t="shared" si="34"/>
        <v>0</v>
      </c>
      <c r="N130" s="602">
        <f t="shared" si="35"/>
        <v>0</v>
      </c>
      <c r="O130" s="602">
        <f t="shared" si="36"/>
        <v>0</v>
      </c>
      <c r="P130" s="602">
        <f t="shared" si="30"/>
        <v>0</v>
      </c>
    </row>
    <row r="131" spans="2:16" hidden="1">
      <c r="B131" s="451">
        <v>2018</v>
      </c>
      <c r="C131" s="600">
        <f t="shared" ref="C131:C133" si="43">HLOOKUP(B131,$E$15:$O$114,9,FALSE)</f>
        <v>0</v>
      </c>
      <c r="D131" s="601">
        <f t="shared" si="38"/>
        <v>0</v>
      </c>
      <c r="E131" s="602">
        <f t="shared" si="39"/>
        <v>0</v>
      </c>
      <c r="F131" s="601">
        <f t="shared" si="40"/>
        <v>0</v>
      </c>
      <c r="G131" s="602">
        <f t="shared" si="41"/>
        <v>0</v>
      </c>
      <c r="H131" s="601">
        <f t="shared" si="42"/>
        <v>0</v>
      </c>
      <c r="I131" s="602">
        <f t="shared" si="31"/>
        <v>0</v>
      </c>
      <c r="J131" s="602">
        <f t="shared" si="32"/>
        <v>0</v>
      </c>
      <c r="K131" s="602">
        <f t="shared" si="33"/>
        <v>0</v>
      </c>
      <c r="L131" s="602">
        <f t="shared" si="37"/>
        <v>0</v>
      </c>
      <c r="M131" s="602">
        <f t="shared" si="34"/>
        <v>0</v>
      </c>
      <c r="N131" s="602">
        <f t="shared" si="35"/>
        <v>0</v>
      </c>
      <c r="O131" s="602">
        <f t="shared" si="36"/>
        <v>0</v>
      </c>
      <c r="P131" s="602">
        <f t="shared" si="30"/>
        <v>0</v>
      </c>
    </row>
    <row r="132" spans="2:16" hidden="1">
      <c r="B132" s="451">
        <v>2019</v>
      </c>
      <c r="C132" s="600">
        <f t="shared" si="43"/>
        <v>0</v>
      </c>
      <c r="D132" s="601">
        <f t="shared" si="38"/>
        <v>0</v>
      </c>
      <c r="E132" s="602">
        <f t="shared" si="39"/>
        <v>0</v>
      </c>
      <c r="F132" s="601">
        <f t="shared" si="40"/>
        <v>0</v>
      </c>
      <c r="G132" s="602">
        <f t="shared" si="41"/>
        <v>0</v>
      </c>
      <c r="H132" s="601">
        <f t="shared" si="42"/>
        <v>0</v>
      </c>
      <c r="I132" s="602">
        <f t="shared" si="31"/>
        <v>0</v>
      </c>
      <c r="J132" s="602">
        <f t="shared" si="32"/>
        <v>0</v>
      </c>
      <c r="K132" s="602">
        <f t="shared" si="33"/>
        <v>0</v>
      </c>
      <c r="L132" s="602">
        <f t="shared" si="37"/>
        <v>0</v>
      </c>
      <c r="M132" s="602">
        <f t="shared" si="34"/>
        <v>0</v>
      </c>
      <c r="N132" s="602">
        <f t="shared" si="35"/>
        <v>0</v>
      </c>
      <c r="O132" s="602">
        <f t="shared" si="36"/>
        <v>0</v>
      </c>
      <c r="P132" s="602">
        <f t="shared" si="30"/>
        <v>0</v>
      </c>
    </row>
    <row r="133" spans="2:16" hidden="1">
      <c r="B133" s="452">
        <v>2020</v>
      </c>
      <c r="C133" s="603">
        <f t="shared" si="43"/>
        <v>0</v>
      </c>
      <c r="D133" s="604">
        <f t="shared" si="38"/>
        <v>0</v>
      </c>
      <c r="E133" s="605">
        <f t="shared" si="39"/>
        <v>0</v>
      </c>
      <c r="F133" s="604">
        <f t="shared" si="40"/>
        <v>0</v>
      </c>
      <c r="G133" s="605">
        <f>HLOOKUP(B133,$E$15:$O$114,37,FALSE)</f>
        <v>0</v>
      </c>
      <c r="H133" s="604">
        <f t="shared" si="42"/>
        <v>0</v>
      </c>
      <c r="I133" s="605">
        <f t="shared" si="31"/>
        <v>0</v>
      </c>
      <c r="J133" s="605">
        <f t="shared" si="32"/>
        <v>0</v>
      </c>
      <c r="K133" s="605">
        <f t="shared" si="33"/>
        <v>0</v>
      </c>
      <c r="L133" s="605">
        <f t="shared" si="37"/>
        <v>0</v>
      </c>
      <c r="M133" s="605">
        <f t="shared" si="34"/>
        <v>0</v>
      </c>
      <c r="N133" s="605">
        <f t="shared" si="35"/>
        <v>0</v>
      </c>
      <c r="O133" s="605">
        <f t="shared" si="36"/>
        <v>0</v>
      </c>
      <c r="P133" s="605">
        <f t="shared" si="30"/>
        <v>0</v>
      </c>
    </row>
    <row r="134" spans="2:16" ht="18.75" customHeight="1">
      <c r="B134" s="449" t="s">
        <v>778</v>
      </c>
      <c r="C134" s="524"/>
      <c r="D134" s="525"/>
      <c r="E134" s="526"/>
      <c r="F134" s="525"/>
      <c r="G134" s="525"/>
      <c r="H134" s="525"/>
      <c r="I134" s="525"/>
      <c r="J134" s="525"/>
      <c r="K134" s="525"/>
      <c r="L134" s="525"/>
      <c r="M134" s="525"/>
      <c r="N134" s="525"/>
      <c r="O134" s="525"/>
      <c r="P134" s="525"/>
    </row>
    <row r="136" spans="2:16">
      <c r="B136" s="518" t="s">
        <v>524</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paperSize="17" scale="72" fitToHeight="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4:X21"/>
  <sheetViews>
    <sheetView zoomScale="90" zoomScaleNormal="90" workbookViewId="0">
      <selection activeCell="F6" sqref="F6"/>
    </sheetView>
  </sheetViews>
  <sheetFormatPr defaultColWidth="9.140625" defaultRowHeight="15"/>
  <cols>
    <col min="1" max="16384" width="9.140625" style="1"/>
  </cols>
  <sheetData>
    <row r="14" spans="2:24" ht="15.75">
      <c r="B14" s="514" t="s">
        <v>503</v>
      </c>
    </row>
    <row r="15" spans="2:24" ht="15.75">
      <c r="B15" s="514"/>
    </row>
    <row r="16" spans="2:24" s="24" customFormat="1" ht="28.5" customHeight="1">
      <c r="B16" s="748" t="s">
        <v>629</v>
      </c>
      <c r="C16" s="748"/>
      <c r="D16" s="748"/>
      <c r="E16" s="748"/>
      <c r="F16" s="748"/>
      <c r="G16" s="748"/>
      <c r="H16" s="748"/>
      <c r="I16" s="748"/>
      <c r="J16" s="748"/>
      <c r="K16" s="748"/>
      <c r="L16" s="748"/>
      <c r="M16" s="748"/>
      <c r="N16" s="748"/>
      <c r="O16" s="748"/>
      <c r="P16" s="748"/>
      <c r="Q16" s="748"/>
      <c r="R16" s="748"/>
      <c r="S16" s="748"/>
      <c r="T16" s="748"/>
      <c r="U16" s="748"/>
      <c r="V16" s="748"/>
      <c r="W16" s="748"/>
      <c r="X16" s="748"/>
    </row>
    <row r="19" spans="4:4">
      <c r="D19" s="1" t="s">
        <v>779</v>
      </c>
    </row>
    <row r="20" spans="4:4">
      <c r="D20" s="1" t="s">
        <v>780</v>
      </c>
    </row>
    <row r="21" spans="4:4">
      <c r="D21" s="1" t="s">
        <v>781</v>
      </c>
    </row>
  </sheetData>
  <mergeCells count="1">
    <mergeCell ref="B16:X16"/>
  </mergeCells>
  <pageMargins left="0.7" right="0.7" top="0.75" bottom="0.75" header="0.3" footer="0.3"/>
  <pageSetup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24</vt:i4>
      </vt:variant>
    </vt:vector>
  </HeadingPairs>
  <TitlesOfParts>
    <vt:vector size="39"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9. IESO Programs</vt:lpstr>
      <vt:lpstr>IESO_pgm</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Andrew Belsito</cp:lastModifiedBy>
  <cp:lastPrinted>2019-01-10T18:46:56Z</cp:lastPrinted>
  <dcterms:created xsi:type="dcterms:W3CDTF">2012-03-05T18:56:04Z</dcterms:created>
  <dcterms:modified xsi:type="dcterms:W3CDTF">2019-05-09T12:04:37Z</dcterms:modified>
</cp:coreProperties>
</file>